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9165" yWindow="30" windowWidth="14175" windowHeight="13245" tabRatio="881" firstSheet="1" activeTab="6"/>
  </bookViews>
  <sheets>
    <sheet name="310545_" sheetId="33" r:id="rId1"/>
    <sheet name="310580" sheetId="30" r:id="rId2"/>
    <sheet name="310352_C" sheetId="31" r:id="rId3"/>
    <sheet name="310546" sheetId="32" r:id="rId4"/>
    <sheet name="Commentaires" sheetId="26" r:id="rId5"/>
    <sheet name="Entrée" sheetId="20" r:id="rId6"/>
    <sheet name="INPUT data" sheetId="2" r:id="rId7"/>
    <sheet name="Sortie1" sheetId="3" state="hidden" r:id="rId8"/>
    <sheet name="Sortie2" sheetId="19" r:id="rId9"/>
    <sheet name="Sortie3" sheetId="22" r:id="rId10"/>
    <sheet name="Sortie4" sheetId="27" state="hidden" r:id="rId11"/>
    <sheet name="Sortie5" sheetId="24" state="hidden" r:id="rId12"/>
    <sheet name="Sortie6" sheetId="23" state="hidden" r:id="rId13"/>
    <sheet name="Base de données" sheetId="21" r:id="rId14"/>
    <sheet name="step 0" sheetId="5" r:id="rId15"/>
    <sheet name="step a" sheetId="6" r:id="rId16"/>
    <sheet name="step b" sheetId="7" r:id="rId17"/>
    <sheet name="step c" sheetId="8" r:id="rId18"/>
    <sheet name="step d" sheetId="9" r:id="rId19"/>
    <sheet name="step e,f" sheetId="10" r:id="rId20"/>
    <sheet name="graph" sheetId="11" r:id="rId21"/>
  </sheets>
  <functionGroups builtInGroupCount="17"/>
  <externalReferences>
    <externalReference r:id="rId22"/>
    <externalReference r:id="rId23"/>
  </externalReferences>
  <definedNames>
    <definedName name="BDD">'Base de données'!$A$4:$G$27</definedName>
    <definedName name="ListeCatenaire" localSheetId="2">'[1]Base de données'!$A$4:$A$23</definedName>
    <definedName name="ListeCatenaire" localSheetId="1">'[1]Base de données'!$A$4:$A$23</definedName>
    <definedName name="ListeCatenaire">'Base de données'!$A$4:$A$27</definedName>
    <definedName name="PorteeEnCours">Entrée!$A$19:$Z$208</definedName>
    <definedName name="RepartitionPendules">'[2]Base de données'!$A$29:$AF$60</definedName>
    <definedName name="TypePendulage">[2]Entrée!$O$4</definedName>
    <definedName name="_xlnm.Print_Area" localSheetId="6">'INPUT data'!$A$1:$J$99</definedName>
    <definedName name="_xlnm.Print_Area" localSheetId="7">Sortie1!$A$1:$AK$44</definedName>
    <definedName name="_xlnm.Print_Area" localSheetId="8">Sortie2!$A$1:$AC$66</definedName>
    <definedName name="_xlnm.Print_Area" localSheetId="17">'step c'!$A$1:$Y$38</definedName>
  </definedNames>
  <calcPr calcId="145621"/>
</workbook>
</file>

<file path=xl/calcChain.xml><?xml version="1.0" encoding="utf-8"?>
<calcChain xmlns="http://schemas.openxmlformats.org/spreadsheetml/2006/main">
  <c r="O19" i="20" l="1"/>
  <c r="O20" i="20"/>
  <c r="O21" i="20"/>
  <c r="O97" i="20"/>
  <c r="O98" i="20"/>
  <c r="O99" i="20"/>
  <c r="N99" i="20"/>
  <c r="O95" i="20" l="1"/>
  <c r="N95" i="20"/>
  <c r="D95" i="20"/>
  <c r="O94" i="20"/>
  <c r="N94" i="20"/>
  <c r="O93" i="20"/>
  <c r="N93" i="20"/>
  <c r="O92" i="20"/>
  <c r="N92" i="20"/>
  <c r="O91" i="20"/>
  <c r="N91" i="20"/>
  <c r="O90" i="20"/>
  <c r="N90" i="20"/>
  <c r="O89" i="20"/>
  <c r="N89" i="20"/>
  <c r="O88" i="20"/>
  <c r="N88" i="20"/>
  <c r="I88" i="20"/>
  <c r="I89" i="20" s="1"/>
  <c r="O87" i="20"/>
  <c r="N87" i="20"/>
  <c r="D87" i="20"/>
  <c r="O86" i="20"/>
  <c r="N86" i="20"/>
  <c r="O85" i="20"/>
  <c r="N85" i="20"/>
  <c r="O84" i="20"/>
  <c r="N84" i="20"/>
  <c r="O83" i="20"/>
  <c r="N83" i="20"/>
  <c r="O82" i="20"/>
  <c r="N82" i="20"/>
  <c r="O81" i="20"/>
  <c r="N81" i="20"/>
  <c r="O80" i="20"/>
  <c r="N80" i="20"/>
  <c r="I80" i="20"/>
  <c r="I81" i="20" s="1"/>
  <c r="O79" i="20"/>
  <c r="N79" i="20"/>
  <c r="D79" i="20"/>
  <c r="O78" i="20"/>
  <c r="N78" i="20"/>
  <c r="O77" i="20"/>
  <c r="N77" i="20"/>
  <c r="O76" i="20"/>
  <c r="N76" i="20"/>
  <c r="O75" i="20"/>
  <c r="N75" i="20"/>
  <c r="O74" i="20"/>
  <c r="N74" i="20"/>
  <c r="O73" i="20"/>
  <c r="N73" i="20"/>
  <c r="O72" i="20"/>
  <c r="N72" i="20"/>
  <c r="I72" i="20"/>
  <c r="I73" i="20" s="1"/>
  <c r="D72" i="20"/>
  <c r="O71" i="20"/>
  <c r="N71" i="20"/>
  <c r="D71" i="20"/>
  <c r="O70" i="20"/>
  <c r="N70" i="20"/>
  <c r="O69" i="20"/>
  <c r="N69" i="20"/>
  <c r="O68" i="20"/>
  <c r="N68" i="20"/>
  <c r="O67" i="20"/>
  <c r="N67" i="20"/>
  <c r="O66" i="20"/>
  <c r="N66" i="20"/>
  <c r="O65" i="20"/>
  <c r="N65" i="20"/>
  <c r="O64" i="20"/>
  <c r="N64" i="20"/>
  <c r="I64" i="20"/>
  <c r="I65" i="20" s="1"/>
  <c r="O63" i="20"/>
  <c r="N63" i="20"/>
  <c r="D63" i="20"/>
  <c r="O62" i="20"/>
  <c r="N62" i="20"/>
  <c r="O61" i="20"/>
  <c r="N61" i="20"/>
  <c r="O60" i="20"/>
  <c r="N60" i="20"/>
  <c r="O59" i="20"/>
  <c r="N59" i="20"/>
  <c r="O58" i="20"/>
  <c r="N58" i="20"/>
  <c r="O57" i="20"/>
  <c r="N57" i="20"/>
  <c r="O56" i="20"/>
  <c r="N56" i="20"/>
  <c r="I56" i="20"/>
  <c r="I57" i="20" s="1"/>
  <c r="O55" i="20"/>
  <c r="N55" i="20"/>
  <c r="D55" i="20"/>
  <c r="O54" i="20"/>
  <c r="N54" i="20"/>
  <c r="O53" i="20"/>
  <c r="N53" i="20"/>
  <c r="O52" i="20"/>
  <c r="N52" i="20"/>
  <c r="O51" i="20"/>
  <c r="N51" i="20"/>
  <c r="O50" i="20"/>
  <c r="N50" i="20"/>
  <c r="O49" i="20"/>
  <c r="N49" i="20"/>
  <c r="O48" i="20"/>
  <c r="N48" i="20"/>
  <c r="I48" i="20"/>
  <c r="I49" i="20" s="1"/>
  <c r="O47" i="20"/>
  <c r="N47" i="20"/>
  <c r="D47" i="20"/>
  <c r="O46" i="20"/>
  <c r="N46" i="20"/>
  <c r="O45" i="20"/>
  <c r="N45" i="20"/>
  <c r="O44" i="20"/>
  <c r="N44" i="20"/>
  <c r="O43" i="20"/>
  <c r="N43" i="20"/>
  <c r="O42" i="20"/>
  <c r="N42" i="20"/>
  <c r="O41" i="20"/>
  <c r="N41" i="20"/>
  <c r="O40" i="20"/>
  <c r="N40" i="20"/>
  <c r="I40" i="20"/>
  <c r="I41" i="20" s="1"/>
  <c r="D40" i="20"/>
  <c r="O39" i="20"/>
  <c r="N39" i="20"/>
  <c r="D39" i="20"/>
  <c r="O38" i="20"/>
  <c r="N38" i="20"/>
  <c r="O37" i="20"/>
  <c r="N37" i="20"/>
  <c r="O36" i="20"/>
  <c r="N36" i="20"/>
  <c r="O35" i="20"/>
  <c r="N35" i="20"/>
  <c r="O34" i="20"/>
  <c r="N34" i="20"/>
  <c r="O33" i="20"/>
  <c r="N33" i="20"/>
  <c r="I33" i="20"/>
  <c r="I34" i="20" s="1"/>
  <c r="O32" i="20"/>
  <c r="N32" i="20"/>
  <c r="D32" i="20"/>
  <c r="O31" i="20"/>
  <c r="N31" i="20"/>
  <c r="D31" i="20"/>
  <c r="O30" i="20"/>
  <c r="N30" i="20"/>
  <c r="D30" i="20"/>
  <c r="O29" i="20"/>
  <c r="N29" i="20"/>
  <c r="D29" i="20"/>
  <c r="O28" i="20"/>
  <c r="N28" i="20"/>
  <c r="O27" i="20"/>
  <c r="N27" i="20"/>
  <c r="O26" i="20"/>
  <c r="N26" i="20"/>
  <c r="O25" i="20"/>
  <c r="N25" i="20"/>
  <c r="O24" i="20"/>
  <c r="N24" i="20"/>
  <c r="O23" i="20"/>
  <c r="N23" i="20"/>
  <c r="O22" i="20"/>
  <c r="N22" i="20"/>
  <c r="N21" i="20"/>
  <c r="N20" i="20"/>
  <c r="N19" i="20"/>
  <c r="I35" i="20" l="1"/>
  <c r="D34" i="20"/>
  <c r="I82" i="20"/>
  <c r="D81" i="20"/>
  <c r="I42" i="20"/>
  <c r="D41" i="20"/>
  <c r="I58" i="20"/>
  <c r="D57" i="20"/>
  <c r="D73" i="20"/>
  <c r="I74" i="20"/>
  <c r="I90" i="20"/>
  <c r="D89" i="20"/>
  <c r="I50" i="20"/>
  <c r="D49" i="20"/>
  <c r="I66" i="20"/>
  <c r="D65" i="20"/>
  <c r="D33" i="20"/>
  <c r="D64" i="20"/>
  <c r="D56" i="20"/>
  <c r="D88" i="20"/>
  <c r="D48" i="20"/>
  <c r="D80" i="20"/>
  <c r="I67" i="20" l="1"/>
  <c r="D66" i="20"/>
  <c r="I91" i="20"/>
  <c r="D90" i="20"/>
  <c r="I59" i="20"/>
  <c r="D58" i="20"/>
  <c r="I83" i="20"/>
  <c r="D82" i="20"/>
  <c r="D74" i="20"/>
  <c r="I75" i="20"/>
  <c r="I51" i="20"/>
  <c r="D50" i="20"/>
  <c r="I43" i="20"/>
  <c r="D42" i="20"/>
  <c r="I36" i="20"/>
  <c r="D35" i="20"/>
  <c r="I37" i="20" l="1"/>
  <c r="D36" i="20"/>
  <c r="I52" i="20"/>
  <c r="D51" i="20"/>
  <c r="I84" i="20"/>
  <c r="D83" i="20"/>
  <c r="I92" i="20"/>
  <c r="D91" i="20"/>
  <c r="D75" i="20"/>
  <c r="I76" i="20"/>
  <c r="D43" i="20"/>
  <c r="I44" i="20"/>
  <c r="I60" i="20"/>
  <c r="D59" i="20"/>
  <c r="I68" i="20"/>
  <c r="D67" i="20"/>
  <c r="I45" i="20" l="1"/>
  <c r="D44" i="20"/>
  <c r="I69" i="20"/>
  <c r="D68" i="20"/>
  <c r="I93" i="20"/>
  <c r="D92" i="20"/>
  <c r="I53" i="20"/>
  <c r="D52" i="20"/>
  <c r="D76" i="20"/>
  <c r="I77" i="20"/>
  <c r="I61" i="20"/>
  <c r="D60" i="20"/>
  <c r="I85" i="20"/>
  <c r="D84" i="20"/>
  <c r="I38" i="20"/>
  <c r="D38" i="20" s="1"/>
  <c r="D37" i="20"/>
  <c r="I62" i="20" l="1"/>
  <c r="D62" i="20" s="1"/>
  <c r="D61" i="20"/>
  <c r="D53" i="20"/>
  <c r="I54" i="20"/>
  <c r="D54" i="20" s="1"/>
  <c r="I70" i="20"/>
  <c r="D70" i="20" s="1"/>
  <c r="D69" i="20"/>
  <c r="D77" i="20"/>
  <c r="I78" i="20"/>
  <c r="D78" i="20" s="1"/>
  <c r="I86" i="20"/>
  <c r="D86" i="20" s="1"/>
  <c r="D85" i="20"/>
  <c r="I94" i="20"/>
  <c r="D94" i="20" s="1"/>
  <c r="D93" i="20"/>
  <c r="I46" i="20"/>
  <c r="D46" i="20" s="1"/>
  <c r="D45" i="20"/>
  <c r="C34" i="21" l="1"/>
  <c r="B7" i="21" l="1"/>
  <c r="B19" i="21"/>
  <c r="B6" i="21"/>
  <c r="D36" i="21"/>
  <c r="S36" i="21" l="1"/>
  <c r="AF36" i="21"/>
  <c r="O36" i="21"/>
  <c r="W36" i="21"/>
  <c r="AA36" i="21"/>
  <c r="AE36" i="21"/>
  <c r="M36" i="21"/>
  <c r="Q36" i="21"/>
  <c r="U36" i="21"/>
  <c r="Y36" i="21"/>
  <c r="AC36" i="21"/>
  <c r="K36" i="21"/>
  <c r="N36" i="21"/>
  <c r="R36" i="21"/>
  <c r="V36" i="21"/>
  <c r="Z36" i="21"/>
  <c r="AD36" i="21"/>
  <c r="P36" i="21"/>
  <c r="T36" i="21"/>
  <c r="X36" i="21"/>
  <c r="AB36" i="21"/>
  <c r="N96" i="20"/>
  <c r="O96" i="20"/>
  <c r="I29" i="21"/>
  <c r="C40" i="19"/>
  <c r="H36" i="21" l="1"/>
  <c r="L36" i="21"/>
  <c r="F36" i="21"/>
  <c r="G36" i="21"/>
  <c r="J36" i="21"/>
  <c r="I36" i="21"/>
  <c r="N97" i="20"/>
  <c r="N98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N205" i="20"/>
  <c r="N206" i="20"/>
  <c r="N207" i="20"/>
  <c r="N208" i="20"/>
  <c r="O100" i="20" l="1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O205" i="20"/>
  <c r="O206" i="20"/>
  <c r="O207" i="20"/>
  <c r="O208" i="20"/>
  <c r="E7" i="20" l="1"/>
  <c r="I4" i="20"/>
  <c r="C35" i="21" s="1"/>
  <c r="B201" i="20"/>
  <c r="B202" i="20" s="1"/>
  <c r="B203" i="20" s="1"/>
  <c r="B204" i="20" s="1"/>
  <c r="B205" i="20" s="1"/>
  <c r="B206" i="20" s="1"/>
  <c r="B207" i="20" s="1"/>
  <c r="B208" i="20" s="1"/>
  <c r="X4" i="20"/>
  <c r="W4" i="20"/>
  <c r="U4" i="20"/>
  <c r="T4" i="20"/>
  <c r="S4" i="20"/>
  <c r="R4" i="20"/>
  <c r="Q4" i="20"/>
  <c r="P4" i="20"/>
  <c r="O4" i="20"/>
  <c r="N4" i="20"/>
  <c r="M4" i="20"/>
  <c r="L4" i="20"/>
  <c r="K4" i="20"/>
  <c r="J4" i="20"/>
  <c r="H4" i="20"/>
  <c r="G4" i="20"/>
  <c r="F4" i="20"/>
  <c r="E4" i="20"/>
  <c r="E16" i="2" s="1"/>
  <c r="D4" i="20"/>
  <c r="H6" i="19" s="1"/>
  <c r="C4" i="20"/>
  <c r="D35" i="21"/>
  <c r="AG35" i="21" l="1"/>
  <c r="AH35" i="21" s="1"/>
  <c r="AI35" i="21"/>
  <c r="D61" i="2"/>
  <c r="B31" i="3" s="1"/>
  <c r="G56" i="2"/>
  <c r="G57" i="2"/>
  <c r="C23" i="6"/>
  <c r="B5" i="5"/>
  <c r="AI38" i="5" s="1"/>
  <c r="E38" i="5"/>
  <c r="AH38" i="5"/>
  <c r="C26" i="6"/>
  <c r="E40" i="2"/>
  <c r="H40" i="2" s="1"/>
  <c r="E35" i="2"/>
  <c r="G55" i="2"/>
  <c r="G58" i="2"/>
  <c r="G59" i="2"/>
  <c r="F55" i="2"/>
  <c r="C16" i="5"/>
  <c r="AG39" i="5"/>
  <c r="AH39" i="5"/>
  <c r="AI39" i="5"/>
  <c r="C14" i="7"/>
  <c r="C13" i="7"/>
  <c r="B55" i="21"/>
  <c r="B56" i="21" s="1"/>
  <c r="B57" i="21" s="1"/>
  <c r="B58" i="21" s="1"/>
  <c r="B59" i="21" s="1"/>
  <c r="B60" i="21" s="1"/>
  <c r="B61" i="21" s="1"/>
  <c r="B62" i="21" s="1"/>
  <c r="B63" i="21" s="1"/>
  <c r="F32" i="21"/>
  <c r="G32" i="21"/>
  <c r="H32" i="21"/>
  <c r="B20" i="20"/>
  <c r="B21" i="20"/>
  <c r="AD4" i="20"/>
  <c r="AC4" i="20"/>
  <c r="AB4" i="20"/>
  <c r="AA4" i="20"/>
  <c r="Z4" i="20"/>
  <c r="Y4" i="20"/>
  <c r="H56" i="2"/>
  <c r="H58" i="2" s="1"/>
  <c r="E57" i="2"/>
  <c r="E38" i="2"/>
  <c r="B11" i="8" s="1"/>
  <c r="E56" i="2"/>
  <c r="E37" i="2"/>
  <c r="E33" i="2"/>
  <c r="Z12" i="19" s="1"/>
  <c r="E31" i="2"/>
  <c r="D12" i="19" s="1"/>
  <c r="N24" i="11"/>
  <c r="N25" i="11"/>
  <c r="N26" i="11"/>
  <c r="N27" i="11"/>
  <c r="N28" i="11"/>
  <c r="N29" i="11"/>
  <c r="A5" i="11"/>
  <c r="A8" i="11"/>
  <c r="A4" i="11"/>
  <c r="A6" i="10"/>
  <c r="A2" i="11"/>
  <c r="D46" i="5"/>
  <c r="C22" i="6"/>
  <c r="C24" i="6" s="1"/>
  <c r="C66" i="2"/>
  <c r="C68" i="2"/>
  <c r="E67" i="2"/>
  <c r="B32" i="3"/>
  <c r="C17" i="5"/>
  <c r="D49" i="5"/>
  <c r="B28" i="3"/>
  <c r="C17" i="3"/>
  <c r="E21" i="3"/>
  <c r="C18" i="3"/>
  <c r="C19" i="3"/>
  <c r="C10" i="5"/>
  <c r="C11" i="5"/>
  <c r="C12" i="5"/>
  <c r="A62" i="19"/>
  <c r="A65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C15" i="5"/>
  <c r="C20" i="7" s="1"/>
  <c r="A13" i="5"/>
  <c r="A11" i="5"/>
  <c r="A12" i="5"/>
  <c r="A10" i="5"/>
  <c r="A9" i="7" s="1"/>
  <c r="A10" i="6"/>
  <c r="C51" i="6"/>
  <c r="C52" i="6"/>
  <c r="B84" i="6"/>
  <c r="C85" i="6"/>
  <c r="B33" i="6"/>
  <c r="C34" i="6"/>
  <c r="B34" i="6"/>
  <c r="B85" i="6"/>
  <c r="A14" i="6"/>
  <c r="A13" i="6"/>
  <c r="A6" i="6"/>
  <c r="B102" i="6"/>
  <c r="B101" i="6"/>
  <c r="AI79" i="7"/>
  <c r="C40" i="7"/>
  <c r="C39" i="7"/>
  <c r="B37" i="7"/>
  <c r="B50" i="7"/>
  <c r="B38" i="7"/>
  <c r="B51" i="7" s="1"/>
  <c r="B17" i="7"/>
  <c r="B18" i="7"/>
  <c r="A17" i="7"/>
  <c r="A18" i="7"/>
  <c r="A16" i="7"/>
  <c r="D8" i="7"/>
  <c r="A8" i="7"/>
  <c r="B89" i="7"/>
  <c r="B88" i="7"/>
  <c r="B123" i="7"/>
  <c r="B122" i="7"/>
  <c r="B121" i="7"/>
  <c r="B120" i="7"/>
  <c r="C117" i="7"/>
  <c r="B20" i="7"/>
  <c r="B21" i="7"/>
  <c r="C21" i="7"/>
  <c r="A20" i="7"/>
  <c r="A21" i="7"/>
  <c r="A19" i="7"/>
  <c r="C64" i="7"/>
  <c r="B67" i="7"/>
  <c r="B68" i="7"/>
  <c r="B69" i="7"/>
  <c r="B70" i="7"/>
  <c r="A11" i="7"/>
  <c r="A10" i="7"/>
  <c r="B9" i="7"/>
  <c r="C9" i="7"/>
  <c r="D9" i="7"/>
  <c r="B17" i="8"/>
  <c r="B18" i="8"/>
  <c r="B11" i="9" s="1"/>
  <c r="B58" i="9" s="1"/>
  <c r="B16" i="8"/>
  <c r="B9" i="9" s="1"/>
  <c r="B56" i="9" s="1"/>
  <c r="B10" i="10" s="1"/>
  <c r="B17" i="10" s="1"/>
  <c r="Q23" i="8"/>
  <c r="A12" i="8"/>
  <c r="A7" i="8"/>
  <c r="A7" i="9" s="1"/>
  <c r="A6" i="8"/>
  <c r="A6" i="9" s="1"/>
  <c r="A9" i="8"/>
  <c r="A11" i="8"/>
  <c r="A10" i="8"/>
  <c r="A5" i="10" s="1"/>
  <c r="B61" i="9"/>
  <c r="B13" i="10"/>
  <c r="B10" i="9"/>
  <c r="B57" i="9"/>
  <c r="B11" i="10"/>
  <c r="B18" i="10" s="1"/>
  <c r="B12" i="9"/>
  <c r="B13" i="9"/>
  <c r="B60" i="9"/>
  <c r="B59" i="9"/>
  <c r="C7" i="9"/>
  <c r="C6" i="9"/>
  <c r="A4" i="10"/>
  <c r="AI10" i="10"/>
  <c r="AI11" i="10"/>
  <c r="AI12" i="10"/>
  <c r="AI13" i="10"/>
  <c r="AI14" i="10"/>
  <c r="B12" i="10"/>
  <c r="B19" i="10" s="1"/>
  <c r="B20" i="10"/>
  <c r="B21" i="10"/>
  <c r="A7" i="10"/>
  <c r="C7" i="10"/>
  <c r="B7" i="10"/>
  <c r="A8" i="10"/>
  <c r="C8" i="10"/>
  <c r="B8" i="10"/>
  <c r="C5" i="10"/>
  <c r="C84" i="6"/>
  <c r="I32" i="21"/>
  <c r="S31" i="11"/>
  <c r="Q31" i="11"/>
  <c r="R31" i="11"/>
  <c r="J32" i="21"/>
  <c r="K32" i="21" s="1"/>
  <c r="L32" i="21" s="1"/>
  <c r="M32" i="21" s="1"/>
  <c r="N32" i="21" s="1"/>
  <c r="O32" i="21" s="1"/>
  <c r="P32" i="21" s="1"/>
  <c r="Q32" i="21" s="1"/>
  <c r="R32" i="21" s="1"/>
  <c r="S32" i="21" s="1"/>
  <c r="T32" i="21" s="1"/>
  <c r="U32" i="21" s="1"/>
  <c r="V32" i="21" s="1"/>
  <c r="W32" i="21" s="1"/>
  <c r="X32" i="21" s="1"/>
  <c r="Y32" i="21" s="1"/>
  <c r="Z32" i="21" s="1"/>
  <c r="AA32" i="21" s="1"/>
  <c r="AB32" i="21" s="1"/>
  <c r="AC32" i="21" s="1"/>
  <c r="AD32" i="21" s="1"/>
  <c r="AE32" i="21" s="1"/>
  <c r="AF32" i="21" s="1"/>
  <c r="B22" i="20"/>
  <c r="B23" i="20"/>
  <c r="B24" i="20"/>
  <c r="B25" i="20"/>
  <c r="B26" i="20"/>
  <c r="B27" i="20"/>
  <c r="B28" i="20"/>
  <c r="B29" i="20"/>
  <c r="B30" i="20"/>
  <c r="B31" i="20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B67" i="20" s="1"/>
  <c r="B68" i="20" s="1"/>
  <c r="B69" i="20" s="1"/>
  <c r="B70" i="20" s="1"/>
  <c r="B71" i="20" s="1"/>
  <c r="B72" i="20" s="1"/>
  <c r="B73" i="20" s="1"/>
  <c r="B74" i="20" s="1"/>
  <c r="B75" i="20" s="1"/>
  <c r="B76" i="20" s="1"/>
  <c r="B77" i="20" s="1"/>
  <c r="B78" i="20" s="1"/>
  <c r="B79" i="20" s="1"/>
  <c r="B80" i="20" s="1"/>
  <c r="B81" i="20" s="1"/>
  <c r="B82" i="20" s="1"/>
  <c r="B83" i="20" s="1"/>
  <c r="B84" i="20" s="1"/>
  <c r="B85" i="20" s="1"/>
  <c r="B86" i="20" s="1"/>
  <c r="B87" i="20" s="1"/>
  <c r="B88" i="20" s="1"/>
  <c r="B89" i="20" s="1"/>
  <c r="B90" i="20" s="1"/>
  <c r="B91" i="20" s="1"/>
  <c r="B92" i="20" s="1"/>
  <c r="B93" i="20" s="1"/>
  <c r="B94" i="20" s="1"/>
  <c r="B95" i="20" s="1"/>
  <c r="B96" i="20" s="1"/>
  <c r="B97" i="20" s="1"/>
  <c r="B98" i="20" s="1"/>
  <c r="B99" i="20" s="1"/>
  <c r="B100" i="20" s="1"/>
  <c r="B101" i="20" s="1"/>
  <c r="B102" i="20" s="1"/>
  <c r="B103" i="20" s="1"/>
  <c r="B104" i="20" s="1"/>
  <c r="B105" i="20" s="1"/>
  <c r="B106" i="20" s="1"/>
  <c r="B107" i="20" s="1"/>
  <c r="B108" i="20" s="1"/>
  <c r="B109" i="20" s="1"/>
  <c r="B110" i="20" s="1"/>
  <c r="B111" i="20" s="1"/>
  <c r="B112" i="20" s="1"/>
  <c r="B113" i="20" s="1"/>
  <c r="B114" i="20" s="1"/>
  <c r="B115" i="20" s="1"/>
  <c r="B116" i="20" s="1"/>
  <c r="B117" i="20" s="1"/>
  <c r="B118" i="20" s="1"/>
  <c r="B119" i="20" s="1"/>
  <c r="B120" i="20" s="1"/>
  <c r="B121" i="20" s="1"/>
  <c r="B122" i="20" s="1"/>
  <c r="B123" i="20" s="1"/>
  <c r="B124" i="20" s="1"/>
  <c r="B125" i="20" s="1"/>
  <c r="B126" i="20" s="1"/>
  <c r="B127" i="20" s="1"/>
  <c r="B128" i="20" s="1"/>
  <c r="B129" i="20" s="1"/>
  <c r="B130" i="20" s="1"/>
  <c r="B131" i="20" s="1"/>
  <c r="B132" i="20" s="1"/>
  <c r="B133" i="20" s="1"/>
  <c r="B134" i="20" s="1"/>
  <c r="B135" i="20" s="1"/>
  <c r="B136" i="20" s="1"/>
  <c r="B137" i="20" s="1"/>
  <c r="B138" i="20" s="1"/>
  <c r="B139" i="20" s="1"/>
  <c r="B140" i="20" s="1"/>
  <c r="B141" i="20" s="1"/>
  <c r="B142" i="20" s="1"/>
  <c r="B143" i="20" s="1"/>
  <c r="B144" i="20" s="1"/>
  <c r="B145" i="20" s="1"/>
  <c r="B146" i="20" s="1"/>
  <c r="B147" i="20" s="1"/>
  <c r="B148" i="20" s="1"/>
  <c r="B149" i="20" s="1"/>
  <c r="B150" i="20" s="1"/>
  <c r="B151" i="20" s="1"/>
  <c r="B152" i="20" s="1"/>
  <c r="B153" i="20" s="1"/>
  <c r="B154" i="20" s="1"/>
  <c r="B155" i="20" s="1"/>
  <c r="B156" i="20" s="1"/>
  <c r="B157" i="20" s="1"/>
  <c r="B158" i="20" s="1"/>
  <c r="B159" i="20" s="1"/>
  <c r="B160" i="20" s="1"/>
  <c r="B161" i="20" s="1"/>
  <c r="B162" i="20" s="1"/>
  <c r="B163" i="20" s="1"/>
  <c r="B164" i="20" s="1"/>
  <c r="B165" i="20" s="1"/>
  <c r="B166" i="20" s="1"/>
  <c r="B167" i="20" s="1"/>
  <c r="B168" i="20" s="1"/>
  <c r="B169" i="20" s="1"/>
  <c r="B170" i="20" s="1"/>
  <c r="B171" i="20" s="1"/>
  <c r="B172" i="20" s="1"/>
  <c r="B173" i="20" s="1"/>
  <c r="B174" i="20" s="1"/>
  <c r="B175" i="20" s="1"/>
  <c r="B176" i="20" s="1"/>
  <c r="B177" i="20" s="1"/>
  <c r="B178" i="20" s="1"/>
  <c r="B179" i="20" s="1"/>
  <c r="B180" i="20" s="1"/>
  <c r="B181" i="20" s="1"/>
  <c r="B182" i="20" s="1"/>
  <c r="B183" i="20" s="1"/>
  <c r="B184" i="20" s="1"/>
  <c r="B185" i="20" s="1"/>
  <c r="B186" i="20" s="1"/>
  <c r="B187" i="20" s="1"/>
  <c r="B188" i="20" s="1"/>
  <c r="B189" i="20" s="1"/>
  <c r="B190" i="20" s="1"/>
  <c r="B191" i="20" s="1"/>
  <c r="B192" i="20" s="1"/>
  <c r="B193" i="20" s="1"/>
  <c r="B194" i="20" s="1"/>
  <c r="B195" i="20" s="1"/>
  <c r="B196" i="20" s="1"/>
  <c r="B197" i="20" s="1"/>
  <c r="B198" i="20" s="1"/>
  <c r="B199" i="20" s="1"/>
  <c r="B200" i="20" s="1"/>
  <c r="B10" i="8" l="1"/>
  <c r="C23" i="8" s="1"/>
  <c r="C14" i="19"/>
  <c r="E59" i="2"/>
  <c r="AB14" i="19" s="1"/>
  <c r="B8" i="6"/>
  <c r="C8" i="7" s="1"/>
  <c r="B14" i="8" s="1"/>
  <c r="H59" i="19"/>
  <c r="E58" i="2"/>
  <c r="B14" i="19" s="1"/>
  <c r="C33" i="6"/>
  <c r="F11" i="3"/>
  <c r="E23" i="2"/>
  <c r="B14" i="6" s="1"/>
  <c r="AA14" i="19"/>
  <c r="F10" i="3"/>
  <c r="E19" i="2"/>
  <c r="B5" i="10"/>
  <c r="B6" i="11"/>
  <c r="E22" i="2"/>
  <c r="E25" i="2"/>
  <c r="E20" i="2"/>
  <c r="C4" i="7"/>
  <c r="F9" i="3"/>
  <c r="C59" i="21"/>
  <c r="S7" i="3"/>
  <c r="H57" i="2"/>
  <c r="C16" i="3"/>
  <c r="H63" i="2"/>
  <c r="B10" i="6" s="1"/>
  <c r="B4" i="6"/>
  <c r="C4" i="8"/>
  <c r="B4" i="5"/>
  <c r="E70" i="2"/>
  <c r="E33" i="5" s="1"/>
  <c r="E39" i="5" s="1"/>
  <c r="L70" i="2"/>
  <c r="B12" i="8"/>
  <c r="C13" i="5"/>
  <c r="D35" i="19"/>
  <c r="H59" i="2"/>
  <c r="C61" i="2"/>
  <c r="C4" i="9"/>
  <c r="C4" i="10" s="1"/>
  <c r="F60" i="2"/>
  <c r="C12" i="3"/>
  <c r="G60" i="2"/>
  <c r="C11" i="7" l="1"/>
  <c r="C14" i="3"/>
  <c r="B6" i="8"/>
  <c r="C9" i="3"/>
  <c r="C10" i="3"/>
  <c r="B7" i="8"/>
  <c r="L23" i="8" s="1"/>
  <c r="C15" i="3"/>
  <c r="B9" i="8"/>
  <c r="B9" i="11"/>
  <c r="AF13" i="19"/>
  <c r="C10" i="7"/>
  <c r="C13" i="3"/>
  <c r="B13" i="6"/>
  <c r="C56" i="21"/>
  <c r="H60" i="2"/>
  <c r="H16" i="3" s="1"/>
  <c r="D34" i="21"/>
  <c r="C57" i="21"/>
  <c r="C62" i="21"/>
  <c r="C60" i="21"/>
  <c r="C54" i="21"/>
  <c r="C63" i="21"/>
  <c r="C99" i="6"/>
  <c r="C87" i="7" s="1"/>
  <c r="C58" i="21"/>
  <c r="C41" i="2"/>
  <c r="C55" i="21"/>
  <c r="C61" i="21"/>
  <c r="C98" i="6"/>
  <c r="C25" i="7" s="1"/>
  <c r="C28" i="7" s="1"/>
  <c r="B15" i="6"/>
  <c r="L60" i="6" s="1"/>
  <c r="E63" i="6" s="1"/>
  <c r="B99" i="6"/>
  <c r="B26" i="7" s="1"/>
  <c r="B98" i="6"/>
  <c r="B86" i="7" s="1"/>
  <c r="C19" i="5"/>
  <c r="C20" i="5" s="1"/>
  <c r="C14" i="5"/>
  <c r="E40" i="5" s="1"/>
  <c r="H14" i="3"/>
  <c r="G13" i="3"/>
  <c r="F14" i="3"/>
  <c r="H13" i="3"/>
  <c r="F13" i="3"/>
  <c r="G14" i="3"/>
  <c r="C12" i="7"/>
  <c r="F18" i="3"/>
  <c r="G17" i="3"/>
  <c r="H17" i="3"/>
  <c r="G18" i="3"/>
  <c r="F17" i="3"/>
  <c r="H18" i="3"/>
  <c r="B6" i="9" l="1"/>
  <c r="F23" i="8"/>
  <c r="AG34" i="21"/>
  <c r="AH34" i="21" s="1"/>
  <c r="I23" i="8"/>
  <c r="B7" i="9"/>
  <c r="C69" i="6"/>
  <c r="C71" i="6"/>
  <c r="B8" i="8"/>
  <c r="C65" i="6"/>
  <c r="C73" i="6"/>
  <c r="C67" i="6"/>
  <c r="C63" i="6"/>
  <c r="T34" i="21"/>
  <c r="D85" i="2" s="1"/>
  <c r="AE34" i="21"/>
  <c r="D96" i="2" s="1"/>
  <c r="B25" i="7"/>
  <c r="R34" i="21"/>
  <c r="D83" i="2" s="1"/>
  <c r="Y34" i="21"/>
  <c r="D90" i="2" s="1"/>
  <c r="H15" i="3"/>
  <c r="U34" i="21"/>
  <c r="D86" i="2" s="1"/>
  <c r="AF34" i="21"/>
  <c r="D97" i="2" s="1"/>
  <c r="Z34" i="21"/>
  <c r="D91" i="2" s="1"/>
  <c r="AB34" i="21"/>
  <c r="D93" i="2" s="1"/>
  <c r="O34" i="21"/>
  <c r="D80" i="2" s="1"/>
  <c r="V34" i="21"/>
  <c r="D87" i="2" s="1"/>
  <c r="S34" i="21"/>
  <c r="D84" i="2" s="1"/>
  <c r="AA34" i="21"/>
  <c r="D92" i="2" s="1"/>
  <c r="AI34" i="21"/>
  <c r="W34" i="21"/>
  <c r="D88" i="2" s="1"/>
  <c r="AD34" i="21"/>
  <c r="D95" i="2" s="1"/>
  <c r="AC34" i="21"/>
  <c r="D94" i="2" s="1"/>
  <c r="P34" i="21"/>
  <c r="D81" i="2" s="1"/>
  <c r="X34" i="21"/>
  <c r="D89" i="2" s="1"/>
  <c r="Q34" i="21"/>
  <c r="D82" i="2" s="1"/>
  <c r="B35" i="7"/>
  <c r="C76" i="7"/>
  <c r="B9" i="6"/>
  <c r="C77" i="6" s="1"/>
  <c r="G16" i="3"/>
  <c r="F63" i="2"/>
  <c r="B77" i="7"/>
  <c r="G15" i="3"/>
  <c r="F15" i="3"/>
  <c r="F16" i="3"/>
  <c r="C26" i="7"/>
  <c r="C86" i="7"/>
  <c r="C77" i="7"/>
  <c r="C114" i="7" s="1"/>
  <c r="C121" i="7" s="1"/>
  <c r="C36" i="7"/>
  <c r="B36" i="7"/>
  <c r="B76" i="7"/>
  <c r="C35" i="7"/>
  <c r="B87" i="7"/>
  <c r="E65" i="6"/>
  <c r="AI40" i="5"/>
  <c r="D40" i="5"/>
  <c r="AG40" i="5"/>
  <c r="C19" i="7"/>
  <c r="AH40" i="5"/>
  <c r="B6" i="6"/>
  <c r="B7" i="6" s="1"/>
  <c r="C21" i="5"/>
  <c r="C22" i="5" s="1"/>
  <c r="C60" i="7"/>
  <c r="A134" i="7"/>
  <c r="B6" i="10"/>
  <c r="B134" i="7"/>
  <c r="N34" i="21" l="1"/>
  <c r="D79" i="2" s="1"/>
  <c r="L34" i="21"/>
  <c r="C79" i="7"/>
  <c r="C113" i="7"/>
  <c r="C120" i="7" s="1"/>
  <c r="C61" i="7"/>
  <c r="C68" i="7" s="1"/>
  <c r="F34" i="21"/>
  <c r="I34" i="21"/>
  <c r="M34" i="21"/>
  <c r="D78" i="2" s="1"/>
  <c r="H34" i="21"/>
  <c r="G34" i="21"/>
  <c r="J34" i="21"/>
  <c r="K34" i="21"/>
  <c r="C16" i="7"/>
  <c r="B11" i="6"/>
  <c r="C17" i="7" s="1"/>
  <c r="C75" i="6"/>
  <c r="B12" i="6"/>
  <c r="C67" i="7"/>
  <c r="E25" i="5"/>
  <c r="F25" i="5" s="1"/>
  <c r="G25" i="5" s="1"/>
  <c r="H25" i="5" s="1"/>
  <c r="E22" i="5"/>
  <c r="B30" i="3" s="1"/>
  <c r="B2" i="11"/>
  <c r="E71" i="2" l="1"/>
  <c r="C129" i="7"/>
  <c r="C17" i="8" s="1"/>
  <c r="C10" i="9" s="1"/>
  <c r="C57" i="9" s="1"/>
  <c r="C11" i="10" s="1"/>
  <c r="C18" i="10" s="1"/>
  <c r="E57" i="6"/>
  <c r="D69" i="6" s="1"/>
  <c r="E69" i="6" s="1"/>
  <c r="C128" i="7"/>
  <c r="C16" i="8" s="1"/>
  <c r="C19" i="8" s="1"/>
  <c r="C18" i="7"/>
  <c r="L59" i="6"/>
  <c r="F24" i="5"/>
  <c r="G24" i="5" s="1"/>
  <c r="I25" i="5"/>
  <c r="C76" i="6" l="1"/>
  <c r="C25" i="8"/>
  <c r="L72" i="2"/>
  <c r="L74" i="2" s="1"/>
  <c r="G69" i="2"/>
  <c r="S9" i="3" s="1"/>
  <c r="F32" i="5"/>
  <c r="E72" i="2"/>
  <c r="E73" i="2" s="1"/>
  <c r="D63" i="6"/>
  <c r="C74" i="6" s="1"/>
  <c r="C29" i="10"/>
  <c r="C26" i="3" s="1"/>
  <c r="L58" i="6"/>
  <c r="L57" i="6" s="1"/>
  <c r="H57" i="6"/>
  <c r="B45" i="6"/>
  <c r="C15" i="7" s="1"/>
  <c r="C9" i="9"/>
  <c r="H24" i="5"/>
  <c r="J25" i="5"/>
  <c r="C78" i="6" l="1"/>
  <c r="C53" i="6" s="1"/>
  <c r="C100" i="6" s="1"/>
  <c r="C27" i="7" s="1"/>
  <c r="G32" i="5"/>
  <c r="G38" i="5" s="1"/>
  <c r="F33" i="5"/>
  <c r="F39" i="5" s="1"/>
  <c r="F40" i="5" s="1"/>
  <c r="F38" i="5"/>
  <c r="B5" i="11"/>
  <c r="B8" i="11" s="1"/>
  <c r="C12" i="9"/>
  <c r="C19" i="9"/>
  <c r="C18" i="9"/>
  <c r="C51" i="9"/>
  <c r="C61" i="9" s="1"/>
  <c r="C13" i="10" s="1"/>
  <c r="C20" i="10" s="1"/>
  <c r="C56" i="9"/>
  <c r="C10" i="10" s="1"/>
  <c r="C50" i="9"/>
  <c r="D67" i="6"/>
  <c r="E67" i="6"/>
  <c r="D65" i="6"/>
  <c r="D73" i="6"/>
  <c r="E73" i="6" s="1"/>
  <c r="D71" i="6"/>
  <c r="E71" i="6" s="1"/>
  <c r="I24" i="5"/>
  <c r="H32" i="5"/>
  <c r="E74" i="2"/>
  <c r="K25" i="5"/>
  <c r="C78" i="7" l="1"/>
  <c r="G33" i="5"/>
  <c r="G39" i="5" s="1"/>
  <c r="G40" i="5" s="1"/>
  <c r="C59" i="9"/>
  <c r="AF12" i="19"/>
  <c r="D101" i="6"/>
  <c r="D37" i="7" s="1"/>
  <c r="O102" i="6"/>
  <c r="O38" i="7" s="1"/>
  <c r="AG102" i="6"/>
  <c r="AG89" i="7" s="1"/>
  <c r="U101" i="6"/>
  <c r="U88" i="7" s="1"/>
  <c r="V101" i="6"/>
  <c r="V88" i="7" s="1"/>
  <c r="U102" i="6"/>
  <c r="U89" i="7" s="1"/>
  <c r="AG101" i="6"/>
  <c r="AG88" i="7" s="1"/>
  <c r="C17" i="10"/>
  <c r="C28" i="10" s="1"/>
  <c r="H38" i="5"/>
  <c r="H33" i="5"/>
  <c r="H39" i="5" s="1"/>
  <c r="H40" i="5" s="1"/>
  <c r="I32" i="5"/>
  <c r="E75" i="2"/>
  <c r="L25" i="5"/>
  <c r="J24" i="5"/>
  <c r="AG37" i="7" l="1"/>
  <c r="D88" i="7"/>
  <c r="O89" i="7"/>
  <c r="V37" i="7"/>
  <c r="U38" i="7"/>
  <c r="AG38" i="7"/>
  <c r="U37" i="7"/>
  <c r="AA101" i="6"/>
  <c r="AA37" i="7" s="1"/>
  <c r="N102" i="6"/>
  <c r="N89" i="7" s="1"/>
  <c r="P101" i="6"/>
  <c r="P88" i="7" s="1"/>
  <c r="W101" i="6"/>
  <c r="W37" i="7" s="1"/>
  <c r="Z101" i="6"/>
  <c r="Z37" i="7" s="1"/>
  <c r="S101" i="6"/>
  <c r="S37" i="7" s="1"/>
  <c r="AD102" i="6"/>
  <c r="AD38" i="7" s="1"/>
  <c r="B4" i="11"/>
  <c r="AF16" i="19" s="1"/>
  <c r="C25" i="3"/>
  <c r="C31" i="10"/>
  <c r="C28" i="3" s="1"/>
  <c r="J32" i="5"/>
  <c r="E76" i="2"/>
  <c r="I38" i="5"/>
  <c r="I33" i="5"/>
  <c r="I39" i="5" s="1"/>
  <c r="I40" i="5" s="1"/>
  <c r="M25" i="5"/>
  <c r="K24" i="5"/>
  <c r="N38" i="7" l="1"/>
  <c r="Z88" i="7"/>
  <c r="P37" i="7"/>
  <c r="AD89" i="7"/>
  <c r="W88" i="7"/>
  <c r="AA88" i="7"/>
  <c r="S88" i="7"/>
  <c r="C101" i="6"/>
  <c r="C88" i="7" s="1"/>
  <c r="E102" i="6"/>
  <c r="E38" i="7" s="1"/>
  <c r="AC102" i="6"/>
  <c r="AC89" i="7" s="1"/>
  <c r="Y101" i="6"/>
  <c r="Y88" i="7" s="1"/>
  <c r="AC101" i="6"/>
  <c r="AC37" i="7" s="1"/>
  <c r="AF17" i="19"/>
  <c r="AF19" i="19"/>
  <c r="AF18" i="19"/>
  <c r="AF20" i="19"/>
  <c r="K32" i="5"/>
  <c r="E77" i="2"/>
  <c r="J38" i="5"/>
  <c r="J33" i="5"/>
  <c r="J39" i="5" s="1"/>
  <c r="J40" i="5" s="1"/>
  <c r="N25" i="5"/>
  <c r="L24" i="5"/>
  <c r="E89" i="7" l="1"/>
  <c r="AC88" i="7"/>
  <c r="D102" i="6"/>
  <c r="D89" i="7" s="1"/>
  <c r="Y37" i="7"/>
  <c r="AC38" i="7"/>
  <c r="C37" i="7"/>
  <c r="C41" i="7" s="1"/>
  <c r="C90" i="7"/>
  <c r="C99" i="7" s="1"/>
  <c r="C116" i="7" s="1"/>
  <c r="C92" i="7"/>
  <c r="L32" i="5"/>
  <c r="E78" i="2"/>
  <c r="E79" i="2" s="1"/>
  <c r="E80" i="2" s="1"/>
  <c r="K38" i="5"/>
  <c r="K33" i="5"/>
  <c r="K39" i="5" s="1"/>
  <c r="K40" i="5" s="1"/>
  <c r="O25" i="5"/>
  <c r="M24" i="5"/>
  <c r="O32" i="5" l="1"/>
  <c r="E81" i="2"/>
  <c r="C50" i="7"/>
  <c r="C56" i="7" s="1"/>
  <c r="D38" i="7"/>
  <c r="E101" i="6"/>
  <c r="E88" i="7" s="1"/>
  <c r="C123" i="7"/>
  <c r="N24" i="5"/>
  <c r="L38" i="5"/>
  <c r="L33" i="5"/>
  <c r="L39" i="5" s="1"/>
  <c r="L40" i="5" s="1"/>
  <c r="M32" i="5"/>
  <c r="N32" i="5"/>
  <c r="P25" i="5"/>
  <c r="C53" i="7" l="1"/>
  <c r="O33" i="5"/>
  <c r="O39" i="5" s="1"/>
  <c r="O40" i="5" s="1"/>
  <c r="O38" i="5"/>
  <c r="P32" i="5"/>
  <c r="E82" i="2"/>
  <c r="C52" i="7"/>
  <c r="C54" i="7"/>
  <c r="E37" i="7"/>
  <c r="O24" i="5"/>
  <c r="N33" i="5"/>
  <c r="N39" i="5" s="1"/>
  <c r="N40" i="5" s="1"/>
  <c r="N38" i="5"/>
  <c r="M33" i="5"/>
  <c r="M39" i="5" s="1"/>
  <c r="M40" i="5" s="1"/>
  <c r="M38" i="5"/>
  <c r="Q25" i="5"/>
  <c r="P33" i="5" l="1"/>
  <c r="P39" i="5" s="1"/>
  <c r="P40" i="5" s="1"/>
  <c r="P38" i="5"/>
  <c r="E83" i="2"/>
  <c r="Q32" i="5"/>
  <c r="P24" i="5"/>
  <c r="R25" i="5"/>
  <c r="E84" i="2" l="1"/>
  <c r="R32" i="5"/>
  <c r="Q33" i="5"/>
  <c r="Q39" i="5" s="1"/>
  <c r="Q40" i="5" s="1"/>
  <c r="Q38" i="5"/>
  <c r="G101" i="6"/>
  <c r="G88" i="7" s="1"/>
  <c r="Q24" i="5"/>
  <c r="S25" i="5"/>
  <c r="R24" i="5" s="1"/>
  <c r="E85" i="2" l="1"/>
  <c r="S32" i="5"/>
  <c r="R33" i="5"/>
  <c r="R39" i="5" s="1"/>
  <c r="R40" i="5" s="1"/>
  <c r="R38" i="5"/>
  <c r="G37" i="7"/>
  <c r="T25" i="5"/>
  <c r="S24" i="5" s="1"/>
  <c r="E86" i="2" l="1"/>
  <c r="T32" i="5"/>
  <c r="S33" i="5"/>
  <c r="S39" i="5" s="1"/>
  <c r="S40" i="5" s="1"/>
  <c r="S38" i="5"/>
  <c r="I101" i="6"/>
  <c r="I37" i="7" s="1"/>
  <c r="U25" i="5"/>
  <c r="T33" i="5" l="1"/>
  <c r="T39" i="5" s="1"/>
  <c r="T40" i="5" s="1"/>
  <c r="T38" i="5"/>
  <c r="U32" i="5"/>
  <c r="E87" i="2"/>
  <c r="I88" i="7"/>
  <c r="J102" i="6"/>
  <c r="J38" i="7" s="1"/>
  <c r="V25" i="5"/>
  <c r="T24" i="5"/>
  <c r="E88" i="2" l="1"/>
  <c r="V32" i="5"/>
  <c r="U33" i="5"/>
  <c r="U39" i="5" s="1"/>
  <c r="U40" i="5" s="1"/>
  <c r="U38" i="5"/>
  <c r="K101" i="6"/>
  <c r="K88" i="7" s="1"/>
  <c r="J89" i="7"/>
  <c r="K102" i="6"/>
  <c r="K89" i="7" s="1"/>
  <c r="W25" i="5"/>
  <c r="U24" i="5"/>
  <c r="E89" i="2" l="1"/>
  <c r="W32" i="5"/>
  <c r="V38" i="5"/>
  <c r="V33" i="5"/>
  <c r="V39" i="5" s="1"/>
  <c r="V40" i="5" s="1"/>
  <c r="K37" i="7"/>
  <c r="K38" i="7"/>
  <c r="L102" i="6"/>
  <c r="L89" i="7" s="1"/>
  <c r="X25" i="5"/>
  <c r="V24" i="5"/>
  <c r="W33" i="5" l="1"/>
  <c r="W39" i="5" s="1"/>
  <c r="W40" i="5" s="1"/>
  <c r="W38" i="5"/>
  <c r="E90" i="2"/>
  <c r="X32" i="5"/>
  <c r="L38" i="7"/>
  <c r="M102" i="6"/>
  <c r="M38" i="7" s="1"/>
  <c r="Y25" i="5"/>
  <c r="W24" i="5"/>
  <c r="X33" i="5" l="1"/>
  <c r="X39" i="5" s="1"/>
  <c r="X40" i="5" s="1"/>
  <c r="X38" i="5"/>
  <c r="E91" i="2"/>
  <c r="Y32" i="5"/>
  <c r="M89" i="7"/>
  <c r="Z25" i="5"/>
  <c r="X24" i="5"/>
  <c r="Y38" i="5" l="1"/>
  <c r="Y33" i="5"/>
  <c r="Y39" i="5" s="1"/>
  <c r="Y40" i="5" s="1"/>
  <c r="E92" i="2"/>
  <c r="Z32" i="5"/>
  <c r="AA25" i="5"/>
  <c r="Y24" i="5"/>
  <c r="Z33" i="5" l="1"/>
  <c r="Z39" i="5" s="1"/>
  <c r="Z40" i="5" s="1"/>
  <c r="Z38" i="5"/>
  <c r="E93" i="2"/>
  <c r="AA32" i="5"/>
  <c r="AB25" i="5"/>
  <c r="Z24" i="5"/>
  <c r="AA33" i="5" l="1"/>
  <c r="AA39" i="5" s="1"/>
  <c r="AA40" i="5" s="1"/>
  <c r="AA38" i="5"/>
  <c r="AB32" i="5"/>
  <c r="E94" i="2"/>
  <c r="AC25" i="5"/>
  <c r="AA24" i="5"/>
  <c r="AC32" i="5" l="1"/>
  <c r="E95" i="2"/>
  <c r="AB38" i="5"/>
  <c r="AB33" i="5"/>
  <c r="AB39" i="5" s="1"/>
  <c r="AB40" i="5" s="1"/>
  <c r="AD25" i="5"/>
  <c r="AC24" i="5" s="1"/>
  <c r="AB24" i="5"/>
  <c r="E96" i="2" l="1"/>
  <c r="AD32" i="5"/>
  <c r="AC38" i="5"/>
  <c r="AC33" i="5"/>
  <c r="AC39" i="5" s="1"/>
  <c r="AC40" i="5" s="1"/>
  <c r="AE25" i="5"/>
  <c r="AD24" i="5" s="1"/>
  <c r="AD38" i="5" l="1"/>
  <c r="AD33" i="5"/>
  <c r="AD39" i="5" s="1"/>
  <c r="AD40" i="5" s="1"/>
  <c r="E97" i="2"/>
  <c r="AE32" i="5"/>
  <c r="AF25" i="5"/>
  <c r="AE38" i="5" l="1"/>
  <c r="AE33" i="5"/>
  <c r="AE39" i="5" s="1"/>
  <c r="AE40" i="5" s="1"/>
  <c r="AG32" i="5"/>
  <c r="AF32" i="5"/>
  <c r="AG25" i="5"/>
  <c r="AE24" i="5"/>
  <c r="AF38" i="5" l="1"/>
  <c r="AF33" i="5"/>
  <c r="AF39" i="5" s="1"/>
  <c r="AF40" i="5" s="1"/>
  <c r="C40" i="5" s="1"/>
  <c r="AG38" i="5"/>
  <c r="C30" i="5"/>
  <c r="B46" i="5" s="1"/>
  <c r="B13" i="8" s="1"/>
  <c r="C30" i="8" s="1"/>
  <c r="AH25" i="5"/>
  <c r="AF24" i="5"/>
  <c r="AD42" i="5" l="1"/>
  <c r="AD46" i="5" s="1"/>
  <c r="Q42" i="5"/>
  <c r="Q46" i="5" s="1"/>
  <c r="AA42" i="5"/>
  <c r="AA46" i="5" s="1"/>
  <c r="E42" i="5"/>
  <c r="E46" i="5" s="1"/>
  <c r="S42" i="5"/>
  <c r="S46" i="5" s="1"/>
  <c r="W42" i="5"/>
  <c r="W46" i="5" s="1"/>
  <c r="P42" i="5"/>
  <c r="P46" i="5" s="1"/>
  <c r="AB42" i="5"/>
  <c r="AB46" i="5" s="1"/>
  <c r="K42" i="5"/>
  <c r="K46" i="5" s="1"/>
  <c r="G42" i="5"/>
  <c r="G46" i="5" s="1"/>
  <c r="N42" i="5"/>
  <c r="N46" i="5" s="1"/>
  <c r="AG42" i="5"/>
  <c r="AG46" i="5" s="1"/>
  <c r="AH42" i="5"/>
  <c r="AH46" i="5" s="1"/>
  <c r="H42" i="5"/>
  <c r="H46" i="5" s="1"/>
  <c r="R42" i="5"/>
  <c r="R46" i="5" s="1"/>
  <c r="T42" i="5"/>
  <c r="T46" i="5" s="1"/>
  <c r="Y42" i="5"/>
  <c r="Y46" i="5" s="1"/>
  <c r="I42" i="5"/>
  <c r="I46" i="5" s="1"/>
  <c r="X42" i="5"/>
  <c r="X46" i="5" s="1"/>
  <c r="J42" i="5"/>
  <c r="J46" i="5" s="1"/>
  <c r="AE42" i="5"/>
  <c r="AE46" i="5" s="1"/>
  <c r="Z42" i="5"/>
  <c r="Z46" i="5" s="1"/>
  <c r="AF42" i="5"/>
  <c r="AF46" i="5" s="1"/>
  <c r="O42" i="5"/>
  <c r="O46" i="5" s="1"/>
  <c r="M42" i="5"/>
  <c r="M46" i="5" s="1"/>
  <c r="L42" i="5"/>
  <c r="L46" i="5" s="1"/>
  <c r="AC42" i="5"/>
  <c r="AC46" i="5" s="1"/>
  <c r="AI42" i="5"/>
  <c r="AI46" i="5" s="1"/>
  <c r="F42" i="5"/>
  <c r="F46" i="5" s="1"/>
  <c r="V42" i="5"/>
  <c r="V46" i="5" s="1"/>
  <c r="U42" i="5"/>
  <c r="U46" i="5" s="1"/>
  <c r="AI25" i="5"/>
  <c r="AI24" i="5" s="1"/>
  <c r="AG24" i="5"/>
  <c r="AF41" i="5" l="1"/>
  <c r="AG41" i="5" s="1"/>
  <c r="AF47" i="5"/>
  <c r="AF49" i="5" s="1"/>
  <c r="AE22" i="6"/>
  <c r="AE51" i="6"/>
  <c r="AE74" i="6" s="1"/>
  <c r="AG47" i="5"/>
  <c r="AF52" i="6" s="1"/>
  <c r="AF85" i="6" s="1"/>
  <c r="AF22" i="6"/>
  <c r="AF51" i="6"/>
  <c r="AF84" i="6" s="1"/>
  <c r="N51" i="6"/>
  <c r="O47" i="5"/>
  <c r="N22" i="6"/>
  <c r="E51" i="6"/>
  <c r="F41" i="5"/>
  <c r="G41" i="5" s="1"/>
  <c r="H41" i="5" s="1"/>
  <c r="I41" i="5" s="1"/>
  <c r="J41" i="5" s="1"/>
  <c r="K41" i="5" s="1"/>
  <c r="L41" i="5" s="1"/>
  <c r="M41" i="5" s="1"/>
  <c r="N41" i="5" s="1"/>
  <c r="O41" i="5" s="1"/>
  <c r="F47" i="5"/>
  <c r="E22" i="6"/>
  <c r="L22" i="6"/>
  <c r="L51" i="6"/>
  <c r="M47" i="5"/>
  <c r="AD51" i="6"/>
  <c r="AD54" i="6" s="1"/>
  <c r="AD55" i="6" s="1"/>
  <c r="AE47" i="5"/>
  <c r="AE41" i="5"/>
  <c r="AD22" i="6"/>
  <c r="AD33" i="6" s="1"/>
  <c r="X51" i="6"/>
  <c r="Y47" i="5"/>
  <c r="Y41" i="5"/>
  <c r="X22" i="6"/>
  <c r="AH47" i="5"/>
  <c r="AG51" i="6"/>
  <c r="AG22" i="6"/>
  <c r="J22" i="6"/>
  <c r="J33" i="6" s="1"/>
  <c r="J51" i="6"/>
  <c r="K47" i="5"/>
  <c r="R51" i="6"/>
  <c r="R22" i="6"/>
  <c r="S47" i="5"/>
  <c r="S41" i="5"/>
  <c r="AD47" i="5"/>
  <c r="AC22" i="6"/>
  <c r="AC51" i="6"/>
  <c r="AD41" i="5"/>
  <c r="S22" i="6"/>
  <c r="T41" i="5"/>
  <c r="S51" i="6"/>
  <c r="T47" i="5"/>
  <c r="AA51" i="6"/>
  <c r="AA22" i="6"/>
  <c r="AB47" i="5"/>
  <c r="AB41" i="5"/>
  <c r="D22" i="6"/>
  <c r="D51" i="6"/>
  <c r="E47" i="5"/>
  <c r="I22" i="6"/>
  <c r="J47" i="5"/>
  <c r="I51" i="6"/>
  <c r="T51" i="6"/>
  <c r="T22" i="6"/>
  <c r="U41" i="5"/>
  <c r="U47" i="5"/>
  <c r="AC47" i="5"/>
  <c r="AC41" i="5"/>
  <c r="AB51" i="6"/>
  <c r="AB22" i="6"/>
  <c r="W51" i="6"/>
  <c r="X47" i="5"/>
  <c r="W22" i="6"/>
  <c r="X41" i="5"/>
  <c r="Q22" i="6"/>
  <c r="R41" i="5"/>
  <c r="R47" i="5"/>
  <c r="Q51" i="6"/>
  <c r="M51" i="6"/>
  <c r="M22" i="6"/>
  <c r="N47" i="5"/>
  <c r="O51" i="6"/>
  <c r="P47" i="5"/>
  <c r="P41" i="5"/>
  <c r="O22" i="6"/>
  <c r="AA41" i="5"/>
  <c r="Z51" i="6"/>
  <c r="Z22" i="6"/>
  <c r="AA47" i="5"/>
  <c r="AH51" i="6"/>
  <c r="AH22" i="6"/>
  <c r="AI47" i="5"/>
  <c r="U22" i="6"/>
  <c r="U51" i="6"/>
  <c r="V41" i="5"/>
  <c r="V47" i="5"/>
  <c r="L47" i="5"/>
  <c r="K22" i="6"/>
  <c r="K51" i="6"/>
  <c r="Z41" i="5"/>
  <c r="Z47" i="5"/>
  <c r="Y22" i="6"/>
  <c r="Y51" i="6"/>
  <c r="H51" i="6"/>
  <c r="I47" i="5"/>
  <c r="H22" i="6"/>
  <c r="H47" i="5"/>
  <c r="G51" i="6"/>
  <c r="G22" i="6"/>
  <c r="F51" i="6"/>
  <c r="F22" i="6"/>
  <c r="G47" i="5"/>
  <c r="V22" i="6"/>
  <c r="W41" i="5"/>
  <c r="W47" i="5"/>
  <c r="V51" i="6"/>
  <c r="Q47" i="5"/>
  <c r="P51" i="6"/>
  <c r="Q41" i="5"/>
  <c r="P22" i="6"/>
  <c r="AF33" i="6"/>
  <c r="AH24" i="5"/>
  <c r="AG49" i="5" l="1"/>
  <c r="AF23" i="6"/>
  <c r="AF98" i="6"/>
  <c r="AD98" i="6"/>
  <c r="AD35" i="7" s="1"/>
  <c r="AF25" i="6"/>
  <c r="AF26" i="6" s="1"/>
  <c r="AE52" i="6"/>
  <c r="AE85" i="6" s="1"/>
  <c r="AE23" i="6"/>
  <c r="AE34" i="6" s="1"/>
  <c r="AF75" i="6"/>
  <c r="AF76" i="6"/>
  <c r="AF54" i="6"/>
  <c r="AF55" i="6" s="1"/>
  <c r="AF74" i="6"/>
  <c r="AE76" i="6"/>
  <c r="AD25" i="6"/>
  <c r="AD26" i="6" s="1"/>
  <c r="AE54" i="6"/>
  <c r="AE55" i="6" s="1"/>
  <c r="AE25" i="6"/>
  <c r="AE26" i="6" s="1"/>
  <c r="AE77" i="6"/>
  <c r="AE84" i="6"/>
  <c r="AF77" i="6"/>
  <c r="AE75" i="6"/>
  <c r="AE33" i="6"/>
  <c r="V52" i="6"/>
  <c r="V85" i="6" s="1"/>
  <c r="V23" i="6"/>
  <c r="W49" i="5"/>
  <c r="F98" i="6"/>
  <c r="F33" i="6"/>
  <c r="G52" i="6"/>
  <c r="G85" i="6" s="1"/>
  <c r="G23" i="6"/>
  <c r="H49" i="5"/>
  <c r="I49" i="5"/>
  <c r="H23" i="6"/>
  <c r="H52" i="6"/>
  <c r="H85" i="6" s="1"/>
  <c r="Y23" i="6"/>
  <c r="Y52" i="6"/>
  <c r="Y85" i="6" s="1"/>
  <c r="Z49" i="5"/>
  <c r="J25" i="6"/>
  <c r="K33" i="6"/>
  <c r="K25" i="6"/>
  <c r="U74" i="6"/>
  <c r="U84" i="6"/>
  <c r="U75" i="6"/>
  <c r="U76" i="6"/>
  <c r="U77" i="6"/>
  <c r="AH76" i="6"/>
  <c r="AH54" i="6"/>
  <c r="AH55" i="6" s="1"/>
  <c r="AH74" i="6"/>
  <c r="AH75" i="6"/>
  <c r="AH77" i="6"/>
  <c r="AH84" i="6"/>
  <c r="O84" i="6"/>
  <c r="O75" i="6"/>
  <c r="O76" i="6"/>
  <c r="O77" i="6"/>
  <c r="O74" i="6"/>
  <c r="O54" i="6"/>
  <c r="O55" i="6" s="1"/>
  <c r="P54" i="6"/>
  <c r="P55" i="6" s="1"/>
  <c r="Q84" i="6"/>
  <c r="Q74" i="6"/>
  <c r="Q76" i="6"/>
  <c r="Q77" i="6"/>
  <c r="Q75" i="6"/>
  <c r="AA25" i="6"/>
  <c r="AA26" i="6" s="1"/>
  <c r="AB33" i="6"/>
  <c r="AB35" i="6" s="1"/>
  <c r="AB98" i="6"/>
  <c r="AB25" i="6"/>
  <c r="AB26" i="6" s="1"/>
  <c r="U49" i="5"/>
  <c r="T52" i="6"/>
  <c r="T85" i="6" s="1"/>
  <c r="T23" i="6"/>
  <c r="T34" i="6" s="1"/>
  <c r="D52" i="6"/>
  <c r="E49" i="5"/>
  <c r="D23" i="6"/>
  <c r="AA23" i="6"/>
  <c r="AB49" i="5"/>
  <c r="AA52" i="6"/>
  <c r="AA85" i="6" s="1"/>
  <c r="R54" i="6"/>
  <c r="R55" i="6" s="1"/>
  <c r="S76" i="6"/>
  <c r="S74" i="6"/>
  <c r="S84" i="6"/>
  <c r="S77" i="6"/>
  <c r="S75" i="6"/>
  <c r="AB54" i="6"/>
  <c r="AB55" i="6" s="1"/>
  <c r="AC76" i="6"/>
  <c r="AC74" i="6"/>
  <c r="AC84" i="6"/>
  <c r="AC75" i="6"/>
  <c r="AC77" i="6"/>
  <c r="AC54" i="6"/>
  <c r="AC55" i="6" s="1"/>
  <c r="S49" i="5"/>
  <c r="R23" i="6"/>
  <c r="R52" i="6"/>
  <c r="R85" i="6" s="1"/>
  <c r="J23" i="6"/>
  <c r="J52" i="6"/>
  <c r="J85" i="6" s="1"/>
  <c r="K49" i="5"/>
  <c r="AG74" i="6"/>
  <c r="AG76" i="6"/>
  <c r="AG84" i="6"/>
  <c r="AG77" i="6"/>
  <c r="AG75" i="6"/>
  <c r="AG54" i="6"/>
  <c r="AG55" i="6" s="1"/>
  <c r="Y49" i="5"/>
  <c r="X52" i="6"/>
  <c r="X85" i="6" s="1"/>
  <c r="X23" i="6"/>
  <c r="X34" i="6" s="1"/>
  <c r="AD23" i="6"/>
  <c r="AE49" i="5"/>
  <c r="AD52" i="6"/>
  <c r="AD85" i="6" s="1"/>
  <c r="L25" i="6"/>
  <c r="L26" i="6" s="1"/>
  <c r="L33" i="6"/>
  <c r="L98" i="6"/>
  <c r="N84" i="6"/>
  <c r="N74" i="6"/>
  <c r="N75" i="6"/>
  <c r="N76" i="6"/>
  <c r="N77" i="6"/>
  <c r="N54" i="6"/>
  <c r="N55" i="6" s="1"/>
  <c r="P74" i="6"/>
  <c r="P84" i="6"/>
  <c r="P75" i="6"/>
  <c r="P76" i="6"/>
  <c r="P77" i="6"/>
  <c r="F77" i="6"/>
  <c r="F75" i="6"/>
  <c r="F84" i="6"/>
  <c r="F54" i="6"/>
  <c r="F55" i="6" s="1"/>
  <c r="H77" i="6"/>
  <c r="H75" i="6"/>
  <c r="H84" i="6"/>
  <c r="H76" i="6"/>
  <c r="H74" i="6"/>
  <c r="H54" i="6"/>
  <c r="H55" i="6" s="1"/>
  <c r="L49" i="5"/>
  <c r="K23" i="6"/>
  <c r="K34" i="6" s="1"/>
  <c r="K52" i="6"/>
  <c r="K85" i="6" s="1"/>
  <c r="T25" i="6"/>
  <c r="T26" i="6" s="1"/>
  <c r="U33" i="6"/>
  <c r="U98" i="6"/>
  <c r="U25" i="6"/>
  <c r="U26" i="6" s="1"/>
  <c r="Z52" i="6"/>
  <c r="Z85" i="6" s="1"/>
  <c r="AA49" i="5"/>
  <c r="Z23" i="6"/>
  <c r="Z34" i="6" s="1"/>
  <c r="N25" i="6"/>
  <c r="N26" i="6" s="1"/>
  <c r="O98" i="6"/>
  <c r="O33" i="6"/>
  <c r="M23" i="6"/>
  <c r="M52" i="6"/>
  <c r="M85" i="6" s="1"/>
  <c r="N49" i="5"/>
  <c r="R49" i="5"/>
  <c r="Q23" i="6"/>
  <c r="Q52" i="6"/>
  <c r="Q85" i="6" s="1"/>
  <c r="V25" i="6"/>
  <c r="V26" i="6" s="1"/>
  <c r="W33" i="6"/>
  <c r="W98" i="6"/>
  <c r="AA54" i="6"/>
  <c r="AA55" i="6" s="1"/>
  <c r="AB84" i="6"/>
  <c r="AB88" i="6" s="1"/>
  <c r="AB76" i="6"/>
  <c r="AB75" i="6"/>
  <c r="AB77" i="6"/>
  <c r="AB74" i="6"/>
  <c r="I77" i="6"/>
  <c r="I75" i="6"/>
  <c r="I84" i="6"/>
  <c r="D76" i="6"/>
  <c r="D84" i="6"/>
  <c r="D77" i="6"/>
  <c r="D75" i="6"/>
  <c r="Z25" i="6"/>
  <c r="Z26" i="6" s="1"/>
  <c r="AA33" i="6"/>
  <c r="AA98" i="6"/>
  <c r="AC98" i="6"/>
  <c r="AC33" i="6"/>
  <c r="AC25" i="6"/>
  <c r="AC26" i="6" s="1"/>
  <c r="R33" i="6"/>
  <c r="R98" i="6"/>
  <c r="I54" i="6"/>
  <c r="J84" i="6"/>
  <c r="J75" i="6"/>
  <c r="J76" i="6"/>
  <c r="J77" i="6"/>
  <c r="J54" i="6"/>
  <c r="AH49" i="5"/>
  <c r="AG52" i="6"/>
  <c r="AG85" i="6" s="1"/>
  <c r="AG23" i="6"/>
  <c r="X75" i="6"/>
  <c r="X74" i="6"/>
  <c r="X77" i="6"/>
  <c r="X84" i="6"/>
  <c r="X76" i="6"/>
  <c r="AD77" i="6"/>
  <c r="AD74" i="6"/>
  <c r="AD84" i="6"/>
  <c r="AD75" i="6"/>
  <c r="AD76" i="6"/>
  <c r="E84" i="6"/>
  <c r="E77" i="6"/>
  <c r="E75" i="6"/>
  <c r="E54" i="6"/>
  <c r="E55" i="6" s="1"/>
  <c r="Q49" i="5"/>
  <c r="P52" i="6"/>
  <c r="P85" i="6" s="1"/>
  <c r="P23" i="6"/>
  <c r="V33" i="6"/>
  <c r="V98" i="6"/>
  <c r="F25" i="6"/>
  <c r="F26" i="6" s="1"/>
  <c r="G33" i="6"/>
  <c r="X54" i="6"/>
  <c r="X55" i="6" s="1"/>
  <c r="Y77" i="6"/>
  <c r="Y75" i="6"/>
  <c r="Y74" i="6"/>
  <c r="Y76" i="6"/>
  <c r="Y84" i="6"/>
  <c r="K76" i="6"/>
  <c r="K77" i="6"/>
  <c r="K84" i="6"/>
  <c r="K75" i="6"/>
  <c r="K74" i="6"/>
  <c r="U52" i="6"/>
  <c r="U85" i="6" s="1"/>
  <c r="U23" i="6"/>
  <c r="V49" i="5"/>
  <c r="AH23" i="6"/>
  <c r="AH52" i="6"/>
  <c r="AH85" i="6" s="1"/>
  <c r="AI49" i="5"/>
  <c r="Y25" i="6"/>
  <c r="Y26" i="6" s="1"/>
  <c r="Z33" i="6"/>
  <c r="Z98" i="6"/>
  <c r="M25" i="6"/>
  <c r="M26" i="6" s="1"/>
  <c r="M33" i="6"/>
  <c r="M98" i="6"/>
  <c r="W23" i="6"/>
  <c r="W52" i="6"/>
  <c r="W85" i="6" s="1"/>
  <c r="X49" i="5"/>
  <c r="S25" i="6"/>
  <c r="S26" i="6" s="1"/>
  <c r="T33" i="6"/>
  <c r="T98" i="6"/>
  <c r="J49" i="5"/>
  <c r="I52" i="6"/>
  <c r="I85" i="6" s="1"/>
  <c r="I23" i="6"/>
  <c r="I34" i="6" s="1"/>
  <c r="D33" i="6"/>
  <c r="D98" i="6"/>
  <c r="Z54" i="6"/>
  <c r="Z55" i="6" s="1"/>
  <c r="AA74" i="6"/>
  <c r="AA84" i="6"/>
  <c r="AA77" i="6"/>
  <c r="AA75" i="6"/>
  <c r="AA76" i="6"/>
  <c r="R25" i="6"/>
  <c r="R26" i="6" s="1"/>
  <c r="S98" i="6"/>
  <c r="S33" i="6"/>
  <c r="AD49" i="5"/>
  <c r="AC23" i="6"/>
  <c r="AC34" i="6" s="1"/>
  <c r="AC52" i="6"/>
  <c r="AC85" i="6" s="1"/>
  <c r="Q54" i="6"/>
  <c r="Q55" i="6" s="1"/>
  <c r="R84" i="6"/>
  <c r="R76" i="6"/>
  <c r="R75" i="6"/>
  <c r="R74" i="6"/>
  <c r="R77" i="6"/>
  <c r="W25" i="6"/>
  <c r="W26" i="6" s="1"/>
  <c r="X33" i="6"/>
  <c r="X98" i="6"/>
  <c r="L23" i="6"/>
  <c r="L34" i="6" s="1"/>
  <c r="L52" i="6"/>
  <c r="L85" i="6" s="1"/>
  <c r="M49" i="5"/>
  <c r="E25" i="6"/>
  <c r="E26" i="6" s="1"/>
  <c r="E33" i="6"/>
  <c r="E37" i="6" s="1"/>
  <c r="E40" i="6" s="1"/>
  <c r="E98" i="6"/>
  <c r="N33" i="6"/>
  <c r="N98" i="6"/>
  <c r="O25" i="6"/>
  <c r="O26" i="6" s="1"/>
  <c r="P33" i="6"/>
  <c r="P98" i="6"/>
  <c r="U54" i="6"/>
  <c r="U55" i="6" s="1"/>
  <c r="V76" i="6"/>
  <c r="V75" i="6"/>
  <c r="V77" i="6"/>
  <c r="V84" i="6"/>
  <c r="V74" i="6"/>
  <c r="V54" i="6"/>
  <c r="V55" i="6" s="1"/>
  <c r="F23" i="6"/>
  <c r="G49" i="5"/>
  <c r="F52" i="6"/>
  <c r="F85" i="6" s="1"/>
  <c r="G77" i="6"/>
  <c r="G75" i="6"/>
  <c r="G84" i="6"/>
  <c r="G76" i="6"/>
  <c r="G54" i="6"/>
  <c r="G25" i="6"/>
  <c r="G26" i="6" s="1"/>
  <c r="H33" i="6"/>
  <c r="H98" i="6"/>
  <c r="X25" i="6"/>
  <c r="X26" i="6" s="1"/>
  <c r="Y33" i="6"/>
  <c r="Y98" i="6"/>
  <c r="AH98" i="6"/>
  <c r="AH33" i="6"/>
  <c r="AH25" i="6"/>
  <c r="AH26" i="6" s="1"/>
  <c r="Y54" i="6"/>
  <c r="Y55" i="6" s="1"/>
  <c r="Z77" i="6"/>
  <c r="Z74" i="6"/>
  <c r="Z76" i="6"/>
  <c r="Z75" i="6"/>
  <c r="Z84" i="6"/>
  <c r="O23" i="6"/>
  <c r="O34" i="6" s="1"/>
  <c r="O52" i="6"/>
  <c r="O85" i="6" s="1"/>
  <c r="P49" i="5"/>
  <c r="M75" i="6"/>
  <c r="M84" i="6"/>
  <c r="M54" i="6"/>
  <c r="M55" i="6" s="1"/>
  <c r="M77" i="6"/>
  <c r="M76" i="6"/>
  <c r="M74" i="6"/>
  <c r="P25" i="6"/>
  <c r="P26" i="6" s="1"/>
  <c r="Q98" i="6"/>
  <c r="Q33" i="6"/>
  <c r="Q25" i="6"/>
  <c r="Q26" i="6" s="1"/>
  <c r="W54" i="6"/>
  <c r="W55" i="6" s="1"/>
  <c r="W75" i="6"/>
  <c r="W84" i="6"/>
  <c r="W74" i="6"/>
  <c r="W77" i="6"/>
  <c r="W76" i="6"/>
  <c r="AB23" i="6"/>
  <c r="AC49" i="5"/>
  <c r="AB52" i="6"/>
  <c r="AB85" i="6" s="1"/>
  <c r="S54" i="6"/>
  <c r="S55" i="6" s="1"/>
  <c r="T77" i="6"/>
  <c r="T84" i="6"/>
  <c r="T76" i="6"/>
  <c r="T75" i="6"/>
  <c r="T74" i="6"/>
  <c r="T54" i="6"/>
  <c r="T55" i="6" s="1"/>
  <c r="H25" i="6"/>
  <c r="I33" i="6"/>
  <c r="I25" i="6"/>
  <c r="T49" i="5"/>
  <c r="S52" i="6"/>
  <c r="S85" i="6" s="1"/>
  <c r="S23" i="6"/>
  <c r="AG25" i="6"/>
  <c r="AG26" i="6" s="1"/>
  <c r="AG33" i="6"/>
  <c r="K54" i="6"/>
  <c r="K55" i="6" s="1"/>
  <c r="L84" i="6"/>
  <c r="L77" i="6"/>
  <c r="L75" i="6"/>
  <c r="L54" i="6"/>
  <c r="L55" i="6" s="1"/>
  <c r="L76" i="6"/>
  <c r="L74" i="6"/>
  <c r="E52" i="6"/>
  <c r="E85" i="6" s="1"/>
  <c r="F49" i="5"/>
  <c r="E23" i="6"/>
  <c r="N52" i="6"/>
  <c r="N85" i="6" s="1"/>
  <c r="N23" i="6"/>
  <c r="O49" i="5"/>
  <c r="AD25" i="7"/>
  <c r="AF99" i="6"/>
  <c r="AF34" i="6"/>
  <c r="AE98" i="6"/>
  <c r="AF76" i="7"/>
  <c r="AF113" i="7" s="1"/>
  <c r="AF86" i="7"/>
  <c r="AF35" i="7"/>
  <c r="AF25" i="7"/>
  <c r="J74" i="6" l="1"/>
  <c r="AD86" i="7"/>
  <c r="G55" i="6"/>
  <c r="AD76" i="7"/>
  <c r="AD113" i="7" s="1"/>
  <c r="H26" i="6"/>
  <c r="I76" i="6"/>
  <c r="E76" i="6"/>
  <c r="F76" i="6"/>
  <c r="AC99" i="6"/>
  <c r="AC77" i="7" s="1"/>
  <c r="AC114" i="7" s="1"/>
  <c r="I99" i="6"/>
  <c r="I36" i="7" s="1"/>
  <c r="X99" i="6"/>
  <c r="X87" i="7" s="1"/>
  <c r="G74" i="6"/>
  <c r="G78" i="6" s="1"/>
  <c r="G53" i="6" s="1"/>
  <c r="O99" i="6"/>
  <c r="O36" i="7" s="1"/>
  <c r="I74" i="6"/>
  <c r="L99" i="6"/>
  <c r="L26" i="7" s="1"/>
  <c r="L61" i="7" s="1"/>
  <c r="E74" i="6"/>
  <c r="Z99" i="6"/>
  <c r="Z36" i="7" s="1"/>
  <c r="K99" i="6"/>
  <c r="K87" i="7" s="1"/>
  <c r="F74" i="6"/>
  <c r="T99" i="6"/>
  <c r="T87" i="7" s="1"/>
  <c r="K26" i="6"/>
  <c r="AB37" i="6"/>
  <c r="AB38" i="6" s="1"/>
  <c r="AB86" i="6"/>
  <c r="AB87" i="6" s="1"/>
  <c r="I26" i="6"/>
  <c r="I55" i="6"/>
  <c r="AE99" i="6"/>
  <c r="AE26" i="7" s="1"/>
  <c r="AE61" i="7" s="1"/>
  <c r="AF78" i="6"/>
  <c r="AF53" i="6" s="1"/>
  <c r="AE78" i="6"/>
  <c r="AE53" i="6" s="1"/>
  <c r="J55" i="6"/>
  <c r="L78" i="6"/>
  <c r="L53" i="6" s="1"/>
  <c r="H78" i="6"/>
  <c r="H53" i="6" s="1"/>
  <c r="C49" i="5"/>
  <c r="G65" i="2" s="1"/>
  <c r="S10" i="3" s="1"/>
  <c r="R78" i="6"/>
  <c r="R53" i="6" s="1"/>
  <c r="K78" i="6"/>
  <c r="K53" i="6" s="1"/>
  <c r="X78" i="6"/>
  <c r="X53" i="6" s="1"/>
  <c r="T78" i="6"/>
  <c r="T53" i="6" s="1"/>
  <c r="N34" i="6"/>
  <c r="N99" i="6"/>
  <c r="AG35" i="6"/>
  <c r="AG37" i="6"/>
  <c r="T86" i="6"/>
  <c r="T88" i="6"/>
  <c r="W78" i="6"/>
  <c r="W53" i="6" s="1"/>
  <c r="M78" i="6"/>
  <c r="M53" i="6" s="1"/>
  <c r="M86" i="6"/>
  <c r="M88" i="6"/>
  <c r="Z78" i="6"/>
  <c r="Z53" i="6" s="1"/>
  <c r="AH37" i="6"/>
  <c r="AH35" i="6"/>
  <c r="F34" i="6"/>
  <c r="F99" i="6"/>
  <c r="P76" i="7"/>
  <c r="P113" i="7" s="1"/>
  <c r="P86" i="7"/>
  <c r="P35" i="7"/>
  <c r="P25" i="7"/>
  <c r="P60" i="7" s="1"/>
  <c r="X37" i="6"/>
  <c r="X35" i="6"/>
  <c r="X36" i="6" s="1"/>
  <c r="R88" i="6"/>
  <c r="R86" i="6"/>
  <c r="AA78" i="6"/>
  <c r="AA53" i="6" s="1"/>
  <c r="T35" i="6"/>
  <c r="T36" i="6" s="1"/>
  <c r="T37" i="6"/>
  <c r="W34" i="6"/>
  <c r="W99" i="6"/>
  <c r="Z76" i="7"/>
  <c r="Z113" i="7" s="1"/>
  <c r="Z35" i="7"/>
  <c r="Z47" i="7" s="1"/>
  <c r="Z86" i="7"/>
  <c r="Z98" i="7" s="1"/>
  <c r="Z25" i="7"/>
  <c r="Z60" i="7" s="1"/>
  <c r="Y78" i="6"/>
  <c r="Y53" i="6" s="1"/>
  <c r="P34" i="6"/>
  <c r="P99" i="6"/>
  <c r="AD78" i="6"/>
  <c r="AD53" i="6" s="1"/>
  <c r="W86" i="7"/>
  <c r="W76" i="7"/>
  <c r="W113" i="7" s="1"/>
  <c r="W35" i="7"/>
  <c r="W25" i="7"/>
  <c r="W60" i="7" s="1"/>
  <c r="Q99" i="6"/>
  <c r="Q34" i="6"/>
  <c r="M34" i="6"/>
  <c r="M99" i="6"/>
  <c r="U35" i="7"/>
  <c r="U25" i="7"/>
  <c r="U60" i="7" s="1"/>
  <c r="U86" i="7"/>
  <c r="U76" i="7"/>
  <c r="U113" i="7" s="1"/>
  <c r="R34" i="6"/>
  <c r="R99" i="6"/>
  <c r="S78" i="6"/>
  <c r="S53" i="6" s="1"/>
  <c r="D74" i="6"/>
  <c r="D78" i="6" s="1"/>
  <c r="D53" i="6" s="1"/>
  <c r="D85" i="6"/>
  <c r="D55" i="6"/>
  <c r="Q86" i="6"/>
  <c r="Q88" i="6"/>
  <c r="AH88" i="6"/>
  <c r="AH86" i="6"/>
  <c r="Y34" i="6"/>
  <c r="Y99" i="6"/>
  <c r="F86" i="7"/>
  <c r="F76" i="7"/>
  <c r="F113" i="7" s="1"/>
  <c r="F25" i="7"/>
  <c r="F60" i="7" s="1"/>
  <c r="F35" i="7"/>
  <c r="AB34" i="6"/>
  <c r="AB99" i="6"/>
  <c r="W88" i="6"/>
  <c r="W86" i="6"/>
  <c r="Q37" i="6"/>
  <c r="Q38" i="6" s="1"/>
  <c r="Q35" i="6"/>
  <c r="Z86" i="6"/>
  <c r="Z88" i="6"/>
  <c r="AH86" i="7"/>
  <c r="AH76" i="7"/>
  <c r="AH113" i="7" s="1"/>
  <c r="AH35" i="7"/>
  <c r="AH25" i="7"/>
  <c r="H25" i="7"/>
  <c r="H60" i="7" s="1"/>
  <c r="H76" i="7"/>
  <c r="H113" i="7" s="1"/>
  <c r="H35" i="7"/>
  <c r="H86" i="7"/>
  <c r="P35" i="6"/>
  <c r="P36" i="6" s="1"/>
  <c r="P37" i="6"/>
  <c r="E86" i="7"/>
  <c r="E76" i="7"/>
  <c r="E113" i="7" s="1"/>
  <c r="E25" i="7"/>
  <c r="E60" i="7" s="1"/>
  <c r="E35" i="7"/>
  <c r="S37" i="6"/>
  <c r="S38" i="6" s="1"/>
  <c r="S35" i="6"/>
  <c r="M25" i="7"/>
  <c r="M60" i="7" s="1"/>
  <c r="M76" i="7"/>
  <c r="M86" i="7"/>
  <c r="M35" i="7"/>
  <c r="Z35" i="6"/>
  <c r="Z36" i="6" s="1"/>
  <c r="Z37" i="6"/>
  <c r="AH99" i="6"/>
  <c r="AH34" i="6"/>
  <c r="R76" i="7"/>
  <c r="R113" i="7" s="1"/>
  <c r="R35" i="7"/>
  <c r="R86" i="7"/>
  <c r="R25" i="7"/>
  <c r="R60" i="7" s="1"/>
  <c r="AC76" i="7"/>
  <c r="AC113" i="7" s="1"/>
  <c r="AC35" i="7"/>
  <c r="AC86" i="7"/>
  <c r="AC25" i="7"/>
  <c r="AC60" i="7" s="1"/>
  <c r="W37" i="6"/>
  <c r="W38" i="6" s="1"/>
  <c r="W35" i="6"/>
  <c r="O37" i="6"/>
  <c r="O38" i="6" s="1"/>
  <c r="O35" i="6"/>
  <c r="U37" i="6"/>
  <c r="U38" i="6" s="1"/>
  <c r="U35" i="6"/>
  <c r="P86" i="6"/>
  <c r="P88" i="6"/>
  <c r="L86" i="7"/>
  <c r="L25" i="7"/>
  <c r="L60" i="7" s="1"/>
  <c r="L35" i="7"/>
  <c r="L76" i="7"/>
  <c r="L113" i="7" s="1"/>
  <c r="AG98" i="6"/>
  <c r="AG88" i="6"/>
  <c r="AG86" i="6"/>
  <c r="AA34" i="6"/>
  <c r="AA99" i="6"/>
  <c r="AB76" i="7"/>
  <c r="AB113" i="7" s="1"/>
  <c r="AB86" i="7"/>
  <c r="AB35" i="7"/>
  <c r="AB25" i="7"/>
  <c r="AB60" i="7" s="1"/>
  <c r="U88" i="6"/>
  <c r="U86" i="6"/>
  <c r="J26" i="6"/>
  <c r="G34" i="6"/>
  <c r="G99" i="6"/>
  <c r="E34" i="6"/>
  <c r="E38" i="6" s="1"/>
  <c r="E99" i="6"/>
  <c r="S34" i="6"/>
  <c r="S99" i="6"/>
  <c r="Q76" i="7"/>
  <c r="Q113" i="7" s="1"/>
  <c r="Q35" i="7"/>
  <c r="Q86" i="7"/>
  <c r="Q25" i="7"/>
  <c r="Q60" i="7" s="1"/>
  <c r="Y35" i="7"/>
  <c r="Y86" i="7"/>
  <c r="Y76" i="7"/>
  <c r="Y113" i="7" s="1"/>
  <c r="Y25" i="7"/>
  <c r="Y60" i="7" s="1"/>
  <c r="F37" i="6"/>
  <c r="G37" i="6" s="1"/>
  <c r="G98" i="6"/>
  <c r="V78" i="6"/>
  <c r="V53" i="6" s="1"/>
  <c r="S86" i="7"/>
  <c r="S76" i="7"/>
  <c r="S113" i="7" s="1"/>
  <c r="S35" i="7"/>
  <c r="S25" i="7"/>
  <c r="S60" i="7" s="1"/>
  <c r="D86" i="7"/>
  <c r="D25" i="7"/>
  <c r="D60" i="7" s="1"/>
  <c r="D76" i="7"/>
  <c r="D113" i="7" s="1"/>
  <c r="D35" i="7"/>
  <c r="M37" i="6"/>
  <c r="M35" i="6"/>
  <c r="Y88" i="6"/>
  <c r="Y86" i="6"/>
  <c r="V76" i="7"/>
  <c r="V113" i="7" s="1"/>
  <c r="V86" i="7"/>
  <c r="V25" i="7"/>
  <c r="V60" i="7" s="1"/>
  <c r="V35" i="7"/>
  <c r="R35" i="6"/>
  <c r="R36" i="6" s="1"/>
  <c r="R37" i="6"/>
  <c r="AA86" i="7"/>
  <c r="AA99" i="7" s="1"/>
  <c r="AA76" i="7"/>
  <c r="AA113" i="7" s="1"/>
  <c r="AA25" i="7"/>
  <c r="AA60" i="7" s="1"/>
  <c r="AA35" i="7"/>
  <c r="AB78" i="6"/>
  <c r="AB53" i="6" s="1"/>
  <c r="O86" i="7"/>
  <c r="O25" i="7"/>
  <c r="O60" i="7" s="1"/>
  <c r="O35" i="7"/>
  <c r="O76" i="7"/>
  <c r="O113" i="7" s="1"/>
  <c r="P78" i="6"/>
  <c r="P53" i="6" s="1"/>
  <c r="AD99" i="6"/>
  <c r="AD34" i="6"/>
  <c r="J34" i="6"/>
  <c r="J99" i="6"/>
  <c r="AC78" i="6"/>
  <c r="AC53" i="6" s="1"/>
  <c r="D26" i="6"/>
  <c r="D34" i="6"/>
  <c r="D99" i="6" s="1"/>
  <c r="U78" i="6"/>
  <c r="U53" i="6" s="1"/>
  <c r="H99" i="6"/>
  <c r="H34" i="6"/>
  <c r="V34" i="6"/>
  <c r="V99" i="6"/>
  <c r="Y35" i="6"/>
  <c r="Y37" i="6"/>
  <c r="Y38" i="6" s="1"/>
  <c r="V86" i="6"/>
  <c r="V88" i="6"/>
  <c r="N35" i="7"/>
  <c r="N25" i="7"/>
  <c r="N60" i="7" s="1"/>
  <c r="N86" i="7"/>
  <c r="N76" i="7"/>
  <c r="N113" i="7" s="1"/>
  <c r="X35" i="7"/>
  <c r="X25" i="7"/>
  <c r="X60" i="7" s="1"/>
  <c r="X76" i="7"/>
  <c r="X113" i="7" s="1"/>
  <c r="X86" i="7"/>
  <c r="AA86" i="6"/>
  <c r="AA88" i="6"/>
  <c r="D35" i="6"/>
  <c r="E35" i="6" s="1"/>
  <c r="C37" i="6"/>
  <c r="C35" i="6"/>
  <c r="T35" i="7"/>
  <c r="T25" i="7"/>
  <c r="T60" i="7" s="1"/>
  <c r="T76" i="7"/>
  <c r="T113" i="7" s="1"/>
  <c r="T86" i="7"/>
  <c r="U99" i="6"/>
  <c r="U34" i="6"/>
  <c r="K98" i="6"/>
  <c r="V35" i="6"/>
  <c r="V36" i="6" s="1"/>
  <c r="V37" i="6"/>
  <c r="E88" i="6"/>
  <c r="F88" i="6" s="1"/>
  <c r="X88" i="6"/>
  <c r="X86" i="6"/>
  <c r="AG34" i="6"/>
  <c r="AG99" i="6"/>
  <c r="J78" i="6"/>
  <c r="J53" i="6" s="1"/>
  <c r="J98" i="6"/>
  <c r="AA37" i="6"/>
  <c r="AA38" i="6" s="1"/>
  <c r="AA35" i="6"/>
  <c r="D86" i="6"/>
  <c r="E86" i="6" s="1"/>
  <c r="F86" i="6" s="1"/>
  <c r="C88" i="6"/>
  <c r="C86" i="6"/>
  <c r="I98" i="6"/>
  <c r="N78" i="6"/>
  <c r="N53" i="6" s="1"/>
  <c r="AG78" i="6"/>
  <c r="AG53" i="6" s="1"/>
  <c r="S86" i="6"/>
  <c r="S88" i="6"/>
  <c r="Q78" i="6"/>
  <c r="Q53" i="6" s="1"/>
  <c r="O78" i="6"/>
  <c r="O53" i="6" s="1"/>
  <c r="O88" i="6"/>
  <c r="O86" i="6"/>
  <c r="AH78" i="6"/>
  <c r="AH53" i="6" s="1"/>
  <c r="AD99" i="7"/>
  <c r="AE25" i="7"/>
  <c r="AE86" i="7"/>
  <c r="AE35" i="7"/>
  <c r="AE76" i="7"/>
  <c r="AE113" i="7" s="1"/>
  <c r="AF87" i="7"/>
  <c r="AF99" i="7" s="1"/>
  <c r="AF36" i="7"/>
  <c r="AF26" i="7"/>
  <c r="AF61" i="7" s="1"/>
  <c r="AF77" i="7"/>
  <c r="AF114" i="7" s="1"/>
  <c r="AF81" i="7"/>
  <c r="AF80" i="7"/>
  <c r="AF82" i="7"/>
  <c r="AF79" i="7"/>
  <c r="AF116" i="7" s="1"/>
  <c r="AC86" i="6"/>
  <c r="AD60" i="7"/>
  <c r="AB89" i="6"/>
  <c r="AB91" i="6"/>
  <c r="AC88" i="6"/>
  <c r="AB36" i="6"/>
  <c r="AC35" i="6"/>
  <c r="AF29" i="7"/>
  <c r="AF31" i="7"/>
  <c r="AF28" i="7"/>
  <c r="AF30" i="7"/>
  <c r="AF60" i="7"/>
  <c r="AD40" i="7"/>
  <c r="AD51" i="7"/>
  <c r="AD57" i="7" s="1"/>
  <c r="AD91" i="7"/>
  <c r="AC37" i="6"/>
  <c r="I78" i="6" l="1"/>
  <c r="I53" i="6" s="1"/>
  <c r="K26" i="7"/>
  <c r="K61" i="7" s="1"/>
  <c r="L66" i="7" s="1"/>
  <c r="I26" i="7"/>
  <c r="I61" i="7" s="1"/>
  <c r="X77" i="7"/>
  <c r="X114" i="7" s="1"/>
  <c r="AE77" i="7"/>
  <c r="AE114" i="7" s="1"/>
  <c r="AE129" i="7" s="1"/>
  <c r="AE17" i="8" s="1"/>
  <c r="AE10" i="9" s="1"/>
  <c r="I87" i="7"/>
  <c r="AE36" i="7"/>
  <c r="K77" i="7"/>
  <c r="K114" i="7" s="1"/>
  <c r="K36" i="7"/>
  <c r="I77" i="7"/>
  <c r="I114" i="7" s="1"/>
  <c r="AB40" i="6"/>
  <c r="AB102" i="6" s="1"/>
  <c r="AB89" i="7" s="1"/>
  <c r="AE87" i="7"/>
  <c r="G38" i="6"/>
  <c r="AB90" i="6"/>
  <c r="X26" i="7"/>
  <c r="X61" i="7" s="1"/>
  <c r="X36" i="7"/>
  <c r="L36" i="7"/>
  <c r="O87" i="7"/>
  <c r="AC36" i="7"/>
  <c r="Z77" i="7"/>
  <c r="Z114" i="7" s="1"/>
  <c r="F78" i="6"/>
  <c r="F53" i="6" s="1"/>
  <c r="T26" i="7"/>
  <c r="T61" i="7" s="1"/>
  <c r="AC26" i="7"/>
  <c r="AC61" i="7" s="1"/>
  <c r="AC129" i="7" s="1"/>
  <c r="AC17" i="8" s="1"/>
  <c r="AC10" i="9" s="1"/>
  <c r="Z87" i="7"/>
  <c r="O26" i="7"/>
  <c r="O61" i="7" s="1"/>
  <c r="AC87" i="7"/>
  <c r="B49" i="6"/>
  <c r="Z26" i="7"/>
  <c r="Z61" i="7" s="1"/>
  <c r="O77" i="7"/>
  <c r="O114" i="7" s="1"/>
  <c r="E78" i="6"/>
  <c r="E53" i="6" s="1"/>
  <c r="AB128" i="7"/>
  <c r="AB16" i="8" s="1"/>
  <c r="AB20" i="8" s="1"/>
  <c r="AB13" i="9" s="1"/>
  <c r="AB60" i="9" s="1"/>
  <c r="P128" i="7"/>
  <c r="P16" i="8" s="1"/>
  <c r="P9" i="9" s="1"/>
  <c r="P56" i="9" s="1"/>
  <c r="P10" i="10" s="1"/>
  <c r="H128" i="7"/>
  <c r="H16" i="8" s="1"/>
  <c r="H9" i="9" s="1"/>
  <c r="H56" i="9" s="1"/>
  <c r="H10" i="10" s="1"/>
  <c r="T77" i="7"/>
  <c r="T114" i="7" s="1"/>
  <c r="T129" i="7" s="1"/>
  <c r="T17" i="8" s="1"/>
  <c r="T10" i="9" s="1"/>
  <c r="T36" i="7"/>
  <c r="S128" i="7"/>
  <c r="S16" i="8" s="1"/>
  <c r="S20" i="8" s="1"/>
  <c r="S13" i="9" s="1"/>
  <c r="S60" i="9" s="1"/>
  <c r="T128" i="7"/>
  <c r="T16" i="8" s="1"/>
  <c r="T20" i="8" s="1"/>
  <c r="T13" i="9" s="1"/>
  <c r="T60" i="9" s="1"/>
  <c r="Q128" i="7"/>
  <c r="Q16" i="8" s="1"/>
  <c r="Q9" i="9" s="1"/>
  <c r="Q50" i="9" s="1"/>
  <c r="Z128" i="7"/>
  <c r="Z16" i="8" s="1"/>
  <c r="Z20" i="8" s="1"/>
  <c r="Z13" i="9" s="1"/>
  <c r="Z60" i="9" s="1"/>
  <c r="U128" i="7"/>
  <c r="U16" i="8" s="1"/>
  <c r="U20" i="8" s="1"/>
  <c r="U13" i="9" s="1"/>
  <c r="U60" i="9" s="1"/>
  <c r="D128" i="7"/>
  <c r="D16" i="8" s="1"/>
  <c r="D9" i="9" s="1"/>
  <c r="L77" i="7"/>
  <c r="L114" i="7" s="1"/>
  <c r="L87" i="7"/>
  <c r="L128" i="7"/>
  <c r="L16" i="8" s="1"/>
  <c r="L9" i="9" s="1"/>
  <c r="L56" i="9" s="1"/>
  <c r="L10" i="10" s="1"/>
  <c r="L28" i="10" s="1"/>
  <c r="E128" i="7"/>
  <c r="E16" i="8" s="1"/>
  <c r="E9" i="9" s="1"/>
  <c r="E56" i="9" s="1"/>
  <c r="E10" i="10" s="1"/>
  <c r="AA128" i="7"/>
  <c r="AA16" i="8" s="1"/>
  <c r="AA9" i="9" s="1"/>
  <c r="Y128" i="7"/>
  <c r="Y16" i="8" s="1"/>
  <c r="Y20" i="8" s="1"/>
  <c r="Y13" i="9" s="1"/>
  <c r="Y60" i="9" s="1"/>
  <c r="X128" i="7"/>
  <c r="X16" i="8" s="1"/>
  <c r="X9" i="9" s="1"/>
  <c r="N128" i="7"/>
  <c r="N16" i="8" s="1"/>
  <c r="N9" i="9" s="1"/>
  <c r="N56" i="9" s="1"/>
  <c r="N10" i="10" s="1"/>
  <c r="V128" i="7"/>
  <c r="V16" i="8" s="1"/>
  <c r="V9" i="9" s="1"/>
  <c r="AC128" i="7"/>
  <c r="AC16" i="8" s="1"/>
  <c r="AC9" i="9" s="1"/>
  <c r="AC50" i="9" s="1"/>
  <c r="R128" i="7"/>
  <c r="R16" i="8" s="1"/>
  <c r="R20" i="8" s="1"/>
  <c r="R13" i="9" s="1"/>
  <c r="R60" i="9" s="1"/>
  <c r="O128" i="7"/>
  <c r="O16" i="8" s="1"/>
  <c r="O9" i="9" s="1"/>
  <c r="O56" i="9" s="1"/>
  <c r="O10" i="10" s="1"/>
  <c r="F128" i="7"/>
  <c r="F16" i="8" s="1"/>
  <c r="F9" i="9" s="1"/>
  <c r="F56" i="9" s="1"/>
  <c r="F10" i="10" s="1"/>
  <c r="W128" i="7"/>
  <c r="W16" i="8" s="1"/>
  <c r="W20" i="8" s="1"/>
  <c r="W13" i="9" s="1"/>
  <c r="W60" i="9" s="1"/>
  <c r="B20" i="6"/>
  <c r="I24" i="6" s="1"/>
  <c r="I100" i="6" s="1"/>
  <c r="E36" i="6"/>
  <c r="E39" i="6"/>
  <c r="F35" i="6"/>
  <c r="N91" i="7"/>
  <c r="N40" i="7"/>
  <c r="N51" i="7"/>
  <c r="N57" i="7" s="1"/>
  <c r="N42" i="7"/>
  <c r="N46" i="7"/>
  <c r="N44" i="7"/>
  <c r="N93" i="7"/>
  <c r="Y36" i="6"/>
  <c r="Y39" i="6"/>
  <c r="H36" i="7"/>
  <c r="H26" i="7"/>
  <c r="H61" i="7" s="1"/>
  <c r="H87" i="7"/>
  <c r="H77" i="7"/>
  <c r="H114" i="7" s="1"/>
  <c r="F87" i="6"/>
  <c r="F90" i="6"/>
  <c r="AA90" i="7"/>
  <c r="AA39" i="7"/>
  <c r="AA50" i="7"/>
  <c r="AA56" i="7" s="1"/>
  <c r="V96" i="7"/>
  <c r="V94" i="7"/>
  <c r="V98" i="7"/>
  <c r="N35" i="6"/>
  <c r="N36" i="6" s="1"/>
  <c r="M36" i="6"/>
  <c r="M39" i="6"/>
  <c r="M101" i="6" s="1"/>
  <c r="G86" i="6"/>
  <c r="Y99" i="7"/>
  <c r="Y96" i="7"/>
  <c r="Y94" i="7"/>
  <c r="Q41" i="7"/>
  <c r="Q92" i="7"/>
  <c r="Q45" i="7"/>
  <c r="Q43" i="7"/>
  <c r="G77" i="7"/>
  <c r="G114" i="7" s="1"/>
  <c r="G87" i="7"/>
  <c r="G36" i="7"/>
  <c r="G26" i="7"/>
  <c r="G61" i="7" s="1"/>
  <c r="U91" i="6"/>
  <c r="U89" i="6"/>
  <c r="AG91" i="6"/>
  <c r="AG89" i="6"/>
  <c r="O39" i="6"/>
  <c r="O101" i="6" s="1"/>
  <c r="O36" i="6"/>
  <c r="M40" i="7"/>
  <c r="M51" i="7"/>
  <c r="M57" i="7" s="1"/>
  <c r="M47" i="7"/>
  <c r="M42" i="7"/>
  <c r="M44" i="7" s="1"/>
  <c r="M91" i="7"/>
  <c r="M48" i="7"/>
  <c r="M93" i="7"/>
  <c r="M97" i="7" s="1"/>
  <c r="M46" i="7"/>
  <c r="S36" i="6"/>
  <c r="S39" i="6"/>
  <c r="AH60" i="7"/>
  <c r="AH30" i="7"/>
  <c r="AH29" i="7"/>
  <c r="AH28" i="7"/>
  <c r="AH31" i="7"/>
  <c r="Z89" i="6"/>
  <c r="Z91" i="6"/>
  <c r="W87" i="6"/>
  <c r="W90" i="6"/>
  <c r="Y26" i="7"/>
  <c r="Y61" i="7" s="1"/>
  <c r="Y87" i="7"/>
  <c r="Y77" i="7"/>
  <c r="Y114" i="7" s="1"/>
  <c r="Y36" i="7"/>
  <c r="AH90" i="6"/>
  <c r="AH87" i="6"/>
  <c r="R77" i="7"/>
  <c r="R114" i="7" s="1"/>
  <c r="R36" i="7"/>
  <c r="R87" i="7"/>
  <c r="R99" i="7" s="1"/>
  <c r="R26" i="7"/>
  <c r="R61" i="7" s="1"/>
  <c r="U98" i="7"/>
  <c r="U99" i="7"/>
  <c r="U95" i="7"/>
  <c r="U97" i="7"/>
  <c r="W90" i="7"/>
  <c r="W50" i="7"/>
  <c r="W56" i="7" s="1"/>
  <c r="W39" i="7"/>
  <c r="W41" i="7"/>
  <c r="W92" i="7"/>
  <c r="W43" i="7"/>
  <c r="W45" i="7"/>
  <c r="Z41" i="7"/>
  <c r="Z90" i="7"/>
  <c r="Z50" i="7"/>
  <c r="Z56" i="7" s="1"/>
  <c r="Z92" i="7"/>
  <c r="Z39" i="7"/>
  <c r="Z43" i="7"/>
  <c r="T38" i="6"/>
  <c r="T40" i="6"/>
  <c r="R91" i="6"/>
  <c r="R102" i="6" s="1"/>
  <c r="R89" i="6"/>
  <c r="P39" i="7"/>
  <c r="P50" i="7"/>
  <c r="P56" i="7" s="1"/>
  <c r="P90" i="7"/>
  <c r="P47" i="7"/>
  <c r="P92" i="7"/>
  <c r="P41" i="7"/>
  <c r="P45" i="7"/>
  <c r="P43" i="7"/>
  <c r="AG36" i="6"/>
  <c r="AG39" i="6"/>
  <c r="O87" i="6"/>
  <c r="O90" i="6"/>
  <c r="D88" i="6"/>
  <c r="C91" i="6"/>
  <c r="C89" i="6"/>
  <c r="AG26" i="7"/>
  <c r="AG61" i="7" s="1"/>
  <c r="AG66" i="7" s="1"/>
  <c r="AG87" i="7"/>
  <c r="AG77" i="7"/>
  <c r="AG114" i="7" s="1"/>
  <c r="AG36" i="7"/>
  <c r="D39" i="6"/>
  <c r="D36" i="6"/>
  <c r="X99" i="7"/>
  <c r="X98" i="7"/>
  <c r="X96" i="7"/>
  <c r="V89" i="6"/>
  <c r="V91" i="6"/>
  <c r="F91" i="6"/>
  <c r="F102" i="6" s="1"/>
  <c r="F89" i="6"/>
  <c r="O99" i="7"/>
  <c r="O98" i="7"/>
  <c r="O97" i="7"/>
  <c r="O95" i="7"/>
  <c r="N37" i="6"/>
  <c r="M38" i="6"/>
  <c r="D98" i="7"/>
  <c r="S98" i="7"/>
  <c r="S97" i="7"/>
  <c r="G88" i="6"/>
  <c r="F38" i="6"/>
  <c r="F40" i="6"/>
  <c r="Y90" i="7"/>
  <c r="Y50" i="7"/>
  <c r="Y56" i="7" s="1"/>
  <c r="Y39" i="7"/>
  <c r="Y41" i="7"/>
  <c r="Y92" i="7"/>
  <c r="Y45" i="7"/>
  <c r="Y43" i="7"/>
  <c r="S36" i="7"/>
  <c r="S87" i="7"/>
  <c r="S99" i="7" s="1"/>
  <c r="S26" i="7"/>
  <c r="S61" i="7" s="1"/>
  <c r="S77" i="7"/>
  <c r="S114" i="7" s="1"/>
  <c r="E36" i="7"/>
  <c r="E77" i="7"/>
  <c r="E114" i="7" s="1"/>
  <c r="E87" i="7"/>
  <c r="D97" i="7" s="1"/>
  <c r="E26" i="7"/>
  <c r="E61" i="7" s="1"/>
  <c r="AB9" i="9"/>
  <c r="AA87" i="7"/>
  <c r="Z96" i="7" s="1"/>
  <c r="AA36" i="7"/>
  <c r="Z45" i="7" s="1"/>
  <c r="AA77" i="7"/>
  <c r="AA114" i="7" s="1"/>
  <c r="AA26" i="7"/>
  <c r="AA61" i="7" s="1"/>
  <c r="AG86" i="7"/>
  <c r="AG76" i="7"/>
  <c r="AG113" i="7" s="1"/>
  <c r="AG35" i="7"/>
  <c r="AG25" i="7"/>
  <c r="AC98" i="7"/>
  <c r="AC99" i="7"/>
  <c r="R98" i="7"/>
  <c r="R96" i="7"/>
  <c r="AH36" i="7"/>
  <c r="AH26" i="7"/>
  <c r="AH61" i="7" s="1"/>
  <c r="AH77" i="7"/>
  <c r="AH114" i="7" s="1"/>
  <c r="AH87" i="7"/>
  <c r="M113" i="7"/>
  <c r="M128" i="7" s="1"/>
  <c r="M16" i="8" s="1"/>
  <c r="M9" i="9" s="1"/>
  <c r="M98" i="7"/>
  <c r="M99" i="7"/>
  <c r="M95" i="7"/>
  <c r="E98" i="7"/>
  <c r="AH48" i="7"/>
  <c r="AH45" i="7"/>
  <c r="AH93" i="7"/>
  <c r="AH43" i="7"/>
  <c r="AH44" i="7"/>
  <c r="AH92" i="7"/>
  <c r="AH41" i="7"/>
  <c r="AH47" i="7"/>
  <c r="AH42" i="7"/>
  <c r="AH46" i="7"/>
  <c r="Z87" i="6"/>
  <c r="Z90" i="6"/>
  <c r="W89" i="6"/>
  <c r="W91" i="6"/>
  <c r="AH89" i="6"/>
  <c r="AH91" i="6"/>
  <c r="P26" i="7"/>
  <c r="P61" i="7" s="1"/>
  <c r="P87" i="7"/>
  <c r="P99" i="7" s="1"/>
  <c r="P36" i="7"/>
  <c r="P77" i="7"/>
  <c r="P114" i="7" s="1"/>
  <c r="P98" i="7"/>
  <c r="P96" i="7"/>
  <c r="P94" i="7"/>
  <c r="N88" i="6"/>
  <c r="M89" i="6"/>
  <c r="M91" i="6"/>
  <c r="T89" i="6"/>
  <c r="T91" i="6"/>
  <c r="T102" i="6" s="1"/>
  <c r="N77" i="7"/>
  <c r="N114" i="7" s="1"/>
  <c r="N87" i="7"/>
  <c r="N99" i="7" s="1"/>
  <c r="N26" i="7"/>
  <c r="N61" i="7" s="1"/>
  <c r="N36" i="7"/>
  <c r="C87" i="6"/>
  <c r="C90" i="6"/>
  <c r="X89" i="6"/>
  <c r="X91" i="6"/>
  <c r="C38" i="6"/>
  <c r="C40" i="6"/>
  <c r="C102" i="6" s="1"/>
  <c r="X47" i="7"/>
  <c r="X41" i="7"/>
  <c r="X45" i="7" s="1"/>
  <c r="X92" i="7"/>
  <c r="X94" i="7" s="1"/>
  <c r="X48" i="7"/>
  <c r="X43" i="7"/>
  <c r="AD36" i="7"/>
  <c r="AD26" i="7"/>
  <c r="AD61" i="7" s="1"/>
  <c r="AE66" i="7" s="1"/>
  <c r="AD87" i="7"/>
  <c r="AD77" i="7"/>
  <c r="AD114" i="7" s="1"/>
  <c r="AD119" i="7" s="1"/>
  <c r="R40" i="6"/>
  <c r="R38" i="6"/>
  <c r="S91" i="6"/>
  <c r="S102" i="6" s="1"/>
  <c r="S89" i="6"/>
  <c r="E87" i="6"/>
  <c r="E90" i="6"/>
  <c r="U36" i="7"/>
  <c r="U87" i="7"/>
  <c r="U77" i="7"/>
  <c r="U26" i="7"/>
  <c r="U61" i="7" s="1"/>
  <c r="T42" i="7"/>
  <c r="T44" i="7" s="1"/>
  <c r="T93" i="7"/>
  <c r="T95" i="7" s="1"/>
  <c r="T46" i="7"/>
  <c r="V26" i="7"/>
  <c r="V61" i="7" s="1"/>
  <c r="V77" i="7"/>
  <c r="V114" i="7" s="1"/>
  <c r="V87" i="7"/>
  <c r="V99" i="7" s="1"/>
  <c r="V36" i="7"/>
  <c r="J26" i="7"/>
  <c r="J61" i="7" s="1"/>
  <c r="J36" i="7"/>
  <c r="J77" i="7"/>
  <c r="J114" i="7" s="1"/>
  <c r="J87" i="7"/>
  <c r="O89" i="6"/>
  <c r="O91" i="6"/>
  <c r="S87" i="6"/>
  <c r="S90" i="6"/>
  <c r="D87" i="6"/>
  <c r="D90" i="6"/>
  <c r="E91" i="6"/>
  <c r="E89" i="6"/>
  <c r="T99" i="7"/>
  <c r="T97" i="7"/>
  <c r="D37" i="6"/>
  <c r="AA91" i="6"/>
  <c r="AA89" i="6"/>
  <c r="N97" i="7"/>
  <c r="N95" i="7"/>
  <c r="V87" i="6"/>
  <c r="V90" i="6"/>
  <c r="D36" i="7"/>
  <c r="D87" i="7"/>
  <c r="C96" i="7" s="1"/>
  <c r="D26" i="7"/>
  <c r="D61" i="7" s="1"/>
  <c r="D77" i="7"/>
  <c r="D114" i="7" s="1"/>
  <c r="V41" i="7"/>
  <c r="V50" i="7"/>
  <c r="V56" i="7" s="1"/>
  <c r="V90" i="7"/>
  <c r="V92" i="7"/>
  <c r="V39" i="7"/>
  <c r="V43" i="7"/>
  <c r="V45" i="7"/>
  <c r="V47" i="7"/>
  <c r="Y87" i="6"/>
  <c r="Y90" i="6"/>
  <c r="D50" i="7"/>
  <c r="D52" i="7" s="1"/>
  <c r="D51" i="7"/>
  <c r="D57" i="7" s="1"/>
  <c r="D40" i="7"/>
  <c r="D92" i="7"/>
  <c r="D47" i="7"/>
  <c r="D41" i="7"/>
  <c r="G25" i="7"/>
  <c r="G60" i="7" s="1"/>
  <c r="G76" i="7"/>
  <c r="G113" i="7" s="1"/>
  <c r="G35" i="7"/>
  <c r="G86" i="7"/>
  <c r="P89" i="6"/>
  <c r="P91" i="6"/>
  <c r="U36" i="6"/>
  <c r="U39" i="6"/>
  <c r="W36" i="6"/>
  <c r="W39" i="6"/>
  <c r="AC47" i="7"/>
  <c r="AC51" i="7"/>
  <c r="AC57" i="7" s="1"/>
  <c r="AC39" i="7"/>
  <c r="AC90" i="7"/>
  <c r="AC50" i="7"/>
  <c r="AC56" i="7" s="1"/>
  <c r="AC40" i="7"/>
  <c r="AC91" i="7"/>
  <c r="AC48" i="7"/>
  <c r="R92" i="7"/>
  <c r="R94" i="7" s="1"/>
  <c r="R47" i="7"/>
  <c r="R41" i="7"/>
  <c r="R45" i="7" s="1"/>
  <c r="R43" i="7"/>
  <c r="R48" i="7"/>
  <c r="Z38" i="6"/>
  <c r="Z40" i="6"/>
  <c r="Z102" i="6" s="1"/>
  <c r="E51" i="7"/>
  <c r="E55" i="7" s="1"/>
  <c r="E57" i="7" s="1"/>
  <c r="E90" i="7"/>
  <c r="E50" i="7"/>
  <c r="E56" i="7" s="1"/>
  <c r="E39" i="7"/>
  <c r="E47" i="7"/>
  <c r="P38" i="6"/>
  <c r="P40" i="6"/>
  <c r="P102" i="6" s="1"/>
  <c r="AH79" i="7"/>
  <c r="AH116" i="7" s="1"/>
  <c r="AH82" i="7"/>
  <c r="AH80" i="7"/>
  <c r="AH81" i="7"/>
  <c r="Q36" i="6"/>
  <c r="Q39" i="6"/>
  <c r="AB87" i="7"/>
  <c r="AB99" i="7" s="1"/>
  <c r="AB36" i="7"/>
  <c r="AB26" i="7"/>
  <c r="AB61" i="7" s="1"/>
  <c r="AB77" i="7"/>
  <c r="AB114" i="7" s="1"/>
  <c r="Q89" i="6"/>
  <c r="Q91" i="6"/>
  <c r="U47" i="7"/>
  <c r="U40" i="7"/>
  <c r="U91" i="7"/>
  <c r="U90" i="7"/>
  <c r="U50" i="7"/>
  <c r="U56" i="7" s="1"/>
  <c r="U39" i="7"/>
  <c r="U51" i="7"/>
  <c r="U57" i="7" s="1"/>
  <c r="U48" i="7"/>
  <c r="U93" i="7"/>
  <c r="U42" i="7"/>
  <c r="U46" i="7"/>
  <c r="U44" i="7"/>
  <c r="Q77" i="7"/>
  <c r="Q114" i="7" s="1"/>
  <c r="Q26" i="7"/>
  <c r="Q61" i="7" s="1"/>
  <c r="Q87" i="7"/>
  <c r="Q36" i="7"/>
  <c r="W99" i="7"/>
  <c r="W94" i="7"/>
  <c r="W96" i="7"/>
  <c r="W36" i="7"/>
  <c r="W26" i="7"/>
  <c r="W61" i="7" s="1"/>
  <c r="W77" i="7"/>
  <c r="W114" i="7" s="1"/>
  <c r="W87" i="7"/>
  <c r="X38" i="6"/>
  <c r="X40" i="6"/>
  <c r="X102" i="6" s="1"/>
  <c r="AH39" i="6"/>
  <c r="AH101" i="6" s="1"/>
  <c r="AH36" i="6"/>
  <c r="N86" i="6"/>
  <c r="M87" i="6"/>
  <c r="M90" i="6"/>
  <c r="T87" i="6"/>
  <c r="T90" i="6"/>
  <c r="I25" i="7"/>
  <c r="I60" i="7" s="1"/>
  <c r="I86" i="7"/>
  <c r="I35" i="7"/>
  <c r="I76" i="7"/>
  <c r="I113" i="7" s="1"/>
  <c r="AA39" i="6"/>
  <c r="AA36" i="6"/>
  <c r="J76" i="7"/>
  <c r="J113" i="7" s="1"/>
  <c r="J86" i="7"/>
  <c r="J35" i="7"/>
  <c r="J25" i="7"/>
  <c r="J60" i="7" s="1"/>
  <c r="X90" i="6"/>
  <c r="X101" i="6" s="1"/>
  <c r="X87" i="6"/>
  <c r="V40" i="6"/>
  <c r="V102" i="6" s="1"/>
  <c r="V38" i="6"/>
  <c r="K25" i="7"/>
  <c r="K60" i="7" s="1"/>
  <c r="K86" i="7"/>
  <c r="K35" i="7"/>
  <c r="K76" i="7"/>
  <c r="K113" i="7" s="1"/>
  <c r="C36" i="6"/>
  <c r="C39" i="6"/>
  <c r="AA90" i="6"/>
  <c r="AA87" i="6"/>
  <c r="O40" i="7"/>
  <c r="O51" i="7"/>
  <c r="O57" i="7" s="1"/>
  <c r="O91" i="7"/>
  <c r="O47" i="7"/>
  <c r="O93" i="7"/>
  <c r="O42" i="7"/>
  <c r="O44" i="7"/>
  <c r="O46" i="7"/>
  <c r="Y89" i="6"/>
  <c r="Y91" i="6"/>
  <c r="S39" i="7"/>
  <c r="S50" i="7"/>
  <c r="S56" i="7" s="1"/>
  <c r="S90" i="7"/>
  <c r="S47" i="7"/>
  <c r="S42" i="7"/>
  <c r="S44" i="7"/>
  <c r="S46" i="7"/>
  <c r="H37" i="6"/>
  <c r="Q99" i="7"/>
  <c r="Q94" i="7"/>
  <c r="Q96" i="7"/>
  <c r="U90" i="6"/>
  <c r="U87" i="6"/>
  <c r="AG87" i="6"/>
  <c r="AG90" i="6"/>
  <c r="L91" i="7"/>
  <c r="L42" i="7"/>
  <c r="L51" i="7"/>
  <c r="L57" i="7" s="1"/>
  <c r="L40" i="7"/>
  <c r="L93" i="7"/>
  <c r="P87" i="6"/>
  <c r="P90" i="6"/>
  <c r="AH97" i="7"/>
  <c r="AH99" i="7"/>
  <c r="AH95" i="7"/>
  <c r="AH98" i="7"/>
  <c r="AH96" i="7"/>
  <c r="AH94" i="7"/>
  <c r="Q90" i="6"/>
  <c r="Q101" i="6" s="1"/>
  <c r="Q87" i="6"/>
  <c r="M36" i="7"/>
  <c r="M77" i="7"/>
  <c r="M114" i="7" s="1"/>
  <c r="M87" i="7"/>
  <c r="M26" i="7"/>
  <c r="M61" i="7" s="1"/>
  <c r="Z99" i="7"/>
  <c r="Z94" i="7"/>
  <c r="R87" i="6"/>
  <c r="R90" i="6"/>
  <c r="R101" i="6" s="1"/>
  <c r="F87" i="7"/>
  <c r="F26" i="7"/>
  <c r="F61" i="7" s="1"/>
  <c r="F77" i="7"/>
  <c r="F114" i="7" s="1"/>
  <c r="F36" i="7"/>
  <c r="AH40" i="6"/>
  <c r="AH102" i="6" s="1"/>
  <c r="AH38" i="6"/>
  <c r="AG38" i="6"/>
  <c r="AG40" i="6"/>
  <c r="AD53" i="7"/>
  <c r="AF128" i="7"/>
  <c r="AF16" i="8" s="1"/>
  <c r="AC91" i="6"/>
  <c r="AC89" i="6"/>
  <c r="AD88" i="6"/>
  <c r="AC90" i="6"/>
  <c r="AC87" i="6"/>
  <c r="AD86" i="6"/>
  <c r="AF129" i="7"/>
  <c r="AF17" i="8" s="1"/>
  <c r="AF10" i="9" s="1"/>
  <c r="AF66" i="7"/>
  <c r="AC36" i="6"/>
  <c r="AC39" i="6"/>
  <c r="AD35" i="6"/>
  <c r="AD128" i="7"/>
  <c r="AD16" i="8" s="1"/>
  <c r="AE99" i="7"/>
  <c r="AE60" i="7"/>
  <c r="AC38" i="6"/>
  <c r="AD37" i="6"/>
  <c r="AD55" i="7"/>
  <c r="K66" i="7" l="1"/>
  <c r="K129" i="7"/>
  <c r="K17" i="8" s="1"/>
  <c r="K10" i="9" s="1"/>
  <c r="K57" i="9" s="1"/>
  <c r="K11" i="10" s="1"/>
  <c r="AB38" i="7"/>
  <c r="AB40" i="7" s="1"/>
  <c r="K119" i="7"/>
  <c r="K120" i="7" s="1"/>
  <c r="I66" i="7"/>
  <c r="I68" i="7" s="1"/>
  <c r="L119" i="7"/>
  <c r="L120" i="7" s="1"/>
  <c r="I129" i="7"/>
  <c r="I17" i="8" s="1"/>
  <c r="I10" i="9" s="1"/>
  <c r="C25" i="9" s="1"/>
  <c r="AF119" i="7"/>
  <c r="AF117" i="7" s="1"/>
  <c r="X129" i="7"/>
  <c r="X17" i="8" s="1"/>
  <c r="X10" i="9" s="1"/>
  <c r="X57" i="9" s="1"/>
  <c r="X11" i="10" s="1"/>
  <c r="I119" i="7"/>
  <c r="I121" i="7" s="1"/>
  <c r="Z129" i="7"/>
  <c r="Z17" i="8" s="1"/>
  <c r="Z10" i="9" s="1"/>
  <c r="C42" i="9" s="1"/>
  <c r="V20" i="8"/>
  <c r="V13" i="9" s="1"/>
  <c r="V60" i="9" s="1"/>
  <c r="L129" i="7"/>
  <c r="L17" i="8" s="1"/>
  <c r="L10" i="9" s="1"/>
  <c r="L57" i="9" s="1"/>
  <c r="L11" i="10" s="1"/>
  <c r="Q56" i="9"/>
  <c r="Q10" i="10" s="1"/>
  <c r="Q28" i="10" s="1"/>
  <c r="Q25" i="3" s="1"/>
  <c r="X66" i="7"/>
  <c r="X67" i="7" s="1"/>
  <c r="X65" i="7" s="1"/>
  <c r="Y9" i="9"/>
  <c r="Y56" i="9" s="1"/>
  <c r="Y10" i="10" s="1"/>
  <c r="Y28" i="10" s="1"/>
  <c r="AC56" i="9"/>
  <c r="AC10" i="10" s="1"/>
  <c r="W9" i="9"/>
  <c r="W50" i="9" s="1"/>
  <c r="Z9" i="9"/>
  <c r="Z50" i="9" s="1"/>
  <c r="W119" i="7"/>
  <c r="W117" i="7" s="1"/>
  <c r="P50" i="9"/>
  <c r="S9" i="9"/>
  <c r="S50" i="9" s="1"/>
  <c r="AA119" i="7"/>
  <c r="AA117" i="7" s="1"/>
  <c r="L44" i="7"/>
  <c r="N50" i="9"/>
  <c r="O129" i="7"/>
  <c r="O17" i="8" s="1"/>
  <c r="O10" i="9" s="1"/>
  <c r="C31" i="9" s="1"/>
  <c r="T9" i="9"/>
  <c r="T56" i="9" s="1"/>
  <c r="T10" i="10" s="1"/>
  <c r="AE119" i="7"/>
  <c r="AE121" i="7" s="1"/>
  <c r="Q119" i="7"/>
  <c r="Q121" i="7" s="1"/>
  <c r="O50" i="9"/>
  <c r="P119" i="7"/>
  <c r="P120" i="7" s="1"/>
  <c r="P118" i="7" s="1"/>
  <c r="D20" i="8"/>
  <c r="D13" i="9" s="1"/>
  <c r="D60" i="9" s="1"/>
  <c r="M119" i="7"/>
  <c r="M117" i="7" s="1"/>
  <c r="AA20" i="8"/>
  <c r="AA13" i="9" s="1"/>
  <c r="AA60" i="9" s="1"/>
  <c r="F119" i="7"/>
  <c r="F121" i="7" s="1"/>
  <c r="T57" i="9"/>
  <c r="T11" i="10" s="1"/>
  <c r="C36" i="9"/>
  <c r="X20" i="8"/>
  <c r="X13" i="9" s="1"/>
  <c r="X60" i="9" s="1"/>
  <c r="AB119" i="7"/>
  <c r="AB121" i="7" s="1"/>
  <c r="U9" i="9"/>
  <c r="U50" i="9" s="1"/>
  <c r="AF24" i="6"/>
  <c r="AF100" i="6" s="1"/>
  <c r="S119" i="7"/>
  <c r="S117" i="7" s="1"/>
  <c r="AC20" i="8"/>
  <c r="AC13" i="9" s="1"/>
  <c r="AC60" i="9" s="1"/>
  <c r="L97" i="7"/>
  <c r="U114" i="7"/>
  <c r="U119" i="7" s="1"/>
  <c r="R9" i="9"/>
  <c r="R56" i="9" s="1"/>
  <c r="R10" i="10" s="1"/>
  <c r="L50" i="9"/>
  <c r="G128" i="7"/>
  <c r="G16" i="8" s="1"/>
  <c r="G9" i="9" s="1"/>
  <c r="G56" i="9" s="1"/>
  <c r="G10" i="10" s="1"/>
  <c r="L95" i="7"/>
  <c r="N129" i="7"/>
  <c r="N17" i="8" s="1"/>
  <c r="N10" i="9" s="1"/>
  <c r="N57" i="9" s="1"/>
  <c r="N11" i="10" s="1"/>
  <c r="K128" i="7"/>
  <c r="K16" i="8" s="1"/>
  <c r="K9" i="9" s="1"/>
  <c r="K50" i="9" s="1"/>
  <c r="K117" i="7"/>
  <c r="M50" i="9"/>
  <c r="M56" i="9"/>
  <c r="M10" i="10" s="1"/>
  <c r="AD117" i="7"/>
  <c r="AD121" i="7"/>
  <c r="AD120" i="7"/>
  <c r="AD118" i="7" s="1"/>
  <c r="R119" i="7"/>
  <c r="Z119" i="7"/>
  <c r="Y119" i="7"/>
  <c r="T119" i="7"/>
  <c r="J128" i="7"/>
  <c r="J16" i="8" s="1"/>
  <c r="J9" i="9" s="1"/>
  <c r="J56" i="9" s="1"/>
  <c r="J10" i="10" s="1"/>
  <c r="N119" i="7"/>
  <c r="N121" i="7" s="1"/>
  <c r="H119" i="7"/>
  <c r="H120" i="7" s="1"/>
  <c r="AC119" i="7"/>
  <c r="L46" i="7"/>
  <c r="I128" i="7"/>
  <c r="I16" i="8" s="1"/>
  <c r="I9" i="9" s="1"/>
  <c r="I56" i="9" s="1"/>
  <c r="I10" i="10" s="1"/>
  <c r="J119" i="7"/>
  <c r="J120" i="7" s="1"/>
  <c r="AH129" i="7"/>
  <c r="AH17" i="8" s="1"/>
  <c r="AH10" i="9" s="1"/>
  <c r="AH57" i="9" s="1"/>
  <c r="AH11" i="10" s="1"/>
  <c r="G119" i="7"/>
  <c r="X119" i="7"/>
  <c r="D43" i="7"/>
  <c r="U54" i="7"/>
  <c r="D94" i="7"/>
  <c r="AD24" i="6"/>
  <c r="AD100" i="6" s="1"/>
  <c r="AD78" i="7" s="1"/>
  <c r="AD115" i="7" s="1"/>
  <c r="I27" i="7"/>
  <c r="I78" i="7"/>
  <c r="W24" i="6"/>
  <c r="W100" i="6" s="1"/>
  <c r="M24" i="6"/>
  <c r="M100" i="6" s="1"/>
  <c r="M78" i="7" s="1"/>
  <c r="M115" i="7" s="1"/>
  <c r="K24" i="6"/>
  <c r="K100" i="6" s="1"/>
  <c r="V54" i="7"/>
  <c r="O66" i="7"/>
  <c r="O68" i="7" s="1"/>
  <c r="Y24" i="6"/>
  <c r="Y100" i="6" s="1"/>
  <c r="Z24" i="6"/>
  <c r="Z100" i="6" s="1"/>
  <c r="S24" i="6"/>
  <c r="S100" i="6" s="1"/>
  <c r="AG24" i="6"/>
  <c r="AG100" i="6" s="1"/>
  <c r="AG27" i="7" s="1"/>
  <c r="AG62" i="7" s="1"/>
  <c r="X24" i="6"/>
  <c r="X100" i="6" s="1"/>
  <c r="G24" i="6"/>
  <c r="G100" i="6" s="1"/>
  <c r="O24" i="6"/>
  <c r="O100" i="6" s="1"/>
  <c r="Q24" i="6"/>
  <c r="Q100" i="6" s="1"/>
  <c r="P24" i="6"/>
  <c r="P100" i="6" s="1"/>
  <c r="E24" i="6"/>
  <c r="E100" i="6" s="1"/>
  <c r="D24" i="6"/>
  <c r="D100" i="6" s="1"/>
  <c r="AE24" i="6"/>
  <c r="AE100" i="6" s="1"/>
  <c r="F24" i="6"/>
  <c r="F100" i="6" s="1"/>
  <c r="L24" i="6"/>
  <c r="L100" i="6" s="1"/>
  <c r="J24" i="6"/>
  <c r="J100" i="6" s="1"/>
  <c r="AC24" i="6"/>
  <c r="AC100" i="6" s="1"/>
  <c r="U24" i="6"/>
  <c r="U100" i="6" s="1"/>
  <c r="N24" i="6"/>
  <c r="N100" i="6" s="1"/>
  <c r="C45" i="7"/>
  <c r="V24" i="6"/>
  <c r="V100" i="6" s="1"/>
  <c r="T24" i="6"/>
  <c r="T100" i="6" s="1"/>
  <c r="AA24" i="6"/>
  <c r="AA100" i="6" s="1"/>
  <c r="AB24" i="6"/>
  <c r="AB100" i="6" s="1"/>
  <c r="H24" i="6"/>
  <c r="H100" i="6" s="1"/>
  <c r="AH24" i="6"/>
  <c r="AH100" i="6" s="1"/>
  <c r="R24" i="6"/>
  <c r="R100" i="6" s="1"/>
  <c r="E52" i="7"/>
  <c r="D54" i="7"/>
  <c r="D56" i="7" s="1"/>
  <c r="N53" i="7"/>
  <c r="Z52" i="7"/>
  <c r="S52" i="7"/>
  <c r="AC53" i="7"/>
  <c r="N55" i="7"/>
  <c r="S54" i="7"/>
  <c r="E54" i="7"/>
  <c r="AC54" i="7"/>
  <c r="D55" i="7"/>
  <c r="AC52" i="7"/>
  <c r="D45" i="7"/>
  <c r="Y54" i="7"/>
  <c r="L55" i="7"/>
  <c r="O53" i="7"/>
  <c r="Y52" i="7"/>
  <c r="P52" i="7"/>
  <c r="W52" i="7"/>
  <c r="O55" i="7"/>
  <c r="U52" i="7"/>
  <c r="P54" i="7"/>
  <c r="W54" i="7"/>
  <c r="K67" i="7"/>
  <c r="K68" i="7"/>
  <c r="F66" i="7"/>
  <c r="F129" i="7"/>
  <c r="F17" i="8" s="1"/>
  <c r="F10" i="9" s="1"/>
  <c r="R37" i="7"/>
  <c r="R88" i="7"/>
  <c r="R90" i="7" s="1"/>
  <c r="N66" i="7"/>
  <c r="M66" i="7"/>
  <c r="M129" i="7"/>
  <c r="M17" i="8" s="1"/>
  <c r="M10" i="9" s="1"/>
  <c r="X50" i="9"/>
  <c r="X56" i="9"/>
  <c r="X10" i="10" s="1"/>
  <c r="X37" i="7"/>
  <c r="X88" i="7"/>
  <c r="X90" i="7" s="1"/>
  <c r="I50" i="7"/>
  <c r="I56" i="7" s="1"/>
  <c r="I39" i="7"/>
  <c r="I90" i="7"/>
  <c r="U55" i="7"/>
  <c r="AB66" i="7"/>
  <c r="AB129" i="7"/>
  <c r="AB17" i="8" s="1"/>
  <c r="AB10" i="9" s="1"/>
  <c r="E53" i="7"/>
  <c r="AC55" i="7"/>
  <c r="D119" i="7"/>
  <c r="E119" i="7"/>
  <c r="AC57" i="9"/>
  <c r="AC11" i="10" s="1"/>
  <c r="C45" i="9"/>
  <c r="S89" i="7"/>
  <c r="S91" i="7" s="1"/>
  <c r="S38" i="7"/>
  <c r="T38" i="7"/>
  <c r="T89" i="7"/>
  <c r="N91" i="6"/>
  <c r="N89" i="6"/>
  <c r="AG29" i="7"/>
  <c r="AG60" i="7"/>
  <c r="AG28" i="7"/>
  <c r="AG30" i="7"/>
  <c r="AG31" i="7"/>
  <c r="AA66" i="7"/>
  <c r="AA129" i="7"/>
  <c r="AA17" i="8" s="1"/>
  <c r="AA10" i="9" s="1"/>
  <c r="E129" i="7"/>
  <c r="E17" i="8" s="1"/>
  <c r="E10" i="9" s="1"/>
  <c r="E66" i="7"/>
  <c r="D96" i="7"/>
  <c r="AH119" i="7"/>
  <c r="AG119" i="7"/>
  <c r="R66" i="7"/>
  <c r="R129" i="7"/>
  <c r="R17" i="8" s="1"/>
  <c r="R10" i="9" s="1"/>
  <c r="AH63" i="7"/>
  <c r="AH131" i="7" s="1"/>
  <c r="AH22" i="8" s="1"/>
  <c r="AH128" i="7"/>
  <c r="AH16" i="8" s="1"/>
  <c r="M53" i="7"/>
  <c r="G66" i="7"/>
  <c r="G129" i="7"/>
  <c r="G17" i="8" s="1"/>
  <c r="G10" i="9" s="1"/>
  <c r="D56" i="9"/>
  <c r="D10" i="10" s="1"/>
  <c r="AA52" i="7"/>
  <c r="H66" i="7"/>
  <c r="H129" i="7"/>
  <c r="H17" i="8" s="1"/>
  <c r="H10" i="9" s="1"/>
  <c r="AH89" i="7"/>
  <c r="AH91" i="7" s="1"/>
  <c r="AH38" i="7"/>
  <c r="Q37" i="7"/>
  <c r="Q88" i="7"/>
  <c r="Q90" i="7" s="1"/>
  <c r="H38" i="6"/>
  <c r="H40" i="6"/>
  <c r="H102" i="6" s="1"/>
  <c r="I37" i="6"/>
  <c r="V56" i="9"/>
  <c r="V10" i="10" s="1"/>
  <c r="V50" i="9"/>
  <c r="AH88" i="7"/>
  <c r="AH90" i="7" s="1"/>
  <c r="AH37" i="7"/>
  <c r="P89" i="7"/>
  <c r="P91" i="7" s="1"/>
  <c r="P38" i="7"/>
  <c r="D66" i="7"/>
  <c r="D129" i="7"/>
  <c r="D17" i="8" s="1"/>
  <c r="D10" i="9" s="1"/>
  <c r="D57" i="9" s="1"/>
  <c r="D11" i="10" s="1"/>
  <c r="U66" i="7"/>
  <c r="AD129" i="7"/>
  <c r="AD17" i="8" s="1"/>
  <c r="AD10" i="9" s="1"/>
  <c r="AD66" i="7"/>
  <c r="P66" i="7"/>
  <c r="P129" i="7"/>
  <c r="P17" i="8" s="1"/>
  <c r="P10" i="9" s="1"/>
  <c r="C27" i="9"/>
  <c r="AG41" i="7"/>
  <c r="AG43" i="7"/>
  <c r="AG46" i="7"/>
  <c r="AG92" i="7"/>
  <c r="AG47" i="7"/>
  <c r="AG48" i="7"/>
  <c r="AG42" i="7"/>
  <c r="AG44" i="7"/>
  <c r="AG93" i="7"/>
  <c r="AG45" i="7"/>
  <c r="AG91" i="7"/>
  <c r="AG90" i="7"/>
  <c r="AG51" i="7"/>
  <c r="AG57" i="7" s="1"/>
  <c r="AG50" i="7"/>
  <c r="AG56" i="7" s="1"/>
  <c r="AG40" i="7"/>
  <c r="AG39" i="7"/>
  <c r="T66" i="7"/>
  <c r="S129" i="7"/>
  <c r="S17" i="8" s="1"/>
  <c r="S10" i="9" s="1"/>
  <c r="S66" i="7"/>
  <c r="AA56" i="9"/>
  <c r="AA10" i="10" s="1"/>
  <c r="AA50" i="9"/>
  <c r="D91" i="6"/>
  <c r="D89" i="6"/>
  <c r="O119" i="7"/>
  <c r="Y66" i="7"/>
  <c r="Y129" i="7"/>
  <c r="Y17" i="8" s="1"/>
  <c r="Y10" i="9" s="1"/>
  <c r="O88" i="7"/>
  <c r="O90" i="7" s="1"/>
  <c r="O37" i="7"/>
  <c r="M37" i="7"/>
  <c r="M88" i="7"/>
  <c r="M90" i="7" s="1"/>
  <c r="F36" i="6"/>
  <c r="G35" i="6"/>
  <c r="K90" i="7"/>
  <c r="K51" i="7"/>
  <c r="K55" i="7" s="1"/>
  <c r="K50" i="7"/>
  <c r="K56" i="7" s="1"/>
  <c r="K39" i="7"/>
  <c r="K47" i="7"/>
  <c r="K93" i="7"/>
  <c r="K95" i="7" s="1"/>
  <c r="K42" i="7"/>
  <c r="K46" i="7" s="1"/>
  <c r="V38" i="7"/>
  <c r="V89" i="7"/>
  <c r="V91" i="7" s="1"/>
  <c r="J51" i="7"/>
  <c r="J57" i="7" s="1"/>
  <c r="J40" i="7"/>
  <c r="J91" i="7"/>
  <c r="X38" i="7"/>
  <c r="X89" i="7"/>
  <c r="X91" i="7" s="1"/>
  <c r="W129" i="7"/>
  <c r="W17" i="8" s="1"/>
  <c r="W10" i="9" s="1"/>
  <c r="W66" i="7"/>
  <c r="D38" i="6"/>
  <c r="D40" i="6"/>
  <c r="J129" i="7"/>
  <c r="J17" i="8" s="1"/>
  <c r="J10" i="9" s="1"/>
  <c r="J66" i="7"/>
  <c r="V129" i="7"/>
  <c r="V17" i="8" s="1"/>
  <c r="V10" i="9" s="1"/>
  <c r="V66" i="7"/>
  <c r="C89" i="7"/>
  <c r="C38" i="7"/>
  <c r="AG80" i="7"/>
  <c r="AG81" i="7"/>
  <c r="AG82" i="7"/>
  <c r="AG79" i="7"/>
  <c r="AG116" i="7" s="1"/>
  <c r="AB56" i="9"/>
  <c r="AB10" i="10" s="1"/>
  <c r="AB50" i="9"/>
  <c r="AH66" i="7"/>
  <c r="AG129" i="7"/>
  <c r="AG17" i="8" s="1"/>
  <c r="AG10" i="9" s="1"/>
  <c r="R38" i="7"/>
  <c r="R89" i="7"/>
  <c r="R91" i="7" s="1"/>
  <c r="Z66" i="7"/>
  <c r="G90" i="6"/>
  <c r="G87" i="6"/>
  <c r="H86" i="6"/>
  <c r="L53" i="7"/>
  <c r="L67" i="7"/>
  <c r="L68" i="7"/>
  <c r="K98" i="7"/>
  <c r="N90" i="6"/>
  <c r="N87" i="6"/>
  <c r="Q129" i="7"/>
  <c r="Q17" i="8" s="1"/>
  <c r="Q10" i="9" s="1"/>
  <c r="Q66" i="7"/>
  <c r="U53" i="7"/>
  <c r="Z38" i="7"/>
  <c r="Z89" i="7"/>
  <c r="Z91" i="7" s="1"/>
  <c r="G90" i="7"/>
  <c r="G50" i="7"/>
  <c r="G56" i="7" s="1"/>
  <c r="G39" i="7"/>
  <c r="D53" i="7"/>
  <c r="V52" i="7"/>
  <c r="AC66" i="7"/>
  <c r="AG94" i="7"/>
  <c r="AG97" i="7"/>
  <c r="AG99" i="7"/>
  <c r="AG98" i="7"/>
  <c r="AG96" i="7"/>
  <c r="AG95" i="7"/>
  <c r="D46" i="7"/>
  <c r="G89" i="6"/>
  <c r="G91" i="6"/>
  <c r="H88" i="6"/>
  <c r="N38" i="6"/>
  <c r="N40" i="6"/>
  <c r="F38" i="7"/>
  <c r="F89" i="7"/>
  <c r="Z54" i="7"/>
  <c r="M55" i="7"/>
  <c r="L25" i="3"/>
  <c r="K4" i="11"/>
  <c r="AO16" i="19" s="1"/>
  <c r="AA54" i="7"/>
  <c r="M80" i="7"/>
  <c r="M82" i="7" s="1"/>
  <c r="AE80" i="7"/>
  <c r="Q29" i="7"/>
  <c r="Y80" i="7"/>
  <c r="R80" i="7"/>
  <c r="Z80" i="7"/>
  <c r="AE64" i="7"/>
  <c r="AE67" i="7"/>
  <c r="AE65" i="7" s="1"/>
  <c r="AE68" i="7"/>
  <c r="S80" i="7"/>
  <c r="AB80" i="7"/>
  <c r="T80" i="7"/>
  <c r="AA29" i="7"/>
  <c r="Q80" i="7"/>
  <c r="Y29" i="7"/>
  <c r="AE128" i="7"/>
  <c r="AE16" i="8" s="1"/>
  <c r="M29" i="7"/>
  <c r="R29" i="7"/>
  <c r="Z29" i="7"/>
  <c r="C47" i="9"/>
  <c r="AE57" i="9"/>
  <c r="AE11" i="10" s="1"/>
  <c r="S29" i="7"/>
  <c r="AB29" i="7"/>
  <c r="AF64" i="7"/>
  <c r="AF67" i="7"/>
  <c r="AF68" i="7"/>
  <c r="T29" i="7"/>
  <c r="AA80" i="7"/>
  <c r="AB91" i="7"/>
  <c r="AC93" i="7"/>
  <c r="V29" i="7"/>
  <c r="AC29" i="7"/>
  <c r="AD40" i="6"/>
  <c r="AD38" i="6"/>
  <c r="AE37" i="6"/>
  <c r="N80" i="7"/>
  <c r="O29" i="7"/>
  <c r="U29" i="7"/>
  <c r="AD29" i="7"/>
  <c r="W29" i="7"/>
  <c r="AG68" i="7"/>
  <c r="AG64" i="7"/>
  <c r="AG67" i="7"/>
  <c r="L29" i="7"/>
  <c r="L30" i="7" s="1"/>
  <c r="P29" i="7"/>
  <c r="X80" i="7"/>
  <c r="AD87" i="6"/>
  <c r="AD90" i="6"/>
  <c r="AE86" i="6"/>
  <c r="AD89" i="6"/>
  <c r="AD91" i="6"/>
  <c r="AE88" i="6"/>
  <c r="AF9" i="9"/>
  <c r="AF19" i="8"/>
  <c r="AF12" i="9" s="1"/>
  <c r="AC42" i="7"/>
  <c r="V80" i="7"/>
  <c r="AC80" i="7"/>
  <c r="AE29" i="7"/>
  <c r="N29" i="7"/>
  <c r="O80" i="7"/>
  <c r="U80" i="7"/>
  <c r="AD80" i="7"/>
  <c r="W80" i="7"/>
  <c r="AD9" i="9"/>
  <c r="AD20" i="8"/>
  <c r="AD13" i="9" s="1"/>
  <c r="AD60" i="9" s="1"/>
  <c r="AD39" i="6"/>
  <c r="AD101" i="6" s="1"/>
  <c r="AD36" i="6"/>
  <c r="AE35" i="6"/>
  <c r="AF57" i="9"/>
  <c r="AF11" i="10" s="1"/>
  <c r="C48" i="9"/>
  <c r="L80" i="7"/>
  <c r="P80" i="7"/>
  <c r="X29" i="7"/>
  <c r="AB51" i="7" l="1"/>
  <c r="AE16" i="10"/>
  <c r="AE18" i="10" s="1"/>
  <c r="AE29" i="10" s="1"/>
  <c r="AE26" i="3" s="1"/>
  <c r="K16" i="10"/>
  <c r="K17" i="10" s="1"/>
  <c r="K121" i="7"/>
  <c r="AF16" i="10"/>
  <c r="C40" i="9"/>
  <c r="I67" i="7"/>
  <c r="U129" i="7"/>
  <c r="U17" i="8" s="1"/>
  <c r="U10" i="9" s="1"/>
  <c r="C37" i="9" s="1"/>
  <c r="L117" i="7"/>
  <c r="L16" i="10"/>
  <c r="L17" i="10" s="1"/>
  <c r="I16" i="10"/>
  <c r="I17" i="10" s="1"/>
  <c r="I28" i="10" s="1"/>
  <c r="L121" i="7"/>
  <c r="I120" i="7"/>
  <c r="I57" i="9"/>
  <c r="I11" i="10" s="1"/>
  <c r="AF120" i="7"/>
  <c r="AF118" i="7" s="1"/>
  <c r="AF121" i="7"/>
  <c r="Y50" i="9"/>
  <c r="Z57" i="9"/>
  <c r="Z11" i="10" s="1"/>
  <c r="C28" i="9"/>
  <c r="M121" i="7"/>
  <c r="X16" i="10"/>
  <c r="X17" i="10" s="1"/>
  <c r="X28" i="10" s="1"/>
  <c r="P4" i="11"/>
  <c r="AT16" i="19" s="1"/>
  <c r="AT17" i="19" s="1"/>
  <c r="W56" i="9"/>
  <c r="W10" i="10" s="1"/>
  <c r="S56" i="9"/>
  <c r="S10" i="10" s="1"/>
  <c r="X64" i="7"/>
  <c r="X68" i="7"/>
  <c r="K54" i="7"/>
  <c r="Z56" i="9"/>
  <c r="Z10" i="10" s="1"/>
  <c r="W120" i="7"/>
  <c r="W118" i="7" s="1"/>
  <c r="AE120" i="7"/>
  <c r="AE118" i="7" s="1"/>
  <c r="W121" i="7"/>
  <c r="V119" i="7"/>
  <c r="V117" i="7" s="1"/>
  <c r="O57" i="9"/>
  <c r="O11" i="10" s="1"/>
  <c r="AA120" i="7"/>
  <c r="AA118" i="7" s="1"/>
  <c r="P117" i="7"/>
  <c r="AA121" i="7"/>
  <c r="M120" i="7"/>
  <c r="N117" i="7"/>
  <c r="Q117" i="7"/>
  <c r="H121" i="7"/>
  <c r="R50" i="9"/>
  <c r="P121" i="7"/>
  <c r="K56" i="9"/>
  <c r="K10" i="10" s="1"/>
  <c r="T50" i="9"/>
  <c r="AB117" i="7"/>
  <c r="F120" i="7"/>
  <c r="AE117" i="7"/>
  <c r="U56" i="9"/>
  <c r="U10" i="10" s="1"/>
  <c r="AE122" i="7"/>
  <c r="Q120" i="7"/>
  <c r="Q118" i="7" s="1"/>
  <c r="G50" i="9"/>
  <c r="J117" i="7"/>
  <c r="J121" i="7"/>
  <c r="N122" i="7"/>
  <c r="AB120" i="7"/>
  <c r="AB118" i="7" s="1"/>
  <c r="F117" i="7"/>
  <c r="N120" i="7"/>
  <c r="N118" i="7" s="1"/>
  <c r="O16" i="10"/>
  <c r="O17" i="10" s="1"/>
  <c r="O28" i="10" s="1"/>
  <c r="O67" i="7"/>
  <c r="S121" i="7"/>
  <c r="I50" i="9"/>
  <c r="O64" i="7"/>
  <c r="C30" i="9"/>
  <c r="S120" i="7"/>
  <c r="S118" i="7" s="1"/>
  <c r="AF78" i="7"/>
  <c r="AF115" i="7" s="1"/>
  <c r="AG122" i="7" s="1"/>
  <c r="AF27" i="7"/>
  <c r="AF62" i="7" s="1"/>
  <c r="AG16" i="10"/>
  <c r="AG18" i="10" s="1"/>
  <c r="X121" i="7"/>
  <c r="X117" i="7"/>
  <c r="X120" i="7"/>
  <c r="X118" i="7" s="1"/>
  <c r="AC121" i="7"/>
  <c r="AC120" i="7"/>
  <c r="AC118" i="7" s="1"/>
  <c r="AC117" i="7"/>
  <c r="T117" i="7"/>
  <c r="T121" i="7"/>
  <c r="T120" i="7"/>
  <c r="T118" i="7" s="1"/>
  <c r="Y121" i="7"/>
  <c r="Y120" i="7"/>
  <c r="Y118" i="7" s="1"/>
  <c r="Y117" i="7"/>
  <c r="G120" i="7"/>
  <c r="G121" i="7"/>
  <c r="Z121" i="7"/>
  <c r="Z120" i="7"/>
  <c r="Z118" i="7" s="1"/>
  <c r="Z117" i="7"/>
  <c r="R120" i="7"/>
  <c r="R118" i="7" s="1"/>
  <c r="R121" i="7"/>
  <c r="R117" i="7"/>
  <c r="AH69" i="7"/>
  <c r="AG78" i="7"/>
  <c r="AG115" i="7" s="1"/>
  <c r="AH122" i="7" s="1"/>
  <c r="AD27" i="7"/>
  <c r="AD62" i="7" s="1"/>
  <c r="AD130" i="7" s="1"/>
  <c r="AD18" i="8" s="1"/>
  <c r="AD11" i="9" s="1"/>
  <c r="AD58" i="9" s="1"/>
  <c r="AD12" i="10" s="1"/>
  <c r="AC7" i="11" s="1"/>
  <c r="W27" i="7"/>
  <c r="W62" i="7" s="1"/>
  <c r="W78" i="7"/>
  <c r="W115" i="7" s="1"/>
  <c r="X122" i="7" s="1"/>
  <c r="M27" i="7"/>
  <c r="M62" i="7" s="1"/>
  <c r="N69" i="7" s="1"/>
  <c r="K53" i="7"/>
  <c r="K52" i="7"/>
  <c r="K78" i="7"/>
  <c r="K115" i="7" s="1"/>
  <c r="L122" i="7" s="1"/>
  <c r="K27" i="7"/>
  <c r="AG52" i="7"/>
  <c r="S78" i="7"/>
  <c r="S115" i="7" s="1"/>
  <c r="T122" i="7" s="1"/>
  <c r="S27" i="7"/>
  <c r="S62" i="7" s="1"/>
  <c r="Z78" i="7"/>
  <c r="Z115" i="7" s="1"/>
  <c r="AA122" i="7" s="1"/>
  <c r="Z27" i="7"/>
  <c r="Z62" i="7" s="1"/>
  <c r="Y78" i="7"/>
  <c r="Y115" i="7" s="1"/>
  <c r="Z122" i="7" s="1"/>
  <c r="Y27" i="7"/>
  <c r="Y62" i="7" s="1"/>
  <c r="AG53" i="7"/>
  <c r="D27" i="7"/>
  <c r="D78" i="7"/>
  <c r="D115" i="7" s="1"/>
  <c r="O27" i="7"/>
  <c r="O62" i="7" s="1"/>
  <c r="P69" i="7" s="1"/>
  <c r="O78" i="7"/>
  <c r="O115" i="7" s="1"/>
  <c r="P122" i="7" s="1"/>
  <c r="E78" i="7"/>
  <c r="E115" i="7" s="1"/>
  <c r="E27" i="7"/>
  <c r="E62" i="7" s="1"/>
  <c r="G27" i="7"/>
  <c r="G78" i="7"/>
  <c r="P27" i="7"/>
  <c r="P62" i="7" s="1"/>
  <c r="P78" i="7"/>
  <c r="P115" i="7" s="1"/>
  <c r="Q122" i="7" s="1"/>
  <c r="X78" i="7"/>
  <c r="X115" i="7" s="1"/>
  <c r="Y122" i="7" s="1"/>
  <c r="X27" i="7"/>
  <c r="X62" i="7" s="1"/>
  <c r="Y69" i="7" s="1"/>
  <c r="Q27" i="7"/>
  <c r="Q62" i="7" s="1"/>
  <c r="Q78" i="7"/>
  <c r="Q115" i="7" s="1"/>
  <c r="R122" i="7" s="1"/>
  <c r="AH78" i="7"/>
  <c r="AH115" i="7" s="1"/>
  <c r="AH27" i="7"/>
  <c r="AH62" i="7" s="1"/>
  <c r="T27" i="7"/>
  <c r="T62" i="7" s="1"/>
  <c r="T78" i="7"/>
  <c r="T115" i="7" s="1"/>
  <c r="U122" i="7" s="1"/>
  <c r="U78" i="7"/>
  <c r="U115" i="7" s="1"/>
  <c r="U27" i="7"/>
  <c r="U62" i="7" s="1"/>
  <c r="V69" i="7" s="1"/>
  <c r="F78" i="7"/>
  <c r="F27" i="7"/>
  <c r="H27" i="7"/>
  <c r="H78" i="7"/>
  <c r="V78" i="7"/>
  <c r="V115" i="7" s="1"/>
  <c r="W122" i="7" s="1"/>
  <c r="V27" i="7"/>
  <c r="V62" i="7" s="1"/>
  <c r="AE27" i="7"/>
  <c r="AE62" i="7" s="1"/>
  <c r="AE78" i="7"/>
  <c r="AE115" i="7" s="1"/>
  <c r="AF122" i="7" s="1"/>
  <c r="AB27" i="7"/>
  <c r="AB62" i="7" s="1"/>
  <c r="AB78" i="7"/>
  <c r="AB115" i="7" s="1"/>
  <c r="AC122" i="7" s="1"/>
  <c r="J27" i="7"/>
  <c r="J78" i="7"/>
  <c r="AC78" i="7"/>
  <c r="AC115" i="7" s="1"/>
  <c r="AD122" i="7" s="1"/>
  <c r="AC27" i="7"/>
  <c r="AC62" i="7" s="1"/>
  <c r="AD69" i="7" s="1"/>
  <c r="R78" i="7"/>
  <c r="R115" i="7" s="1"/>
  <c r="S122" i="7" s="1"/>
  <c r="R27" i="7"/>
  <c r="R62" i="7" s="1"/>
  <c r="S69" i="7" s="1"/>
  <c r="AA78" i="7"/>
  <c r="AA115" i="7" s="1"/>
  <c r="AB122" i="7" s="1"/>
  <c r="AA27" i="7"/>
  <c r="AA62" i="7" s="1"/>
  <c r="AB69" i="7" s="1"/>
  <c r="N27" i="7"/>
  <c r="N62" i="7" s="1"/>
  <c r="N78" i="7"/>
  <c r="N115" i="7" s="1"/>
  <c r="O122" i="7" s="1"/>
  <c r="L27" i="7"/>
  <c r="L78" i="7"/>
  <c r="J53" i="7"/>
  <c r="I52" i="7"/>
  <c r="J55" i="7"/>
  <c r="D50" i="9"/>
  <c r="G54" i="7"/>
  <c r="AG55" i="7"/>
  <c r="AO17" i="19"/>
  <c r="AO18" i="19"/>
  <c r="U121" i="7"/>
  <c r="U117" i="7"/>
  <c r="U120" i="7"/>
  <c r="U118" i="7" s="1"/>
  <c r="Q67" i="7"/>
  <c r="Q65" i="7" s="1"/>
  <c r="Q64" i="7"/>
  <c r="Q16" i="10"/>
  <c r="Q68" i="7"/>
  <c r="K97" i="7"/>
  <c r="R51" i="7"/>
  <c r="R40" i="7"/>
  <c r="C51" i="7"/>
  <c r="C47" i="7"/>
  <c r="C62" i="7" s="1"/>
  <c r="D42" i="7"/>
  <c r="D44" i="7" s="1"/>
  <c r="J67" i="7"/>
  <c r="J16" i="10"/>
  <c r="J68" i="7"/>
  <c r="C35" i="9"/>
  <c r="S57" i="9"/>
  <c r="S11" i="10" s="1"/>
  <c r="AD16" i="10"/>
  <c r="AD18" i="10" s="1"/>
  <c r="AD67" i="7"/>
  <c r="AD65" i="7" s="1"/>
  <c r="AD64" i="7"/>
  <c r="AD68" i="7"/>
  <c r="P40" i="7"/>
  <c r="P48" i="7" s="1"/>
  <c r="P51" i="7"/>
  <c r="AH39" i="7"/>
  <c r="AH50" i="7"/>
  <c r="G16" i="10"/>
  <c r="G68" i="7"/>
  <c r="G67" i="7"/>
  <c r="R57" i="9"/>
  <c r="R11" i="10" s="1"/>
  <c r="R29" i="10" s="1"/>
  <c r="C34" i="9"/>
  <c r="C21" i="9"/>
  <c r="E57" i="9"/>
  <c r="E11" i="10" s="1"/>
  <c r="E50" i="9"/>
  <c r="D117" i="7"/>
  <c r="D121" i="7"/>
  <c r="D120" i="7"/>
  <c r="M16" i="10"/>
  <c r="M64" i="7"/>
  <c r="M68" i="7"/>
  <c r="M67" i="7"/>
  <c r="F57" i="9"/>
  <c r="F11" i="10" s="1"/>
  <c r="C22" i="9"/>
  <c r="F50" i="9"/>
  <c r="AC16" i="10"/>
  <c r="AC64" i="7"/>
  <c r="AC68" i="7"/>
  <c r="AC67" i="7"/>
  <c r="AC65" i="7" s="1"/>
  <c r="C33" i="9"/>
  <c r="Q57" i="9"/>
  <c r="Q11" i="10" s="1"/>
  <c r="H90" i="6"/>
  <c r="H87" i="6"/>
  <c r="I86" i="6"/>
  <c r="C49" i="9"/>
  <c r="AG57" i="9"/>
  <c r="AG11" i="10" s="1"/>
  <c r="C98" i="7"/>
  <c r="C115" i="7" s="1"/>
  <c r="C122" i="7" s="1"/>
  <c r="D93" i="7"/>
  <c r="D95" i="7" s="1"/>
  <c r="C26" i="9"/>
  <c r="J57" i="9"/>
  <c r="J11" i="10" s="1"/>
  <c r="X51" i="7"/>
  <c r="X40" i="7"/>
  <c r="G39" i="6"/>
  <c r="G36" i="6"/>
  <c r="H35" i="6"/>
  <c r="Y57" i="9"/>
  <c r="Y11" i="10" s="1"/>
  <c r="C41" i="9"/>
  <c r="T64" i="7"/>
  <c r="T16" i="10"/>
  <c r="T68" i="7"/>
  <c r="T67" i="7"/>
  <c r="P57" i="9"/>
  <c r="P11" i="10" s="1"/>
  <c r="P29" i="10" s="1"/>
  <c r="C32" i="9"/>
  <c r="C46" i="9"/>
  <c r="AD57" i="9"/>
  <c r="AD11" i="10" s="1"/>
  <c r="D64" i="7"/>
  <c r="D68" i="7"/>
  <c r="D16" i="10"/>
  <c r="D67" i="7"/>
  <c r="R64" i="7"/>
  <c r="R68" i="7"/>
  <c r="R67" i="7"/>
  <c r="R65" i="7" s="1"/>
  <c r="R16" i="10"/>
  <c r="AG120" i="7"/>
  <c r="AG118" i="7" s="1"/>
  <c r="AG121" i="7"/>
  <c r="AG117" i="7"/>
  <c r="AG123" i="7"/>
  <c r="AA57" i="9"/>
  <c r="AA11" i="10" s="1"/>
  <c r="C43" i="9"/>
  <c r="S93" i="7"/>
  <c r="S95" i="7" s="1"/>
  <c r="T91" i="7"/>
  <c r="Y25" i="3"/>
  <c r="X4" i="11"/>
  <c r="AB57" i="9"/>
  <c r="AB11" i="10" s="1"/>
  <c r="C44" i="9"/>
  <c r="N16" i="10"/>
  <c r="N67" i="7"/>
  <c r="N68" i="7"/>
  <c r="N64" i="7"/>
  <c r="F68" i="7"/>
  <c r="F16" i="10"/>
  <c r="F67" i="7"/>
  <c r="F91" i="7"/>
  <c r="E93" i="7"/>
  <c r="H89" i="6"/>
  <c r="H91" i="6"/>
  <c r="I88" i="6"/>
  <c r="G52" i="7"/>
  <c r="Z40" i="7"/>
  <c r="Z48" i="7" s="1"/>
  <c r="Z51" i="7"/>
  <c r="Z67" i="7"/>
  <c r="Z65" i="7" s="1"/>
  <c r="Z64" i="7"/>
  <c r="Z68" i="7"/>
  <c r="Z16" i="10"/>
  <c r="AH68" i="7"/>
  <c r="AH16" i="10"/>
  <c r="AH21" i="10" s="1"/>
  <c r="AH64" i="7"/>
  <c r="AH67" i="7"/>
  <c r="AH65" i="7" s="1"/>
  <c r="V68" i="7"/>
  <c r="V67" i="7"/>
  <c r="V65" i="7" s="1"/>
  <c r="V64" i="7"/>
  <c r="W64" i="7"/>
  <c r="W68" i="7"/>
  <c r="W67" i="7"/>
  <c r="W65" i="7" s="1"/>
  <c r="W16" i="10"/>
  <c r="V40" i="7"/>
  <c r="V48" i="7" s="1"/>
  <c r="V51" i="7"/>
  <c r="K44" i="7"/>
  <c r="M39" i="7"/>
  <c r="M50" i="7"/>
  <c r="Y64" i="7"/>
  <c r="Y67" i="7"/>
  <c r="Y65" i="7" s="1"/>
  <c r="Y16" i="10"/>
  <c r="Y68" i="7"/>
  <c r="AG54" i="7"/>
  <c r="P64" i="7"/>
  <c r="P68" i="7"/>
  <c r="P16" i="10"/>
  <c r="P67" i="7"/>
  <c r="P65" i="7" s="1"/>
  <c r="U67" i="7"/>
  <c r="U65" i="7" s="1"/>
  <c r="U68" i="7"/>
  <c r="U64" i="7"/>
  <c r="U16" i="10"/>
  <c r="J50" i="9"/>
  <c r="I38" i="6"/>
  <c r="J37" i="6"/>
  <c r="Q39" i="7"/>
  <c r="Q50" i="7"/>
  <c r="H57" i="9"/>
  <c r="H11" i="10" s="1"/>
  <c r="C24" i="9"/>
  <c r="H50" i="9"/>
  <c r="AH9" i="9"/>
  <c r="AH19" i="8"/>
  <c r="AH12" i="9" s="1"/>
  <c r="AH59" i="9" s="1"/>
  <c r="AH25" i="8"/>
  <c r="AH20" i="8"/>
  <c r="AH13" i="9" s="1"/>
  <c r="AH60" i="9" s="1"/>
  <c r="AH120" i="7"/>
  <c r="AH118" i="7" s="1"/>
  <c r="AH123" i="7"/>
  <c r="AH117" i="7"/>
  <c r="AH121" i="7"/>
  <c r="AA16" i="10"/>
  <c r="AA64" i="7"/>
  <c r="AA67" i="7"/>
  <c r="AA65" i="7" s="1"/>
  <c r="AA68" i="7"/>
  <c r="AG63" i="7"/>
  <c r="AG131" i="7" s="1"/>
  <c r="AG22" i="8" s="1"/>
  <c r="AG128" i="7"/>
  <c r="AG16" i="8" s="1"/>
  <c r="T51" i="7"/>
  <c r="T40" i="7"/>
  <c r="AB67" i="7"/>
  <c r="AB65" i="7" s="1"/>
  <c r="AB64" i="7"/>
  <c r="AB16" i="10"/>
  <c r="AB68" i="7"/>
  <c r="I54" i="7"/>
  <c r="X39" i="7"/>
  <c r="X50" i="7"/>
  <c r="F40" i="7"/>
  <c r="F51" i="7"/>
  <c r="E42" i="7"/>
  <c r="V57" i="9"/>
  <c r="V11" i="10" s="1"/>
  <c r="C38" i="9"/>
  <c r="W57" i="9"/>
  <c r="W11" i="10" s="1"/>
  <c r="C39" i="9"/>
  <c r="K57" i="7"/>
  <c r="O50" i="7"/>
  <c r="O39" i="7"/>
  <c r="O48" i="7" s="1"/>
  <c r="O120" i="7"/>
  <c r="O118" i="7" s="1"/>
  <c r="O121" i="7"/>
  <c r="O117" i="7"/>
  <c r="S16" i="10"/>
  <c r="S18" i="10" s="1"/>
  <c r="S67" i="7"/>
  <c r="S65" i="7" s="1"/>
  <c r="S68" i="7"/>
  <c r="S64" i="7"/>
  <c r="H89" i="7"/>
  <c r="H91" i="7" s="1"/>
  <c r="H38" i="7"/>
  <c r="AH40" i="7"/>
  <c r="AH51" i="7"/>
  <c r="H67" i="7"/>
  <c r="H16" i="10"/>
  <c r="H68" i="7"/>
  <c r="G57" i="9"/>
  <c r="G11" i="10" s="1"/>
  <c r="C23" i="9"/>
  <c r="E16" i="10"/>
  <c r="E67" i="7"/>
  <c r="E65" i="7" s="1"/>
  <c r="E64" i="7"/>
  <c r="E68" i="7"/>
  <c r="S40" i="7"/>
  <c r="S48" i="7" s="1"/>
  <c r="S51" i="7"/>
  <c r="E121" i="7"/>
  <c r="E120" i="7"/>
  <c r="E118" i="7" s="1"/>
  <c r="E117" i="7"/>
  <c r="M57" i="9"/>
  <c r="M11" i="10" s="1"/>
  <c r="C29" i="9"/>
  <c r="R39" i="7"/>
  <c r="R50" i="7"/>
  <c r="M81" i="7"/>
  <c r="AE81" i="7"/>
  <c r="AE82" i="7"/>
  <c r="AF65" i="7"/>
  <c r="AG65" i="7" s="1"/>
  <c r="V81" i="7"/>
  <c r="V82" i="7"/>
  <c r="V31" i="7"/>
  <c r="V30" i="7"/>
  <c r="AA82" i="7"/>
  <c r="AA81" i="7"/>
  <c r="S31" i="7"/>
  <c r="S30" i="7"/>
  <c r="Z30" i="7"/>
  <c r="Z31" i="7"/>
  <c r="M31" i="7"/>
  <c r="M30" i="7"/>
  <c r="Y30" i="7"/>
  <c r="Y31" i="7"/>
  <c r="Y82" i="7"/>
  <c r="Y81" i="7"/>
  <c r="X30" i="7"/>
  <c r="X31" i="7"/>
  <c r="L82" i="7"/>
  <c r="L81" i="7"/>
  <c r="L79" i="7" s="1"/>
  <c r="AD37" i="7"/>
  <c r="AD88" i="7"/>
  <c r="AD50" i="9"/>
  <c r="AD56" i="9"/>
  <c r="AD10" i="10" s="1"/>
  <c r="AD82" i="7"/>
  <c r="AD81" i="7"/>
  <c r="O81" i="7"/>
  <c r="O82" i="7"/>
  <c r="AE30" i="7"/>
  <c r="AE31" i="7"/>
  <c r="AC44" i="7"/>
  <c r="AC46" i="7"/>
  <c r="AF59" i="9"/>
  <c r="AF49" i="9"/>
  <c r="X81" i="7"/>
  <c r="X82" i="7"/>
  <c r="L31" i="7"/>
  <c r="U31" i="7"/>
  <c r="U30" i="7"/>
  <c r="N82" i="7"/>
  <c r="O79" i="7" s="1"/>
  <c r="O116" i="7" s="1"/>
  <c r="P123" i="7" s="1"/>
  <c r="N81" i="7"/>
  <c r="N79" i="7" s="1"/>
  <c r="N116" i="7" s="1"/>
  <c r="O123" i="7" s="1"/>
  <c r="AE20" i="8"/>
  <c r="AE13" i="9" s="1"/>
  <c r="AE60" i="9" s="1"/>
  <c r="AE9" i="9"/>
  <c r="T82" i="7"/>
  <c r="T81" i="7"/>
  <c r="S82" i="7"/>
  <c r="S81" i="7"/>
  <c r="Z81" i="7"/>
  <c r="Z82" i="7"/>
  <c r="W82" i="7"/>
  <c r="X79" i="7" s="1"/>
  <c r="X116" i="7" s="1"/>
  <c r="Y123" i="7" s="1"/>
  <c r="W81" i="7"/>
  <c r="AC82" i="7"/>
  <c r="AC81" i="7"/>
  <c r="AF56" i="9"/>
  <c r="AF10" i="10" s="1"/>
  <c r="AF19" i="9"/>
  <c r="AF51" i="9"/>
  <c r="AF61" i="9" s="1"/>
  <c r="AF13" i="10" s="1"/>
  <c r="AF50" i="9"/>
  <c r="AF18" i="9"/>
  <c r="AE87" i="6"/>
  <c r="AE90" i="6"/>
  <c r="AF86" i="6"/>
  <c r="AC31" i="7"/>
  <c r="AC30" i="7"/>
  <c r="T30" i="7"/>
  <c r="T31" i="7"/>
  <c r="AB30" i="7"/>
  <c r="AB31" i="7"/>
  <c r="AC28" i="7" s="1"/>
  <c r="AC63" i="7" s="1"/>
  <c r="R30" i="7"/>
  <c r="R31" i="7"/>
  <c r="Q81" i="7"/>
  <c r="Q82" i="7"/>
  <c r="Q30" i="7"/>
  <c r="Q31" i="7"/>
  <c r="P81" i="7"/>
  <c r="P82" i="7"/>
  <c r="AE39" i="6"/>
  <c r="AE101" i="6" s="1"/>
  <c r="AE36" i="6"/>
  <c r="AF35" i="6"/>
  <c r="U81" i="7"/>
  <c r="U82" i="7"/>
  <c r="N30" i="7"/>
  <c r="N31" i="7"/>
  <c r="AB57" i="7"/>
  <c r="AB55" i="7"/>
  <c r="AB53" i="7"/>
  <c r="AF25" i="8"/>
  <c r="AE89" i="6"/>
  <c r="AE91" i="6"/>
  <c r="AF88" i="6"/>
  <c r="P30" i="7"/>
  <c r="P31" i="7"/>
  <c r="W31" i="7"/>
  <c r="W30" i="7"/>
  <c r="AD30" i="7"/>
  <c r="AD31" i="7"/>
  <c r="O30" i="7"/>
  <c r="O31" i="7"/>
  <c r="AE40" i="6"/>
  <c r="AE102" i="6" s="1"/>
  <c r="AE38" i="6"/>
  <c r="AF37" i="6"/>
  <c r="AC95" i="7"/>
  <c r="AC97" i="7"/>
  <c r="AA30" i="7"/>
  <c r="AA31" i="7"/>
  <c r="AB82" i="7"/>
  <c r="AB81" i="7"/>
  <c r="R82" i="7"/>
  <c r="R81" i="7"/>
  <c r="V122" i="7" l="1"/>
  <c r="AF18" i="10"/>
  <c r="AF29" i="10" s="1"/>
  <c r="AF26" i="3" s="1"/>
  <c r="U57" i="9"/>
  <c r="U11" i="10" s="1"/>
  <c r="U29" i="10" s="1"/>
  <c r="K18" i="10"/>
  <c r="K29" i="10" s="1"/>
  <c r="K26" i="3" s="1"/>
  <c r="I18" i="10"/>
  <c r="I29" i="10"/>
  <c r="I36" i="10" s="1"/>
  <c r="L18" i="10"/>
  <c r="L29" i="10" s="1"/>
  <c r="L36" i="10" s="1"/>
  <c r="V16" i="10"/>
  <c r="V18" i="10" s="1"/>
  <c r="V29" i="10" s="1"/>
  <c r="F118" i="7"/>
  <c r="G118" i="7" s="1"/>
  <c r="X18" i="10"/>
  <c r="X29" i="10" s="1"/>
  <c r="X26" i="3" s="1"/>
  <c r="S29" i="10"/>
  <c r="S36" i="10" s="1"/>
  <c r="V120" i="7"/>
  <c r="V118" i="7" s="1"/>
  <c r="V121" i="7"/>
  <c r="K28" i="10"/>
  <c r="K25" i="3" s="1"/>
  <c r="AA130" i="7"/>
  <c r="AA18" i="8" s="1"/>
  <c r="AA11" i="9" s="1"/>
  <c r="AA58" i="9" s="1"/>
  <c r="AA12" i="10" s="1"/>
  <c r="Z19" i="10" s="1"/>
  <c r="E130" i="7"/>
  <c r="E18" i="8" s="1"/>
  <c r="E11" i="9" s="1"/>
  <c r="E58" i="9" s="1"/>
  <c r="E12" i="10" s="1"/>
  <c r="W130" i="7"/>
  <c r="W18" i="8" s="1"/>
  <c r="W11" i="9" s="1"/>
  <c r="W58" i="9" s="1"/>
  <c r="W12" i="10" s="1"/>
  <c r="X69" i="7"/>
  <c r="AC130" i="7"/>
  <c r="AC18" i="8" s="1"/>
  <c r="AC11" i="9" s="1"/>
  <c r="AC58" i="9" s="1"/>
  <c r="AC12" i="10" s="1"/>
  <c r="AB7" i="11" s="1"/>
  <c r="T17" i="10"/>
  <c r="T28" i="10" s="1"/>
  <c r="S4" i="11" s="1"/>
  <c r="AD29" i="10"/>
  <c r="AD26" i="3" s="1"/>
  <c r="O130" i="7"/>
  <c r="O18" i="8" s="1"/>
  <c r="O11" i="9" s="1"/>
  <c r="O58" i="9" s="1"/>
  <c r="O12" i="10" s="1"/>
  <c r="N19" i="10" s="1"/>
  <c r="Y130" i="7"/>
  <c r="Y18" i="8" s="1"/>
  <c r="Y11" i="9" s="1"/>
  <c r="Y58" i="9" s="1"/>
  <c r="Y12" i="10" s="1"/>
  <c r="X7" i="11" s="1"/>
  <c r="S130" i="7"/>
  <c r="S18" i="8" s="1"/>
  <c r="S11" i="9" s="1"/>
  <c r="S58" i="9" s="1"/>
  <c r="S12" i="10" s="1"/>
  <c r="R7" i="11" s="1"/>
  <c r="Z69" i="7"/>
  <c r="T69" i="7"/>
  <c r="AB130" i="7"/>
  <c r="AB18" i="8" s="1"/>
  <c r="AB11" i="9" s="1"/>
  <c r="AB58" i="9" s="1"/>
  <c r="AB12" i="10" s="1"/>
  <c r="AA19" i="10" s="1"/>
  <c r="T130" i="7"/>
  <c r="T18" i="8" s="1"/>
  <c r="T11" i="9" s="1"/>
  <c r="T58" i="9" s="1"/>
  <c r="T12" i="10" s="1"/>
  <c r="S19" i="10" s="1"/>
  <c r="Q130" i="7"/>
  <c r="Q18" i="8" s="1"/>
  <c r="Q11" i="9" s="1"/>
  <c r="Q58" i="9" s="1"/>
  <c r="Q12" i="10" s="1"/>
  <c r="P7" i="11" s="1"/>
  <c r="P130" i="7"/>
  <c r="P18" i="8" s="1"/>
  <c r="P11" i="9" s="1"/>
  <c r="P58" i="9" s="1"/>
  <c r="P12" i="10" s="1"/>
  <c r="O19" i="10" s="1"/>
  <c r="AF130" i="7"/>
  <c r="AF18" i="8" s="1"/>
  <c r="AF11" i="9" s="1"/>
  <c r="AF58" i="9" s="1"/>
  <c r="AF12" i="10" s="1"/>
  <c r="AE19" i="10" s="1"/>
  <c r="AG69" i="7"/>
  <c r="AH130" i="7"/>
  <c r="AH18" i="8" s="1"/>
  <c r="AH11" i="9" s="1"/>
  <c r="AH58" i="9" s="1"/>
  <c r="AH12" i="10" s="1"/>
  <c r="AG19" i="10" s="1"/>
  <c r="N130" i="7"/>
  <c r="N18" i="8" s="1"/>
  <c r="N11" i="9" s="1"/>
  <c r="N58" i="9" s="1"/>
  <c r="N12" i="10" s="1"/>
  <c r="M7" i="11" s="1"/>
  <c r="M10" i="11" s="1"/>
  <c r="Z130" i="7"/>
  <c r="Z18" i="8" s="1"/>
  <c r="Z11" i="9" s="1"/>
  <c r="Z58" i="9" s="1"/>
  <c r="Z12" i="10" s="1"/>
  <c r="Y19" i="10" s="1"/>
  <c r="AG130" i="7"/>
  <c r="AG18" i="8" s="1"/>
  <c r="AG11" i="9" s="1"/>
  <c r="AG58" i="9" s="1"/>
  <c r="AG12" i="10" s="1"/>
  <c r="AF19" i="10" s="1"/>
  <c r="V130" i="7"/>
  <c r="V18" i="8" s="1"/>
  <c r="V11" i="9" s="1"/>
  <c r="V58" i="9" s="1"/>
  <c r="V12" i="10" s="1"/>
  <c r="U19" i="10" s="1"/>
  <c r="E122" i="7"/>
  <c r="K62" i="7"/>
  <c r="L69" i="7" s="1"/>
  <c r="K29" i="7"/>
  <c r="K80" i="7"/>
  <c r="M130" i="7"/>
  <c r="M18" i="8" s="1"/>
  <c r="M11" i="9" s="1"/>
  <c r="M58" i="9" s="1"/>
  <c r="M12" i="10" s="1"/>
  <c r="U130" i="7"/>
  <c r="U18" i="8" s="1"/>
  <c r="U11" i="9" s="1"/>
  <c r="U58" i="9" s="1"/>
  <c r="U12" i="10" s="1"/>
  <c r="T19" i="10" s="1"/>
  <c r="X130" i="7"/>
  <c r="X18" i="8" s="1"/>
  <c r="X11" i="9" s="1"/>
  <c r="X58" i="9" s="1"/>
  <c r="X12" i="10" s="1"/>
  <c r="W7" i="11" s="1"/>
  <c r="AE69" i="7"/>
  <c r="R130" i="7"/>
  <c r="R18" i="8" s="1"/>
  <c r="R11" i="9" s="1"/>
  <c r="R58" i="9" s="1"/>
  <c r="R12" i="10" s="1"/>
  <c r="Q19" i="10" s="1"/>
  <c r="R69" i="7"/>
  <c r="AA69" i="7"/>
  <c r="T65" i="7"/>
  <c r="U69" i="7"/>
  <c r="Q69" i="7"/>
  <c r="AG29" i="10"/>
  <c r="AG26" i="3" s="1"/>
  <c r="O69" i="7"/>
  <c r="D80" i="7"/>
  <c r="C80" i="7"/>
  <c r="C82" i="7" s="1"/>
  <c r="D62" i="7"/>
  <c r="E69" i="7" s="1"/>
  <c r="D29" i="7"/>
  <c r="C29" i="7"/>
  <c r="F29" i="7"/>
  <c r="E29" i="7"/>
  <c r="AC19" i="10"/>
  <c r="I80" i="7"/>
  <c r="J80" i="7"/>
  <c r="E80" i="7"/>
  <c r="F80" i="7"/>
  <c r="AC69" i="7"/>
  <c r="J29" i="7"/>
  <c r="I29" i="7"/>
  <c r="H80" i="7"/>
  <c r="G80" i="7"/>
  <c r="W69" i="7"/>
  <c r="O18" i="10"/>
  <c r="O29" i="10" s="1"/>
  <c r="O26" i="3" s="1"/>
  <c r="AE130" i="7"/>
  <c r="AE18" i="8" s="1"/>
  <c r="AE11" i="9" s="1"/>
  <c r="AE58" i="9" s="1"/>
  <c r="AE12" i="10" s="1"/>
  <c r="AD7" i="11" s="1"/>
  <c r="AF69" i="7"/>
  <c r="H29" i="7"/>
  <c r="G29" i="7"/>
  <c r="AC18" i="10"/>
  <c r="AC29" i="10" s="1"/>
  <c r="AC26" i="3" s="1"/>
  <c r="N65" i="7"/>
  <c r="O65" i="7" s="1"/>
  <c r="X25" i="3"/>
  <c r="W4" i="11"/>
  <c r="R56" i="7"/>
  <c r="R54" i="7"/>
  <c r="R52" i="7"/>
  <c r="E18" i="10"/>
  <c r="E29" i="10" s="1"/>
  <c r="E17" i="10"/>
  <c r="E28" i="10" s="1"/>
  <c r="H18" i="10"/>
  <c r="H29" i="10" s="1"/>
  <c r="H17" i="10"/>
  <c r="H28" i="10" s="1"/>
  <c r="H51" i="7"/>
  <c r="H40" i="7"/>
  <c r="E44" i="7"/>
  <c r="E46" i="7"/>
  <c r="AG9" i="9"/>
  <c r="AG19" i="8"/>
  <c r="AG12" i="9" s="1"/>
  <c r="AG59" i="9" s="1"/>
  <c r="AG20" i="8"/>
  <c r="AG13" i="9" s="1"/>
  <c r="AG60" i="9" s="1"/>
  <c r="AG25" i="8"/>
  <c r="Y18" i="10"/>
  <c r="Y29" i="10" s="1"/>
  <c r="Y17" i="10"/>
  <c r="W18" i="10"/>
  <c r="W29" i="10" s="1"/>
  <c r="W17" i="10"/>
  <c r="W28" i="10" s="1"/>
  <c r="AH18" i="10"/>
  <c r="AH29" i="10" s="1"/>
  <c r="AH26" i="3" s="1"/>
  <c r="AH17" i="10"/>
  <c r="AH19" i="10"/>
  <c r="E95" i="7"/>
  <c r="E97" i="7"/>
  <c r="F18" i="10"/>
  <c r="F29" i="10" s="1"/>
  <c r="F17" i="10"/>
  <c r="F28" i="10" s="1"/>
  <c r="D17" i="10"/>
  <c r="D28" i="10" s="1"/>
  <c r="D18" i="10"/>
  <c r="D29" i="10" s="1"/>
  <c r="M17" i="10"/>
  <c r="M28" i="10" s="1"/>
  <c r="M18" i="10"/>
  <c r="M29" i="10" s="1"/>
  <c r="P57" i="7"/>
  <c r="P55" i="7"/>
  <c r="P53" i="7"/>
  <c r="S17" i="10"/>
  <c r="S28" i="10" s="1"/>
  <c r="O56" i="7"/>
  <c r="O52" i="7"/>
  <c r="O54" i="7"/>
  <c r="I25" i="3"/>
  <c r="H4" i="11"/>
  <c r="AL16" i="19" s="1"/>
  <c r="F55" i="7"/>
  <c r="F57" i="7"/>
  <c r="F53" i="7"/>
  <c r="AA18" i="10"/>
  <c r="AA29" i="10" s="1"/>
  <c r="AA17" i="10"/>
  <c r="AA28" i="10" s="1"/>
  <c r="AH51" i="9"/>
  <c r="AH61" i="9" s="1"/>
  <c r="AH13" i="10" s="1"/>
  <c r="AH19" i="9"/>
  <c r="AH56" i="9"/>
  <c r="AH10" i="10" s="1"/>
  <c r="AH50" i="9"/>
  <c r="AH18" i="9"/>
  <c r="Q56" i="7"/>
  <c r="Q52" i="7"/>
  <c r="Q54" i="7"/>
  <c r="AH70" i="7"/>
  <c r="I91" i="6"/>
  <c r="I89" i="6"/>
  <c r="J88" i="6"/>
  <c r="N18" i="10"/>
  <c r="N29" i="10" s="1"/>
  <c r="N17" i="10"/>
  <c r="N28" i="10" s="1"/>
  <c r="T18" i="10"/>
  <c r="T29" i="10" s="1"/>
  <c r="H36" i="6"/>
  <c r="I35" i="6"/>
  <c r="I90" i="6"/>
  <c r="I87" i="6"/>
  <c r="J86" i="6"/>
  <c r="G18" i="10"/>
  <c r="G29" i="10" s="1"/>
  <c r="G17" i="10"/>
  <c r="G28" i="10" s="1"/>
  <c r="R57" i="7"/>
  <c r="R53" i="7"/>
  <c r="R55" i="7"/>
  <c r="Q17" i="10"/>
  <c r="Q18" i="10"/>
  <c r="Q29" i="10" s="1"/>
  <c r="AH57" i="7"/>
  <c r="AH53" i="7"/>
  <c r="AH55" i="7"/>
  <c r="U18" i="10"/>
  <c r="V57" i="7"/>
  <c r="V53" i="7"/>
  <c r="V55" i="7"/>
  <c r="Z18" i="10"/>
  <c r="Z29" i="10" s="1"/>
  <c r="Z17" i="10"/>
  <c r="Z28" i="10" s="1"/>
  <c r="Z57" i="7"/>
  <c r="Z55" i="7"/>
  <c r="Z53" i="7"/>
  <c r="R18" i="10"/>
  <c r="R17" i="10"/>
  <c r="R28" i="10" s="1"/>
  <c r="U17" i="10"/>
  <c r="U28" i="10" s="1"/>
  <c r="P26" i="3"/>
  <c r="P36" i="10"/>
  <c r="X57" i="7"/>
  <c r="X53" i="7"/>
  <c r="X55" i="7"/>
  <c r="D122" i="7"/>
  <c r="R26" i="3"/>
  <c r="R36" i="10"/>
  <c r="AH56" i="7"/>
  <c r="AH54" i="7"/>
  <c r="AH52" i="7"/>
  <c r="C69" i="7"/>
  <c r="C130" i="7"/>
  <c r="C18" i="8" s="1"/>
  <c r="C11" i="9" s="1"/>
  <c r="C58" i="9" s="1"/>
  <c r="C12" i="10" s="1"/>
  <c r="S57" i="7"/>
  <c r="S55" i="7"/>
  <c r="S53" i="7"/>
  <c r="U36" i="10"/>
  <c r="U26" i="3"/>
  <c r="N4" i="11"/>
  <c r="AR16" i="19" s="1"/>
  <c r="O25" i="3"/>
  <c r="X56" i="7"/>
  <c r="X52" i="7"/>
  <c r="X54" i="7"/>
  <c r="AB18" i="10"/>
  <c r="AB29" i="10" s="1"/>
  <c r="AB17" i="10"/>
  <c r="AB28" i="10" s="1"/>
  <c r="T57" i="7"/>
  <c r="T53" i="7"/>
  <c r="T55" i="7"/>
  <c r="J40" i="6"/>
  <c r="J38" i="6"/>
  <c r="K37" i="6"/>
  <c r="P18" i="10"/>
  <c r="P17" i="10"/>
  <c r="P28" i="10" s="1"/>
  <c r="M56" i="7"/>
  <c r="M54" i="7"/>
  <c r="M52" i="7"/>
  <c r="F65" i="7"/>
  <c r="F64" i="7" s="1"/>
  <c r="J17" i="10"/>
  <c r="J28" i="10" s="1"/>
  <c r="J18" i="10"/>
  <c r="J29" i="10" s="1"/>
  <c r="C55" i="7"/>
  <c r="C57" i="7"/>
  <c r="C48" i="7" s="1"/>
  <c r="C63" i="7" s="1"/>
  <c r="AC79" i="7"/>
  <c r="AC116" i="7" s="1"/>
  <c r="AD123" i="7" s="1"/>
  <c r="V79" i="7"/>
  <c r="V116" i="7" s="1"/>
  <c r="W123" i="7" s="1"/>
  <c r="V28" i="7"/>
  <c r="V63" i="7" s="1"/>
  <c r="M79" i="7"/>
  <c r="M116" i="7" s="1"/>
  <c r="N123" i="7" s="1"/>
  <c r="AE79" i="7"/>
  <c r="AE116" i="7" s="1"/>
  <c r="AF123" i="7" s="1"/>
  <c r="AB28" i="7"/>
  <c r="Q79" i="7"/>
  <c r="Q116" i="7" s="1"/>
  <c r="R123" i="7" s="1"/>
  <c r="AD79" i="7"/>
  <c r="AD116" i="7" s="1"/>
  <c r="AE123" i="7" s="1"/>
  <c r="R28" i="7"/>
  <c r="R63" i="7" s="1"/>
  <c r="Y79" i="7"/>
  <c r="Y116" i="7" s="1"/>
  <c r="Z123" i="7" s="1"/>
  <c r="X28" i="7"/>
  <c r="X63" i="7" s="1"/>
  <c r="Y70" i="7" s="1"/>
  <c r="M28" i="7"/>
  <c r="M63" i="7" s="1"/>
  <c r="M131" i="7" s="1"/>
  <c r="M22" i="8" s="1"/>
  <c r="M19" i="8" s="1"/>
  <c r="N28" i="7"/>
  <c r="T28" i="7"/>
  <c r="O28" i="7"/>
  <c r="O63" i="7" s="1"/>
  <c r="P70" i="7" s="1"/>
  <c r="U79" i="7"/>
  <c r="U116" i="7" s="1"/>
  <c r="V123" i="7" s="1"/>
  <c r="Y28" i="7"/>
  <c r="AB79" i="7"/>
  <c r="AB116" i="7" s="1"/>
  <c r="AC123" i="7" s="1"/>
  <c r="T79" i="7"/>
  <c r="T116" i="7" s="1"/>
  <c r="U123" i="7" s="1"/>
  <c r="AF36" i="6"/>
  <c r="AF39" i="6"/>
  <c r="AF101" i="6" s="1"/>
  <c r="AE89" i="7"/>
  <c r="AE38" i="7"/>
  <c r="AF28" i="10"/>
  <c r="AC17" i="10"/>
  <c r="AC28" i="10" s="1"/>
  <c r="Z79" i="7"/>
  <c r="Z116" i="7" s="1"/>
  <c r="AA123" i="7" s="1"/>
  <c r="P28" i="7"/>
  <c r="P63" i="7" s="1"/>
  <c r="AF89" i="6"/>
  <c r="AF91" i="6"/>
  <c r="AF90" i="6"/>
  <c r="AF87" i="6"/>
  <c r="AD90" i="7"/>
  <c r="AD98" i="7"/>
  <c r="Z28" i="7"/>
  <c r="Z63" i="7" s="1"/>
  <c r="AF38" i="6"/>
  <c r="AF40" i="6"/>
  <c r="AF102" i="6" s="1"/>
  <c r="AE37" i="7"/>
  <c r="AE88" i="7"/>
  <c r="R79" i="7"/>
  <c r="R116" i="7" s="1"/>
  <c r="S123" i="7" s="1"/>
  <c r="S28" i="7"/>
  <c r="S63" i="7" s="1"/>
  <c r="AD70" i="7"/>
  <c r="U28" i="7"/>
  <c r="U63" i="7" s="1"/>
  <c r="P79" i="7"/>
  <c r="P116" i="7" s="1"/>
  <c r="Q123" i="7" s="1"/>
  <c r="AD39" i="7"/>
  <c r="AD48" i="7" s="1"/>
  <c r="AD47" i="7"/>
  <c r="AD50" i="7"/>
  <c r="W79" i="7"/>
  <c r="W116" i="7" s="1"/>
  <c r="X123" i="7" s="1"/>
  <c r="S79" i="7"/>
  <c r="S116" i="7" s="1"/>
  <c r="T123" i="7" s="1"/>
  <c r="L28" i="7"/>
  <c r="AE28" i="7"/>
  <c r="Q28" i="7"/>
  <c r="AD28" i="7"/>
  <c r="AA79" i="7"/>
  <c r="AA116" i="7" s="1"/>
  <c r="AB123" i="7" s="1"/>
  <c r="AE56" i="9"/>
  <c r="AE10" i="10" s="1"/>
  <c r="AE17" i="10" s="1"/>
  <c r="AE50" i="9"/>
  <c r="AA28" i="7"/>
  <c r="W28" i="7"/>
  <c r="AC10" i="11"/>
  <c r="AC11" i="11"/>
  <c r="K130" i="7" l="1"/>
  <c r="K18" i="8" s="1"/>
  <c r="K11" i="9" s="1"/>
  <c r="K58" i="9" s="1"/>
  <c r="K12" i="10" s="1"/>
  <c r="Z7" i="11"/>
  <c r="K36" i="10"/>
  <c r="I26" i="3"/>
  <c r="L26" i="3"/>
  <c r="V17" i="10"/>
  <c r="V28" i="10" s="1"/>
  <c r="U4" i="11" s="1"/>
  <c r="V19" i="10"/>
  <c r="AF14" i="10"/>
  <c r="AF30" i="10" s="1"/>
  <c r="AF27" i="3" s="1"/>
  <c r="S26" i="3"/>
  <c r="J4" i="11"/>
  <c r="AN16" i="19" s="1"/>
  <c r="N7" i="11"/>
  <c r="N11" i="11" s="1"/>
  <c r="W19" i="10"/>
  <c r="AB19" i="10"/>
  <c r="X19" i="10"/>
  <c r="H118" i="7"/>
  <c r="I118" i="7" s="1"/>
  <c r="G117" i="7"/>
  <c r="M19" i="10"/>
  <c r="V7" i="11"/>
  <c r="V11" i="11" s="1"/>
  <c r="T25" i="3"/>
  <c r="R19" i="10"/>
  <c r="Q7" i="11" s="1"/>
  <c r="Q10" i="11" s="1"/>
  <c r="P19" i="10"/>
  <c r="O7" i="11" s="1"/>
  <c r="O10" i="11" s="1"/>
  <c r="AG7" i="11"/>
  <c r="AG10" i="11" s="1"/>
  <c r="Y7" i="11"/>
  <c r="Y10" i="11" s="1"/>
  <c r="AA7" i="11"/>
  <c r="AA11" i="11" s="1"/>
  <c r="AE7" i="11"/>
  <c r="AE10" i="11" s="1"/>
  <c r="S7" i="11"/>
  <c r="S10" i="11" s="1"/>
  <c r="AC131" i="7"/>
  <c r="AC22" i="8" s="1"/>
  <c r="AC19" i="8" s="1"/>
  <c r="AC12" i="9" s="1"/>
  <c r="U7" i="11"/>
  <c r="U10" i="11" s="1"/>
  <c r="T7" i="11"/>
  <c r="T11" i="11" s="1"/>
  <c r="AF7" i="11"/>
  <c r="R131" i="7"/>
  <c r="R22" i="8" s="1"/>
  <c r="R19" i="8" s="1"/>
  <c r="R12" i="9" s="1"/>
  <c r="V131" i="7"/>
  <c r="V22" i="8" s="1"/>
  <c r="V19" i="8" s="1"/>
  <c r="V12" i="9" s="1"/>
  <c r="K82" i="7"/>
  <c r="K81" i="7"/>
  <c r="K38" i="6"/>
  <c r="L37" i="6"/>
  <c r="K30" i="7"/>
  <c r="K31" i="7"/>
  <c r="L7" i="11"/>
  <c r="L11" i="11" s="1"/>
  <c r="O36" i="10"/>
  <c r="D30" i="7"/>
  <c r="D31" i="7"/>
  <c r="D69" i="7"/>
  <c r="D130" i="7"/>
  <c r="D18" i="8" s="1"/>
  <c r="D11" i="9" s="1"/>
  <c r="D58" i="9" s="1"/>
  <c r="D12" i="10" s="1"/>
  <c r="D19" i="10" s="1"/>
  <c r="C7" i="11" s="1"/>
  <c r="C10" i="11" s="1"/>
  <c r="C31" i="7"/>
  <c r="C30" i="7"/>
  <c r="D82" i="7"/>
  <c r="D81" i="7"/>
  <c r="D79" i="7" s="1"/>
  <c r="AD19" i="10"/>
  <c r="AD11" i="11"/>
  <c r="AD10" i="11"/>
  <c r="G82" i="7"/>
  <c r="G81" i="7"/>
  <c r="I81" i="7"/>
  <c r="I82" i="7"/>
  <c r="H31" i="7"/>
  <c r="H30" i="7"/>
  <c r="H82" i="7"/>
  <c r="H81" i="7"/>
  <c r="F82" i="7"/>
  <c r="F81" i="7"/>
  <c r="G31" i="7"/>
  <c r="G30" i="7"/>
  <c r="I31" i="7"/>
  <c r="I30" i="7"/>
  <c r="E81" i="7"/>
  <c r="E82" i="7"/>
  <c r="E30" i="7"/>
  <c r="E31" i="7"/>
  <c r="J30" i="7"/>
  <c r="J31" i="7"/>
  <c r="J82" i="7"/>
  <c r="J81" i="7"/>
  <c r="F30" i="7"/>
  <c r="F31" i="7"/>
  <c r="AH28" i="10"/>
  <c r="AG4" i="11" s="1"/>
  <c r="C70" i="7"/>
  <c r="C131" i="7"/>
  <c r="C22" i="8" s="1"/>
  <c r="G65" i="7"/>
  <c r="AB26" i="3"/>
  <c r="U25" i="3"/>
  <c r="T4" i="11"/>
  <c r="F5" i="11"/>
  <c r="G36" i="10"/>
  <c r="G26" i="3"/>
  <c r="I36" i="6"/>
  <c r="I39" i="6"/>
  <c r="J35" i="6"/>
  <c r="J39" i="6" s="1"/>
  <c r="J101" i="6" s="1"/>
  <c r="N26" i="3"/>
  <c r="N36" i="10"/>
  <c r="AH20" i="10"/>
  <c r="AG20" i="10"/>
  <c r="R4" i="11"/>
  <c r="S25" i="3"/>
  <c r="M26" i="3"/>
  <c r="M36" i="10"/>
  <c r="F25" i="3"/>
  <c r="E4" i="11"/>
  <c r="AI16" i="19" s="1"/>
  <c r="W26" i="3"/>
  <c r="E25" i="3"/>
  <c r="D4" i="11"/>
  <c r="AH16" i="19" s="1"/>
  <c r="AR18" i="19"/>
  <c r="AR17" i="19"/>
  <c r="C14" i="10"/>
  <c r="C21" i="10" s="1"/>
  <c r="C30" i="10" s="1"/>
  <c r="C27" i="3" s="1"/>
  <c r="C19" i="10"/>
  <c r="B7" i="11"/>
  <c r="Q4" i="11"/>
  <c r="R25" i="3"/>
  <c r="J87" i="6"/>
  <c r="J90" i="6"/>
  <c r="K86" i="6"/>
  <c r="L86" i="6" s="1"/>
  <c r="J91" i="6"/>
  <c r="J89" i="6"/>
  <c r="K88" i="6"/>
  <c r="L88" i="6" s="1"/>
  <c r="AA25" i="3"/>
  <c r="Z4" i="11"/>
  <c r="M25" i="3"/>
  <c r="L4" i="11"/>
  <c r="AP16" i="19" s="1"/>
  <c r="F36" i="10"/>
  <c r="F26" i="3"/>
  <c r="H57" i="7"/>
  <c r="H53" i="7"/>
  <c r="H55" i="7"/>
  <c r="E36" i="10"/>
  <c r="E26" i="3"/>
  <c r="D5" i="11"/>
  <c r="J26" i="3"/>
  <c r="J36" i="10"/>
  <c r="Y4" i="11"/>
  <c r="Z25" i="3"/>
  <c r="Q36" i="10"/>
  <c r="Q26" i="3"/>
  <c r="T36" i="10"/>
  <c r="T26" i="3"/>
  <c r="AH14" i="10"/>
  <c r="AG17" i="10"/>
  <c r="AA26" i="3"/>
  <c r="D36" i="10"/>
  <c r="C5" i="11"/>
  <c r="D26" i="3"/>
  <c r="Y26" i="3"/>
  <c r="AG51" i="9"/>
  <c r="AG61" i="9" s="1"/>
  <c r="AG13" i="10" s="1"/>
  <c r="AF20" i="10" s="1"/>
  <c r="AG56" i="9"/>
  <c r="AG10" i="10" s="1"/>
  <c r="AG19" i="9"/>
  <c r="AG18" i="9"/>
  <c r="AG50" i="9"/>
  <c r="G4" i="11"/>
  <c r="AK16" i="19" s="1"/>
  <c r="H25" i="3"/>
  <c r="J25" i="3"/>
  <c r="I4" i="11"/>
  <c r="AM16" i="19" s="1"/>
  <c r="V26" i="3"/>
  <c r="V36" i="10"/>
  <c r="O4" i="11"/>
  <c r="AS16" i="19" s="1"/>
  <c r="AS17" i="19" s="1"/>
  <c r="P25" i="3"/>
  <c r="AB25" i="3"/>
  <c r="AA4" i="11"/>
  <c r="Z26" i="3"/>
  <c r="F4" i="11"/>
  <c r="AJ16" i="19" s="1"/>
  <c r="G25" i="3"/>
  <c r="M4" i="11"/>
  <c r="AQ16" i="19" s="1"/>
  <c r="N25" i="3"/>
  <c r="D25" i="3"/>
  <c r="C4" i="11"/>
  <c r="AG16" i="19" s="1"/>
  <c r="W25" i="3"/>
  <c r="V4" i="11"/>
  <c r="H26" i="3"/>
  <c r="H36" i="10"/>
  <c r="G5" i="11"/>
  <c r="H5" i="11" s="1"/>
  <c r="H8" i="11" s="1"/>
  <c r="AB4" i="11"/>
  <c r="AC25" i="3"/>
  <c r="X131" i="7"/>
  <c r="X22" i="8" s="1"/>
  <c r="X19" i="8" s="1"/>
  <c r="X12" i="9" s="1"/>
  <c r="W70" i="7"/>
  <c r="O131" i="7"/>
  <c r="O22" i="8" s="1"/>
  <c r="O19" i="8" s="1"/>
  <c r="O12" i="9" s="1"/>
  <c r="AD63" i="7"/>
  <c r="AE70" i="7" s="1"/>
  <c r="S70" i="7"/>
  <c r="N70" i="7"/>
  <c r="R11" i="11"/>
  <c r="Z11" i="11"/>
  <c r="Z10" i="11"/>
  <c r="AC25" i="8"/>
  <c r="AE43" i="7"/>
  <c r="AE39" i="7"/>
  <c r="AE47" i="7"/>
  <c r="AE50" i="7"/>
  <c r="K40" i="6"/>
  <c r="M40" i="6"/>
  <c r="O40" i="6"/>
  <c r="Q40" i="6"/>
  <c r="Q102" i="6" s="1"/>
  <c r="S40" i="6"/>
  <c r="U40" i="6"/>
  <c r="W40" i="6"/>
  <c r="W102" i="6" s="1"/>
  <c r="Y40" i="6"/>
  <c r="Y102" i="6" s="1"/>
  <c r="AA40" i="6"/>
  <c r="AA102" i="6" s="1"/>
  <c r="AC40" i="6"/>
  <c r="Z131" i="7"/>
  <c r="Z22" i="8" s="1"/>
  <c r="Z19" i="8" s="1"/>
  <c r="AA70" i="7"/>
  <c r="V25" i="8"/>
  <c r="AB10" i="11"/>
  <c r="AB11" i="11"/>
  <c r="AD42" i="7"/>
  <c r="AE44" i="7"/>
  <c r="AE40" i="7"/>
  <c r="AE51" i="7"/>
  <c r="AE28" i="10"/>
  <c r="AD17" i="10"/>
  <c r="AD28" i="10" s="1"/>
  <c r="AC4" i="11" s="1"/>
  <c r="W10" i="11"/>
  <c r="W11" i="11"/>
  <c r="AD41" i="7"/>
  <c r="S131" i="7"/>
  <c r="S22" i="8" s="1"/>
  <c r="S19" i="8" s="1"/>
  <c r="T70" i="7"/>
  <c r="M12" i="9"/>
  <c r="M25" i="8"/>
  <c r="P131" i="7"/>
  <c r="P22" i="8" s="1"/>
  <c r="P19" i="8" s="1"/>
  <c r="Q70" i="7"/>
  <c r="AF25" i="3"/>
  <c r="AF31" i="10"/>
  <c r="AF28" i="3" s="1"/>
  <c r="AE4" i="11"/>
  <c r="AE91" i="7"/>
  <c r="AD93" i="7"/>
  <c r="AE95" i="7"/>
  <c r="AF88" i="7"/>
  <c r="AF37" i="7"/>
  <c r="AE41" i="7" s="1"/>
  <c r="AE45" i="7" s="1"/>
  <c r="U131" i="7"/>
  <c r="U22" i="8" s="1"/>
  <c r="U19" i="8" s="1"/>
  <c r="V70" i="7"/>
  <c r="R25" i="8"/>
  <c r="N39" i="6"/>
  <c r="N101" i="6" s="1"/>
  <c r="P39" i="6"/>
  <c r="R39" i="6"/>
  <c r="T39" i="6"/>
  <c r="T101" i="6" s="1"/>
  <c r="V39" i="6"/>
  <c r="X39" i="6"/>
  <c r="Z39" i="6"/>
  <c r="AB39" i="6"/>
  <c r="AB101" i="6" s="1"/>
  <c r="AD56" i="7"/>
  <c r="AD52" i="7"/>
  <c r="AD54" i="7"/>
  <c r="AE90" i="7"/>
  <c r="AE98" i="7"/>
  <c r="AE94" i="7"/>
  <c r="AF89" i="7"/>
  <c r="AF38" i="7"/>
  <c r="AD92" i="7"/>
  <c r="P11" i="11"/>
  <c r="X11" i="11"/>
  <c r="X10" i="11"/>
  <c r="G28" i="7" l="1"/>
  <c r="V25" i="3"/>
  <c r="H117" i="7"/>
  <c r="AL12" i="19"/>
  <c r="AL17" i="19" s="1"/>
  <c r="I5" i="11"/>
  <c r="J5" i="11" s="1"/>
  <c r="K5" i="11" s="1"/>
  <c r="AO12" i="19" s="1"/>
  <c r="AA10" i="11"/>
  <c r="AG11" i="11"/>
  <c r="V10" i="11"/>
  <c r="K79" i="7"/>
  <c r="Y11" i="11"/>
  <c r="K28" i="7"/>
  <c r="J118" i="7"/>
  <c r="K118" i="7" s="1"/>
  <c r="L118" i="7" s="1"/>
  <c r="M118" i="7" s="1"/>
  <c r="I117" i="7"/>
  <c r="AE11" i="11"/>
  <c r="D28" i="7"/>
  <c r="AF10" i="11"/>
  <c r="AF11" i="11"/>
  <c r="E79" i="7"/>
  <c r="L38" i="6"/>
  <c r="B31" i="6" s="1"/>
  <c r="L40" i="6"/>
  <c r="L90" i="6"/>
  <c r="L87" i="6"/>
  <c r="L91" i="6"/>
  <c r="L89" i="6"/>
  <c r="AH25" i="3"/>
  <c r="I79" i="7"/>
  <c r="E28" i="7"/>
  <c r="F79" i="7"/>
  <c r="G79" i="7"/>
  <c r="I28" i="7"/>
  <c r="H28" i="7"/>
  <c r="F28" i="7"/>
  <c r="AH31" i="10"/>
  <c r="AH28" i="3" s="1"/>
  <c r="H79" i="7"/>
  <c r="J79" i="7"/>
  <c r="J28" i="7"/>
  <c r="AK12" i="19"/>
  <c r="G8" i="11"/>
  <c r="Y49" i="19"/>
  <c r="AQ18" i="19"/>
  <c r="AG14" i="10"/>
  <c r="AF17" i="10"/>
  <c r="AG21" i="10"/>
  <c r="AH30" i="10"/>
  <c r="AH27" i="3" s="1"/>
  <c r="W49" i="19"/>
  <c r="AP18" i="19"/>
  <c r="AP17" i="19"/>
  <c r="K89" i="6"/>
  <c r="K91" i="6"/>
  <c r="B11" i="11"/>
  <c r="AF14" i="19"/>
  <c r="B10" i="11"/>
  <c r="AJ12" i="19"/>
  <c r="AJ18" i="19" s="1"/>
  <c r="F8" i="11"/>
  <c r="C8" i="11"/>
  <c r="AG12" i="19"/>
  <c r="AG17" i="19" s="1"/>
  <c r="E5" i="11"/>
  <c r="AH12" i="19"/>
  <c r="AH17" i="19" s="1"/>
  <c r="D8" i="11"/>
  <c r="G64" i="7"/>
  <c r="H65" i="7"/>
  <c r="AG28" i="10"/>
  <c r="K90" i="6"/>
  <c r="K87" i="6"/>
  <c r="J36" i="6"/>
  <c r="K35" i="6"/>
  <c r="L35" i="6" s="1"/>
  <c r="AD25" i="3"/>
  <c r="X25" i="8"/>
  <c r="O25" i="8"/>
  <c r="AD131" i="7"/>
  <c r="AD22" i="8" s="1"/>
  <c r="AD19" i="8" s="1"/>
  <c r="AD12" i="9" s="1"/>
  <c r="AE48" i="7"/>
  <c r="AE63" i="7" s="1"/>
  <c r="O43" i="9"/>
  <c r="O48" i="9"/>
  <c r="O36" i="9"/>
  <c r="O41" i="9"/>
  <c r="O45" i="9"/>
  <c r="O44" i="9"/>
  <c r="O33" i="9"/>
  <c r="O39" i="9"/>
  <c r="O49" i="9"/>
  <c r="O46" i="9"/>
  <c r="O37" i="9"/>
  <c r="O38" i="9"/>
  <c r="O40" i="9"/>
  <c r="O47" i="9"/>
  <c r="O59" i="9"/>
  <c r="O35" i="9"/>
  <c r="O32" i="9"/>
  <c r="O34" i="9"/>
  <c r="O42" i="9"/>
  <c r="R59" i="9"/>
  <c r="R45" i="9"/>
  <c r="R49" i="9"/>
  <c r="R40" i="9"/>
  <c r="R38" i="9"/>
  <c r="R44" i="9"/>
  <c r="R42" i="9"/>
  <c r="R39" i="9"/>
  <c r="R37" i="9"/>
  <c r="R41" i="9"/>
  <c r="R47" i="9"/>
  <c r="R35" i="9"/>
  <c r="R36" i="9"/>
  <c r="R43" i="9"/>
  <c r="R46" i="9"/>
  <c r="R48" i="9"/>
  <c r="X59" i="9"/>
  <c r="X41" i="9"/>
  <c r="X42" i="9"/>
  <c r="X44" i="9"/>
  <c r="X45" i="9"/>
  <c r="X48" i="9"/>
  <c r="X47" i="9"/>
  <c r="X46" i="9"/>
  <c r="X43" i="9"/>
  <c r="X49" i="9"/>
  <c r="AF90" i="7"/>
  <c r="AF98" i="7"/>
  <c r="AF92" i="7"/>
  <c r="AF94" i="7" s="1"/>
  <c r="AD97" i="7"/>
  <c r="AD95" i="7"/>
  <c r="Y38" i="7"/>
  <c r="Y89" i="7"/>
  <c r="Q89" i="7"/>
  <c r="Q38" i="7"/>
  <c r="AD94" i="7"/>
  <c r="AD96" i="7"/>
  <c r="AF40" i="7"/>
  <c r="AF42" i="7"/>
  <c r="AF44" i="7" s="1"/>
  <c r="AF51" i="7"/>
  <c r="N37" i="7"/>
  <c r="N88" i="7"/>
  <c r="M40" i="9"/>
  <c r="M42" i="9"/>
  <c r="M46" i="9"/>
  <c r="M37" i="9"/>
  <c r="M47" i="9"/>
  <c r="M48" i="9"/>
  <c r="M43" i="9"/>
  <c r="M59" i="9"/>
  <c r="M30" i="9"/>
  <c r="M35" i="9"/>
  <c r="M49" i="9"/>
  <c r="M45" i="9"/>
  <c r="M36" i="9"/>
  <c r="M39" i="9"/>
  <c r="M32" i="9"/>
  <c r="M33" i="9"/>
  <c r="M31" i="9"/>
  <c r="M38" i="9"/>
  <c r="M34" i="9"/>
  <c r="M44" i="9"/>
  <c r="M41" i="9"/>
  <c r="S12" i="9"/>
  <c r="S25" i="8"/>
  <c r="AE25" i="3"/>
  <c r="AD4" i="11"/>
  <c r="AE42" i="7"/>
  <c r="AE46" i="7" s="1"/>
  <c r="AD46" i="7"/>
  <c r="AD44" i="7"/>
  <c r="Z12" i="9"/>
  <c r="Z25" i="8"/>
  <c r="W38" i="7"/>
  <c r="W89" i="7"/>
  <c r="AC49" i="9"/>
  <c r="AC46" i="9"/>
  <c r="AC59" i="9"/>
  <c r="AC48" i="9"/>
  <c r="AC47" i="9"/>
  <c r="AF91" i="7"/>
  <c r="AF93" i="7"/>
  <c r="AF95" i="7" s="1"/>
  <c r="AE92" i="7"/>
  <c r="AE96" i="7" s="1"/>
  <c r="J88" i="7"/>
  <c r="J37" i="7"/>
  <c r="U12" i="9"/>
  <c r="U25" i="8"/>
  <c r="AE93" i="7"/>
  <c r="AE97" i="7" s="1"/>
  <c r="AD43" i="7"/>
  <c r="AD45" i="7"/>
  <c r="AE57" i="7"/>
  <c r="AE53" i="7"/>
  <c r="AE55" i="7"/>
  <c r="AE56" i="7"/>
  <c r="AE54" i="7"/>
  <c r="AE52" i="7"/>
  <c r="AB37" i="7"/>
  <c r="AB88" i="7"/>
  <c r="T88" i="7"/>
  <c r="T37" i="7"/>
  <c r="AF41" i="7"/>
  <c r="AF45" i="7" s="1"/>
  <c r="AF47" i="7"/>
  <c r="AF50" i="7"/>
  <c r="AF39" i="7"/>
  <c r="P12" i="9"/>
  <c r="P25" i="8"/>
  <c r="V41" i="9"/>
  <c r="V48" i="9"/>
  <c r="V42" i="9"/>
  <c r="V49" i="9"/>
  <c r="V59" i="9"/>
  <c r="V45" i="9"/>
  <c r="V46" i="9"/>
  <c r="V43" i="9"/>
  <c r="V40" i="9"/>
  <c r="V39" i="9"/>
  <c r="V47" i="9"/>
  <c r="V44" i="9"/>
  <c r="AA89" i="7"/>
  <c r="AA38" i="7"/>
  <c r="O49" i="19" l="1"/>
  <c r="AL18" i="19"/>
  <c r="I8" i="11"/>
  <c r="AM12" i="19"/>
  <c r="AM17" i="19" s="1"/>
  <c r="L5" i="11"/>
  <c r="M5" i="11" s="1"/>
  <c r="N5" i="11" s="1"/>
  <c r="O5" i="11" s="1"/>
  <c r="B82" i="6"/>
  <c r="J8" i="11"/>
  <c r="AN12" i="19"/>
  <c r="U49" i="19" s="1"/>
  <c r="K8" i="11"/>
  <c r="B81" i="6"/>
  <c r="L36" i="6"/>
  <c r="L39" i="6"/>
  <c r="L101" i="6" s="1"/>
  <c r="G40" i="6"/>
  <c r="G102" i="6" s="1"/>
  <c r="I40" i="6"/>
  <c r="I102" i="6" s="1"/>
  <c r="AK18" i="19"/>
  <c r="AK17" i="19"/>
  <c r="AH18" i="19"/>
  <c r="AF15" i="19"/>
  <c r="AG14" i="19"/>
  <c r="AG20" i="19" s="1"/>
  <c r="AJ17" i="19"/>
  <c r="E8" i="11"/>
  <c r="AI12" i="19"/>
  <c r="K49" i="19" s="1"/>
  <c r="AG18" i="19"/>
  <c r="E49" i="19"/>
  <c r="K39" i="6"/>
  <c r="K36" i="6"/>
  <c r="AG30" i="10"/>
  <c r="AG27" i="3" s="1"/>
  <c r="AF21" i="10"/>
  <c r="M49" i="19"/>
  <c r="AF4" i="11"/>
  <c r="AG25" i="3"/>
  <c r="AG31" i="10"/>
  <c r="AG28" i="3" s="1"/>
  <c r="H64" i="7"/>
  <c r="I65" i="7"/>
  <c r="G49" i="19"/>
  <c r="AD25" i="8"/>
  <c r="AF70" i="7"/>
  <c r="AE131" i="7"/>
  <c r="AE22" i="8" s="1"/>
  <c r="AE19" i="8" s="1"/>
  <c r="AF57" i="7"/>
  <c r="AF55" i="7"/>
  <c r="AF53" i="7"/>
  <c r="AF56" i="7"/>
  <c r="AF52" i="7"/>
  <c r="AF54" i="7"/>
  <c r="AF43" i="7"/>
  <c r="AF96" i="7"/>
  <c r="AF97" i="7"/>
  <c r="AA42" i="7"/>
  <c r="AA44" i="7" s="1"/>
  <c r="AA40" i="7"/>
  <c r="AA48" i="7" s="1"/>
  <c r="AA63" i="7" s="1"/>
  <c r="AA51" i="7"/>
  <c r="AA47" i="7"/>
  <c r="Z42" i="7"/>
  <c r="AB42" i="7"/>
  <c r="AB90" i="7"/>
  <c r="AB98" i="7"/>
  <c r="AA92" i="7"/>
  <c r="AB92" i="7"/>
  <c r="AB94" i="7" s="1"/>
  <c r="AC92" i="7"/>
  <c r="N41" i="7"/>
  <c r="N43" i="7" s="1"/>
  <c r="N47" i="7"/>
  <c r="N50" i="7"/>
  <c r="N39" i="7"/>
  <c r="N48" i="7" s="1"/>
  <c r="N63" i="7" s="1"/>
  <c r="M41" i="7"/>
  <c r="O41" i="7"/>
  <c r="Y91" i="7"/>
  <c r="Y98" i="7"/>
  <c r="Y93" i="7"/>
  <c r="Y95" i="7" s="1"/>
  <c r="X93" i="7"/>
  <c r="AA91" i="7"/>
  <c r="AA93" i="7"/>
  <c r="AA95" i="7" s="1"/>
  <c r="AA98" i="7"/>
  <c r="Z93" i="7"/>
  <c r="AB93" i="7"/>
  <c r="P47" i="9"/>
  <c r="P45" i="9"/>
  <c r="P40" i="9"/>
  <c r="P46" i="9"/>
  <c r="P37" i="9"/>
  <c r="P34" i="9"/>
  <c r="P44" i="9"/>
  <c r="P35" i="9"/>
  <c r="P59" i="9"/>
  <c r="P41" i="9"/>
  <c r="P38" i="9"/>
  <c r="P33" i="9"/>
  <c r="P43" i="9"/>
  <c r="P39" i="9"/>
  <c r="P48" i="9"/>
  <c r="P49" i="9"/>
  <c r="P42" i="9"/>
  <c r="P36" i="9"/>
  <c r="AA41" i="7"/>
  <c r="AB50" i="7"/>
  <c r="AB47" i="7"/>
  <c r="AB41" i="7"/>
  <c r="AB45" i="7" s="1"/>
  <c r="AB39" i="7"/>
  <c r="AB48" i="7" s="1"/>
  <c r="AB63" i="7" s="1"/>
  <c r="AC41" i="7"/>
  <c r="Z43" i="9"/>
  <c r="Z47" i="9"/>
  <c r="Z49" i="9"/>
  <c r="Z45" i="9"/>
  <c r="Z48" i="9"/>
  <c r="Z44" i="9"/>
  <c r="Z59" i="9"/>
  <c r="Z46" i="9"/>
  <c r="S47" i="9"/>
  <c r="S41" i="9"/>
  <c r="S59" i="9"/>
  <c r="S38" i="9"/>
  <c r="S40" i="9"/>
  <c r="S36" i="9"/>
  <c r="S44" i="9"/>
  <c r="S46" i="9"/>
  <c r="S39" i="9"/>
  <c r="S37" i="9"/>
  <c r="S43" i="9"/>
  <c r="S49" i="9"/>
  <c r="S42" i="9"/>
  <c r="S45" i="9"/>
  <c r="S48" i="9"/>
  <c r="AF46" i="7"/>
  <c r="Y40" i="7"/>
  <c r="Y48" i="7" s="1"/>
  <c r="Y63" i="7" s="1"/>
  <c r="Y42" i="7"/>
  <c r="Y44" i="7" s="1"/>
  <c r="Y47" i="7"/>
  <c r="Y51" i="7"/>
  <c r="X42" i="7"/>
  <c r="S41" i="7"/>
  <c r="T47" i="7"/>
  <c r="T41" i="7"/>
  <c r="T45" i="7" s="1"/>
  <c r="T50" i="7"/>
  <c r="T39" i="7"/>
  <c r="T48" i="7" s="1"/>
  <c r="T63" i="7" s="1"/>
  <c r="U41" i="7"/>
  <c r="U59" i="9"/>
  <c r="U38" i="9"/>
  <c r="U43" i="9"/>
  <c r="U46" i="9"/>
  <c r="U39" i="9"/>
  <c r="U40" i="9"/>
  <c r="U42" i="9"/>
  <c r="U48" i="9"/>
  <c r="U41" i="9"/>
  <c r="U49" i="9"/>
  <c r="U47" i="9"/>
  <c r="U45" i="9"/>
  <c r="U44" i="9"/>
  <c r="J41" i="7"/>
  <c r="J45" i="7" s="1"/>
  <c r="J50" i="7"/>
  <c r="J47" i="7"/>
  <c r="J62" i="7" s="1"/>
  <c r="W98" i="7"/>
  <c r="W93" i="7"/>
  <c r="W97" i="7" s="1"/>
  <c r="W91" i="7"/>
  <c r="V93" i="7"/>
  <c r="Q51" i="7"/>
  <c r="Q40" i="7"/>
  <c r="Q48" i="7" s="1"/>
  <c r="Q63" i="7" s="1"/>
  <c r="Q42" i="7"/>
  <c r="Q46" i="7" s="1"/>
  <c r="P42" i="7"/>
  <c r="Q47" i="7"/>
  <c r="R42" i="7"/>
  <c r="AD49" i="9"/>
  <c r="AD47" i="9"/>
  <c r="AD59" i="9"/>
  <c r="AD48" i="9"/>
  <c r="AF48" i="7"/>
  <c r="AF63" i="7" s="1"/>
  <c r="T90" i="7"/>
  <c r="S92" i="7"/>
  <c r="T98" i="7"/>
  <c r="T92" i="7"/>
  <c r="T96" i="7" s="1"/>
  <c r="U92" i="7"/>
  <c r="J92" i="7"/>
  <c r="J96" i="7" s="1"/>
  <c r="J98" i="7"/>
  <c r="J115" i="7" s="1"/>
  <c r="K122" i="7" s="1"/>
  <c r="J90" i="7"/>
  <c r="J99" i="7" s="1"/>
  <c r="J116" i="7" s="1"/>
  <c r="K123" i="7" s="1"/>
  <c r="W42" i="7"/>
  <c r="W46" i="7" s="1"/>
  <c r="W51" i="7"/>
  <c r="W47" i="7"/>
  <c r="W40" i="7"/>
  <c r="W48" i="7" s="1"/>
  <c r="W63" i="7" s="1"/>
  <c r="V42" i="7"/>
  <c r="N90" i="7"/>
  <c r="N98" i="7"/>
  <c r="N92" i="7"/>
  <c r="N96" i="7" s="1"/>
  <c r="M92" i="7"/>
  <c r="O92" i="7"/>
  <c r="Q91" i="7"/>
  <c r="Q93" i="7"/>
  <c r="Q97" i="7" s="1"/>
  <c r="P93" i="7"/>
  <c r="Q98" i="7"/>
  <c r="R93" i="7"/>
  <c r="AM18" i="19" l="1"/>
  <c r="S49" i="19"/>
  <c r="M8" i="11"/>
  <c r="AN18" i="19"/>
  <c r="Q49" i="19"/>
  <c r="N8" i="11"/>
  <c r="AR12" i="19"/>
  <c r="AA49" i="19" s="1"/>
  <c r="L8" i="11"/>
  <c r="AN17" i="19"/>
  <c r="AQ12" i="19"/>
  <c r="AQ17" i="19" s="1"/>
  <c r="AP12" i="19"/>
  <c r="B30" i="6"/>
  <c r="F39" i="6" s="1"/>
  <c r="F101" i="6" s="1"/>
  <c r="I89" i="7"/>
  <c r="I38" i="7"/>
  <c r="G38" i="7"/>
  <c r="G89" i="7"/>
  <c r="L88" i="7"/>
  <c r="L37" i="7"/>
  <c r="J65" i="7"/>
  <c r="I64" i="7"/>
  <c r="AS12" i="19"/>
  <c r="AS18" i="19" s="1"/>
  <c r="O8" i="11"/>
  <c r="P5" i="11"/>
  <c r="I49" i="19"/>
  <c r="AI17" i="19"/>
  <c r="AI18" i="19"/>
  <c r="W44" i="7"/>
  <c r="X70" i="7"/>
  <c r="W131" i="7"/>
  <c r="W22" i="8" s="1"/>
  <c r="W19" i="8" s="1"/>
  <c r="U70" i="7"/>
  <c r="T131" i="7"/>
  <c r="T22" i="8" s="1"/>
  <c r="T19" i="8" s="1"/>
  <c r="AE25" i="8"/>
  <c r="AE12" i="9"/>
  <c r="R70" i="7"/>
  <c r="Q131" i="7"/>
  <c r="Q22" i="8" s="1"/>
  <c r="Q19" i="8" s="1"/>
  <c r="AC70" i="7"/>
  <c r="AB131" i="7"/>
  <c r="AB22" i="8" s="1"/>
  <c r="AB19" i="8" s="1"/>
  <c r="AB70" i="7"/>
  <c r="AA131" i="7"/>
  <c r="AA22" i="8" s="1"/>
  <c r="AA19" i="8" s="1"/>
  <c r="N131" i="7"/>
  <c r="N22" i="8" s="1"/>
  <c r="N19" i="8" s="1"/>
  <c r="O70" i="7"/>
  <c r="AF131" i="7"/>
  <c r="AF22" i="8" s="1"/>
  <c r="AG70" i="7"/>
  <c r="Y131" i="7"/>
  <c r="Y22" i="8" s="1"/>
  <c r="Y19" i="8" s="1"/>
  <c r="Z70" i="7"/>
  <c r="J43" i="7"/>
  <c r="T43" i="7"/>
  <c r="N45" i="7"/>
  <c r="W95" i="7"/>
  <c r="AB96" i="7"/>
  <c r="AA46" i="7"/>
  <c r="AA97" i="7"/>
  <c r="Y97" i="7"/>
  <c r="N94" i="7"/>
  <c r="O94" i="7"/>
  <c r="O96" i="7"/>
  <c r="S94" i="7"/>
  <c r="S96" i="7"/>
  <c r="Q53" i="7"/>
  <c r="Q57" i="7"/>
  <c r="Q55" i="7"/>
  <c r="V95" i="7"/>
  <c r="V97" i="7"/>
  <c r="J54" i="7"/>
  <c r="J52" i="7"/>
  <c r="J56" i="7" s="1"/>
  <c r="T56" i="7"/>
  <c r="T54" i="7"/>
  <c r="T52" i="7"/>
  <c r="S45" i="7"/>
  <c r="S43" i="7"/>
  <c r="AA43" i="7"/>
  <c r="AA45" i="7"/>
  <c r="O45" i="7"/>
  <c r="O43" i="7"/>
  <c r="N56" i="7"/>
  <c r="N52" i="7"/>
  <c r="N54" i="7"/>
  <c r="AC94" i="7"/>
  <c r="AC96" i="7"/>
  <c r="AB44" i="7"/>
  <c r="AB46" i="7"/>
  <c r="AA57" i="7"/>
  <c r="AA55" i="7"/>
  <c r="AA53" i="7"/>
  <c r="R97" i="7"/>
  <c r="R95" i="7"/>
  <c r="Q95" i="7"/>
  <c r="M94" i="7"/>
  <c r="M96" i="7"/>
  <c r="R46" i="7"/>
  <c r="R44" i="7"/>
  <c r="U43" i="7"/>
  <c r="U45" i="7"/>
  <c r="X46" i="7"/>
  <c r="X44" i="7"/>
  <c r="Y46" i="7"/>
  <c r="AB43" i="7"/>
  <c r="M43" i="7"/>
  <c r="M45" i="7"/>
  <c r="Z46" i="7"/>
  <c r="Z44" i="7"/>
  <c r="T94" i="7"/>
  <c r="Q44" i="7"/>
  <c r="J130" i="7"/>
  <c r="J18" i="8" s="1"/>
  <c r="J11" i="9" s="1"/>
  <c r="J58" i="9" s="1"/>
  <c r="J12" i="10" s="1"/>
  <c r="J19" i="10" s="1"/>
  <c r="K69" i="7"/>
  <c r="Y57" i="7"/>
  <c r="Y53" i="7"/>
  <c r="Y55" i="7"/>
  <c r="AC45" i="7"/>
  <c r="AC43" i="7"/>
  <c r="AB97" i="7"/>
  <c r="AB95" i="7"/>
  <c r="X95" i="7"/>
  <c r="X97" i="7"/>
  <c r="AA94" i="7"/>
  <c r="AA96" i="7"/>
  <c r="P95" i="7"/>
  <c r="P97" i="7"/>
  <c r="V46" i="7"/>
  <c r="V44" i="7"/>
  <c r="W57" i="7"/>
  <c r="W53" i="7"/>
  <c r="W55" i="7"/>
  <c r="J94" i="7"/>
  <c r="U94" i="7"/>
  <c r="U96" i="7"/>
  <c r="P44" i="7"/>
  <c r="P46" i="7"/>
  <c r="AB56" i="7"/>
  <c r="AB52" i="7"/>
  <c r="AB54" i="7"/>
  <c r="Z97" i="7"/>
  <c r="Z95" i="7"/>
  <c r="K65" i="7" l="1"/>
  <c r="L65" i="7" s="1"/>
  <c r="J64" i="7"/>
  <c r="K64" i="7"/>
  <c r="M65" i="7"/>
  <c r="L64" i="7"/>
  <c r="H39" i="6"/>
  <c r="H101" i="6" s="1"/>
  <c r="H88" i="7" s="1"/>
  <c r="G98" i="7"/>
  <c r="G115" i="7" s="1"/>
  <c r="G91" i="7"/>
  <c r="G99" i="7" s="1"/>
  <c r="G116" i="7" s="1"/>
  <c r="G93" i="7"/>
  <c r="F93" i="7"/>
  <c r="F42" i="7"/>
  <c r="G40" i="7"/>
  <c r="G47" i="7"/>
  <c r="G62" i="7" s="1"/>
  <c r="G42" i="7"/>
  <c r="G51" i="7"/>
  <c r="L50" i="7"/>
  <c r="L41" i="7"/>
  <c r="L47" i="7"/>
  <c r="L62" i="7" s="1"/>
  <c r="K41" i="7"/>
  <c r="I47" i="7"/>
  <c r="I62" i="7" s="1"/>
  <c r="I51" i="7"/>
  <c r="J42" i="7"/>
  <c r="H42" i="7"/>
  <c r="I42" i="7"/>
  <c r="L98" i="7"/>
  <c r="L115" i="7" s="1"/>
  <c r="M122" i="7" s="1"/>
  <c r="L92" i="7"/>
  <c r="K92" i="7"/>
  <c r="H93" i="7"/>
  <c r="I98" i="7"/>
  <c r="I115" i="7" s="1"/>
  <c r="J122" i="7" s="1"/>
  <c r="J93" i="7"/>
  <c r="I93" i="7"/>
  <c r="I91" i="7"/>
  <c r="I99" i="7" s="1"/>
  <c r="I116" i="7" s="1"/>
  <c r="J123" i="7" s="1"/>
  <c r="P8" i="11"/>
  <c r="AT12" i="19"/>
  <c r="AT18" i="19" s="1"/>
  <c r="Q5" i="11"/>
  <c r="F88" i="7"/>
  <c r="F37" i="7"/>
  <c r="AA25" i="8"/>
  <c r="AA12" i="9"/>
  <c r="Q12" i="9"/>
  <c r="Q25" i="8"/>
  <c r="T12" i="9"/>
  <c r="T25" i="8"/>
  <c r="AB25" i="8"/>
  <c r="AB12" i="9"/>
  <c r="AE49" i="9"/>
  <c r="AE59" i="9"/>
  <c r="AE48" i="9"/>
  <c r="W12" i="9"/>
  <c r="W25" i="8"/>
  <c r="Y12" i="9"/>
  <c r="Y49" i="9" s="1"/>
  <c r="Y25" i="8"/>
  <c r="N12" i="9"/>
  <c r="N38" i="9" s="1"/>
  <c r="N25" i="8"/>
  <c r="I7" i="11"/>
  <c r="I19" i="10"/>
  <c r="H37" i="7" l="1"/>
  <c r="I41" i="7" s="1"/>
  <c r="L56" i="7"/>
  <c r="L54" i="7"/>
  <c r="L52" i="7"/>
  <c r="K96" i="7"/>
  <c r="L90" i="7" s="1"/>
  <c r="L99" i="7" s="1"/>
  <c r="L116" i="7" s="1"/>
  <c r="K94" i="7"/>
  <c r="K45" i="7"/>
  <c r="L39" i="7" s="1"/>
  <c r="L48" i="7" s="1"/>
  <c r="L63" i="7" s="1"/>
  <c r="M70" i="7" s="1"/>
  <c r="K43" i="7"/>
  <c r="I55" i="7"/>
  <c r="I53" i="7"/>
  <c r="I57" i="7"/>
  <c r="L45" i="7"/>
  <c r="L43" i="7"/>
  <c r="G130" i="7"/>
  <c r="G18" i="8" s="1"/>
  <c r="G11" i="9" s="1"/>
  <c r="G58" i="9" s="1"/>
  <c r="G12" i="10" s="1"/>
  <c r="G95" i="7"/>
  <c r="G97" i="7"/>
  <c r="H95" i="7"/>
  <c r="H97" i="7"/>
  <c r="I46" i="7"/>
  <c r="I44" i="7"/>
  <c r="I130" i="7"/>
  <c r="I18" i="8" s="1"/>
  <c r="I11" i="9" s="1"/>
  <c r="I58" i="9" s="1"/>
  <c r="I12" i="10" s="1"/>
  <c r="H7" i="11" s="1"/>
  <c r="H11" i="11" s="1"/>
  <c r="J69" i="7"/>
  <c r="H46" i="7"/>
  <c r="I40" i="7" s="1"/>
  <c r="I48" i="7" s="1"/>
  <c r="I63" i="7" s="1"/>
  <c r="H44" i="7"/>
  <c r="G55" i="7"/>
  <c r="G53" i="7"/>
  <c r="G57" i="7" s="1"/>
  <c r="G48" i="7" s="1"/>
  <c r="G63" i="7" s="1"/>
  <c r="F44" i="7"/>
  <c r="E40" i="7" s="1"/>
  <c r="E48" i="7" s="1"/>
  <c r="E63" i="7" s="1"/>
  <c r="F46" i="7"/>
  <c r="I95" i="7"/>
  <c r="I97" i="7"/>
  <c r="J95" i="7"/>
  <c r="J97" i="7"/>
  <c r="K91" i="7" s="1"/>
  <c r="K99" i="7" s="1"/>
  <c r="K116" i="7" s="1"/>
  <c r="L123" i="7" s="1"/>
  <c r="L96" i="7"/>
  <c r="L94" i="7"/>
  <c r="J46" i="7"/>
  <c r="K40" i="7" s="1"/>
  <c r="K48" i="7" s="1"/>
  <c r="K63" i="7" s="1"/>
  <c r="J44" i="7"/>
  <c r="M69" i="7"/>
  <c r="L130" i="7"/>
  <c r="L18" i="8" s="1"/>
  <c r="L11" i="9" s="1"/>
  <c r="L58" i="9" s="1"/>
  <c r="L12" i="10" s="1"/>
  <c r="G44" i="7"/>
  <c r="G46" i="7"/>
  <c r="F95" i="7"/>
  <c r="E91" i="7" s="1"/>
  <c r="E99" i="7" s="1"/>
  <c r="E116" i="7" s="1"/>
  <c r="F97" i="7"/>
  <c r="E41" i="7"/>
  <c r="F47" i="7"/>
  <c r="F62" i="7" s="1"/>
  <c r="G69" i="7" s="1"/>
  <c r="F39" i="7"/>
  <c r="F50" i="7"/>
  <c r="F41" i="7"/>
  <c r="F45" i="7" s="1"/>
  <c r="R5" i="11"/>
  <c r="Q8" i="11"/>
  <c r="AU12" i="19"/>
  <c r="F90" i="7"/>
  <c r="F99" i="7" s="1"/>
  <c r="F116" i="7" s="1"/>
  <c r="G123" i="7" s="1"/>
  <c r="F92" i="7"/>
  <c r="F96" i="7" s="1"/>
  <c r="E92" i="7"/>
  <c r="F98" i="7"/>
  <c r="F115" i="7" s="1"/>
  <c r="H39" i="7"/>
  <c r="G92" i="7"/>
  <c r="H92" i="7"/>
  <c r="H94" i="7" s="1"/>
  <c r="I92" i="7"/>
  <c r="H90" i="7"/>
  <c r="H99" i="7" s="1"/>
  <c r="H116" i="7" s="1"/>
  <c r="I123" i="7" s="1"/>
  <c r="H98" i="7"/>
  <c r="H115" i="7" s="1"/>
  <c r="I122" i="7" s="1"/>
  <c r="Y44" i="9"/>
  <c r="Y59" i="9"/>
  <c r="Y48" i="9"/>
  <c r="Y46" i="9"/>
  <c r="Y47" i="9"/>
  <c r="Y45" i="9"/>
  <c r="Y43" i="9"/>
  <c r="Y42" i="9"/>
  <c r="N49" i="9"/>
  <c r="N59" i="9"/>
  <c r="N33" i="9"/>
  <c r="N31" i="9"/>
  <c r="N36" i="9"/>
  <c r="N44" i="9"/>
  <c r="N32" i="9"/>
  <c r="N41" i="9"/>
  <c r="N43" i="9"/>
  <c r="N35" i="9"/>
  <c r="N45" i="9"/>
  <c r="N47" i="9"/>
  <c r="N39" i="9"/>
  <c r="N46" i="9"/>
  <c r="N40" i="9"/>
  <c r="N48" i="9"/>
  <c r="N42" i="9"/>
  <c r="N37" i="9"/>
  <c r="N34" i="9"/>
  <c r="W42" i="9"/>
  <c r="W40" i="9"/>
  <c r="W59" i="9"/>
  <c r="W47" i="9"/>
  <c r="W41" i="9"/>
  <c r="W49" i="9"/>
  <c r="W43" i="9"/>
  <c r="W44" i="9"/>
  <c r="W45" i="9"/>
  <c r="W46" i="9"/>
  <c r="W48" i="9"/>
  <c r="AB49" i="9"/>
  <c r="AB47" i="9"/>
  <c r="AB45" i="9"/>
  <c r="AB48" i="9"/>
  <c r="AB46" i="9"/>
  <c r="AB59" i="9"/>
  <c r="Q40" i="9"/>
  <c r="Q39" i="9"/>
  <c r="Q47" i="9"/>
  <c r="Q37" i="9"/>
  <c r="Q45" i="9"/>
  <c r="Q44" i="9"/>
  <c r="Q48" i="9"/>
  <c r="Q42" i="9"/>
  <c r="Q41" i="9"/>
  <c r="Q36" i="9"/>
  <c r="Q46" i="9"/>
  <c r="Q35" i="9"/>
  <c r="Q38" i="9"/>
  <c r="Q49" i="9"/>
  <c r="Q59" i="9"/>
  <c r="Q43" i="9"/>
  <c r="Q34" i="9"/>
  <c r="AA45" i="9"/>
  <c r="AA49" i="9"/>
  <c r="AA47" i="9"/>
  <c r="AA44" i="9"/>
  <c r="AA48" i="9"/>
  <c r="AA59" i="9"/>
  <c r="AA46" i="9"/>
  <c r="T45" i="9"/>
  <c r="T39" i="9"/>
  <c r="T44" i="9"/>
  <c r="T49" i="9"/>
  <c r="T42" i="9"/>
  <c r="T48" i="9"/>
  <c r="T41" i="9"/>
  <c r="T38" i="9"/>
  <c r="T46" i="9"/>
  <c r="T37" i="9"/>
  <c r="T47" i="9"/>
  <c r="T59" i="9"/>
  <c r="T40" i="9"/>
  <c r="T43" i="9"/>
  <c r="I10" i="11"/>
  <c r="H50" i="7" l="1"/>
  <c r="H56" i="7" s="1"/>
  <c r="H47" i="7"/>
  <c r="H62" i="7" s="1"/>
  <c r="H69" i="7" s="1"/>
  <c r="H41" i="7"/>
  <c r="H43" i="7" s="1"/>
  <c r="G41" i="7"/>
  <c r="G43" i="7" s="1"/>
  <c r="H122" i="7"/>
  <c r="H123" i="7"/>
  <c r="M123" i="7"/>
  <c r="L131" i="7"/>
  <c r="L22" i="8" s="1"/>
  <c r="L19" i="8" s="1"/>
  <c r="G122" i="7"/>
  <c r="F122" i="7"/>
  <c r="F123" i="7"/>
  <c r="K131" i="7"/>
  <c r="K22" i="8" s="1"/>
  <c r="K19" i="8" s="1"/>
  <c r="L70" i="7"/>
  <c r="E131" i="7"/>
  <c r="E22" i="8" s="1"/>
  <c r="E19" i="8" s="1"/>
  <c r="I131" i="7"/>
  <c r="I22" i="8" s="1"/>
  <c r="I19" i="8" s="1"/>
  <c r="J70" i="7"/>
  <c r="L19" i="10"/>
  <c r="K7" i="11"/>
  <c r="K10" i="11" s="1"/>
  <c r="K19" i="10"/>
  <c r="J7" i="11" s="1"/>
  <c r="J11" i="11" s="1"/>
  <c r="G131" i="7"/>
  <c r="G22" i="8" s="1"/>
  <c r="G19" i="8" s="1"/>
  <c r="H96" i="7"/>
  <c r="F43" i="7"/>
  <c r="I94" i="7"/>
  <c r="I96" i="7"/>
  <c r="H52" i="7"/>
  <c r="E96" i="7"/>
  <c r="E94" i="7"/>
  <c r="D90" i="7" s="1"/>
  <c r="D99" i="7" s="1"/>
  <c r="D116" i="7" s="1"/>
  <c r="F52" i="7"/>
  <c r="F56" i="7" s="1"/>
  <c r="F54" i="7"/>
  <c r="AV12" i="19"/>
  <c r="R8" i="11"/>
  <c r="S5" i="11"/>
  <c r="F48" i="7"/>
  <c r="F63" i="7" s="1"/>
  <c r="G70" i="7" s="1"/>
  <c r="G94" i="7"/>
  <c r="G96" i="7"/>
  <c r="I45" i="7"/>
  <c r="J39" i="7" s="1"/>
  <c r="J48" i="7" s="1"/>
  <c r="J63" i="7" s="1"/>
  <c r="I43" i="7"/>
  <c r="F94" i="7"/>
  <c r="F69" i="7"/>
  <c r="F130" i="7"/>
  <c r="F18" i="8" s="1"/>
  <c r="F11" i="9" s="1"/>
  <c r="F58" i="9" s="1"/>
  <c r="F12" i="10" s="1"/>
  <c r="E19" i="10" s="1"/>
  <c r="D7" i="11" s="1"/>
  <c r="H48" i="7"/>
  <c r="H63" i="7" s="1"/>
  <c r="H70" i="7" s="1"/>
  <c r="E45" i="7"/>
  <c r="E43" i="7"/>
  <c r="D39" i="7" s="1"/>
  <c r="D48" i="7" s="1"/>
  <c r="D63" i="7" s="1"/>
  <c r="E70" i="7" s="1"/>
  <c r="D11" i="11" l="1"/>
  <c r="AH14" i="19"/>
  <c r="AH20" i="19" s="1"/>
  <c r="H54" i="7"/>
  <c r="H45" i="7"/>
  <c r="I69" i="7"/>
  <c r="H130" i="7"/>
  <c r="H18" i="8" s="1"/>
  <c r="H11" i="9" s="1"/>
  <c r="H58" i="9" s="1"/>
  <c r="H12" i="10" s="1"/>
  <c r="H19" i="10" s="1"/>
  <c r="G45" i="7"/>
  <c r="L12" i="9"/>
  <c r="L31" i="9" s="1"/>
  <c r="L25" i="8"/>
  <c r="E123" i="7"/>
  <c r="D123" i="7"/>
  <c r="E25" i="8"/>
  <c r="E12" i="9"/>
  <c r="G12" i="9"/>
  <c r="G25" i="8"/>
  <c r="I25" i="8"/>
  <c r="I12" i="9"/>
  <c r="K12" i="9"/>
  <c r="K25" i="8"/>
  <c r="D70" i="7"/>
  <c r="D131" i="7"/>
  <c r="D22" i="8" s="1"/>
  <c r="D19" i="8" s="1"/>
  <c r="F19" i="10"/>
  <c r="E7" i="11"/>
  <c r="K70" i="7"/>
  <c r="J131" i="7"/>
  <c r="J22" i="8" s="1"/>
  <c r="J19" i="8" s="1"/>
  <c r="S8" i="11"/>
  <c r="AW12" i="19"/>
  <c r="T5" i="11"/>
  <c r="I70" i="7"/>
  <c r="H131" i="7"/>
  <c r="H22" i="8" s="1"/>
  <c r="H19" i="8" s="1"/>
  <c r="F131" i="7"/>
  <c r="F22" i="8" s="1"/>
  <c r="F19" i="8" s="1"/>
  <c r="F70" i="7"/>
  <c r="M20" i="8"/>
  <c r="M13" i="9" s="1"/>
  <c r="M60" i="9" s="1"/>
  <c r="G20" i="8"/>
  <c r="G13" i="9" s="1"/>
  <c r="G60" i="9" s="1"/>
  <c r="E20" i="8"/>
  <c r="E13" i="9" s="1"/>
  <c r="E60" i="9" s="1"/>
  <c r="F20" i="8"/>
  <c r="F13" i="9" s="1"/>
  <c r="F60" i="9" s="1"/>
  <c r="P20" i="8"/>
  <c r="P13" i="9" s="1"/>
  <c r="P60" i="9" s="1"/>
  <c r="Q20" i="8"/>
  <c r="Q13" i="9" s="1"/>
  <c r="Q60" i="9" s="1"/>
  <c r="N20" i="8"/>
  <c r="N13" i="9" s="1"/>
  <c r="N60" i="9" s="1"/>
  <c r="O20" i="8"/>
  <c r="O13" i="9" s="1"/>
  <c r="O60" i="9" s="1"/>
  <c r="AF20" i="8"/>
  <c r="AF13" i="9" s="1"/>
  <c r="AF60" i="9" s="1"/>
  <c r="G19" i="10" l="1"/>
  <c r="F7" i="11" s="1"/>
  <c r="G7" i="11"/>
  <c r="G10" i="11" s="1"/>
  <c r="L30" i="9"/>
  <c r="L59" i="9"/>
  <c r="L45" i="9"/>
  <c r="L29" i="9"/>
  <c r="L40" i="9"/>
  <c r="L43" i="9"/>
  <c r="L33" i="9"/>
  <c r="L44" i="9"/>
  <c r="L36" i="9"/>
  <c r="L46" i="9"/>
  <c r="L38" i="9"/>
  <c r="L32" i="9"/>
  <c r="L47" i="9"/>
  <c r="L37" i="9"/>
  <c r="L34" i="9"/>
  <c r="L42" i="9"/>
  <c r="L39" i="9"/>
  <c r="L49" i="9"/>
  <c r="L48" i="9"/>
  <c r="L35" i="9"/>
  <c r="L41" i="9"/>
  <c r="K47" i="9"/>
  <c r="K43" i="9"/>
  <c r="K39" i="9"/>
  <c r="K45" i="9"/>
  <c r="K35" i="9"/>
  <c r="K44" i="9"/>
  <c r="K34" i="9"/>
  <c r="K40" i="9"/>
  <c r="K32" i="9"/>
  <c r="K30" i="9"/>
  <c r="K46" i="9"/>
  <c r="K41" i="9"/>
  <c r="K28" i="9"/>
  <c r="K29" i="9"/>
  <c r="K37" i="9"/>
  <c r="K49" i="9"/>
  <c r="K59" i="9"/>
  <c r="K48" i="9"/>
  <c r="K33" i="9"/>
  <c r="K36" i="9"/>
  <c r="K42" i="9"/>
  <c r="K31" i="9"/>
  <c r="K38" i="9"/>
  <c r="G31" i="9"/>
  <c r="G32" i="9"/>
  <c r="G37" i="9"/>
  <c r="G35" i="9"/>
  <c r="G24" i="9"/>
  <c r="G30" i="9"/>
  <c r="G40" i="9"/>
  <c r="G25" i="9"/>
  <c r="G45" i="9"/>
  <c r="G36" i="9"/>
  <c r="G47" i="9"/>
  <c r="G49" i="9"/>
  <c r="G46" i="9"/>
  <c r="G29" i="9"/>
  <c r="G42" i="9"/>
  <c r="G41" i="9"/>
  <c r="G27" i="9"/>
  <c r="G39" i="9"/>
  <c r="G34" i="9"/>
  <c r="G48" i="9"/>
  <c r="G28" i="9"/>
  <c r="G26" i="9"/>
  <c r="G43" i="9"/>
  <c r="G33" i="9"/>
  <c r="G44" i="9"/>
  <c r="G38" i="9"/>
  <c r="G59" i="9"/>
  <c r="I40" i="9"/>
  <c r="I26" i="9"/>
  <c r="I45" i="9"/>
  <c r="I43" i="9"/>
  <c r="I59" i="9"/>
  <c r="I36" i="9"/>
  <c r="I49" i="9"/>
  <c r="I32" i="9"/>
  <c r="I29" i="9"/>
  <c r="I48" i="9"/>
  <c r="I28" i="9"/>
  <c r="I27" i="9"/>
  <c r="I30" i="9"/>
  <c r="I31" i="9"/>
  <c r="I41" i="9"/>
  <c r="I37" i="9"/>
  <c r="I34" i="9"/>
  <c r="I35" i="9"/>
  <c r="I46" i="9"/>
  <c r="I38" i="9"/>
  <c r="I47" i="9"/>
  <c r="I33" i="9"/>
  <c r="I44" i="9"/>
  <c r="I39" i="9"/>
  <c r="I42" i="9"/>
  <c r="E59" i="9"/>
  <c r="E37" i="9"/>
  <c r="E47" i="9"/>
  <c r="E45" i="9"/>
  <c r="E39" i="9"/>
  <c r="E38" i="9"/>
  <c r="E36" i="9"/>
  <c r="E25" i="9"/>
  <c r="E22" i="9"/>
  <c r="E44" i="9"/>
  <c r="E33" i="9"/>
  <c r="E29" i="9"/>
  <c r="E41" i="9"/>
  <c r="E49" i="9"/>
  <c r="E32" i="9"/>
  <c r="E42" i="9"/>
  <c r="E23" i="9"/>
  <c r="E40" i="9"/>
  <c r="E48" i="9"/>
  <c r="E35" i="9"/>
  <c r="E34" i="9"/>
  <c r="E30" i="9"/>
  <c r="E27" i="9"/>
  <c r="E28" i="9"/>
  <c r="E24" i="9"/>
  <c r="E26" i="9"/>
  <c r="E43" i="9"/>
  <c r="E31" i="9"/>
  <c r="E46" i="9"/>
  <c r="F25" i="8"/>
  <c r="F12" i="9"/>
  <c r="E10" i="11"/>
  <c r="AI14" i="19"/>
  <c r="AI20" i="19" s="1"/>
  <c r="F11" i="11"/>
  <c r="H25" i="8"/>
  <c r="H12" i="9"/>
  <c r="J12" i="9"/>
  <c r="J25" i="8"/>
  <c r="C24" i="8"/>
  <c r="D12" i="9"/>
  <c r="D25" i="8"/>
  <c r="U5" i="11"/>
  <c r="T8" i="11"/>
  <c r="AX12" i="19"/>
  <c r="AJ14" i="19" l="1"/>
  <c r="AJ20" i="19" s="1"/>
  <c r="AK14" i="19"/>
  <c r="K28" i="8"/>
  <c r="E30" i="8"/>
  <c r="D25" i="9"/>
  <c r="D22" i="9"/>
  <c r="F22" i="9" s="1"/>
  <c r="F20" i="9" s="1"/>
  <c r="F19" i="9" s="1"/>
  <c r="D20" i="9"/>
  <c r="D19" i="9" s="1"/>
  <c r="D35" i="9"/>
  <c r="S35" i="9" s="1"/>
  <c r="S20" i="9" s="1"/>
  <c r="S19" i="9" s="1"/>
  <c r="D26" i="9"/>
  <c r="D46" i="9"/>
  <c r="AD46" i="9" s="1"/>
  <c r="AD20" i="9" s="1"/>
  <c r="AD19" i="9" s="1"/>
  <c r="D48" i="9"/>
  <c r="AF48" i="9" s="1"/>
  <c r="AF20" i="9" s="1"/>
  <c r="D49" i="9"/>
  <c r="AG49" i="9" s="1"/>
  <c r="AG20" i="9" s="1"/>
  <c r="D37" i="9"/>
  <c r="U37" i="9" s="1"/>
  <c r="U20" i="9" s="1"/>
  <c r="U19" i="9" s="1"/>
  <c r="D42" i="9"/>
  <c r="Z42" i="9" s="1"/>
  <c r="Z20" i="9" s="1"/>
  <c r="Z19" i="9" s="1"/>
  <c r="D41" i="9"/>
  <c r="Y41" i="9" s="1"/>
  <c r="Y20" i="9" s="1"/>
  <c r="Y19" i="9" s="1"/>
  <c r="D33" i="9"/>
  <c r="Q33" i="9" s="1"/>
  <c r="Q20" i="9" s="1"/>
  <c r="Q19" i="9" s="1"/>
  <c r="D39" i="9"/>
  <c r="W39" i="9" s="1"/>
  <c r="W20" i="9" s="1"/>
  <c r="W19" i="9" s="1"/>
  <c r="D24" i="9"/>
  <c r="D31" i="9"/>
  <c r="O31" i="9" s="1"/>
  <c r="O20" i="9" s="1"/>
  <c r="O19" i="9" s="1"/>
  <c r="D29" i="9"/>
  <c r="M29" i="9" s="1"/>
  <c r="M20" i="9" s="1"/>
  <c r="M19" i="9" s="1"/>
  <c r="D36" i="9"/>
  <c r="T36" i="9" s="1"/>
  <c r="T20" i="9" s="1"/>
  <c r="T19" i="9" s="1"/>
  <c r="D44" i="9"/>
  <c r="AB44" i="9" s="1"/>
  <c r="AB20" i="9" s="1"/>
  <c r="AB19" i="9" s="1"/>
  <c r="D45" i="9"/>
  <c r="AC45" i="9" s="1"/>
  <c r="AC20" i="9" s="1"/>
  <c r="AC19" i="9" s="1"/>
  <c r="D30" i="9"/>
  <c r="N30" i="9" s="1"/>
  <c r="N20" i="9" s="1"/>
  <c r="N19" i="9" s="1"/>
  <c r="D32" i="9"/>
  <c r="P32" i="9" s="1"/>
  <c r="P20" i="9" s="1"/>
  <c r="P19" i="9" s="1"/>
  <c r="D21" i="9"/>
  <c r="E21" i="9" s="1"/>
  <c r="E20" i="9" s="1"/>
  <c r="E19" i="9" s="1"/>
  <c r="D47" i="9"/>
  <c r="AE47" i="9" s="1"/>
  <c r="AE20" i="9" s="1"/>
  <c r="AE19" i="9" s="1"/>
  <c r="D40" i="9"/>
  <c r="X40" i="9" s="1"/>
  <c r="X20" i="9" s="1"/>
  <c r="X19" i="9" s="1"/>
  <c r="D27" i="9"/>
  <c r="D23" i="9"/>
  <c r="D38" i="9"/>
  <c r="V38" i="9" s="1"/>
  <c r="V20" i="9" s="1"/>
  <c r="V19" i="9" s="1"/>
  <c r="D59" i="9"/>
  <c r="D34" i="9"/>
  <c r="R34" i="9" s="1"/>
  <c r="R20" i="9" s="1"/>
  <c r="R19" i="9" s="1"/>
  <c r="D28" i="9"/>
  <c r="D43" i="9"/>
  <c r="AA43" i="9" s="1"/>
  <c r="AA20" i="9" s="1"/>
  <c r="AA19" i="9" s="1"/>
  <c r="H31" i="9"/>
  <c r="H33" i="9"/>
  <c r="H38" i="9"/>
  <c r="H42" i="9"/>
  <c r="H29" i="9"/>
  <c r="H39" i="9"/>
  <c r="H28" i="9"/>
  <c r="H49" i="9"/>
  <c r="H37" i="9"/>
  <c r="H47" i="9"/>
  <c r="H45" i="9"/>
  <c r="H30" i="9"/>
  <c r="H36" i="9"/>
  <c r="H25" i="9"/>
  <c r="H59" i="9"/>
  <c r="H27" i="9"/>
  <c r="H26" i="9"/>
  <c r="H46" i="9"/>
  <c r="H35" i="9"/>
  <c r="H41" i="9"/>
  <c r="H48" i="9"/>
  <c r="H43" i="9"/>
  <c r="H40" i="9"/>
  <c r="H32" i="9"/>
  <c r="H44" i="9"/>
  <c r="H34" i="9"/>
  <c r="U8" i="11"/>
  <c r="AY12" i="19"/>
  <c r="V5" i="11"/>
  <c r="F45" i="9"/>
  <c r="F26" i="9"/>
  <c r="F59" i="9"/>
  <c r="F30" i="9"/>
  <c r="F23" i="9"/>
  <c r="F41" i="9"/>
  <c r="F42" i="9"/>
  <c r="F46" i="9"/>
  <c r="F28" i="9"/>
  <c r="F40" i="9"/>
  <c r="F29" i="9"/>
  <c r="F32" i="9"/>
  <c r="F34" i="9"/>
  <c r="F35" i="9"/>
  <c r="F37" i="9"/>
  <c r="F36" i="9"/>
  <c r="F24" i="9"/>
  <c r="F44" i="9"/>
  <c r="F47" i="9"/>
  <c r="F43" i="9"/>
  <c r="F27" i="9"/>
  <c r="F31" i="9"/>
  <c r="F48" i="9"/>
  <c r="F39" i="9"/>
  <c r="F33" i="9"/>
  <c r="F25" i="9"/>
  <c r="F49" i="9"/>
  <c r="F38" i="9"/>
  <c r="C26" i="8"/>
  <c r="H26" i="8" s="1"/>
  <c r="J59" i="9"/>
  <c r="J44" i="9"/>
  <c r="J33" i="9"/>
  <c r="J45" i="9"/>
  <c r="J42" i="9"/>
  <c r="J35" i="9"/>
  <c r="J41" i="9"/>
  <c r="J46" i="9"/>
  <c r="J48" i="9"/>
  <c r="J31" i="9"/>
  <c r="J40" i="9"/>
  <c r="J34" i="9"/>
  <c r="J30" i="9"/>
  <c r="J28" i="9"/>
  <c r="J29" i="9"/>
  <c r="J27" i="9"/>
  <c r="J38" i="9"/>
  <c r="J49" i="9"/>
  <c r="J37" i="9"/>
  <c r="J39" i="9"/>
  <c r="J36" i="9"/>
  <c r="J43" i="9"/>
  <c r="J32" i="9"/>
  <c r="J47" i="9"/>
  <c r="N18" i="9"/>
  <c r="N51" i="9" s="1"/>
  <c r="N61" i="9" s="1"/>
  <c r="N13" i="10" s="1"/>
  <c r="M18" i="9"/>
  <c r="M51" i="9" s="1"/>
  <c r="M61" i="9" s="1"/>
  <c r="M13" i="10" s="1"/>
  <c r="O18" i="9"/>
  <c r="O51" i="9" s="1"/>
  <c r="O61" i="9" s="1"/>
  <c r="O13" i="10" s="1"/>
  <c r="P18" i="9"/>
  <c r="P51" i="9" s="1"/>
  <c r="P61" i="9" s="1"/>
  <c r="P13" i="10" s="1"/>
  <c r="P14" i="10" s="1"/>
  <c r="R18" i="9"/>
  <c r="R51" i="9" s="1"/>
  <c r="R61" i="9" s="1"/>
  <c r="R13" i="10" s="1"/>
  <c r="Q18" i="9"/>
  <c r="Q51" i="9" s="1"/>
  <c r="Q61" i="9" s="1"/>
  <c r="Q13" i="10" s="1"/>
  <c r="S18" i="9"/>
  <c r="S51" i="9" s="1"/>
  <c r="S61" i="9" s="1"/>
  <c r="S13" i="10" s="1"/>
  <c r="T18" i="9"/>
  <c r="T51" i="9" s="1"/>
  <c r="T61" i="9" s="1"/>
  <c r="T13" i="10" s="1"/>
  <c r="U18" i="9"/>
  <c r="U51" i="9" s="1"/>
  <c r="U61" i="9" s="1"/>
  <c r="U13" i="10" s="1"/>
  <c r="U14" i="10" s="1"/>
  <c r="V18" i="9"/>
  <c r="V51" i="9" s="1"/>
  <c r="V61" i="9" s="1"/>
  <c r="V13" i="10" s="1"/>
  <c r="W18" i="9"/>
  <c r="W51" i="9" s="1"/>
  <c r="W61" i="9" s="1"/>
  <c r="W13" i="10" s="1"/>
  <c r="X18" i="9"/>
  <c r="X51" i="9" s="1"/>
  <c r="X61" i="9" s="1"/>
  <c r="X13" i="10" s="1"/>
  <c r="X14" i="10" s="1"/>
  <c r="L18" i="9"/>
  <c r="L51" i="9" s="1"/>
  <c r="L61" i="9" s="1"/>
  <c r="L13" i="10" s="1"/>
  <c r="Z18" i="9"/>
  <c r="Z51" i="9" s="1"/>
  <c r="Z61" i="9" s="1"/>
  <c r="Z13" i="10" s="1"/>
  <c r="Y18" i="9"/>
  <c r="Y51" i="9" s="1"/>
  <c r="Y61" i="9" s="1"/>
  <c r="Y13" i="10" s="1"/>
  <c r="AA18" i="9"/>
  <c r="AA51" i="9" s="1"/>
  <c r="AA61" i="9" s="1"/>
  <c r="AA13" i="10" s="1"/>
  <c r="AB18" i="9"/>
  <c r="AB51" i="9" s="1"/>
  <c r="AB61" i="9" s="1"/>
  <c r="AB13" i="10" s="1"/>
  <c r="AC18" i="9"/>
  <c r="AC51" i="9" s="1"/>
  <c r="AC61" i="9" s="1"/>
  <c r="AC13" i="10" s="1"/>
  <c r="AD18" i="9"/>
  <c r="AD51" i="9" s="1"/>
  <c r="AD61" i="9" s="1"/>
  <c r="AD13" i="10" s="1"/>
  <c r="AE18" i="9"/>
  <c r="AE51" i="9" s="1"/>
  <c r="AE61" i="9" s="1"/>
  <c r="AE13" i="10" s="1"/>
  <c r="AE20" i="10" s="1"/>
  <c r="I20" i="8" l="1"/>
  <c r="I13" i="9" s="1"/>
  <c r="I60" i="9" s="1"/>
  <c r="H20" i="8"/>
  <c r="H13" i="9" s="1"/>
  <c r="H60" i="9" s="1"/>
  <c r="L28" i="9"/>
  <c r="L20" i="9" s="1"/>
  <c r="L19" i="9" s="1"/>
  <c r="J20" i="8"/>
  <c r="J13" i="9" s="1"/>
  <c r="J60" i="9" s="1"/>
  <c r="L20" i="8"/>
  <c r="L13" i="9" s="1"/>
  <c r="L60" i="9" s="1"/>
  <c r="AK20" i="19"/>
  <c r="AL14" i="19"/>
  <c r="G23" i="9"/>
  <c r="G20" i="9" s="1"/>
  <c r="G19" i="9" s="1"/>
  <c r="H24" i="9"/>
  <c r="H20" i="9" s="1"/>
  <c r="H19" i="9" s="1"/>
  <c r="F26" i="8"/>
  <c r="K20" i="8"/>
  <c r="K13" i="9" s="1"/>
  <c r="K60" i="9" s="1"/>
  <c r="K27" i="9"/>
  <c r="K20" i="9" s="1"/>
  <c r="K19" i="9" s="1"/>
  <c r="J26" i="9"/>
  <c r="J20" i="9" s="1"/>
  <c r="J19" i="9" s="1"/>
  <c r="I25" i="9"/>
  <c r="I20" i="9" s="1"/>
  <c r="I19" i="9" s="1"/>
  <c r="V8" i="11"/>
  <c r="AZ12" i="19"/>
  <c r="W5" i="11"/>
  <c r="C31" i="8"/>
  <c r="S8" i="3" s="1"/>
  <c r="C32" i="8"/>
  <c r="AC20" i="10"/>
  <c r="AD14" i="10"/>
  <c r="X20" i="10"/>
  <c r="Y14" i="10"/>
  <c r="T20" i="10"/>
  <c r="S20" i="10"/>
  <c r="T14" i="10"/>
  <c r="T21" i="10" s="1"/>
  <c r="AB20" i="10"/>
  <c r="AC14" i="10"/>
  <c r="Y20" i="10"/>
  <c r="Z14" i="10"/>
  <c r="W20" i="10"/>
  <c r="V20" i="10"/>
  <c r="W14" i="10"/>
  <c r="W21" i="10" s="1"/>
  <c r="R20" i="10"/>
  <c r="S14" i="10"/>
  <c r="O20" i="10"/>
  <c r="N20" i="10"/>
  <c r="O14" i="10"/>
  <c r="O21" i="10" s="1"/>
  <c r="AA20" i="10"/>
  <c r="AB14" i="10"/>
  <c r="K20" i="10"/>
  <c r="L14" i="10"/>
  <c r="U20" i="10"/>
  <c r="V14" i="10"/>
  <c r="P20" i="10"/>
  <c r="Q14" i="10"/>
  <c r="L20" i="10"/>
  <c r="M14" i="10"/>
  <c r="AD20" i="10"/>
  <c r="AE14" i="10"/>
  <c r="AE21" i="10" s="1"/>
  <c r="Z20" i="10"/>
  <c r="AA14" i="10"/>
  <c r="Q20" i="10"/>
  <c r="R14" i="10"/>
  <c r="M20" i="10"/>
  <c r="N14" i="10"/>
  <c r="AM14" i="19" l="1"/>
  <c r="AL20" i="19"/>
  <c r="C28" i="8"/>
  <c r="C20" i="8"/>
  <c r="C13" i="9" s="1"/>
  <c r="K18" i="9" s="1"/>
  <c r="K51" i="9" s="1"/>
  <c r="K61" i="9" s="1"/>
  <c r="K13" i="10" s="1"/>
  <c r="BA12" i="19"/>
  <c r="X5" i="11"/>
  <c r="AO20" i="19"/>
  <c r="W30" i="10"/>
  <c r="V21" i="10"/>
  <c r="Q21" i="10"/>
  <c r="AA30" i="10"/>
  <c r="Z21" i="10"/>
  <c r="Z30" i="10" s="1"/>
  <c r="L21" i="10"/>
  <c r="L30" i="10" s="1"/>
  <c r="V30" i="10"/>
  <c r="U21" i="10"/>
  <c r="U30" i="10" s="1"/>
  <c r="U27" i="3" s="1"/>
  <c r="K21" i="10"/>
  <c r="AB30" i="10"/>
  <c r="AA21" i="10"/>
  <c r="Y21" i="10"/>
  <c r="T30" i="10"/>
  <c r="S21" i="10"/>
  <c r="U31" i="10"/>
  <c r="U28" i="3" s="1"/>
  <c r="X31" i="10"/>
  <c r="X28" i="3" s="1"/>
  <c r="S30" i="10"/>
  <c r="R21" i="10"/>
  <c r="R30" i="10" s="1"/>
  <c r="Y30" i="10"/>
  <c r="X21" i="10"/>
  <c r="X30" i="10" s="1"/>
  <c r="X27" i="3" s="1"/>
  <c r="AD30" i="10"/>
  <c r="AC21" i="10"/>
  <c r="AC30" i="10" s="1"/>
  <c r="N30" i="10"/>
  <c r="M21" i="10"/>
  <c r="M30" i="10" s="1"/>
  <c r="AE30" i="10"/>
  <c r="AD21" i="10"/>
  <c r="Q30" i="10"/>
  <c r="P21" i="10"/>
  <c r="P30" i="10" s="1"/>
  <c r="P27" i="3" s="1"/>
  <c r="O30" i="10"/>
  <c r="N21" i="10"/>
  <c r="AB21" i="10"/>
  <c r="P31" i="10"/>
  <c r="P28" i="3" s="1"/>
  <c r="J20" i="10" l="1"/>
  <c r="K14" i="10"/>
  <c r="AN14" i="19"/>
  <c r="AM20" i="19"/>
  <c r="BB12" i="19"/>
  <c r="Y5" i="11"/>
  <c r="D18" i="9"/>
  <c r="D51" i="9" s="1"/>
  <c r="D61" i="9" s="1"/>
  <c r="D13" i="10" s="1"/>
  <c r="E18" i="9"/>
  <c r="E51" i="9" s="1"/>
  <c r="E61" i="9" s="1"/>
  <c r="E13" i="10" s="1"/>
  <c r="G18" i="9"/>
  <c r="G51" i="9" s="1"/>
  <c r="G61" i="9" s="1"/>
  <c r="G13" i="10" s="1"/>
  <c r="G14" i="10" s="1"/>
  <c r="H18" i="9"/>
  <c r="H51" i="9" s="1"/>
  <c r="H61" i="9" s="1"/>
  <c r="H13" i="10" s="1"/>
  <c r="C60" i="9"/>
  <c r="J18" i="9"/>
  <c r="J51" i="9" s="1"/>
  <c r="J61" i="9" s="1"/>
  <c r="J13" i="10" s="1"/>
  <c r="F18" i="9"/>
  <c r="F51" i="9" s="1"/>
  <c r="F61" i="9" s="1"/>
  <c r="F13" i="10" s="1"/>
  <c r="I18" i="9"/>
  <c r="I51" i="9" s="1"/>
  <c r="I61" i="9" s="1"/>
  <c r="I13" i="10" s="1"/>
  <c r="U35" i="10"/>
  <c r="P35" i="10"/>
  <c r="AP20" i="19"/>
  <c r="Q35" i="10"/>
  <c r="Q27" i="3"/>
  <c r="Q31" i="10"/>
  <c r="Q28" i="3" s="1"/>
  <c r="N27" i="3"/>
  <c r="N35" i="10"/>
  <c r="N31" i="10"/>
  <c r="N28" i="3" s="1"/>
  <c r="Y27" i="3"/>
  <c r="Y31" i="10"/>
  <c r="Y28" i="3" s="1"/>
  <c r="AC27" i="3"/>
  <c r="AC31" i="10"/>
  <c r="AC28" i="3" s="1"/>
  <c r="O27" i="3"/>
  <c r="O35" i="10"/>
  <c r="O31" i="10"/>
  <c r="O28" i="3" s="1"/>
  <c r="AE27" i="3"/>
  <c r="AE31" i="10"/>
  <c r="AE28" i="3" s="1"/>
  <c r="AD27" i="3"/>
  <c r="AD31" i="10"/>
  <c r="AD28" i="3" s="1"/>
  <c r="S35" i="10"/>
  <c r="S27" i="3"/>
  <c r="S31" i="10"/>
  <c r="S28" i="3" s="1"/>
  <c r="Z27" i="3"/>
  <c r="Z31" i="10"/>
  <c r="Z28" i="3" s="1"/>
  <c r="L31" i="10"/>
  <c r="L28" i="3" s="1"/>
  <c r="L27" i="3"/>
  <c r="L35" i="10"/>
  <c r="M27" i="3"/>
  <c r="M31" i="10"/>
  <c r="M28" i="3" s="1"/>
  <c r="M35" i="10"/>
  <c r="T35" i="10"/>
  <c r="T27" i="3"/>
  <c r="T31" i="10"/>
  <c r="T28" i="3" s="1"/>
  <c r="AB27" i="3"/>
  <c r="AB31" i="10"/>
  <c r="AB28" i="3" s="1"/>
  <c r="V27" i="3"/>
  <c r="V35" i="10"/>
  <c r="V31" i="10"/>
  <c r="V28" i="3" s="1"/>
  <c r="AA27" i="3"/>
  <c r="AA31" i="10"/>
  <c r="AA28" i="3" s="1"/>
  <c r="R27" i="3"/>
  <c r="R35" i="10"/>
  <c r="R31" i="10"/>
  <c r="R28" i="3" s="1"/>
  <c r="W27" i="3"/>
  <c r="W31" i="10"/>
  <c r="W28" i="3" s="1"/>
  <c r="AO14" i="19" l="1"/>
  <c r="AP14" i="19" s="1"/>
  <c r="AQ14" i="19" s="1"/>
  <c r="AR14" i="19" s="1"/>
  <c r="AN20" i="19"/>
  <c r="J21" i="10"/>
  <c r="K30" i="10"/>
  <c r="J14" i="10"/>
  <c r="I20" i="10"/>
  <c r="E14" i="10"/>
  <c r="E20" i="10"/>
  <c r="D14" i="10"/>
  <c r="D20" i="10"/>
  <c r="H20" i="10"/>
  <c r="I14" i="10"/>
  <c r="G20" i="10"/>
  <c r="H14" i="10"/>
  <c r="G21" i="10" s="1"/>
  <c r="G30" i="10" s="1"/>
  <c r="G31" i="10" s="1"/>
  <c r="G28" i="3" s="1"/>
  <c r="BC12" i="19"/>
  <c r="Z5" i="11"/>
  <c r="F14" i="10"/>
  <c r="F20" i="10"/>
  <c r="AQ20" i="19"/>
  <c r="D21" i="10" l="1"/>
  <c r="D30" i="10" s="1"/>
  <c r="K27" i="3"/>
  <c r="K35" i="10"/>
  <c r="K31" i="10"/>
  <c r="K28" i="3" s="1"/>
  <c r="H21" i="10"/>
  <c r="H30" i="10"/>
  <c r="H31" i="10" s="1"/>
  <c r="H28" i="3" s="1"/>
  <c r="BD12" i="19"/>
  <c r="AA5" i="11"/>
  <c r="E21" i="10"/>
  <c r="E30" i="10"/>
  <c r="G35" i="10"/>
  <c r="G27" i="3"/>
  <c r="F21" i="10"/>
  <c r="F30" i="10"/>
  <c r="C6" i="11"/>
  <c r="D35" i="10"/>
  <c r="D27" i="3"/>
  <c r="D31" i="10"/>
  <c r="D28" i="3" s="1"/>
  <c r="I21" i="10"/>
  <c r="I30" i="10" s="1"/>
  <c r="J30" i="10"/>
  <c r="AR20" i="19"/>
  <c r="AS14" i="19"/>
  <c r="AO19" i="19"/>
  <c r="AP19" i="19"/>
  <c r="H35" i="10" l="1"/>
  <c r="H27" i="3"/>
  <c r="I35" i="10"/>
  <c r="I27" i="3"/>
  <c r="I31" i="10"/>
  <c r="I28" i="3" s="1"/>
  <c r="C9" i="11"/>
  <c r="AG13" i="19"/>
  <c r="F31" i="10"/>
  <c r="F28" i="3" s="1"/>
  <c r="F27" i="3"/>
  <c r="F35" i="10"/>
  <c r="BE12" i="19"/>
  <c r="AB5" i="11"/>
  <c r="E27" i="3"/>
  <c r="E31" i="10"/>
  <c r="E28" i="3" s="1"/>
  <c r="D6" i="11"/>
  <c r="E35" i="10"/>
  <c r="J31" i="10"/>
  <c r="J28" i="3" s="1"/>
  <c r="J27" i="3"/>
  <c r="J35" i="10"/>
  <c r="AT14" i="19"/>
  <c r="AS20" i="19"/>
  <c r="AQ19" i="19"/>
  <c r="C21" i="3" l="1"/>
  <c r="D21" i="3" s="1"/>
  <c r="E6" i="11"/>
  <c r="AH13" i="19"/>
  <c r="D9" i="11"/>
  <c r="BF12" i="19"/>
  <c r="AC5" i="11"/>
  <c r="AG19" i="19"/>
  <c r="AG15" i="19"/>
  <c r="F52" i="19" s="1"/>
  <c r="AT20" i="19"/>
  <c r="AU14" i="19"/>
  <c r="AV14" i="19" s="1"/>
  <c r="AW14" i="19" s="1"/>
  <c r="AX14" i="19" s="1"/>
  <c r="AY14" i="19" s="1"/>
  <c r="AZ14" i="19" s="1"/>
  <c r="BA14" i="19" s="1"/>
  <c r="BB14" i="19" s="1"/>
  <c r="BC14" i="19" s="1"/>
  <c r="BD14" i="19" s="1"/>
  <c r="BE14" i="19" s="1"/>
  <c r="BF14" i="19" s="1"/>
  <c r="BG14" i="19" s="1"/>
  <c r="BH14" i="19" s="1"/>
  <c r="BI14" i="19" s="1"/>
  <c r="BJ14" i="19" s="1"/>
  <c r="BK14" i="19" s="1"/>
  <c r="AR19" i="19"/>
  <c r="F55" i="19"/>
  <c r="S11" i="3" l="1"/>
  <c r="AD5" i="11"/>
  <c r="BG12" i="19"/>
  <c r="AH15" i="19"/>
  <c r="H52" i="19" s="1"/>
  <c r="AH19" i="19"/>
  <c r="F6" i="11"/>
  <c r="E9" i="11"/>
  <c r="AI13" i="19"/>
  <c r="AS19" i="19"/>
  <c r="H55" i="19"/>
  <c r="AI19" i="19" l="1"/>
  <c r="AI15" i="19"/>
  <c r="J52" i="19" s="1"/>
  <c r="G6" i="11"/>
  <c r="F9" i="11"/>
  <c r="AJ13" i="19"/>
  <c r="AE5" i="11"/>
  <c r="BH12" i="19"/>
  <c r="AT19" i="19"/>
  <c r="J55" i="19"/>
  <c r="AJ15" i="19" l="1"/>
  <c r="L52" i="19" s="1"/>
  <c r="AJ19" i="19"/>
  <c r="AF5" i="11"/>
  <c r="BI12" i="19"/>
  <c r="H6" i="11"/>
  <c r="G9" i="11"/>
  <c r="AK13" i="19"/>
  <c r="L55" i="19"/>
  <c r="I6" i="11" l="1"/>
  <c r="AL13" i="19"/>
  <c r="H9" i="11"/>
  <c r="AK19" i="19"/>
  <c r="AK15" i="19"/>
  <c r="N52" i="19" s="1"/>
  <c r="BJ12" i="19"/>
  <c r="AG5" i="11"/>
  <c r="BK12" i="19" s="1"/>
  <c r="N55" i="19"/>
  <c r="AL15" i="19" l="1"/>
  <c r="P52" i="19" s="1"/>
  <c r="AL19" i="19"/>
  <c r="J6" i="11"/>
  <c r="AM13" i="19"/>
  <c r="I9" i="11"/>
  <c r="P55" i="19"/>
  <c r="AM19" i="19" l="1"/>
  <c r="AM15" i="19"/>
  <c r="R52" i="19" s="1"/>
  <c r="K6" i="11"/>
  <c r="J9" i="11"/>
  <c r="AN13" i="19"/>
  <c r="R55" i="19"/>
  <c r="AN15" i="19" l="1"/>
  <c r="T52" i="19" s="1"/>
  <c r="AN19" i="19"/>
  <c r="L6" i="11"/>
  <c r="AO13" i="19"/>
  <c r="AO15" i="19" s="1"/>
  <c r="V52" i="19" s="1"/>
  <c r="K9" i="11"/>
  <c r="T55" i="19"/>
  <c r="V55" i="19"/>
  <c r="L9" i="11" l="1"/>
  <c r="AP13" i="19"/>
  <c r="AP15" i="19" s="1"/>
  <c r="X52" i="19" s="1"/>
  <c r="M6" i="11"/>
  <c r="X55" i="19"/>
  <c r="AQ13" i="19" l="1"/>
  <c r="AQ15" i="19" s="1"/>
  <c r="Z52" i="19" s="1"/>
  <c r="N6" i="11"/>
  <c r="M9" i="11"/>
  <c r="Z55" i="19"/>
  <c r="AR13" i="19" l="1"/>
  <c r="AR15" i="19" s="1"/>
  <c r="O6" i="11"/>
  <c r="N9" i="11"/>
  <c r="O9" i="11" l="1"/>
  <c r="AS13" i="19"/>
  <c r="AS15" i="19" s="1"/>
  <c r="P6" i="11"/>
  <c r="Q6" i="11" l="1"/>
  <c r="AT13" i="19"/>
  <c r="AT15" i="19" s="1"/>
  <c r="P9" i="11"/>
  <c r="AU13" i="19" l="1"/>
  <c r="AU15" i="19" s="1"/>
  <c r="Q9" i="11"/>
  <c r="R6" i="11"/>
  <c r="S6" i="11" l="1"/>
  <c r="R9" i="11"/>
  <c r="AV13" i="19"/>
  <c r="AV15" i="19" s="1"/>
  <c r="AW13" i="19" l="1"/>
  <c r="AW15" i="19" s="1"/>
  <c r="S9" i="11"/>
  <c r="T6" i="11"/>
  <c r="U6" i="11" l="1"/>
  <c r="AX13" i="19"/>
  <c r="AX15" i="19" s="1"/>
  <c r="T9" i="11"/>
  <c r="U9" i="11" l="1"/>
  <c r="AY13" i="19"/>
  <c r="AY15" i="19" s="1"/>
  <c r="V6" i="11"/>
  <c r="W6" i="11" l="1"/>
  <c r="V9" i="11"/>
  <c r="AZ13" i="19"/>
  <c r="AZ15" i="19" s="1"/>
  <c r="X6" i="11" l="1"/>
  <c r="BA13" i="19"/>
  <c r="BA15" i="19" s="1"/>
  <c r="Y6" i="11" l="1"/>
  <c r="BB13" i="19"/>
  <c r="BB15" i="19" s="1"/>
  <c r="BC13" i="19" l="1"/>
  <c r="BC15" i="19" s="1"/>
  <c r="Z6" i="11"/>
  <c r="BD13" i="19" l="1"/>
  <c r="BD15" i="19" s="1"/>
  <c r="AA6" i="11"/>
  <c r="BE13" i="19" l="1"/>
  <c r="BE15" i="19" s="1"/>
  <c r="AB6" i="11"/>
  <c r="AC6" i="11" l="1"/>
  <c r="BF13" i="19"/>
  <c r="BF15" i="19" s="1"/>
  <c r="AD6" i="11" l="1"/>
  <c r="BG13" i="19"/>
  <c r="BG15" i="19" s="1"/>
  <c r="AE6" i="11" l="1"/>
  <c r="BH13" i="19"/>
  <c r="BH15" i="19" s="1"/>
  <c r="BI13" i="19" l="1"/>
  <c r="BI15" i="19" s="1"/>
  <c r="AF6" i="11"/>
  <c r="AG6" i="11" l="1"/>
  <c r="BK13" i="19" s="1"/>
  <c r="BK15" i="19" s="1"/>
  <c r="BJ13" i="19"/>
  <c r="BJ15" i="19" s="1"/>
</calcChain>
</file>

<file path=xl/comments1.xml><?xml version="1.0" encoding="utf-8"?>
<comments xmlns="http://schemas.openxmlformats.org/spreadsheetml/2006/main">
  <authors>
    <author>Administrateur</author>
  </authors>
  <commentList>
    <comment ref="F17" authorId="0">
      <text>
        <r>
          <rPr>
            <b/>
            <sz val="9"/>
            <color indexed="81"/>
            <rFont val="Tahoma"/>
            <family val="2"/>
          </rPr>
          <t>Administrateur:</t>
        </r>
        <r>
          <rPr>
            <sz val="9"/>
            <color indexed="81"/>
            <rFont val="Tahoma"/>
            <family val="2"/>
          </rPr>
          <t xml:space="preserve">
! Les poids des pendules etant très différent et mixés il faut faire une moyenne sur la portée</t>
        </r>
      </text>
    </comment>
  </commentList>
</comments>
</file>

<file path=xl/sharedStrings.xml><?xml version="1.0" encoding="utf-8"?>
<sst xmlns="http://schemas.openxmlformats.org/spreadsheetml/2006/main" count="2226" uniqueCount="806">
  <si>
    <t>Description of overhead line</t>
  </si>
  <si>
    <t>Unit</t>
  </si>
  <si>
    <t>Value</t>
  </si>
  <si>
    <t>Kg/m</t>
  </si>
  <si>
    <t>Contact wire weight:</t>
  </si>
  <si>
    <t>kg/m</t>
  </si>
  <si>
    <t>m</t>
  </si>
  <si>
    <t>Intended sag:</t>
  </si>
  <si>
    <t>kg</t>
  </si>
  <si>
    <t>Description of specific Span</t>
  </si>
  <si>
    <t>Span length :</t>
  </si>
  <si>
    <t>Dropper reference Nb from 1 -&gt; 2:</t>
  </si>
  <si>
    <t>Susp.</t>
  </si>
  <si>
    <t>Position of dropper :</t>
  </si>
  <si>
    <t>Dropper Span Computation Sheet</t>
  </si>
  <si>
    <t>Messenger weight :</t>
  </si>
  <si>
    <t xml:space="preserve">: Span length </t>
  </si>
  <si>
    <t>Qualified Person Endorsement :</t>
  </si>
  <si>
    <t xml:space="preserve"> </t>
  </si>
  <si>
    <t>Spie Enertrans</t>
  </si>
  <si>
    <t>Project Title :</t>
  </si>
  <si>
    <t>Drawing Title :</t>
  </si>
  <si>
    <t>NORTH EAST LINE</t>
  </si>
  <si>
    <t>Dropper Calculation sheet</t>
  </si>
  <si>
    <t>LTA Endorsement :</t>
  </si>
  <si>
    <t>OVERHEAD COLLECTION SYSTEM</t>
  </si>
  <si>
    <t>Contractor's ref No : C 759</t>
  </si>
  <si>
    <t>Designed</t>
  </si>
  <si>
    <t xml:space="preserve">Checked </t>
  </si>
  <si>
    <t>Approved</t>
  </si>
  <si>
    <t xml:space="preserve">Drawing No : </t>
  </si>
  <si>
    <t>Rev.</t>
  </si>
  <si>
    <t xml:space="preserve">Sheet </t>
  </si>
  <si>
    <t>A</t>
  </si>
  <si>
    <t>-</t>
  </si>
  <si>
    <t xml:space="preserve"> 03/02/98</t>
  </si>
  <si>
    <t>Final Submission</t>
  </si>
  <si>
    <t>D/759/SWD/GA/1003</t>
  </si>
  <si>
    <t>Scale : NTS</t>
  </si>
  <si>
    <t>Note : For description of overhead line and specific span refer to Dwg D/759/SWD/GA/1002</t>
  </si>
  <si>
    <t>PJV</t>
  </si>
  <si>
    <t>Pre - Final Submission</t>
  </si>
  <si>
    <t>a</t>
  </si>
  <si>
    <r>
      <t>a</t>
    </r>
    <r>
      <rPr>
        <vertAlign val="subscript"/>
        <sz val="10"/>
        <rFont val="Arial"/>
        <family val="2"/>
      </rPr>
      <t>mini</t>
    </r>
  </si>
  <si>
    <r>
      <t>a</t>
    </r>
    <r>
      <rPr>
        <vertAlign val="subscript"/>
        <sz val="10"/>
        <rFont val="Arial"/>
        <family val="2"/>
      </rPr>
      <t>maxi</t>
    </r>
  </si>
  <si>
    <t>L</t>
  </si>
  <si>
    <t>Number of droppers =</t>
  </si>
  <si>
    <t>Position of droppers =</t>
  </si>
  <si>
    <t xml:space="preserve">partie entière de (L/a)  = </t>
  </si>
  <si>
    <t xml:space="preserve">Step a : Vertical position of the contact wire at each dropper location </t>
  </si>
  <si>
    <t>Case 1 : in a standard span</t>
  </si>
  <si>
    <t>distance between extreme droppers a1 =</t>
  </si>
  <si>
    <t>Intended sag (* 1/1000ème) =</t>
  </si>
  <si>
    <t>dropper</t>
  </si>
  <si>
    <t>location</t>
  </si>
  <si>
    <t>Span length =</t>
  </si>
  <si>
    <t xml:space="preserve">Step b : Load applied to the messenger wire by each dropper </t>
  </si>
  <si>
    <t>Y</t>
  </si>
  <si>
    <t>X</t>
  </si>
  <si>
    <t>daN</t>
  </si>
  <si>
    <t>pc</t>
  </si>
  <si>
    <t>Tc</t>
  </si>
  <si>
    <t>D</t>
  </si>
  <si>
    <t xml:space="preserve">Step c : Force at the suspensions </t>
  </si>
  <si>
    <t>Step b results</t>
  </si>
  <si>
    <t>computed case =</t>
  </si>
  <si>
    <t>your choice =</t>
  </si>
  <si>
    <t>chj</t>
  </si>
  <si>
    <t>Weight of dropper P :</t>
  </si>
  <si>
    <t>chpj = chj+P</t>
  </si>
  <si>
    <t>pm.L²/2 =</t>
  </si>
  <si>
    <t>Tm.D =</t>
  </si>
  <si>
    <t>D =</t>
  </si>
  <si>
    <t>S(1:n)(chpj.Xj) =</t>
  </si>
  <si>
    <t>S(1:n) chpj =</t>
  </si>
  <si>
    <t>Force</t>
  </si>
  <si>
    <t>pm.L =</t>
  </si>
  <si>
    <t>(S1;j) chpi.(Xj-Xi)</t>
  </si>
  <si>
    <t>Ra.Xj</t>
  </si>
  <si>
    <t>pm.Xj² / 2</t>
  </si>
  <si>
    <t>fmj</t>
  </si>
  <si>
    <t>Step d results</t>
  </si>
  <si>
    <t>Step e : Distance between axis of messenger wire and axis of contact wire</t>
  </si>
  <si>
    <t>Fcj</t>
  </si>
  <si>
    <t>Step a results</t>
  </si>
  <si>
    <t>Lj</t>
  </si>
  <si>
    <t>Step f : Distance between axis of messenger wire and axis of contact wire</t>
  </si>
  <si>
    <t>Ra=</t>
  </si>
  <si>
    <t>Rb=</t>
  </si>
  <si>
    <t>standard span , 1 contact wire</t>
  </si>
  <si>
    <t>Dropper</t>
  </si>
  <si>
    <t>Step 0 results</t>
  </si>
  <si>
    <t>Case 2 : in a standard span with 2 contact wires</t>
  </si>
  <si>
    <t>Fc1j</t>
  </si>
  <si>
    <t>Fc2j</t>
  </si>
  <si>
    <t>C1</t>
  </si>
  <si>
    <t>C2</t>
  </si>
  <si>
    <t>distance between extreme droppers (wire C1) =</t>
  </si>
  <si>
    <t>distance between extreme droppers (wire C2) =</t>
  </si>
  <si>
    <t>S</t>
  </si>
  <si>
    <t>P1</t>
  </si>
  <si>
    <t>D1</t>
  </si>
  <si>
    <t>D2</t>
  </si>
  <si>
    <t>Y1</t>
  </si>
  <si>
    <t>Y2</t>
  </si>
  <si>
    <t>X1</t>
  </si>
  <si>
    <t>X2</t>
  </si>
  <si>
    <t>Load1</t>
  </si>
  <si>
    <t>Load2</t>
  </si>
  <si>
    <t>Load</t>
  </si>
  <si>
    <t>Yes=1  No=0</t>
  </si>
  <si>
    <t>Distance from the left suspension (m)</t>
  </si>
  <si>
    <t>Load on messenger w.</t>
  </si>
  <si>
    <t xml:space="preserve">Load </t>
  </si>
  <si>
    <t>Position</t>
  </si>
  <si>
    <t>1. Input  data</t>
  </si>
  <si>
    <t>Dropper repartition (spacing):</t>
  </si>
  <si>
    <t>1.2  Description of Span</t>
  </si>
  <si>
    <t>1.1  Description of the overhead line Items</t>
  </si>
  <si>
    <t>Configuration</t>
  </si>
  <si>
    <t>1.3  Description of Configuration</t>
  </si>
  <si>
    <r>
      <t xml:space="preserve">Distance between suspension and first dropper at </t>
    </r>
    <r>
      <rPr>
        <u/>
        <sz val="14"/>
        <rFont val="Times New Roman"/>
        <family val="1"/>
      </rPr>
      <t>minimum</t>
    </r>
    <r>
      <rPr>
        <sz val="14"/>
        <rFont val="Times New Roman"/>
        <family val="1"/>
      </rPr>
      <t xml:space="preserve"> :</t>
    </r>
  </si>
  <si>
    <r>
      <t xml:space="preserve">Distance between suspension and first dropper at </t>
    </r>
    <r>
      <rPr>
        <u/>
        <sz val="14"/>
        <rFont val="Times New Roman"/>
        <family val="1"/>
      </rPr>
      <t>maximum</t>
    </r>
    <r>
      <rPr>
        <sz val="14"/>
        <rFont val="Times New Roman"/>
        <family val="1"/>
      </rPr>
      <t xml:space="preserve"> :</t>
    </r>
  </si>
  <si>
    <t>Specific spacing of droppers :</t>
  </si>
  <si>
    <r>
      <t>Distance</t>
    </r>
    <r>
      <rPr>
        <b/>
        <sz val="12"/>
        <rFont val="Times New Roman"/>
        <family val="1"/>
      </rPr>
      <t xml:space="preserve"> from the first suspension</t>
    </r>
  </si>
  <si>
    <t>Load* (kg)</t>
  </si>
  <si>
    <t>IS specific calculation</t>
  </si>
  <si>
    <t>L1X</t>
  </si>
  <si>
    <t>L2X</t>
  </si>
  <si>
    <t>L1Y</t>
  </si>
  <si>
    <t>L2Y</t>
  </si>
  <si>
    <t>load L insertion</t>
  </si>
  <si>
    <t>Step d : Sag of the messenger wire at each dropper location</t>
  </si>
  <si>
    <t>N</t>
  </si>
  <si>
    <t>Distance axis to axis of conductors:</t>
  </si>
  <si>
    <t>Nb</t>
  </si>
  <si>
    <t>out of running values (m)</t>
  </si>
  <si>
    <t>standard span , 2 C.W.</t>
  </si>
  <si>
    <t>out of running span, 1 C.W., left</t>
  </si>
  <si>
    <t>out of running, 2 C.W., left</t>
  </si>
  <si>
    <t>out of running, 2 C.W., right</t>
  </si>
  <si>
    <t>out of running span, 1 C.W., right</t>
  </si>
  <si>
    <t>Section insulator on contact wire (for running pantograph)</t>
  </si>
  <si>
    <t>Case 3,4,5,6 :</t>
  </si>
  <si>
    <t>Load on contact wire (out of running span)</t>
  </si>
  <si>
    <t>out of running value :</t>
  </si>
  <si>
    <t>Case 3, 4 out of running with 1 contact wire :</t>
  </si>
  <si>
    <t>Case 5,6 out of running with 2 contact wires :</t>
  </si>
  <si>
    <t>for case 1&amp;2</t>
  </si>
  <si>
    <t>on messenger wire(s)</t>
  </si>
  <si>
    <t>for case 2</t>
  </si>
  <si>
    <t>case 1 or 2</t>
  </si>
  <si>
    <t>partial results</t>
  </si>
  <si>
    <t>cases 3,4,5,6</t>
  </si>
  <si>
    <t>for case 3,4,5,6</t>
  </si>
  <si>
    <t>Distance from the suspension</t>
  </si>
  <si>
    <t>l=L-d =</t>
  </si>
  <si>
    <t>H=pl²/2T=</t>
  </si>
  <si>
    <t>y=</t>
  </si>
  <si>
    <t>Contact wire tension (per wire):</t>
  </si>
  <si>
    <t>case 3</t>
  </si>
  <si>
    <t>case 3 with load</t>
  </si>
  <si>
    <t>case 4</t>
  </si>
  <si>
    <t>case 4 with load</t>
  </si>
  <si>
    <t>somme</t>
  </si>
  <si>
    <t>option specific dropper spacing =</t>
  </si>
  <si>
    <t>Option 0 : automatic dropper spacings</t>
  </si>
  <si>
    <t>Option 1 : specific dropper spacings</t>
  </si>
  <si>
    <t>Messenger wire</t>
  </si>
  <si>
    <t>Contact wire</t>
  </si>
  <si>
    <t>CW 1</t>
  </si>
  <si>
    <t>CW 2</t>
  </si>
  <si>
    <t>MW</t>
  </si>
  <si>
    <t>pd²/2 =</t>
  </si>
  <si>
    <t>d(P+pL)/T =</t>
  </si>
  <si>
    <t>R=</t>
  </si>
  <si>
    <t>+(-(R-H)/d-(p/2T)d)x</t>
  </si>
  <si>
    <t>y1=</t>
  </si>
  <si>
    <t>y2=</t>
  </si>
  <si>
    <t>+(H/(L-d))+(p/2T)(L+d)</t>
  </si>
  <si>
    <t>-L(H/(L-d)+(p/2T)d)</t>
  </si>
  <si>
    <t>-(p/2T)x²</t>
  </si>
  <si>
    <t>-R</t>
  </si>
  <si>
    <t xml:space="preserve">case 3 </t>
  </si>
  <si>
    <t>+((R/L)+(p/2T)L)x</t>
  </si>
  <si>
    <t xml:space="preserve">case 4 </t>
  </si>
  <si>
    <t>B</t>
  </si>
  <si>
    <t>C</t>
  </si>
  <si>
    <t>+(-(R/L)+(p/2T)(2*S-L))x</t>
  </si>
  <si>
    <t>case 5</t>
  </si>
  <si>
    <t>case 6</t>
  </si>
  <si>
    <t>OoR</t>
  </si>
  <si>
    <t>CW</t>
  </si>
  <si>
    <t>load</t>
  </si>
  <si>
    <t>distance</t>
  </si>
  <si>
    <t>-R-BS+(p/2T)S²</t>
  </si>
  <si>
    <t>-H-B(S-d)+(p/2T)(S-d)²</t>
  </si>
  <si>
    <t>+(-(R-H)/d+(p/2T)(2S-d))x</t>
  </si>
  <si>
    <t>+(-H/(L-d)+(p/2T)(2S-(L+d)))x</t>
  </si>
  <si>
    <t>Case 1, 2,3,4,5 &amp; 6 :</t>
  </si>
  <si>
    <t>Step 0 : Number and location of droppers</t>
  </si>
  <si>
    <t>case 1</t>
  </si>
  <si>
    <t>case 2</t>
  </si>
  <si>
    <t>IS</t>
  </si>
  <si>
    <t>Case</t>
  </si>
  <si>
    <t>L=sqr(2(TR-Pd)/p) =</t>
  </si>
  <si>
    <t>out of running length =</t>
  </si>
  <si>
    <t>System height left :</t>
  </si>
  <si>
    <t>System height right :</t>
  </si>
  <si>
    <r>
      <t>IS</t>
    </r>
    <r>
      <rPr>
        <sz val="14"/>
        <rFont val="Times New Roman"/>
        <family val="1"/>
      </rPr>
      <t xml:space="preserve"> on contact wire</t>
    </r>
  </si>
  <si>
    <r>
      <t>Load</t>
    </r>
    <r>
      <rPr>
        <sz val="14"/>
        <rFont val="Times New Roman"/>
        <family val="1"/>
      </rPr>
      <t xml:space="preserve"> on messenger wire</t>
    </r>
  </si>
  <si>
    <r>
      <t>Load</t>
    </r>
    <r>
      <rPr>
        <sz val="14"/>
        <rFont val="Times New Roman"/>
        <family val="1"/>
      </rPr>
      <t xml:space="preserve"> on contact wire(s)</t>
    </r>
  </si>
  <si>
    <t>Qunatity (1 or 2)</t>
  </si>
  <si>
    <t>: System height left (nb1)</t>
  </si>
  <si>
    <t>: System height right (nb2)</t>
  </si>
  <si>
    <t xml:space="preserve">x1/1000 </t>
  </si>
  <si>
    <t>Weight</t>
  </si>
  <si>
    <t>Messenger wire weight:</t>
  </si>
  <si>
    <t>Messenger wire tension :</t>
  </si>
  <si>
    <t>Droper length:</t>
  </si>
  <si>
    <t>out of running length</t>
  </si>
  <si>
    <t>contact wire(s) supported by the steady arm</t>
  </si>
  <si>
    <t>Ra+Rb=</t>
  </si>
  <si>
    <t xml:space="preserve">doit être égal à </t>
  </si>
  <si>
    <t>S(1:n)chpj + span.pm =</t>
  </si>
  <si>
    <t>x1/1000 span</t>
  </si>
  <si>
    <t>(* including the weight of its own dropper in case of IS)</t>
  </si>
  <si>
    <t>( 0&lt;= sag &lt;= 1,5 )</t>
  </si>
  <si>
    <t>Nb of droppers :</t>
  </si>
  <si>
    <t>Contact wire weigght:</t>
  </si>
  <si>
    <t>Span lenght :</t>
  </si>
  <si>
    <t>charge fil+pendule</t>
  </si>
  <si>
    <t>( option 1 non validée+ non fonctionnelle pour out of running)</t>
  </si>
  <si>
    <t>Droppers spacings</t>
  </si>
  <si>
    <t>test for load on messenger wire</t>
  </si>
  <si>
    <t>Load on messenger wire</t>
  </si>
  <si>
    <t>RKL</t>
  </si>
  <si>
    <t>FCDD Submission</t>
  </si>
  <si>
    <t>LFU</t>
  </si>
  <si>
    <t>Drawn</t>
  </si>
  <si>
    <t>Date 07/01/99</t>
  </si>
  <si>
    <t>Computer</t>
  </si>
  <si>
    <t xml:space="preserve"> of 1</t>
  </si>
  <si>
    <t>Smallest distance between axis :</t>
  </si>
  <si>
    <t>Smallest distance between axis        (of conductors) :</t>
  </si>
  <si>
    <t>PENDULES</t>
  </si>
  <si>
    <t>REPARTITION</t>
  </si>
  <si>
    <t>Format</t>
  </si>
  <si>
    <t>Echelle</t>
  </si>
  <si>
    <t>A4</t>
  </si>
  <si>
    <t>Indice</t>
  </si>
  <si>
    <t>Feuille</t>
  </si>
  <si>
    <t>Type of OHLE</t>
  </si>
  <si>
    <t>Type de caténaire</t>
  </si>
  <si>
    <t>Numéro du support de gauche</t>
  </si>
  <si>
    <t>Support droit</t>
  </si>
  <si>
    <t>Support gauche</t>
  </si>
  <si>
    <t>Portée</t>
  </si>
  <si>
    <t>Encombrement gauche</t>
  </si>
  <si>
    <t>Encombrement droit</t>
  </si>
  <si>
    <t>Relèvement gauche</t>
  </si>
  <si>
    <t>Relèvement droit</t>
  </si>
  <si>
    <t>Flèche</t>
  </si>
  <si>
    <t>Nom de la portée</t>
  </si>
  <si>
    <t>Nom du document:</t>
  </si>
  <si>
    <t>Commentaire</t>
  </si>
  <si>
    <t>Type de pendulage</t>
  </si>
  <si>
    <t>Page</t>
  </si>
  <si>
    <t>Poids</t>
  </si>
  <si>
    <t>Distance /support gauche</t>
  </si>
  <si>
    <t>Quantité</t>
  </si>
  <si>
    <t>Compteur</t>
  </si>
  <si>
    <t>Nb de calcul</t>
  </si>
  <si>
    <t>Cal</t>
  </si>
  <si>
    <t xml:space="preserve">Repère et </t>
  </si>
  <si>
    <t>e</t>
  </si>
  <si>
    <t>r</t>
  </si>
  <si>
    <t>Répartition des pendules</t>
  </si>
  <si>
    <t>Longueur "l" des pendules</t>
  </si>
  <si>
    <t>pendulage</t>
  </si>
  <si>
    <t>CARACTERISTIQUES CATENAIRE</t>
  </si>
  <si>
    <t>Poids porteur</t>
  </si>
  <si>
    <t>Tension</t>
  </si>
  <si>
    <t>Poids contact</t>
  </si>
  <si>
    <t>A0</t>
  </si>
  <si>
    <t>Sorties</t>
  </si>
  <si>
    <t>Nombre de pendules</t>
  </si>
  <si>
    <t>Portée                                (m)</t>
  </si>
  <si>
    <t>Z0</t>
  </si>
  <si>
    <t>Z1</t>
  </si>
  <si>
    <t>ENTREE D'UN OU D'UNE SERIE DE CALCULS</t>
  </si>
  <si>
    <t>Z2</t>
  </si>
  <si>
    <t>Z3</t>
  </si>
  <si>
    <t>Z4</t>
  </si>
  <si>
    <t>Z5</t>
  </si>
  <si>
    <t>Z6</t>
  </si>
  <si>
    <t>Z7</t>
  </si>
  <si>
    <t>Z8</t>
  </si>
  <si>
    <t>Z9</t>
  </si>
  <si>
    <t>CARACTERISTIQUES PENDULAGES</t>
  </si>
  <si>
    <t>ENTRAXES 'L'</t>
  </si>
  <si>
    <t>LONGUEURS 'l'</t>
  </si>
  <si>
    <t>Ind - Stat</t>
  </si>
  <si>
    <t>VERSION SPECIALE TGV EST:</t>
  </si>
  <si>
    <t>Liste des modifications:</t>
  </si>
  <si>
    <t>Automatisation des saisies</t>
  </si>
  <si>
    <t>Formats de sortie spécifiques</t>
  </si>
  <si>
    <t>Dropper  Calculation  Sheet  (DCS V1.0)</t>
  </si>
  <si>
    <t>Programme d'origine: DCSV01</t>
  </si>
  <si>
    <t>Span (m) in consideration</t>
  </si>
  <si>
    <t>Spacing dropper from the first suspension</t>
  </si>
  <si>
    <t>Last spacing droppers</t>
  </si>
  <si>
    <t>The distance from the first suspension</t>
  </si>
  <si>
    <t>don't must be egal to the span</t>
  </si>
  <si>
    <t>for the calculation to the dropper distribution and lenght</t>
  </si>
  <si>
    <t>Porteur protégé</t>
  </si>
  <si>
    <t>20/25</t>
  </si>
  <si>
    <t>Normal</t>
  </si>
  <si>
    <t>20/20</t>
  </si>
  <si>
    <t>14/20</t>
  </si>
  <si>
    <t>RACLGV350</t>
  </si>
  <si>
    <t>RACLGV300</t>
  </si>
  <si>
    <t>RACLGV350P</t>
  </si>
  <si>
    <t>RACLGV300P</t>
  </si>
  <si>
    <t>TYPE DE CATENAIRE :</t>
  </si>
  <si>
    <t>NOTA  Pour le flèche , 1/2000 = 0,5</t>
  </si>
  <si>
    <t>Spéciale</t>
  </si>
  <si>
    <t>NOTA  Pour le flèche , 1/1000 = 1</t>
  </si>
  <si>
    <t>M Dubois le 20/11/08</t>
  </si>
  <si>
    <t>Poids pendule</t>
  </si>
  <si>
    <t>/</t>
  </si>
  <si>
    <t>12/12</t>
  </si>
  <si>
    <t>Nouveau programme: DCSV01-LGVM_A.xls Révision A</t>
  </si>
  <si>
    <t>20/26</t>
  </si>
  <si>
    <t>Flèche i</t>
  </si>
  <si>
    <t>plan pendule 1</t>
  </si>
  <si>
    <t>plan pendule 2</t>
  </si>
  <si>
    <t>plan principe</t>
  </si>
  <si>
    <t>310545_X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</si>
  <si>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</si>
  <si>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</si>
  <si>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</si>
  <si>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</si>
  <si>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</si>
  <si>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</si>
  <si>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</si>
  <si>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</si>
  <si>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</si>
  <si>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Infos</t>
  </si>
  <si>
    <t>Tension câble porteur</t>
  </si>
  <si>
    <t>Nb fils de contact</t>
  </si>
  <si>
    <t>masse linéique du fil de contact</t>
  </si>
  <si>
    <t>tension du fil de contact</t>
  </si>
  <si>
    <t>poids moyen des pendules</t>
  </si>
  <si>
    <t>flèche intensionnelle</t>
  </si>
  <si>
    <t>répartition du premier pendule</t>
  </si>
  <si>
    <t>Distance minimale entre la suspension et le premier pendule</t>
  </si>
  <si>
    <t>Distance maximale entre la suspension et le premier pendule</t>
  </si>
  <si>
    <t>Pendule en câble entre port. Bz 116 et Fc 150   pour  L(mm) &gt;= 275 mm  Plan 005439</t>
  </si>
  <si>
    <t>! - Pendule étrier cuivre entre port. Bz 116 et Fc 150   pour  L(mm) &lt; 275 mm  Plan 205180</t>
  </si>
  <si>
    <t>0/0</t>
  </si>
  <si>
    <t>1.16</t>
  </si>
  <si>
    <t>0.99</t>
  </si>
  <si>
    <t>0.88</t>
  </si>
  <si>
    <t>0.81</t>
  </si>
  <si>
    <t>0.78</t>
  </si>
  <si>
    <t>1.17</t>
  </si>
  <si>
    <t>1.02</t>
  </si>
  <si>
    <t>0.92</t>
  </si>
  <si>
    <t>0.87</t>
  </si>
  <si>
    <t>0.86</t>
  </si>
  <si>
    <t>1.18</t>
  </si>
  <si>
    <t>1.05</t>
  </si>
  <si>
    <t>0.97</t>
  </si>
  <si>
    <t>0.94</t>
  </si>
  <si>
    <t>1.19</t>
  </si>
  <si>
    <t>1.09</t>
  </si>
  <si>
    <t>1.00</t>
  </si>
  <si>
    <t>1.21</t>
  </si>
  <si>
    <t>1.12</t>
  </si>
  <si>
    <t>1.07</t>
  </si>
  <si>
    <t>1.06</t>
  </si>
  <si>
    <t>1.22</t>
  </si>
  <si>
    <t>1.15</t>
  </si>
  <si>
    <t>1.11</t>
  </si>
  <si>
    <t>1.23</t>
  </si>
  <si>
    <t>1.24</t>
  </si>
  <si>
    <t>1.20</t>
  </si>
  <si>
    <t>1.26</t>
  </si>
  <si>
    <t>S60-1</t>
  </si>
  <si>
    <t>S59.5-1</t>
  </si>
  <si>
    <t>S59-1</t>
  </si>
  <si>
    <t>S58-1</t>
  </si>
  <si>
    <t>S57.5-1</t>
  </si>
  <si>
    <t>S57-1</t>
  </si>
  <si>
    <t>S56.5-1</t>
  </si>
  <si>
    <t>S56-1</t>
  </si>
  <si>
    <t>S55.5-1</t>
  </si>
  <si>
    <t>S55-1</t>
  </si>
  <si>
    <t>S54.5-1</t>
  </si>
  <si>
    <t>S53.5-1</t>
  </si>
  <si>
    <t>S53-1</t>
  </si>
  <si>
    <t>S52.5-1</t>
  </si>
  <si>
    <t>S52-1</t>
  </si>
  <si>
    <t>S51.5-1</t>
  </si>
  <si>
    <t>S51-1</t>
  </si>
  <si>
    <t>S50.5-1</t>
  </si>
  <si>
    <t>S50-1</t>
  </si>
  <si>
    <t>S49-1</t>
  </si>
  <si>
    <t>S48.5-1</t>
  </si>
  <si>
    <t>S48-1</t>
  </si>
  <si>
    <t>S47.5-1</t>
  </si>
  <si>
    <t>S47-1</t>
  </si>
  <si>
    <t>S46.5-1</t>
  </si>
  <si>
    <t>S46-1</t>
  </si>
  <si>
    <t>S45.5-1</t>
  </si>
  <si>
    <t>S44.5-1</t>
  </si>
  <si>
    <t>S44-1</t>
  </si>
  <si>
    <t>S43.5-1</t>
  </si>
  <si>
    <t>S43-1</t>
  </si>
  <si>
    <t>S42.5-1</t>
  </si>
  <si>
    <t>S42-1</t>
  </si>
  <si>
    <t>S41.5-1</t>
  </si>
  <si>
    <t>S41-1</t>
  </si>
  <si>
    <t>S40-1</t>
  </si>
  <si>
    <t>S39.5-1</t>
  </si>
  <si>
    <t>S39-1</t>
  </si>
  <si>
    <t>S38.5-1</t>
  </si>
  <si>
    <t>S38-1</t>
  </si>
  <si>
    <t>S37.5-1</t>
  </si>
  <si>
    <t>S37-1</t>
  </si>
  <si>
    <t>S36.5-1</t>
  </si>
  <si>
    <t>S35.5-1</t>
  </si>
  <si>
    <t>S35-1</t>
  </si>
  <si>
    <t>S34.5-1</t>
  </si>
  <si>
    <t>S34-1</t>
  </si>
  <si>
    <t>S33.5-1</t>
  </si>
  <si>
    <t>S33-1</t>
  </si>
  <si>
    <t>S32.5-1</t>
  </si>
  <si>
    <t>S32-1</t>
  </si>
  <si>
    <t>S31-1</t>
  </si>
  <si>
    <t>S30.5-1</t>
  </si>
  <si>
    <t>S30-1</t>
  </si>
  <si>
    <t>S29.5-1</t>
  </si>
  <si>
    <t>S29-1</t>
  </si>
  <si>
    <t>S28.5-1</t>
  </si>
  <si>
    <t>S28-1</t>
  </si>
  <si>
    <t>S27.5-1</t>
  </si>
  <si>
    <t>S26.5-1</t>
  </si>
  <si>
    <t>63 (m)</t>
  </si>
  <si>
    <t>58.5 (m)</t>
  </si>
  <si>
    <t>54 (m)</t>
  </si>
  <si>
    <t>49.5 (m)</t>
  </si>
  <si>
    <t>45 (m)</t>
  </si>
  <si>
    <t>40.5 (m)</t>
  </si>
  <si>
    <t>36 (m)</t>
  </si>
  <si>
    <t>31.5 (m)</t>
  </si>
  <si>
    <t>27 (m)</t>
  </si>
  <si>
    <t>60 (m)</t>
  </si>
  <si>
    <t>59.5 (m)</t>
  </si>
  <si>
    <t>59 (m)</t>
  </si>
  <si>
    <t>58 (m)</t>
  </si>
  <si>
    <t>57.5 (m)</t>
  </si>
  <si>
    <t>57 (m)</t>
  </si>
  <si>
    <t>56.5 (m)</t>
  </si>
  <si>
    <t>56 (m)</t>
  </si>
  <si>
    <t>55.5 (m)</t>
  </si>
  <si>
    <t>55 (m)</t>
  </si>
  <si>
    <t>54.5 (m)</t>
  </si>
  <si>
    <t>53.5 (m)</t>
  </si>
  <si>
    <t>53 (m)</t>
  </si>
  <si>
    <t>52.5 (m)</t>
  </si>
  <si>
    <t>52 (m)</t>
  </si>
  <si>
    <t>51.5 (m)</t>
  </si>
  <si>
    <t>51 (m)</t>
  </si>
  <si>
    <t>50.5 (m)</t>
  </si>
  <si>
    <t>50 (m)</t>
  </si>
  <si>
    <t>49 (m)</t>
  </si>
  <si>
    <t>48.5 (m)</t>
  </si>
  <si>
    <t>48 (m)</t>
  </si>
  <si>
    <t>47.5 (m)</t>
  </si>
  <si>
    <t>47 (m)</t>
  </si>
  <si>
    <t>46.5 (m)</t>
  </si>
  <si>
    <t>46 (m)</t>
  </si>
  <si>
    <t>45.5 (m)</t>
  </si>
  <si>
    <t>44.5 (m)</t>
  </si>
  <si>
    <t>44 (m)</t>
  </si>
  <si>
    <t>43.5 (m)</t>
  </si>
  <si>
    <t>43 (m)</t>
  </si>
  <si>
    <t>42.5 (m)</t>
  </si>
  <si>
    <t>42 (m)</t>
  </si>
  <si>
    <t>41.5 (m)</t>
  </si>
  <si>
    <t>41 (m)</t>
  </si>
  <si>
    <t>40 (m)</t>
  </si>
  <si>
    <t>39.5 (m)</t>
  </si>
  <si>
    <t>39 (m)</t>
  </si>
  <si>
    <t>38.5 (m)</t>
  </si>
  <si>
    <t>38 (m)</t>
  </si>
  <si>
    <t>37.5 (m)</t>
  </si>
  <si>
    <t>37 (m)</t>
  </si>
  <si>
    <t>36.5 (m)</t>
  </si>
  <si>
    <t>35.5 (m)</t>
  </si>
  <si>
    <t>35 (m)</t>
  </si>
  <si>
    <t>34.5 (m)</t>
  </si>
  <si>
    <t>34 (m)</t>
  </si>
  <si>
    <t>33.5 (m)</t>
  </si>
  <si>
    <t>33 (m)</t>
  </si>
  <si>
    <t>32.5 (m)</t>
  </si>
  <si>
    <t>32 (m)</t>
  </si>
  <si>
    <t>31 (m)</t>
  </si>
  <si>
    <t>30.5 (m)</t>
  </si>
  <si>
    <t>30 (m)</t>
  </si>
  <si>
    <t>29.5 (m)</t>
  </si>
  <si>
    <t>29 (m)</t>
  </si>
  <si>
    <t>28.5 (m)</t>
  </si>
  <si>
    <t>28 (m)</t>
  </si>
  <si>
    <t>27.5 (m)</t>
  </si>
  <si>
    <t>26.5 (m)</t>
  </si>
  <si>
    <t>LGVM</t>
  </si>
  <si>
    <t>A1</t>
  </si>
  <si>
    <t>nbX</t>
  </si>
  <si>
    <t>1.01</t>
  </si>
  <si>
    <t>0.91</t>
  </si>
  <si>
    <t>0.85</t>
  </si>
  <si>
    <t>0.83</t>
  </si>
  <si>
    <t>0.84</t>
  </si>
  <si>
    <t>1.03</t>
  </si>
  <si>
    <t>0.93</t>
  </si>
  <si>
    <t>0.89</t>
  </si>
  <si>
    <t>1.04</t>
  </si>
  <si>
    <t>0.90</t>
  </si>
  <si>
    <t>0.95</t>
  </si>
  <si>
    <t>0.96</t>
  </si>
  <si>
    <t>0.98</t>
  </si>
  <si>
    <t>1.08</t>
  </si>
  <si>
    <t>1.10</t>
  </si>
  <si>
    <t>1.13</t>
  </si>
  <si>
    <t>1.14</t>
  </si>
  <si>
    <t>1.25</t>
  </si>
  <si>
    <t>116/150</t>
  </si>
  <si>
    <t>116P/150</t>
  </si>
  <si>
    <t>T1P-1</t>
  </si>
  <si>
    <t>* - Pendule en câble entre port. Bz 116 protégé et Fc 150   pour  L(mm) &gt;= 500 mm  Plan 205177</t>
  </si>
  <si>
    <t>µ - Pendule étrier cuivre entre port. Bz 116 protégé et Fc 150   pour  L(mm) &gt;= 500 mm  Plan 205167</t>
  </si>
  <si>
    <t>T2P-1</t>
  </si>
  <si>
    <t>T6P-1</t>
  </si>
  <si>
    <t>T3P-1</t>
  </si>
  <si>
    <t>T4P-1</t>
  </si>
  <si>
    <t>T5P-1</t>
  </si>
  <si>
    <t>1.1/1.1</t>
  </si>
  <si>
    <t>0.82*</t>
  </si>
  <si>
    <t>0.61*</t>
  </si>
  <si>
    <t>0.46*</t>
  </si>
  <si>
    <t>0.46µ</t>
  </si>
  <si>
    <t>0.43µ</t>
  </si>
  <si>
    <t>0.95/0.95</t>
  </si>
  <si>
    <t>0.68*</t>
  </si>
  <si>
    <t>0.50*</t>
  </si>
  <si>
    <t>0.47µ</t>
  </si>
  <si>
    <t>0.38µ</t>
  </si>
  <si>
    <t>0.9/0.9</t>
  </si>
  <si>
    <t>0.65*</t>
  </si>
  <si>
    <t>0.49*</t>
  </si>
  <si>
    <t>0.8/0.8</t>
  </si>
  <si>
    <t>0.57*</t>
  </si>
  <si>
    <t>0.44µ</t>
  </si>
  <si>
    <t>0.41µ</t>
  </si>
  <si>
    <t>0.7/0.7</t>
  </si>
  <si>
    <t>0.48*</t>
  </si>
  <si>
    <t>0.65/0.65</t>
  </si>
  <si>
    <t>0.45*</t>
  </si>
  <si>
    <t>0.37µ</t>
  </si>
  <si>
    <t>0.35µ</t>
  </si>
  <si>
    <t>0.49µ</t>
  </si>
  <si>
    <t>0.36µ</t>
  </si>
  <si>
    <t>0.42µ</t>
  </si>
  <si>
    <t>T5p-2</t>
  </si>
  <si>
    <t>T6p-2</t>
  </si>
  <si>
    <t>T7p-2</t>
  </si>
  <si>
    <t>T8p-2</t>
  </si>
  <si>
    <t>T9p-2</t>
  </si>
  <si>
    <t>0.58*</t>
  </si>
  <si>
    <t>0.60*</t>
  </si>
  <si>
    <t>0.54*</t>
  </si>
  <si>
    <t>0.51*</t>
  </si>
  <si>
    <t>0.63*</t>
  </si>
  <si>
    <t>0.62*</t>
  </si>
  <si>
    <t>V350 12/12</t>
  </si>
  <si>
    <t>V350 12/12 PP</t>
  </si>
  <si>
    <t>T1P12-1</t>
  </si>
  <si>
    <t>T2P12-1</t>
  </si>
  <si>
    <t>T3P12-1</t>
  </si>
  <si>
    <t>T4P12-1</t>
  </si>
  <si>
    <t>T5P12-1</t>
  </si>
  <si>
    <t>T6P12-1</t>
  </si>
  <si>
    <t>V350 20/25</t>
  </si>
  <si>
    <t>V350 20/25 PP</t>
  </si>
  <si>
    <t>0.80</t>
  </si>
  <si>
    <t>0.77</t>
  </si>
  <si>
    <t>S64-1</t>
  </si>
  <si>
    <t>64 (m)</t>
  </si>
  <si>
    <t>0.76</t>
  </si>
  <si>
    <t>0.75</t>
  </si>
  <si>
    <t>S63.5-1</t>
  </si>
  <si>
    <t>63.5 (m)</t>
  </si>
  <si>
    <t>0.79</t>
  </si>
  <si>
    <t>S62.5-1</t>
  </si>
  <si>
    <t>62.5 (m)</t>
  </si>
  <si>
    <t>S62-1</t>
  </si>
  <si>
    <t>62 (m)</t>
  </si>
  <si>
    <t>S61.5-1</t>
  </si>
  <si>
    <t>61.5 (m)</t>
  </si>
  <si>
    <t>0.82</t>
  </si>
  <si>
    <t>S61-1</t>
  </si>
  <si>
    <t>61 (m)</t>
  </si>
  <si>
    <t>S60.5-1</t>
  </si>
  <si>
    <t>60.5 (m)</t>
  </si>
  <si>
    <t>1.4</t>
  </si>
  <si>
    <t>0</t>
  </si>
  <si>
    <t>310546_X</t>
  </si>
  <si>
    <t>310580_X</t>
  </si>
  <si>
    <t>62,5 (m)</t>
  </si>
  <si>
    <t>61,5 (m)</t>
  </si>
  <si>
    <t>60,5 (m)</t>
  </si>
  <si>
    <t>connexion articulé</t>
  </si>
  <si>
    <t>CA V350 20/26 PP</t>
  </si>
  <si>
    <t>CA V350 20/26</t>
  </si>
  <si>
    <t>310352_C</t>
  </si>
  <si>
    <t>articulé/ etrier composite</t>
  </si>
  <si>
    <t>µ Pendule en câble entre port. Bz 116 protégé et Fc 150   pour  L(mm) &gt;= 275 mm  Plan 205167</t>
  </si>
  <si>
    <t>+ Pendule étrier composite entre port. Bz 116 protégé et Fc 150   pour  100mm &lt;= L(mm) &lt; 275 mm  Plan 205157</t>
  </si>
  <si>
    <t>T6P12-2</t>
  </si>
  <si>
    <t>T7P12-2</t>
  </si>
  <si>
    <t>T8P12-2</t>
  </si>
  <si>
    <t>T9P12-2</t>
  </si>
  <si>
    <t>1,04µ</t>
  </si>
  <si>
    <t>0,69µ</t>
  </si>
  <si>
    <t>0,3µ</t>
  </si>
  <si>
    <t>0,25µ</t>
  </si>
  <si>
    <t>58,5 (m)</t>
  </si>
  <si>
    <t>0,56µ</t>
  </si>
  <si>
    <t>0,34µ</t>
  </si>
  <si>
    <t>0,23µ</t>
  </si>
  <si>
    <t>0,74µ</t>
  </si>
  <si>
    <t>0,47µ</t>
  </si>
  <si>
    <t>0,22µ</t>
  </si>
  <si>
    <t>49,5 (m)</t>
  </si>
  <si>
    <t>0,67µ</t>
  </si>
  <si>
    <t>0,44µ</t>
  </si>
  <si>
    <t>0,54µ</t>
  </si>
  <si>
    <t>0,35µ</t>
  </si>
  <si>
    <t>0,24µ</t>
  </si>
  <si>
    <t>40,5 (m)</t>
  </si>
  <si>
    <t>0,31µ</t>
  </si>
  <si>
    <t>0,52µ</t>
  </si>
  <si>
    <t>0,36µ</t>
  </si>
  <si>
    <t>0,29µ</t>
  </si>
  <si>
    <t>0,55µ</t>
  </si>
  <si>
    <t>0,43µ</t>
  </si>
  <si>
    <t>31,5 (m)</t>
  </si>
  <si>
    <t>0,57µ</t>
  </si>
  <si>
    <t>0,49µ</t>
  </si>
  <si>
    <t>0,21µ</t>
  </si>
  <si>
    <t>0,86µ</t>
  </si>
  <si>
    <t>0,42µ</t>
  </si>
  <si>
    <t>0,38µ</t>
  </si>
  <si>
    <t>0,59µ</t>
  </si>
  <si>
    <t>gauche</t>
  </si>
  <si>
    <t>droite</t>
  </si>
  <si>
    <t>V350 12/12c</t>
  </si>
  <si>
    <t>310567_D</t>
  </si>
  <si>
    <t>pour porteur surchargé</t>
  </si>
  <si>
    <t>310567_STa</t>
  </si>
  <si>
    <t>310545_/</t>
  </si>
  <si>
    <t>0,82!</t>
  </si>
  <si>
    <t>0,8!</t>
  </si>
  <si>
    <t>0,81!</t>
  </si>
  <si>
    <t>0,79!</t>
  </si>
  <si>
    <t>0,78!</t>
  </si>
  <si>
    <t>0,77!</t>
  </si>
  <si>
    <t>S63,5-1</t>
  </si>
  <si>
    <t>63,5 (m)</t>
  </si>
  <si>
    <t>S62,5-1</t>
  </si>
  <si>
    <t>0,83!</t>
  </si>
  <si>
    <t>S61,5-1</t>
  </si>
  <si>
    <t>S60,5-1</t>
  </si>
  <si>
    <t>S59,5-1</t>
  </si>
  <si>
    <t>59,5 (m)</t>
  </si>
  <si>
    <t>S57,5-1</t>
  </si>
  <si>
    <t>57,5 (m)</t>
  </si>
  <si>
    <t>S56,5-1</t>
  </si>
  <si>
    <t>56,5 (m)</t>
  </si>
  <si>
    <t>S55,5-1</t>
  </si>
  <si>
    <t>55,5 (m)</t>
  </si>
  <si>
    <t>S54,5-1</t>
  </si>
  <si>
    <t>54,5 (m)</t>
  </si>
  <si>
    <t>S53,5-1</t>
  </si>
  <si>
    <t>53,5 (m)</t>
  </si>
  <si>
    <t>S52,5-1</t>
  </si>
  <si>
    <t>52,5 (m)</t>
  </si>
  <si>
    <t>S51,5-1</t>
  </si>
  <si>
    <t>51,5 (m)</t>
  </si>
  <si>
    <t>S50,5-1</t>
  </si>
  <si>
    <t>50,5 (m)</t>
  </si>
  <si>
    <t>S48,5-1</t>
  </si>
  <si>
    <t>48,5 (m)</t>
  </si>
  <si>
    <t>S47,5-1</t>
  </si>
  <si>
    <t>47,5 (m)</t>
  </si>
  <si>
    <t>S46,5-1</t>
  </si>
  <si>
    <t>46,5 (m)</t>
  </si>
  <si>
    <t>S45,5-1</t>
  </si>
  <si>
    <t>45,5 (m)</t>
  </si>
  <si>
    <t>S44,5-1</t>
  </si>
  <si>
    <t>44,5 (m)</t>
  </si>
  <si>
    <t>S43,5-1</t>
  </si>
  <si>
    <t>43,5 (m)</t>
  </si>
  <si>
    <t>S42,5-1</t>
  </si>
  <si>
    <t>42,5 (m)</t>
  </si>
  <si>
    <t>S41,5-1</t>
  </si>
  <si>
    <t>41,5 (m)</t>
  </si>
  <si>
    <t>S39,5-1</t>
  </si>
  <si>
    <t>39,5 (m)</t>
  </si>
  <si>
    <t>S38,5-1</t>
  </si>
  <si>
    <t>38,5 (m)</t>
  </si>
  <si>
    <t>S37,5-1</t>
  </si>
  <si>
    <t>37,5 (m)</t>
  </si>
  <si>
    <t>S36,5-1</t>
  </si>
  <si>
    <t>36,5 (m)</t>
  </si>
  <si>
    <t>S35,5-1</t>
  </si>
  <si>
    <t>35,5 (m)</t>
  </si>
  <si>
    <t>S34,5-1</t>
  </si>
  <si>
    <t>34,5 (m)</t>
  </si>
  <si>
    <t>S33,5-1</t>
  </si>
  <si>
    <t>33,5 (m)</t>
  </si>
  <si>
    <t>S32,5-1</t>
  </si>
  <si>
    <t>32,5 (m)</t>
  </si>
  <si>
    <t>S30,5-1</t>
  </si>
  <si>
    <t>30,5 (m)</t>
  </si>
  <si>
    <t>S29,5-1</t>
  </si>
  <si>
    <t>29,5 (m)</t>
  </si>
  <si>
    <t>S28,5-1</t>
  </si>
  <si>
    <t>28,5 (m)</t>
  </si>
  <si>
    <t>S27,5-1</t>
  </si>
  <si>
    <t>27,5 (m)</t>
  </si>
  <si>
    <t>S26,5-1</t>
  </si>
  <si>
    <t>26,5 (m)</t>
  </si>
  <si>
    <t>SP1</t>
  </si>
  <si>
    <t>0.66*</t>
  </si>
  <si>
    <t>0.39µ</t>
  </si>
  <si>
    <t>0.34µ</t>
  </si>
  <si>
    <t>' - Pendule pour porteur surchargé cuivre entre port. Bz 116 et câble de connexion Cu,164 et Fc 150   pour  L(mm) &gt;= 500 mm  Plan 205183</t>
  </si>
  <si>
    <t>* - Pendule en câble entre port. Bz 116 protégé et Fc 150   pour  L(mm) &gt;= 276 mm  Plan 205167</t>
  </si>
  <si>
    <t>! - Pendule connexion entre port. Bz 116 et Fc 150   pour  L(mm) 275 à 899 mm  Plan 205180</t>
  </si>
  <si>
    <t>aucun symb</t>
  </si>
  <si>
    <t xml:space="preserve"> - Pendule connexion sans articulation entre port. Bz 116 et câble Fc 150   pour  L(mm) &gt;= 900 mm  Plan 205186</t>
  </si>
  <si>
    <t>µ - Pendule étrier composite entre port. Bz 116 protégé et Fc 150   pour  L(mm) 100&gt;= 275 mm  Plan 205157</t>
  </si>
  <si>
    <t>Cat12/12Kn V200</t>
  </si>
  <si>
    <t>Cat12/12-20/20-20/26Kn V350</t>
  </si>
  <si>
    <t>sp2</t>
  </si>
  <si>
    <t>V200 12/12</t>
  </si>
  <si>
    <t>65,4/107</t>
  </si>
  <si>
    <t>SP5/7A-9A</t>
  </si>
  <si>
    <t>SP5/11-15</t>
  </si>
  <si>
    <t>$ - Pendule en câble entre port. Bz 65,4 nu et Fc 107   pour  L(mm) &gt;= 275 mm  Plan 205123</t>
  </si>
  <si>
    <t>43,34 (m)</t>
  </si>
  <si>
    <t>0,8/1,4</t>
  </si>
  <si>
    <t>0,65!</t>
  </si>
  <si>
    <t>0,63!</t>
  </si>
  <si>
    <t>0,71!</t>
  </si>
  <si>
    <t>1,25/0,58</t>
  </si>
  <si>
    <t>0,58/1,25</t>
  </si>
  <si>
    <t>0,99*</t>
  </si>
  <si>
    <t>0,81*</t>
  </si>
  <si>
    <t>0,67*</t>
  </si>
  <si>
    <t>0,59*</t>
  </si>
  <si>
    <t>0,53*</t>
  </si>
  <si>
    <t>0,48*</t>
  </si>
  <si>
    <t>0,45*</t>
  </si>
  <si>
    <t>0,43*</t>
  </si>
  <si>
    <t>0,46*</t>
  </si>
  <si>
    <t>0,64*</t>
  </si>
  <si>
    <t>0,79*</t>
  </si>
  <si>
    <t>0,98*</t>
  </si>
  <si>
    <t>N63</t>
  </si>
  <si>
    <t>N27</t>
  </si>
  <si>
    <t>T.CAT.DET.CAT.RCA.---,--- EEE 30604 A</t>
  </si>
  <si>
    <t>23/26</t>
  </si>
  <si>
    <t>SP1/44-46</t>
  </si>
  <si>
    <t>1/44</t>
  </si>
  <si>
    <t>1/46</t>
  </si>
  <si>
    <t>x</t>
  </si>
  <si>
    <t>2/2</t>
  </si>
  <si>
    <t>2/4</t>
  </si>
  <si>
    <t>SP2/2-4</t>
  </si>
  <si>
    <t>SP5/8A-10A</t>
  </si>
  <si>
    <t>5/8A</t>
  </si>
  <si>
    <t>5/10A</t>
  </si>
  <si>
    <t>SP5/12-14</t>
  </si>
  <si>
    <t>5/12</t>
  </si>
  <si>
    <t>5/14</t>
  </si>
  <si>
    <t>V350 20/20</t>
  </si>
  <si>
    <t>CA V350 20/26 PS</t>
  </si>
  <si>
    <t>V200 12/12P</t>
  </si>
  <si>
    <t>311520_A</t>
  </si>
  <si>
    <t>V350 20/20P</t>
  </si>
  <si>
    <t>V350 20/20PS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</si>
</sst>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* #,##0.00\ &quot;F&quot;_-;\-* #,##0.00\ &quot;F&quot;_-;_-* &quot;-&quot;??\ &quot;F&quot;_-;_-@_-"/>
    <numFmt numFmtId="165" formatCode="_-* #,##0.00\ _F_-;\-* #,##0.00\ _F_-;_-* &quot;-&quot;??\ _F_-;_-@_-"/>
    <numFmt numFmtId="166" formatCode="0.0"/>
    <numFmt numFmtId="167" formatCode="0.000"/>
    <numFmt numFmtId="168" formatCode="_-* #,##0\ _F_-;\-* #,##0\ _F_-;_-* &quot;-&quot;??\ _F_-;_-@_-"/>
    <numFmt numFmtId="169" formatCode="0.0000"/>
    <numFmt numFmtId="170" formatCode="d/m/yy"/>
    <numFmt numFmtId="171" formatCode="0.00;[Red]0.00"/>
  </numFmts>
  <fonts count="6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Courier"/>
      <family val="3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 Narrow"/>
      <family val="2"/>
    </font>
    <font>
      <b/>
      <u/>
      <sz val="16"/>
      <name val="Arial"/>
      <family val="2"/>
    </font>
    <font>
      <vertAlign val="subscript"/>
      <sz val="10"/>
      <name val="Arial"/>
      <family val="2"/>
    </font>
    <font>
      <b/>
      <sz val="12"/>
      <color indexed="10"/>
      <name val="Arial"/>
      <family val="2"/>
    </font>
    <font>
      <sz val="10"/>
      <color indexed="10"/>
      <name val="Arial"/>
      <family val="2"/>
    </font>
    <font>
      <sz val="10"/>
      <color indexed="11"/>
      <name val="Arial"/>
      <family val="2"/>
    </font>
    <font>
      <b/>
      <sz val="16"/>
      <name val="Arial"/>
      <family val="2"/>
    </font>
    <font>
      <b/>
      <sz val="14"/>
      <color indexed="11"/>
      <name val="Arial"/>
      <family val="2"/>
    </font>
    <font>
      <sz val="12"/>
      <color indexed="10"/>
      <name val="Arial"/>
      <family val="2"/>
    </font>
    <font>
      <sz val="10"/>
      <color indexed="8"/>
      <name val="Arial"/>
      <family val="2"/>
    </font>
    <font>
      <b/>
      <u/>
      <sz val="14"/>
      <name val="Arial"/>
      <family val="2"/>
    </font>
    <font>
      <b/>
      <sz val="12"/>
      <name val="Arial"/>
      <family val="2"/>
    </font>
    <font>
      <i/>
      <sz val="12"/>
      <name val="Times New Roman"/>
      <family val="1"/>
    </font>
    <font>
      <sz val="12"/>
      <name val="Times New Roman"/>
      <family val="1"/>
    </font>
    <font>
      <b/>
      <i/>
      <u/>
      <sz val="20"/>
      <name val="Times New Roman"/>
      <family val="1"/>
    </font>
    <font>
      <b/>
      <u/>
      <sz val="18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4"/>
      <color indexed="10"/>
      <name val="Times New Roman"/>
      <family val="1"/>
    </font>
    <font>
      <b/>
      <sz val="16"/>
      <name val="Times New Roman"/>
      <family val="1"/>
    </font>
    <font>
      <sz val="8"/>
      <name val="Times New Roman"/>
      <family val="1"/>
    </font>
    <font>
      <u/>
      <sz val="14"/>
      <name val="Times New Roman"/>
      <family val="1"/>
    </font>
    <font>
      <b/>
      <sz val="12"/>
      <color indexed="8"/>
      <name val="Times New Roman"/>
      <family val="1"/>
    </font>
    <font>
      <b/>
      <i/>
      <sz val="12"/>
      <name val="Times New Roman"/>
      <family val="1"/>
    </font>
    <font>
      <b/>
      <i/>
      <sz val="12"/>
      <color indexed="10"/>
      <name val="Times New Roman"/>
      <family val="1"/>
    </font>
    <font>
      <sz val="10"/>
      <name val="Times New Roman"/>
      <family val="1"/>
    </font>
    <font>
      <sz val="5"/>
      <name val="Arial Narrow"/>
      <family val="2"/>
    </font>
    <font>
      <sz val="7"/>
      <name val="Arial"/>
      <family val="2"/>
    </font>
    <font>
      <sz val="7"/>
      <color indexed="10"/>
      <name val="Arial"/>
      <family val="2"/>
    </font>
    <font>
      <sz val="6"/>
      <color indexed="10"/>
      <name val="Arial"/>
      <family val="2"/>
    </font>
    <font>
      <b/>
      <u/>
      <sz val="10"/>
      <name val="Arial"/>
      <family val="2"/>
    </font>
    <font>
      <b/>
      <i/>
      <sz val="10"/>
      <color indexed="10"/>
      <name val="Times New Roman"/>
      <family val="1"/>
    </font>
    <font>
      <sz val="14"/>
      <color indexed="42"/>
      <name val="Times New Roman"/>
      <family val="1"/>
    </font>
    <font>
      <sz val="13"/>
      <name val="Times New Roman"/>
      <family val="1"/>
    </font>
    <font>
      <sz val="13"/>
      <color indexed="10"/>
      <name val="Times New Roman"/>
      <family val="1"/>
    </font>
    <font>
      <sz val="9"/>
      <name val="Arial"/>
      <family val="2"/>
    </font>
    <font>
      <b/>
      <i/>
      <sz val="16"/>
      <color indexed="10"/>
      <name val="Times New Roman"/>
      <family val="1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i/>
      <sz val="14"/>
      <color indexed="10"/>
      <name val="Times New Roman"/>
      <family val="1"/>
    </font>
    <font>
      <sz val="5"/>
      <name val="Arial"/>
      <family val="2"/>
    </font>
    <font>
      <sz val="16"/>
      <name val="Arial"/>
      <family val="2"/>
    </font>
    <font>
      <sz val="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6"/>
      <name val="Arial"/>
      <family val="2"/>
    </font>
    <font>
      <b/>
      <sz val="10"/>
      <name val="Times New Roman"/>
      <family val="1"/>
    </font>
    <font>
      <u/>
      <sz val="10"/>
      <name val="Times New Roman"/>
      <family val="1"/>
    </font>
    <font>
      <sz val="8"/>
      <color indexed="12"/>
      <name val="Arial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8"/>
      <name val="Arial"/>
      <family val="2"/>
    </font>
    <font>
      <b/>
      <sz val="2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darkUp">
        <bgColor indexed="10"/>
      </patternFill>
    </fill>
    <fill>
      <patternFill patternType="lightUp">
        <bgColor indexed="42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4659260841701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0"/>
      </left>
      <right style="medium">
        <color indexed="50"/>
      </right>
      <top style="medium">
        <color indexed="50"/>
      </top>
      <bottom style="medium">
        <color indexed="50"/>
      </bottom>
      <diagonal/>
    </border>
    <border>
      <left style="thick">
        <color indexed="50"/>
      </left>
      <right/>
      <top style="thick">
        <color indexed="50"/>
      </top>
      <bottom/>
      <diagonal/>
    </border>
    <border>
      <left/>
      <right/>
      <top style="thick">
        <color indexed="50"/>
      </top>
      <bottom/>
      <diagonal/>
    </border>
    <border>
      <left style="thick">
        <color indexed="50"/>
      </left>
      <right/>
      <top/>
      <bottom/>
      <diagonal/>
    </border>
    <border>
      <left/>
      <right style="thick">
        <color indexed="50"/>
      </right>
      <top style="thick">
        <color indexed="50"/>
      </top>
      <bottom/>
      <diagonal/>
    </border>
    <border>
      <left/>
      <right style="thick">
        <color indexed="50"/>
      </right>
      <top/>
      <bottom/>
      <diagonal/>
    </border>
    <border>
      <left/>
      <right/>
      <top style="thick">
        <color indexed="1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50"/>
      </left>
      <right/>
      <top/>
      <bottom style="thick">
        <color indexed="50"/>
      </bottom>
      <diagonal/>
    </border>
    <border>
      <left/>
      <right/>
      <top/>
      <bottom style="thick">
        <color indexed="50"/>
      </bottom>
      <diagonal/>
    </border>
    <border>
      <left/>
      <right style="thick">
        <color indexed="50"/>
      </right>
      <top/>
      <bottom style="thick">
        <color indexed="5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50"/>
      </left>
      <right style="medium">
        <color indexed="50"/>
      </right>
      <top/>
      <bottom style="medium">
        <color indexed="50"/>
      </bottom>
      <diagonal/>
    </border>
    <border>
      <left style="medium">
        <color indexed="50"/>
      </left>
      <right style="medium">
        <color indexed="50"/>
      </right>
      <top style="medium">
        <color indexed="64"/>
      </top>
      <bottom style="medium">
        <color indexed="5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50"/>
      </right>
      <top style="medium">
        <color indexed="50"/>
      </top>
      <bottom style="medium">
        <color indexed="50"/>
      </bottom>
      <diagonal/>
    </border>
    <border>
      <left style="medium">
        <color indexed="50"/>
      </left>
      <right style="medium">
        <color indexed="64"/>
      </right>
      <top style="medium">
        <color indexed="50"/>
      </top>
      <bottom style="medium">
        <color indexed="5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50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50"/>
      </left>
      <right/>
      <top style="medium">
        <color indexed="50"/>
      </top>
      <bottom style="medium">
        <color indexed="5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Border="1"/>
    <xf numFmtId="2" fontId="0" fillId="0" borderId="0" xfId="2" applyNumberFormat="1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2" fontId="0" fillId="0" borderId="0" xfId="2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right"/>
    </xf>
    <xf numFmtId="2" fontId="4" fillId="0" borderId="4" xfId="0" applyNumberFormat="1" applyFont="1" applyBorder="1" applyAlignment="1">
      <alignment horizontal="center"/>
    </xf>
    <xf numFmtId="2" fontId="4" fillId="0" borderId="5" xfId="0" applyNumberFormat="1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4" fillId="0" borderId="5" xfId="0" applyFont="1" applyBorder="1" applyAlignment="1">
      <alignment horizontal="center"/>
    </xf>
    <xf numFmtId="170" fontId="4" fillId="0" borderId="5" xfId="0" applyNumberFormat="1" applyFont="1" applyBorder="1" applyAlignment="1">
      <alignment horizontal="center"/>
    </xf>
    <xf numFmtId="0" fontId="4" fillId="0" borderId="8" xfId="0" applyFon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/>
    <xf numFmtId="0" fontId="0" fillId="0" borderId="12" xfId="0" applyBorder="1"/>
    <xf numFmtId="0" fontId="6" fillId="0" borderId="1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4" fillId="0" borderId="13" xfId="0" applyFont="1" applyBorder="1" applyAlignment="1">
      <alignment horizontal="centerContinuous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4" fillId="0" borderId="6" xfId="0" applyFont="1" applyBorder="1"/>
    <xf numFmtId="0" fontId="4" fillId="0" borderId="7" xfId="0" applyFont="1" applyBorder="1"/>
    <xf numFmtId="0" fontId="7" fillId="0" borderId="12" xfId="0" applyFont="1" applyBorder="1" applyAlignment="1">
      <alignment horizontal="centerContinuous"/>
    </xf>
    <xf numFmtId="0" fontId="7" fillId="0" borderId="0" xfId="0" applyFont="1" applyBorder="1" applyAlignment="1">
      <alignment horizontal="centerContinuous"/>
    </xf>
    <xf numFmtId="0" fontId="7" fillId="0" borderId="13" xfId="0" applyFont="1" applyBorder="1" applyAlignment="1">
      <alignment horizontal="centerContinuous"/>
    </xf>
    <xf numFmtId="0" fontId="0" fillId="0" borderId="13" xfId="0" applyBorder="1" applyAlignment="1">
      <alignment horizontal="centerContinuous" vertical="center"/>
    </xf>
    <xf numFmtId="0" fontId="4" fillId="0" borderId="14" xfId="0" applyFont="1" applyBorder="1" applyAlignment="1">
      <alignment horizontal="centerContinuous"/>
    </xf>
    <xf numFmtId="0" fontId="4" fillId="0" borderId="8" xfId="0" applyFont="1" applyBorder="1"/>
    <xf numFmtId="0" fontId="4" fillId="0" borderId="9" xfId="0" applyFont="1" applyBorder="1"/>
    <xf numFmtId="0" fontId="0" fillId="0" borderId="9" xfId="0" applyBorder="1"/>
    <xf numFmtId="0" fontId="0" fillId="0" borderId="10" xfId="0" applyBorder="1"/>
    <xf numFmtId="0" fontId="0" fillId="0" borderId="14" xfId="0" applyBorder="1" applyAlignment="1">
      <alignment horizontal="centerContinuous" vertical="center"/>
    </xf>
    <xf numFmtId="0" fontId="0" fillId="0" borderId="15" xfId="0" applyBorder="1" applyAlignment="1">
      <alignment horizontal="centerContinuous" vertical="center"/>
    </xf>
    <xf numFmtId="0" fontId="0" fillId="0" borderId="16" xfId="0" applyBorder="1" applyAlignment="1">
      <alignment horizontal="centerContinuous" vertical="center"/>
    </xf>
    <xf numFmtId="0" fontId="4" fillId="0" borderId="17" xfId="0" applyFont="1" applyBorder="1"/>
    <xf numFmtId="0" fontId="4" fillId="0" borderId="11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6" xfId="0" applyFont="1" applyBorder="1" applyAlignment="1">
      <alignment horizontal="left"/>
    </xf>
    <xf numFmtId="0" fontId="4" fillId="0" borderId="11" xfId="0" applyFont="1" applyBorder="1" applyAlignment="1">
      <alignment horizontal="centerContinuous"/>
    </xf>
    <xf numFmtId="14" fontId="4" fillId="0" borderId="18" xfId="0" applyNumberFormat="1" applyFont="1" applyBorder="1" applyAlignment="1">
      <alignment horizontal="center"/>
    </xf>
    <xf numFmtId="0" fontId="4" fillId="0" borderId="16" xfId="0" applyFont="1" applyBorder="1" applyAlignment="1">
      <alignment horizontal="centerContinuous"/>
    </xf>
    <xf numFmtId="0" fontId="4" fillId="0" borderId="12" xfId="0" applyFont="1" applyBorder="1" applyAlignment="1">
      <alignment horizontal="centerContinuous"/>
    </xf>
    <xf numFmtId="0" fontId="1" fillId="0" borderId="12" xfId="0" applyFont="1" applyBorder="1" applyAlignment="1">
      <alignment horizontal="centerContinuous" vertical="center"/>
    </xf>
    <xf numFmtId="0" fontId="4" fillId="0" borderId="19" xfId="0" applyFont="1" applyBorder="1" applyAlignment="1">
      <alignment horizontal="centerContinuous" vertical="center"/>
    </xf>
    <xf numFmtId="0" fontId="0" fillId="0" borderId="18" xfId="0" applyBorder="1" applyAlignment="1">
      <alignment horizontal="centerContinuous" vertical="center"/>
    </xf>
    <xf numFmtId="0" fontId="4" fillId="0" borderId="0" xfId="0" applyFont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7" xfId="0" applyBorder="1" applyAlignment="1">
      <alignment horizontal="left"/>
    </xf>
    <xf numFmtId="0" fontId="1" fillId="0" borderId="0" xfId="0" applyFont="1" applyBorder="1" applyAlignment="1">
      <alignment horizontal="left"/>
    </xf>
    <xf numFmtId="2" fontId="0" fillId="0" borderId="0" xfId="0" applyNumberFormat="1" applyBorder="1"/>
    <xf numFmtId="0" fontId="0" fillId="0" borderId="13" xfId="0" applyBorder="1" applyAlignment="1">
      <alignment horizontal="center"/>
    </xf>
    <xf numFmtId="2" fontId="0" fillId="0" borderId="13" xfId="2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Continuous"/>
    </xf>
    <xf numFmtId="0" fontId="0" fillId="0" borderId="0" xfId="0" applyBorder="1" applyAlignment="1">
      <alignment horizontal="centerContinuous" vertical="center"/>
    </xf>
    <xf numFmtId="0" fontId="4" fillId="0" borderId="10" xfId="0" applyFont="1" applyBorder="1"/>
    <xf numFmtId="0" fontId="3" fillId="0" borderId="0" xfId="0" applyFont="1" applyBorder="1"/>
    <xf numFmtId="0" fontId="9" fillId="0" borderId="13" xfId="0" applyFont="1" applyBorder="1" applyAlignment="1">
      <alignment horizontal="centerContinuous"/>
    </xf>
    <xf numFmtId="0" fontId="4" fillId="0" borderId="0" xfId="0" applyFont="1" applyBorder="1"/>
    <xf numFmtId="0" fontId="0" fillId="0" borderId="0" xfId="0" applyFill="1" applyBorder="1"/>
    <xf numFmtId="0" fontId="5" fillId="0" borderId="0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1" fillId="0" borderId="0" xfId="0" applyFont="1" applyBorder="1"/>
    <xf numFmtId="0" fontId="0" fillId="0" borderId="12" xfId="0" applyBorder="1" applyAlignment="1">
      <alignment horizontal="center"/>
    </xf>
    <xf numFmtId="2" fontId="0" fillId="0" borderId="12" xfId="2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2" fontId="4" fillId="0" borderId="21" xfId="2" applyNumberFormat="1" applyFont="1" applyBorder="1" applyAlignment="1">
      <alignment horizontal="center"/>
    </xf>
    <xf numFmtId="0" fontId="4" fillId="0" borderId="0" xfId="0" applyFont="1" applyBorder="1" applyAlignment="1">
      <alignment vertical="center"/>
    </xf>
    <xf numFmtId="0" fontId="4" fillId="0" borderId="22" xfId="0" applyFont="1" applyBorder="1" applyAlignment="1">
      <alignment horizontal="center"/>
    </xf>
    <xf numFmtId="170" fontId="9" fillId="0" borderId="5" xfId="0" applyNumberFormat="1" applyFont="1" applyBorder="1" applyAlignment="1">
      <alignment horizontal="center"/>
    </xf>
    <xf numFmtId="0" fontId="9" fillId="0" borderId="9" xfId="0" applyFont="1" applyBorder="1"/>
    <xf numFmtId="2" fontId="4" fillId="0" borderId="23" xfId="0" applyNumberFormat="1" applyFont="1" applyBorder="1" applyAlignment="1">
      <alignment horizontal="center"/>
    </xf>
    <xf numFmtId="0" fontId="10" fillId="0" borderId="0" xfId="0" applyFont="1"/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5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5" xfId="0" applyBorder="1"/>
    <xf numFmtId="2" fontId="0" fillId="0" borderId="5" xfId="0" applyNumberFormat="1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6" fontId="14" fillId="0" borderId="0" xfId="0" applyNumberFormat="1" applyFont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/>
    </xf>
    <xf numFmtId="0" fontId="15" fillId="0" borderId="0" xfId="0" applyFont="1"/>
    <xf numFmtId="0" fontId="17" fillId="0" borderId="0" xfId="0" applyFont="1" applyBorder="1"/>
    <xf numFmtId="0" fontId="16" fillId="0" borderId="0" xfId="0" applyFont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167" fontId="14" fillId="0" borderId="0" xfId="0" applyNumberFormat="1" applyFont="1" applyAlignment="1">
      <alignment horizontal="center"/>
    </xf>
    <xf numFmtId="0" fontId="18" fillId="0" borderId="0" xfId="0" applyFont="1" applyBorder="1" applyAlignment="1">
      <alignment horizontal="right"/>
    </xf>
    <xf numFmtId="0" fontId="7" fillId="0" borderId="0" xfId="0" applyFont="1"/>
    <xf numFmtId="2" fontId="18" fillId="0" borderId="0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0" xfId="0" applyFont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 applyAlignment="1">
      <alignment horizontal="left"/>
    </xf>
    <xf numFmtId="1" fontId="14" fillId="0" borderId="0" xfId="0" applyNumberFormat="1" applyFont="1" applyAlignment="1">
      <alignment horizontal="center"/>
    </xf>
    <xf numFmtId="166" fontId="0" fillId="0" borderId="5" xfId="0" applyNumberFormat="1" applyBorder="1"/>
    <xf numFmtId="166" fontId="8" fillId="0" borderId="5" xfId="0" applyNumberFormat="1" applyFont="1" applyBorder="1" applyAlignment="1">
      <alignment horizontal="center"/>
    </xf>
    <xf numFmtId="166" fontId="0" fillId="0" borderId="0" xfId="0" applyNumberFormat="1"/>
    <xf numFmtId="166" fontId="8" fillId="0" borderId="18" xfId="0" applyNumberFormat="1" applyFont="1" applyBorder="1" applyAlignment="1">
      <alignment horizontal="center"/>
    </xf>
    <xf numFmtId="166" fontId="8" fillId="0" borderId="17" xfId="0" applyNumberFormat="1" applyFont="1" applyBorder="1" applyAlignment="1">
      <alignment horizontal="center"/>
    </xf>
    <xf numFmtId="167" fontId="0" fillId="0" borderId="0" xfId="0" applyNumberFormat="1" applyBorder="1"/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center"/>
    </xf>
    <xf numFmtId="1" fontId="18" fillId="0" borderId="0" xfId="0" applyNumberFormat="1" applyFont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5" xfId="0" applyNumberFormat="1" applyBorder="1"/>
    <xf numFmtId="0" fontId="28" fillId="2" borderId="26" xfId="0" applyFont="1" applyFill="1" applyBorder="1" applyAlignment="1" applyProtection="1">
      <alignment horizontal="center"/>
      <protection locked="0"/>
    </xf>
    <xf numFmtId="167" fontId="28" fillId="2" borderId="26" xfId="1" applyNumberFormat="1" applyFont="1" applyFill="1" applyBorder="1" applyAlignment="1" applyProtection="1">
      <alignment horizontal="center"/>
      <protection locked="0"/>
    </xf>
    <xf numFmtId="2" fontId="28" fillId="2" borderId="26" xfId="0" applyNumberFormat="1" applyFont="1" applyFill="1" applyBorder="1" applyAlignment="1" applyProtection="1">
      <alignment horizontal="center"/>
      <protection locked="0"/>
    </xf>
    <xf numFmtId="0" fontId="0" fillId="3" borderId="0" xfId="0" applyFill="1" applyProtection="1"/>
    <xf numFmtId="0" fontId="0" fillId="3" borderId="0" xfId="0" applyFill="1" applyBorder="1" applyProtection="1"/>
    <xf numFmtId="0" fontId="0" fillId="4" borderId="27" xfId="0" applyFill="1" applyBorder="1" applyProtection="1"/>
    <xf numFmtId="0" fontId="0" fillId="4" borderId="28" xfId="0" applyFill="1" applyBorder="1" applyProtection="1"/>
    <xf numFmtId="0" fontId="0" fillId="4" borderId="29" xfId="0" applyFill="1" applyBorder="1" applyProtection="1"/>
    <xf numFmtId="0" fontId="0" fillId="4" borderId="0" xfId="0" applyFill="1" applyBorder="1" applyProtection="1"/>
    <xf numFmtId="0" fontId="9" fillId="4" borderId="0" xfId="0" applyFont="1" applyFill="1" applyBorder="1" applyAlignment="1" applyProtection="1">
      <alignment horizontal="right"/>
    </xf>
    <xf numFmtId="0" fontId="6" fillId="4" borderId="0" xfId="0" applyFont="1" applyFill="1" applyBorder="1" applyAlignment="1" applyProtection="1">
      <alignment horizontal="center"/>
    </xf>
    <xf numFmtId="0" fontId="4" fillId="4" borderId="0" xfId="0" applyFont="1" applyFill="1" applyBorder="1" applyProtection="1"/>
    <xf numFmtId="0" fontId="21" fillId="4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4" borderId="30" xfId="0" applyFill="1" applyBorder="1" applyProtection="1"/>
    <xf numFmtId="0" fontId="0" fillId="0" borderId="0" xfId="0" applyBorder="1" applyProtection="1"/>
    <xf numFmtId="0" fontId="0" fillId="4" borderId="31" xfId="0" applyFill="1" applyBorder="1" applyProtection="1"/>
    <xf numFmtId="0" fontId="0" fillId="4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Continuous"/>
    </xf>
    <xf numFmtId="0" fontId="4" fillId="0" borderId="0" xfId="0" applyFont="1" applyBorder="1" applyProtection="1"/>
    <xf numFmtId="0" fontId="7" fillId="4" borderId="0" xfId="0" applyFont="1" applyFill="1" applyBorder="1" applyAlignment="1" applyProtection="1">
      <alignment horizontal="centerContinuous"/>
    </xf>
    <xf numFmtId="0" fontId="7" fillId="4" borderId="31" xfId="0" applyFont="1" applyFill="1" applyBorder="1" applyAlignment="1" applyProtection="1">
      <alignment horizontal="centerContinuous"/>
    </xf>
    <xf numFmtId="0" fontId="7" fillId="3" borderId="0" xfId="0" applyFont="1" applyFill="1" applyBorder="1" applyAlignment="1" applyProtection="1">
      <alignment horizontal="centerContinuous"/>
    </xf>
    <xf numFmtId="0" fontId="0" fillId="0" borderId="0" xfId="0" applyBorder="1" applyAlignment="1" applyProtection="1">
      <alignment horizontal="centerContinuous" vertical="center"/>
    </xf>
    <xf numFmtId="0" fontId="4" fillId="4" borderId="0" xfId="0" applyFont="1" applyFill="1" applyBorder="1" applyAlignment="1" applyProtection="1">
      <alignment horizontal="centerContinuous"/>
    </xf>
    <xf numFmtId="0" fontId="0" fillId="4" borderId="31" xfId="0" applyFill="1" applyBorder="1" applyAlignment="1" applyProtection="1">
      <alignment horizontal="centerContinuous"/>
    </xf>
    <xf numFmtId="0" fontId="0" fillId="3" borderId="0" xfId="0" applyFill="1" applyBorder="1" applyAlignment="1" applyProtection="1">
      <alignment horizontal="centerContinuous"/>
    </xf>
    <xf numFmtId="0" fontId="22" fillId="4" borderId="0" xfId="0" applyFon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4" fillId="4" borderId="0" xfId="0" applyFont="1" applyFill="1" applyBorder="1" applyProtection="1"/>
    <xf numFmtId="0" fontId="19" fillId="4" borderId="0" xfId="0" applyFont="1" applyFill="1" applyBorder="1" applyProtection="1"/>
    <xf numFmtId="0" fontId="29" fillId="4" borderId="0" xfId="0" applyFont="1" applyFill="1" applyBorder="1" applyProtection="1"/>
    <xf numFmtId="0" fontId="20" fillId="4" borderId="0" xfId="0" applyFont="1" applyFill="1" applyBorder="1" applyProtection="1"/>
    <xf numFmtId="0" fontId="1" fillId="4" borderId="0" xfId="0" applyFont="1" applyFill="1" applyBorder="1" applyProtection="1"/>
    <xf numFmtId="0" fontId="26" fillId="4" borderId="0" xfId="0" applyFont="1" applyFill="1" applyBorder="1" applyAlignment="1" applyProtection="1">
      <alignment horizontal="center"/>
    </xf>
    <xf numFmtId="0" fontId="6" fillId="3" borderId="0" xfId="0" applyFont="1" applyFill="1" applyProtection="1"/>
    <xf numFmtId="0" fontId="6" fillId="4" borderId="29" xfId="0" applyFont="1" applyFill="1" applyBorder="1" applyProtection="1"/>
    <xf numFmtId="0" fontId="27" fillId="4" borderId="0" xfId="0" applyFont="1" applyFill="1" applyBorder="1" applyAlignment="1" applyProtection="1">
      <alignment horizontal="right"/>
    </xf>
    <xf numFmtId="0" fontId="27" fillId="4" borderId="0" xfId="0" applyFont="1" applyFill="1" applyBorder="1" applyAlignment="1" applyProtection="1">
      <alignment horizontal="center"/>
    </xf>
    <xf numFmtId="0" fontId="27" fillId="4" borderId="0" xfId="0" applyFont="1" applyFill="1" applyBorder="1" applyProtection="1"/>
    <xf numFmtId="0" fontId="6" fillId="4" borderId="31" xfId="0" applyFont="1" applyFill="1" applyBorder="1" applyProtection="1"/>
    <xf numFmtId="0" fontId="6" fillId="0" borderId="0" xfId="0" applyFont="1" applyProtection="1"/>
    <xf numFmtId="2" fontId="28" fillId="4" borderId="0" xfId="1" applyNumberFormat="1" applyFont="1" applyFill="1" applyBorder="1" applyAlignment="1" applyProtection="1">
      <alignment horizontal="center"/>
    </xf>
    <xf numFmtId="0" fontId="6" fillId="4" borderId="0" xfId="0" applyFont="1" applyFill="1" applyBorder="1" applyAlignment="1" applyProtection="1">
      <alignment horizontal="right"/>
    </xf>
    <xf numFmtId="0" fontId="27" fillId="4" borderId="32" xfId="0" applyFont="1" applyFill="1" applyBorder="1" applyAlignment="1" applyProtection="1">
      <alignment horizontal="center"/>
    </xf>
    <xf numFmtId="0" fontId="27" fillId="4" borderId="32" xfId="0" applyFont="1" applyFill="1" applyBorder="1" applyProtection="1"/>
    <xf numFmtId="0" fontId="6" fillId="4" borderId="0" xfId="0" applyFont="1" applyFill="1" applyBorder="1" applyProtection="1"/>
    <xf numFmtId="168" fontId="13" fillId="4" borderId="0" xfId="1" applyNumberFormat="1" applyFon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right"/>
    </xf>
    <xf numFmtId="0" fontId="13" fillId="4" borderId="0" xfId="0" applyFont="1" applyFill="1" applyBorder="1" applyAlignment="1" applyProtection="1">
      <alignment horizontal="center"/>
    </xf>
    <xf numFmtId="0" fontId="28" fillId="4" borderId="0" xfId="0" applyFont="1" applyFill="1" applyBorder="1" applyAlignment="1" applyProtection="1">
      <alignment horizontal="center"/>
    </xf>
    <xf numFmtId="2" fontId="28" fillId="4" borderId="0" xfId="0" applyNumberFormat="1" applyFont="1" applyFill="1" applyBorder="1" applyAlignment="1" applyProtection="1">
      <alignment horizontal="center"/>
    </xf>
    <xf numFmtId="0" fontId="30" fillId="4" borderId="0" xfId="0" applyFont="1" applyFill="1" applyBorder="1" applyAlignment="1" applyProtection="1">
      <alignment horizontal="center"/>
    </xf>
    <xf numFmtId="0" fontId="34" fillId="4" borderId="0" xfId="0" applyFont="1" applyFill="1" applyBorder="1" applyProtection="1"/>
    <xf numFmtId="0" fontId="27" fillId="4" borderId="0" xfId="0" applyFont="1" applyFill="1" applyBorder="1" applyAlignment="1" applyProtection="1">
      <alignment horizontal="right" wrapText="1"/>
    </xf>
    <xf numFmtId="0" fontId="27" fillId="4" borderId="0" xfId="0" applyFont="1" applyFill="1" applyBorder="1" applyAlignment="1" applyProtection="1">
      <alignment horizontal="center" wrapText="1"/>
    </xf>
    <xf numFmtId="0" fontId="27" fillId="4" borderId="1" xfId="0" applyFont="1" applyFill="1" applyBorder="1" applyAlignment="1" applyProtection="1">
      <alignment horizontal="center" vertical="center"/>
    </xf>
    <xf numFmtId="0" fontId="27" fillId="4" borderId="3" xfId="0" applyFont="1" applyFill="1" applyBorder="1" applyAlignment="1" applyProtection="1">
      <alignment horizontal="center" vertical="center" wrapText="1"/>
    </xf>
    <xf numFmtId="0" fontId="27" fillId="4" borderId="24" xfId="0" applyFont="1" applyFill="1" applyBorder="1" applyAlignment="1" applyProtection="1">
      <alignment horizontal="center" wrapText="1"/>
    </xf>
    <xf numFmtId="0" fontId="27" fillId="4" borderId="4" xfId="0" applyFont="1" applyFill="1" applyBorder="1" applyAlignment="1" applyProtection="1">
      <alignment horizontal="right"/>
    </xf>
    <xf numFmtId="0" fontId="27" fillId="4" borderId="33" xfId="0" applyFont="1" applyFill="1" applyBorder="1" applyAlignment="1" applyProtection="1">
      <alignment horizontal="center"/>
    </xf>
    <xf numFmtId="0" fontId="32" fillId="4" borderId="0" xfId="0" applyFont="1" applyFill="1" applyBorder="1" applyAlignment="1" applyProtection="1">
      <alignment horizontal="center"/>
    </xf>
    <xf numFmtId="2" fontId="35" fillId="4" borderId="0" xfId="0" applyNumberFormat="1" applyFont="1" applyFill="1" applyBorder="1" applyAlignment="1" applyProtection="1">
      <alignment horizontal="left"/>
    </xf>
    <xf numFmtId="0" fontId="33" fillId="4" borderId="0" xfId="0" applyFont="1" applyFill="1" applyBorder="1" applyAlignment="1" applyProtection="1">
      <alignment horizontal="left"/>
    </xf>
    <xf numFmtId="0" fontId="34" fillId="4" borderId="0" xfId="0" applyFont="1" applyFill="1" applyBorder="1" applyAlignment="1" applyProtection="1">
      <alignment horizontal="left"/>
    </xf>
    <xf numFmtId="0" fontId="27" fillId="4" borderId="34" xfId="0" applyFont="1" applyFill="1" applyBorder="1" applyAlignment="1" applyProtection="1">
      <alignment horizontal="center" vertical="center"/>
    </xf>
    <xf numFmtId="0" fontId="0" fillId="4" borderId="35" xfId="0" applyFill="1" applyBorder="1" applyProtection="1"/>
    <xf numFmtId="0" fontId="27" fillId="4" borderId="36" xfId="0" applyFont="1" applyFill="1" applyBorder="1" applyAlignment="1" applyProtection="1">
      <alignment horizontal="right"/>
    </xf>
    <xf numFmtId="0" fontId="27" fillId="4" borderId="36" xfId="0" applyFont="1" applyFill="1" applyBorder="1" applyAlignment="1" applyProtection="1">
      <alignment horizontal="center"/>
    </xf>
    <xf numFmtId="0" fontId="27" fillId="4" borderId="36" xfId="0" applyFont="1" applyFill="1" applyBorder="1" applyProtection="1"/>
    <xf numFmtId="0" fontId="0" fillId="4" borderId="37" xfId="0" applyFill="1" applyBorder="1" applyProtection="1"/>
    <xf numFmtId="0" fontId="0" fillId="3" borderId="0" xfId="0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center"/>
    </xf>
    <xf numFmtId="0" fontId="1" fillId="0" borderId="0" xfId="0" applyFont="1" applyProtection="1"/>
    <xf numFmtId="2" fontId="0" fillId="0" borderId="0" xfId="0" applyNumberFormat="1" applyProtection="1"/>
    <xf numFmtId="167" fontId="0" fillId="0" borderId="0" xfId="0" applyNumberFormat="1" applyProtection="1"/>
    <xf numFmtId="2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170" fontId="36" fillId="0" borderId="8" xfId="0" applyNumberFormat="1" applyFont="1" applyBorder="1" applyAlignment="1">
      <alignment horizontal="center"/>
    </xf>
    <xf numFmtId="170" fontId="36" fillId="0" borderId="18" xfId="0" applyNumberFormat="1" applyFont="1" applyBorder="1" applyAlignment="1">
      <alignment horizontal="center"/>
    </xf>
    <xf numFmtId="169" fontId="0" fillId="0" borderId="5" xfId="0" applyNumberFormat="1" applyBorder="1" applyAlignment="1">
      <alignment horizontal="center"/>
    </xf>
    <xf numFmtId="167" fontId="0" fillId="0" borderId="5" xfId="0" applyNumberFormat="1" applyBorder="1"/>
    <xf numFmtId="166" fontId="0" fillId="0" borderId="0" xfId="0" applyNumberFormat="1" applyBorder="1"/>
    <xf numFmtId="167" fontId="37" fillId="0" borderId="0" xfId="0" applyNumberFormat="1" applyFont="1" applyAlignment="1">
      <alignment horizontal="center"/>
    </xf>
    <xf numFmtId="2" fontId="37" fillId="0" borderId="21" xfId="2" applyNumberFormat="1" applyFont="1" applyBorder="1" applyAlignment="1">
      <alignment horizontal="center"/>
    </xf>
    <xf numFmtId="167" fontId="37" fillId="0" borderId="4" xfId="0" applyNumberFormat="1" applyFont="1" applyBorder="1" applyAlignment="1">
      <alignment horizontal="center"/>
    </xf>
    <xf numFmtId="167" fontId="37" fillId="0" borderId="5" xfId="0" applyNumberFormat="1" applyFont="1" applyBorder="1" applyAlignment="1">
      <alignment horizontal="center"/>
    </xf>
    <xf numFmtId="0" fontId="37" fillId="0" borderId="0" xfId="0" applyFont="1"/>
    <xf numFmtId="0" fontId="4" fillId="0" borderId="0" xfId="0" applyFont="1" applyAlignment="1">
      <alignment horizontal="center"/>
    </xf>
    <xf numFmtId="167" fontId="4" fillId="0" borderId="0" xfId="0" applyNumberFormat="1" applyFont="1"/>
    <xf numFmtId="0" fontId="4" fillId="0" borderId="0" xfId="0" applyFont="1"/>
    <xf numFmtId="167" fontId="4" fillId="0" borderId="38" xfId="0" applyNumberFormat="1" applyFont="1" applyBorder="1" applyAlignment="1">
      <alignment horizontal="center"/>
    </xf>
    <xf numFmtId="167" fontId="4" fillId="0" borderId="39" xfId="0" applyNumberFormat="1" applyFont="1" applyBorder="1" applyAlignment="1">
      <alignment horizontal="center"/>
    </xf>
    <xf numFmtId="167" fontId="4" fillId="0" borderId="40" xfId="0" applyNumberFormat="1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49" fontId="38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center"/>
    </xf>
    <xf numFmtId="0" fontId="40" fillId="0" borderId="0" xfId="0" applyFont="1" applyAlignment="1">
      <alignment horizontal="right"/>
    </xf>
    <xf numFmtId="167" fontId="0" fillId="0" borderId="0" xfId="0" applyNumberFormat="1" applyAlignment="1">
      <alignment horizontal="center"/>
    </xf>
    <xf numFmtId="0" fontId="8" fillId="0" borderId="0" xfId="0" applyFont="1" applyBorder="1" applyAlignment="1">
      <alignment horizontal="center"/>
    </xf>
    <xf numFmtId="167" fontId="4" fillId="0" borderId="0" xfId="0" applyNumberFormat="1" applyFont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41" xfId="0" applyBorder="1"/>
    <xf numFmtId="0" fontId="14" fillId="0" borderId="41" xfId="0" applyFont="1" applyBorder="1" applyAlignment="1">
      <alignment horizontal="center"/>
    </xf>
    <xf numFmtId="0" fontId="0" fillId="0" borderId="42" xfId="0" applyBorder="1"/>
    <xf numFmtId="0" fontId="0" fillId="0" borderId="42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5" borderId="0" xfId="0" applyFill="1"/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8" fillId="0" borderId="0" xfId="0" applyFont="1"/>
    <xf numFmtId="2" fontId="0" fillId="0" borderId="41" xfId="0" applyNumberFormat="1" applyBorder="1" applyAlignment="1">
      <alignment horizontal="left"/>
    </xf>
    <xf numFmtId="2" fontId="14" fillId="0" borderId="41" xfId="0" applyNumberFormat="1" applyFont="1" applyBorder="1" applyAlignment="1">
      <alignment horizontal="center"/>
    </xf>
    <xf numFmtId="0" fontId="0" fillId="0" borderId="41" xfId="0" applyBorder="1" applyAlignment="1">
      <alignment horizontal="left"/>
    </xf>
    <xf numFmtId="1" fontId="14" fillId="0" borderId="41" xfId="0" applyNumberFormat="1" applyFont="1" applyBorder="1" applyAlignment="1">
      <alignment horizontal="center"/>
    </xf>
    <xf numFmtId="166" fontId="14" fillId="0" borderId="41" xfId="0" applyNumberFormat="1" applyFont="1" applyBorder="1" applyAlignment="1">
      <alignment horizontal="center"/>
    </xf>
    <xf numFmtId="0" fontId="25" fillId="4" borderId="0" xfId="0" applyFont="1" applyFill="1" applyBorder="1" applyAlignment="1" applyProtection="1">
      <alignment horizontal="right"/>
    </xf>
    <xf numFmtId="0" fontId="41" fillId="4" borderId="0" xfId="0" applyFont="1" applyFill="1" applyBorder="1" applyProtection="1"/>
    <xf numFmtId="0" fontId="27" fillId="6" borderId="43" xfId="0" applyFont="1" applyFill="1" applyBorder="1" applyAlignment="1" applyProtection="1">
      <alignment horizontal="center"/>
    </xf>
    <xf numFmtId="0" fontId="27" fillId="6" borderId="0" xfId="0" applyFont="1" applyFill="1" applyBorder="1" applyProtection="1"/>
    <xf numFmtId="0" fontId="27" fillId="4" borderId="8" xfId="0" applyFont="1" applyFill="1" applyBorder="1" applyAlignment="1" applyProtection="1">
      <alignment horizontal="center"/>
    </xf>
    <xf numFmtId="2" fontId="28" fillId="2" borderId="44" xfId="0" applyNumberFormat="1" applyFont="1" applyFill="1" applyBorder="1" applyAlignment="1" applyProtection="1">
      <alignment horizontal="center"/>
      <protection locked="0"/>
    </xf>
    <xf numFmtId="0" fontId="28" fillId="2" borderId="45" xfId="0" applyFont="1" applyFill="1" applyBorder="1" applyAlignment="1" applyProtection="1">
      <alignment horizontal="center"/>
      <protection locked="0"/>
    </xf>
    <xf numFmtId="0" fontId="27" fillId="6" borderId="46" xfId="0" applyFont="1" applyFill="1" applyBorder="1" applyProtection="1"/>
    <xf numFmtId="0" fontId="27" fillId="6" borderId="47" xfId="0" applyFont="1" applyFill="1" applyBorder="1" applyProtection="1"/>
    <xf numFmtId="0" fontId="28" fillId="2" borderId="48" xfId="0" applyFont="1" applyFill="1" applyBorder="1" applyAlignment="1" applyProtection="1">
      <alignment horizontal="center"/>
      <protection locked="0"/>
    </xf>
    <xf numFmtId="0" fontId="28" fillId="2" borderId="49" xfId="0" applyFont="1" applyFill="1" applyBorder="1" applyAlignment="1" applyProtection="1">
      <alignment horizontal="center"/>
      <protection locked="0"/>
    </xf>
    <xf numFmtId="0" fontId="42" fillId="6" borderId="41" xfId="0" applyFont="1" applyFill="1" applyBorder="1" applyAlignment="1" applyProtection="1">
      <alignment horizontal="center"/>
    </xf>
    <xf numFmtId="0" fontId="42" fillId="6" borderId="50" xfId="0" applyFont="1" applyFill="1" applyBorder="1" applyAlignment="1" applyProtection="1">
      <alignment horizontal="center"/>
    </xf>
    <xf numFmtId="2" fontId="35" fillId="4" borderId="0" xfId="0" applyNumberFormat="1" applyFont="1" applyFill="1" applyBorder="1" applyAlignment="1" applyProtection="1">
      <alignment horizontal="right"/>
    </xf>
    <xf numFmtId="0" fontId="28" fillId="6" borderId="38" xfId="0" applyFont="1" applyFill="1" applyBorder="1" applyAlignment="1" applyProtection="1">
      <alignment horizontal="center"/>
    </xf>
    <xf numFmtId="0" fontId="27" fillId="6" borderId="51" xfId="0" applyFont="1" applyFill="1" applyBorder="1" applyAlignment="1" applyProtection="1">
      <alignment horizontal="center"/>
    </xf>
    <xf numFmtId="2" fontId="7" fillId="0" borderId="0" xfId="0" applyNumberFormat="1" applyFont="1" applyBorder="1"/>
    <xf numFmtId="0" fontId="4" fillId="0" borderId="0" xfId="0" applyFont="1" applyBorder="1" applyAlignment="1">
      <alignment horizontal="left"/>
    </xf>
    <xf numFmtId="167" fontId="4" fillId="0" borderId="5" xfId="0" applyNumberFormat="1" applyFont="1" applyBorder="1" applyAlignment="1">
      <alignment horizontal="center"/>
    </xf>
    <xf numFmtId="167" fontId="4" fillId="0" borderId="4" xfId="0" applyNumberFormat="1" applyFont="1" applyBorder="1" applyAlignment="1">
      <alignment horizontal="center"/>
    </xf>
    <xf numFmtId="167" fontId="4" fillId="0" borderId="23" xfId="0" applyNumberFormat="1" applyFont="1" applyBorder="1" applyAlignment="1">
      <alignment horizontal="center"/>
    </xf>
    <xf numFmtId="0" fontId="6" fillId="4" borderId="52" xfId="0" applyFont="1" applyFill="1" applyBorder="1" applyProtection="1"/>
    <xf numFmtId="0" fontId="43" fillId="4" borderId="53" xfId="0" applyFont="1" applyFill="1" applyBorder="1" applyAlignment="1" applyProtection="1">
      <alignment horizontal="center"/>
    </xf>
    <xf numFmtId="0" fontId="44" fillId="2" borderId="26" xfId="0" applyFont="1" applyFill="1" applyBorder="1" applyAlignment="1" applyProtection="1">
      <alignment horizontal="center"/>
      <protection locked="0"/>
    </xf>
    <xf numFmtId="0" fontId="43" fillId="4" borderId="54" xfId="0" applyFont="1" applyFill="1" applyBorder="1" applyAlignment="1" applyProtection="1">
      <alignment horizontal="center"/>
    </xf>
    <xf numFmtId="0" fontId="43" fillId="4" borderId="55" xfId="0" applyFont="1" applyFill="1" applyBorder="1" applyAlignment="1" applyProtection="1">
      <alignment horizontal="center"/>
    </xf>
    <xf numFmtId="2" fontId="8" fillId="0" borderId="0" xfId="0" applyNumberFormat="1" applyFont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0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0" xfId="0" applyNumberFormat="1"/>
    <xf numFmtId="167" fontId="0" fillId="0" borderId="39" xfId="0" applyNumberFormat="1" applyBorder="1" applyAlignment="1">
      <alignment horizontal="center"/>
    </xf>
    <xf numFmtId="4" fontId="0" fillId="0" borderId="0" xfId="0" applyNumberFormat="1"/>
    <xf numFmtId="4" fontId="0" fillId="0" borderId="5" xfId="0" applyNumberFormat="1" applyBorder="1"/>
    <xf numFmtId="4" fontId="0" fillId="0" borderId="5" xfId="0" applyNumberFormat="1" applyBorder="1" applyAlignment="1">
      <alignment horizontal="center"/>
    </xf>
    <xf numFmtId="167" fontId="45" fillId="0" borderId="0" xfId="0" applyNumberFormat="1" applyFont="1" applyAlignment="1">
      <alignment horizontal="center"/>
    </xf>
    <xf numFmtId="167" fontId="45" fillId="0" borderId="0" xfId="0" applyNumberFormat="1" applyFont="1"/>
    <xf numFmtId="167" fontId="45" fillId="0" borderId="17" xfId="0" applyNumberFormat="1" applyFont="1" applyBorder="1"/>
    <xf numFmtId="167" fontId="45" fillId="0" borderId="17" xfId="0" applyNumberFormat="1" applyFont="1" applyBorder="1" applyAlignment="1">
      <alignment horizontal="center"/>
    </xf>
    <xf numFmtId="0" fontId="0" fillId="0" borderId="0" xfId="0" applyAlignment="1">
      <alignment wrapText="1" shrinkToFit="1"/>
    </xf>
    <xf numFmtId="2" fontId="0" fillId="0" borderId="17" xfId="0" applyNumberFormat="1" applyBorder="1" applyAlignment="1">
      <alignment horizontal="center"/>
    </xf>
    <xf numFmtId="2" fontId="0" fillId="0" borderId="24" xfId="0" applyNumberFormat="1" applyBorder="1"/>
    <xf numFmtId="2" fontId="0" fillId="0" borderId="17" xfId="0" applyNumberFormat="1" applyBorder="1"/>
    <xf numFmtId="2" fontId="18" fillId="0" borderId="5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0" fillId="4" borderId="0" xfId="0" applyFill="1" applyBorder="1" applyAlignment="1" applyProtection="1">
      <alignment horizontal="left"/>
    </xf>
    <xf numFmtId="0" fontId="46" fillId="4" borderId="0" xfId="0" applyFont="1" applyFill="1" applyBorder="1" applyAlignment="1" applyProtection="1">
      <alignment horizontal="center"/>
    </xf>
    <xf numFmtId="0" fontId="47" fillId="0" borderId="0" xfId="0" applyFont="1" applyBorder="1"/>
    <xf numFmtId="0" fontId="48" fillId="4" borderId="0" xfId="0" applyFont="1" applyFill="1" applyBorder="1" applyAlignment="1" applyProtection="1">
      <alignment horizontal="left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169" fontId="0" fillId="0" borderId="0" xfId="0" applyNumberFormat="1"/>
    <xf numFmtId="167" fontId="18" fillId="0" borderId="5" xfId="0" applyNumberFormat="1" applyFont="1" applyBorder="1" applyAlignment="1">
      <alignment horizontal="center"/>
    </xf>
    <xf numFmtId="1" fontId="28" fillId="2" borderId="56" xfId="0" applyNumberFormat="1" applyFont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right"/>
    </xf>
    <xf numFmtId="2" fontId="0" fillId="0" borderId="24" xfId="0" applyNumberFormat="1" applyBorder="1" applyAlignment="1">
      <alignment horizontal="left"/>
    </xf>
    <xf numFmtId="1" fontId="45" fillId="0" borderId="0" xfId="0" applyNumberFormat="1" applyFont="1" applyAlignment="1">
      <alignment horizontal="center"/>
    </xf>
    <xf numFmtId="0" fontId="27" fillId="4" borderId="57" xfId="0" applyFont="1" applyFill="1" applyBorder="1" applyAlignment="1" applyProtection="1">
      <alignment horizontal="center" vertical="center" wrapText="1"/>
    </xf>
    <xf numFmtId="0" fontId="27" fillId="4" borderId="58" xfId="0" applyFont="1" applyFill="1" applyBorder="1" applyAlignment="1" applyProtection="1">
      <alignment horizontal="center" wrapText="1"/>
    </xf>
    <xf numFmtId="0" fontId="43" fillId="4" borderId="59" xfId="0" applyFont="1" applyFill="1" applyBorder="1" applyAlignment="1" applyProtection="1">
      <alignment horizontal="center"/>
    </xf>
    <xf numFmtId="0" fontId="43" fillId="4" borderId="60" xfId="0" applyFont="1" applyFill="1" applyBorder="1" applyAlignment="1" applyProtection="1">
      <alignment horizontal="center"/>
    </xf>
    <xf numFmtId="0" fontId="43" fillId="4" borderId="61" xfId="0" applyFont="1" applyFill="1" applyBorder="1" applyAlignment="1" applyProtection="1">
      <alignment horizontal="center"/>
    </xf>
    <xf numFmtId="0" fontId="49" fillId="4" borderId="0" xfId="0" applyFont="1" applyFill="1" applyBorder="1" applyAlignment="1" applyProtection="1">
      <alignment horizontal="center" vertical="top"/>
    </xf>
    <xf numFmtId="0" fontId="50" fillId="0" borderId="10" xfId="0" applyFont="1" applyBorder="1"/>
    <xf numFmtId="2" fontId="4" fillId="0" borderId="25" xfId="0" applyNumberFormat="1" applyFont="1" applyBorder="1" applyAlignment="1">
      <alignment horizontal="center"/>
    </xf>
    <xf numFmtId="2" fontId="4" fillId="0" borderId="40" xfId="0" applyNumberFormat="1" applyFont="1" applyBorder="1" applyAlignment="1">
      <alignment horizontal="center"/>
    </xf>
    <xf numFmtId="2" fontId="4" fillId="0" borderId="39" xfId="0" applyNumberFormat="1" applyFont="1" applyBorder="1" applyAlignment="1">
      <alignment horizont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7" fillId="0" borderId="6" xfId="0" applyNumberFormat="1" applyFont="1" applyFill="1" applyBorder="1" applyAlignment="1" applyProtection="1">
      <alignment horizontal="center" vertical="center"/>
      <protection hidden="1"/>
    </xf>
    <xf numFmtId="0" fontId="7" fillId="0" borderId="7" xfId="0" applyNumberFormat="1" applyFont="1" applyFill="1" applyBorder="1" applyAlignment="1" applyProtection="1">
      <alignment horizontal="center" vertical="center"/>
      <protection hidden="1"/>
    </xf>
    <xf numFmtId="0" fontId="7" fillId="0" borderId="11" xfId="0" applyNumberFormat="1" applyFont="1" applyFill="1" applyBorder="1" applyAlignment="1" applyProtection="1">
      <alignment horizontal="center" vertical="center"/>
      <protection hidden="1"/>
    </xf>
    <xf numFmtId="0" fontId="50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12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13" xfId="0" applyNumberFormat="1" applyFont="1" applyFill="1" applyBorder="1" applyAlignment="1" applyProtection="1">
      <alignment horizontal="center" vertical="center"/>
      <protection hidden="1"/>
    </xf>
    <xf numFmtId="0" fontId="4" fillId="0" borderId="12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NumberFormat="1" applyFont="1" applyFill="1" applyBorder="1" applyAlignment="1" applyProtection="1">
      <alignment horizontal="center" vertical="center"/>
      <protection hidden="1"/>
    </xf>
    <xf numFmtId="0" fontId="4" fillId="0" borderId="6" xfId="0" applyNumberFormat="1" applyFont="1" applyFill="1" applyBorder="1" applyAlignment="1" applyProtection="1">
      <alignment horizontal="center" vertical="center"/>
      <protection hidden="1"/>
    </xf>
    <xf numFmtId="0" fontId="4" fillId="0" borderId="7" xfId="0" applyNumberFormat="1" applyFont="1" applyFill="1" applyBorder="1" applyAlignment="1" applyProtection="1">
      <alignment horizontal="center" vertical="center"/>
      <protection hidden="1"/>
    </xf>
    <xf numFmtId="0" fontId="4" fillId="0" borderId="11" xfId="0" applyNumberFormat="1" applyFont="1" applyFill="1" applyBorder="1" applyAlignment="1" applyProtection="1">
      <alignment horizontal="center" vertical="center"/>
      <protection hidden="1"/>
    </xf>
    <xf numFmtId="0" fontId="4" fillId="0" borderId="13" xfId="0" applyNumberFormat="1" applyFont="1" applyFill="1" applyBorder="1" applyAlignment="1" applyProtection="1">
      <alignment horizontal="center" vertical="center"/>
      <protection hidden="1"/>
    </xf>
    <xf numFmtId="0" fontId="51" fillId="0" borderId="12" xfId="0" applyNumberFormat="1" applyFont="1" applyFill="1" applyBorder="1" applyAlignment="1" applyProtection="1">
      <alignment horizontal="center" vertical="center"/>
      <protection hidden="1"/>
    </xf>
    <xf numFmtId="0" fontId="51" fillId="0" borderId="0" xfId="0" applyNumberFormat="1" applyFont="1" applyFill="1" applyBorder="1" applyAlignment="1" applyProtection="1">
      <alignment horizontal="center" vertical="center"/>
      <protection hidden="1"/>
    </xf>
    <xf numFmtId="0" fontId="51" fillId="0" borderId="0" xfId="0" applyNumberFormat="1" applyFont="1" applyFill="1" applyBorder="1" applyAlignment="1" applyProtection="1">
      <alignment horizontal="centerContinuous" vertical="center"/>
      <protection hidden="1"/>
    </xf>
    <xf numFmtId="0" fontId="51" fillId="0" borderId="13" xfId="0" applyNumberFormat="1" applyFont="1" applyFill="1" applyBorder="1" applyAlignment="1" applyProtection="1">
      <alignment horizontal="centerContinuous" vertical="center"/>
      <protection hidden="1"/>
    </xf>
    <xf numFmtId="0" fontId="51" fillId="0" borderId="13" xfId="0" applyNumberFormat="1" applyFont="1" applyFill="1" applyBorder="1" applyAlignment="1" applyProtection="1">
      <alignment horizontal="center" vertical="center"/>
      <protection hidden="1"/>
    </xf>
    <xf numFmtId="0" fontId="4" fillId="0" borderId="14" xfId="0" applyNumberFormat="1" applyFont="1" applyFill="1" applyBorder="1" applyAlignment="1" applyProtection="1">
      <alignment horizontal="center" vertical="center"/>
      <protection hidden="1"/>
    </xf>
    <xf numFmtId="0" fontId="4" fillId="0" borderId="15" xfId="0" applyNumberFormat="1" applyFont="1" applyFill="1" applyBorder="1" applyAlignment="1" applyProtection="1">
      <alignment horizontal="center" vertical="center"/>
      <protection hidden="1"/>
    </xf>
    <xf numFmtId="0" fontId="4" fillId="0" borderId="16" xfId="0" applyNumberFormat="1" applyFont="1" applyFill="1" applyBorder="1" applyAlignment="1" applyProtection="1">
      <alignment horizontal="center" vertical="center"/>
      <protection hidden="1"/>
    </xf>
    <xf numFmtId="0" fontId="52" fillId="0" borderId="12" xfId="0" applyNumberFormat="1" applyFont="1" applyFill="1" applyBorder="1" applyAlignment="1" applyProtection="1">
      <alignment horizontal="center" vertical="center"/>
      <protection hidden="1"/>
    </xf>
    <xf numFmtId="0" fontId="52" fillId="0" borderId="6" xfId="0" applyNumberFormat="1" applyFont="1" applyFill="1" applyBorder="1" applyAlignment="1" applyProtection="1">
      <alignment horizontal="center" vertical="center"/>
      <protection hidden="1"/>
    </xf>
    <xf numFmtId="0" fontId="52" fillId="0" borderId="7" xfId="0" applyNumberFormat="1" applyFont="1" applyFill="1" applyBorder="1" applyAlignment="1" applyProtection="1">
      <alignment horizontal="center" vertical="center"/>
      <protection hidden="1"/>
    </xf>
    <xf numFmtId="0" fontId="52" fillId="0" borderId="11" xfId="0" applyNumberFormat="1" applyFont="1" applyFill="1" applyBorder="1" applyAlignment="1" applyProtection="1">
      <alignment horizontal="center" vertical="center"/>
      <protection hidden="1"/>
    </xf>
    <xf numFmtId="0" fontId="52" fillId="0" borderId="13" xfId="0" applyNumberFormat="1" applyFont="1" applyFill="1" applyBorder="1" applyAlignment="1" applyProtection="1">
      <alignment horizontal="center" vertical="center"/>
      <protection hidden="1"/>
    </xf>
    <xf numFmtId="0" fontId="52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12" xfId="0" applyNumberFormat="1" applyFont="1" applyFill="1" applyBorder="1" applyAlignment="1" applyProtection="1">
      <alignment horizontal="centerContinuous" vertical="center"/>
      <protection hidden="1"/>
    </xf>
    <xf numFmtId="0" fontId="7" fillId="0" borderId="0" xfId="0" applyNumberFormat="1" applyFont="1" applyFill="1" applyBorder="1" applyAlignment="1" applyProtection="1">
      <alignment horizontal="centerContinuous" vertical="center"/>
      <protection hidden="1"/>
    </xf>
    <xf numFmtId="0" fontId="7" fillId="0" borderId="13" xfId="0" applyNumberFormat="1" applyFont="1" applyFill="1" applyBorder="1" applyAlignment="1" applyProtection="1">
      <alignment horizontal="centerContinuous" vertical="center"/>
      <protection hidden="1"/>
    </xf>
    <xf numFmtId="0" fontId="52" fillId="0" borderId="14" xfId="0" applyNumberFormat="1" applyFont="1" applyFill="1" applyBorder="1" applyAlignment="1" applyProtection="1">
      <alignment horizontal="center" vertical="center"/>
      <protection hidden="1"/>
    </xf>
    <xf numFmtId="0" fontId="52" fillId="0" borderId="15" xfId="0" applyNumberFormat="1" applyFont="1" applyFill="1" applyBorder="1" applyAlignment="1" applyProtection="1">
      <alignment horizontal="center" vertical="center"/>
      <protection hidden="1"/>
    </xf>
    <xf numFmtId="0" fontId="52" fillId="0" borderId="16" xfId="0" applyNumberFormat="1" applyFont="1" applyFill="1" applyBorder="1" applyAlignment="1" applyProtection="1">
      <alignment horizontal="center" vertical="center"/>
      <protection hidden="1"/>
    </xf>
    <xf numFmtId="0" fontId="7" fillId="0" borderId="14" xfId="0" applyNumberFormat="1" applyFont="1" applyFill="1" applyBorder="1" applyAlignment="1" applyProtection="1">
      <alignment horizontal="center" vertical="center"/>
      <protection hidden="1"/>
    </xf>
    <xf numFmtId="0" fontId="7" fillId="0" borderId="15" xfId="0" applyNumberFormat="1" applyFont="1" applyFill="1" applyBorder="1" applyAlignment="1" applyProtection="1">
      <alignment horizontal="center" vertical="center"/>
      <protection hidden="1"/>
    </xf>
    <xf numFmtId="0" fontId="7" fillId="0" borderId="16" xfId="0" applyNumberFormat="1" applyFont="1" applyFill="1" applyBorder="1" applyAlignment="1" applyProtection="1">
      <alignment horizontal="center" vertical="center"/>
      <protection hidden="1"/>
    </xf>
    <xf numFmtId="0" fontId="4" fillId="0" borderId="6" xfId="0" applyNumberFormat="1" applyFont="1" applyFill="1" applyBorder="1" applyAlignment="1" applyProtection="1">
      <alignment horizontal="centerContinuous" vertical="center"/>
      <protection hidden="1"/>
    </xf>
    <xf numFmtId="0" fontId="4" fillId="0" borderId="11" xfId="0" applyNumberFormat="1" applyFont="1" applyFill="1" applyBorder="1" applyAlignment="1" applyProtection="1">
      <alignment horizontal="centerContinuous" vertical="center"/>
      <protection hidden="1"/>
    </xf>
    <xf numFmtId="0" fontId="4" fillId="0" borderId="7" xfId="0" applyNumberFormat="1" applyFont="1" applyFill="1" applyBorder="1" applyAlignment="1" applyProtection="1">
      <alignment horizontal="centerContinuous" vertical="center"/>
      <protection hidden="1"/>
    </xf>
    <xf numFmtId="0" fontId="53" fillId="0" borderId="0" xfId="0" applyNumberFormat="1" applyFont="1" applyFill="1" applyBorder="1" applyAlignment="1" applyProtection="1">
      <alignment horizontal="centerContinuous" vertical="center"/>
      <protection hidden="1"/>
    </xf>
    <xf numFmtId="0" fontId="7" fillId="0" borderId="12" xfId="0" applyNumberFormat="1" applyFont="1" applyFill="1" applyBorder="1" applyAlignment="1" applyProtection="1">
      <alignment horizontal="centerContinuous"/>
      <protection hidden="1"/>
    </xf>
    <xf numFmtId="0" fontId="7" fillId="0" borderId="0" xfId="0" applyNumberFormat="1" applyFont="1" applyFill="1" applyBorder="1" applyAlignment="1" applyProtection="1">
      <alignment horizontal="centerContinuous"/>
      <protection hidden="1"/>
    </xf>
    <xf numFmtId="0" fontId="7" fillId="0" borderId="13" xfId="0" applyNumberFormat="1" applyFont="1" applyFill="1" applyBorder="1" applyAlignment="1" applyProtection="1">
      <alignment horizontal="centerContinuous"/>
      <protection hidden="1"/>
    </xf>
    <xf numFmtId="0" fontId="54" fillId="0" borderId="12" xfId="0" applyNumberFormat="1" applyFont="1" applyFill="1" applyBorder="1" applyAlignment="1" applyProtection="1">
      <alignment horizontal="centerContinuous" vertical="center"/>
      <protection hidden="1"/>
    </xf>
    <xf numFmtId="0" fontId="7" fillId="0" borderId="13" xfId="0" quotePrefix="1" applyNumberFormat="1" applyFont="1" applyFill="1" applyBorder="1" applyAlignment="1" applyProtection="1">
      <alignment horizontal="centerContinuous" vertical="center"/>
      <protection hidden="1"/>
    </xf>
    <xf numFmtId="0" fontId="7" fillId="0" borderId="12" xfId="0" applyNumberFormat="1" applyFont="1" applyFill="1" applyBorder="1" applyAlignment="1" applyProtection="1">
      <alignment horizontal="centerContinuous" vertical="center" shrinkToFit="1"/>
      <protection hidden="1"/>
    </xf>
    <xf numFmtId="0" fontId="7" fillId="0" borderId="0" xfId="0" applyNumberFormat="1" applyFont="1" applyFill="1" applyBorder="1" applyAlignment="1" applyProtection="1">
      <alignment horizontal="centerContinuous" vertical="center" shrinkToFit="1"/>
      <protection hidden="1"/>
    </xf>
    <xf numFmtId="0" fontId="7" fillId="0" borderId="13" xfId="0" applyNumberFormat="1" applyFont="1" applyFill="1" applyBorder="1" applyAlignment="1" applyProtection="1">
      <alignment horizontal="centerContinuous" vertical="center" shrinkToFit="1"/>
      <protection hidden="1"/>
    </xf>
    <xf numFmtId="0" fontId="4" fillId="0" borderId="17" xfId="0" applyNumberFormat="1" applyFont="1" applyFill="1" applyBorder="1" applyAlignment="1" applyProtection="1">
      <alignment horizontal="center" vertical="center"/>
      <protection hidden="1"/>
    </xf>
    <xf numFmtId="0" fontId="4" fillId="0" borderId="19" xfId="0" applyNumberFormat="1" applyFont="1" applyFill="1" applyBorder="1" applyAlignment="1" applyProtection="1">
      <alignment horizontal="center" vertical="center"/>
      <protection hidden="1"/>
    </xf>
    <xf numFmtId="0" fontId="4" fillId="0" borderId="5" xfId="0" applyNumberFormat="1" applyFont="1" applyFill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Continuous" vertical="center"/>
      <protection hidden="1"/>
    </xf>
    <xf numFmtId="0" fontId="0" fillId="0" borderId="0" xfId="0" applyAlignment="1" applyProtection="1">
      <alignment horizontal="centerContinuous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5" xfId="0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Continuous" vertical="center"/>
      <protection hidden="1"/>
    </xf>
    <xf numFmtId="0" fontId="0" fillId="0" borderId="9" xfId="0" applyBorder="1" applyAlignment="1" applyProtection="1">
      <alignment horizontal="centerContinuous" vertical="center"/>
      <protection hidden="1"/>
    </xf>
    <xf numFmtId="0" fontId="0" fillId="0" borderId="10" xfId="0" applyBorder="1" applyAlignment="1" applyProtection="1">
      <alignment horizontal="centerContinuous" vertical="center"/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center" vertical="center" textRotation="90"/>
      <protection hidden="1"/>
    </xf>
    <xf numFmtId="0" fontId="0" fillId="0" borderId="17" xfId="0" applyBorder="1" applyAlignment="1" applyProtection="1">
      <alignment horizontal="center" vertical="center" wrapText="1"/>
      <protection hidden="1"/>
    </xf>
    <xf numFmtId="0" fontId="0" fillId="0" borderId="17" xfId="0" applyBorder="1" applyAlignment="1" applyProtection="1">
      <alignment horizontal="center" vertical="center" shrinkToFit="1"/>
      <protection hidden="1"/>
    </xf>
    <xf numFmtId="0" fontId="15" fillId="0" borderId="0" xfId="0" applyFont="1" applyAlignment="1" applyProtection="1">
      <alignment horizontal="centerContinuous" vertical="center"/>
      <protection hidden="1"/>
    </xf>
    <xf numFmtId="0" fontId="0" fillId="0" borderId="0" xfId="0" applyAlignment="1" applyProtection="1">
      <alignment horizontal="left" vertical="center" shrinkToFit="1"/>
      <protection hidden="1"/>
    </xf>
    <xf numFmtId="0" fontId="0" fillId="0" borderId="5" xfId="0" applyBorder="1" applyAlignment="1" applyProtection="1">
      <alignment horizontal="center" vertical="center" textRotation="90"/>
      <protection hidden="1"/>
    </xf>
    <xf numFmtId="0" fontId="0" fillId="0" borderId="5" xfId="0" applyBorder="1" applyAlignment="1" applyProtection="1">
      <alignment horizontal="center" vertical="center" shrinkToFit="1"/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51" fillId="0" borderId="12" xfId="0" applyNumberFormat="1" applyFont="1" applyFill="1" applyBorder="1" applyAlignment="1" applyProtection="1">
      <alignment horizontal="centerContinuous" vertical="center"/>
      <protection hidden="1"/>
    </xf>
    <xf numFmtId="0" fontId="7" fillId="0" borderId="0" xfId="0" applyNumberFormat="1" applyFont="1" applyFill="1" applyBorder="1" applyAlignment="1" applyProtection="1">
      <alignment horizontal="left" vertical="center"/>
      <protection hidden="1"/>
    </xf>
    <xf numFmtId="0" fontId="8" fillId="0" borderId="0" xfId="0" applyNumberFormat="1" applyFont="1" applyFill="1" applyBorder="1" applyAlignment="1" applyProtection="1">
      <alignment horizontal="left" vertical="center"/>
      <protection hidden="1"/>
    </xf>
    <xf numFmtId="0" fontId="7" fillId="0" borderId="0" xfId="0" applyFont="1" applyProtection="1">
      <protection hidden="1"/>
    </xf>
    <xf numFmtId="167" fontId="7" fillId="0" borderId="0" xfId="0" applyNumberFormat="1" applyFont="1" applyProtection="1">
      <protection hidden="1"/>
    </xf>
    <xf numFmtId="0" fontId="7" fillId="0" borderId="0" xfId="0" applyNumberFormat="1" applyFont="1" applyFill="1" applyBorder="1" applyAlignment="1" applyProtection="1">
      <alignment horizontal="center" vertical="center" textRotation="90"/>
      <protection hidden="1"/>
    </xf>
    <xf numFmtId="0" fontId="7" fillId="0" borderId="0" xfId="0" applyNumberFormat="1" applyFont="1" applyProtection="1">
      <protection hidden="1"/>
    </xf>
    <xf numFmtId="167" fontId="7" fillId="0" borderId="12" xfId="0" applyNumberFormat="1" applyFont="1" applyFill="1" applyBorder="1" applyAlignment="1" applyProtection="1">
      <alignment horizontal="centerContinuous" vertical="center"/>
      <protection hidden="1"/>
    </xf>
    <xf numFmtId="0" fontId="55" fillId="0" borderId="5" xfId="0" applyNumberFormat="1" applyFont="1" applyFill="1" applyBorder="1" applyAlignment="1" applyProtection="1">
      <alignment horizontal="center" vertical="center"/>
      <protection locked="0"/>
    </xf>
    <xf numFmtId="0" fontId="4" fillId="0" borderId="17" xfId="0" applyNumberFormat="1" applyFont="1" applyFill="1" applyBorder="1" applyAlignment="1" applyProtection="1">
      <alignment horizontal="center" vertical="center" shrinkToFit="1"/>
      <protection hidden="1"/>
    </xf>
    <xf numFmtId="0" fontId="4" fillId="0" borderId="19" xfId="0" applyNumberFormat="1" applyFont="1" applyFill="1" applyBorder="1" applyAlignment="1" applyProtection="1">
      <alignment horizontal="center" vertical="center" shrinkToFit="1"/>
      <protection hidden="1"/>
    </xf>
    <xf numFmtId="0" fontId="4" fillId="0" borderId="18" xfId="0" applyNumberFormat="1" applyFont="1" applyFill="1" applyBorder="1" applyAlignment="1" applyProtection="1">
      <alignment horizontal="center" vertical="center" shrinkToFit="1"/>
      <protection hidden="1"/>
    </xf>
    <xf numFmtId="0" fontId="4" fillId="0" borderId="17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0" xfId="0" applyNumberFormat="1" applyFont="1" applyFill="1" applyBorder="1" applyAlignment="1" applyProtection="1">
      <alignment horizontal="center" vertical="center" shrinkToFit="1"/>
      <protection hidden="1"/>
    </xf>
    <xf numFmtId="0" fontId="3" fillId="0" borderId="12" xfId="0" applyNumberFormat="1" applyFont="1" applyFill="1" applyBorder="1" applyAlignment="1" applyProtection="1">
      <alignment horizontal="centerContinuous" vertical="center"/>
      <protection hidden="1"/>
    </xf>
    <xf numFmtId="0" fontId="56" fillId="0" borderId="0" xfId="0" applyFont="1" applyFill="1" applyBorder="1" applyAlignment="1">
      <alignment horizontal="left" vertical="center"/>
    </xf>
    <xf numFmtId="0" fontId="35" fillId="0" borderId="0" xfId="0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left" vertical="center"/>
    </xf>
    <xf numFmtId="0" fontId="57" fillId="0" borderId="0" xfId="0" applyFont="1" applyFill="1" applyBorder="1" applyAlignment="1">
      <alignment horizontal="left" vertical="center"/>
    </xf>
    <xf numFmtId="166" fontId="49" fillId="4" borderId="0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Protection="1"/>
    <xf numFmtId="0" fontId="0" fillId="7" borderId="0" xfId="0" applyFill="1" applyProtection="1"/>
    <xf numFmtId="2" fontId="0" fillId="7" borderId="0" xfId="0" applyNumberFormat="1" applyFill="1" applyProtection="1"/>
    <xf numFmtId="2" fontId="20" fillId="7" borderId="0" xfId="0" applyNumberFormat="1" applyFont="1" applyFill="1" applyProtection="1"/>
    <xf numFmtId="0" fontId="58" fillId="0" borderId="0" xfId="0" applyFont="1" applyAlignment="1" applyProtection="1">
      <alignment horizontal="center" vertical="center"/>
      <protection hidden="1"/>
    </xf>
    <xf numFmtId="0" fontId="15" fillId="0" borderId="0" xfId="0" applyNumberFormat="1" applyFont="1" applyFill="1" applyBorder="1" applyAlignment="1" applyProtection="1">
      <alignment horizontal="left" vertical="center"/>
      <protection hidden="1"/>
    </xf>
    <xf numFmtId="0" fontId="3" fillId="0" borderId="0" xfId="0" applyNumberFormat="1" applyFont="1" applyFill="1" applyBorder="1" applyAlignment="1" applyProtection="1">
      <alignment horizontal="left" vertical="center"/>
      <protection hidden="1"/>
    </xf>
    <xf numFmtId="0" fontId="60" fillId="7" borderId="7" xfId="0" applyFont="1" applyFill="1" applyBorder="1" applyProtection="1"/>
    <xf numFmtId="0" fontId="60" fillId="7" borderId="11" xfId="0" applyFont="1" applyFill="1" applyBorder="1" applyAlignment="1" applyProtection="1">
      <alignment horizontal="left"/>
    </xf>
    <xf numFmtId="0" fontId="60" fillId="7" borderId="14" xfId="0" applyFont="1" applyFill="1" applyBorder="1" applyProtection="1"/>
    <xf numFmtId="0" fontId="60" fillId="7" borderId="15" xfId="0" applyFont="1" applyFill="1" applyBorder="1" applyProtection="1"/>
    <xf numFmtId="0" fontId="60" fillId="7" borderId="16" xfId="0" applyFont="1" applyFill="1" applyBorder="1" applyProtection="1"/>
    <xf numFmtId="0" fontId="60" fillId="7" borderId="6" xfId="0" applyFont="1" applyFill="1" applyBorder="1" applyAlignment="1" applyProtection="1">
      <alignment horizontal="left"/>
    </xf>
    <xf numFmtId="2" fontId="28" fillId="2" borderId="26" xfId="1" applyNumberFormat="1" applyFont="1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59" fillId="0" borderId="5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Alignment="1" applyProtection="1">
      <alignment horizontal="center" vertical="center"/>
      <protection hidden="1"/>
    </xf>
    <xf numFmtId="0" fontId="58" fillId="0" borderId="0" xfId="0" applyFont="1" applyFill="1" applyAlignment="1" applyProtection="1">
      <alignment horizontal="center" vertical="center"/>
      <protection hidden="1"/>
    </xf>
    <xf numFmtId="2" fontId="28" fillId="3" borderId="26" xfId="1" applyNumberFormat="1" applyFont="1" applyFill="1" applyBorder="1" applyAlignment="1" applyProtection="1">
      <alignment horizontal="center" vertical="center"/>
      <protection locked="0"/>
    </xf>
    <xf numFmtId="2" fontId="28" fillId="3" borderId="26" xfId="0" applyNumberFormat="1" applyFont="1" applyFill="1" applyBorder="1" applyAlignment="1" applyProtection="1">
      <alignment horizontal="center" vertical="center"/>
      <protection locked="0"/>
    </xf>
    <xf numFmtId="171" fontId="0" fillId="3" borderId="5" xfId="0" applyNumberFormat="1" applyFill="1" applyBorder="1" applyAlignment="1" applyProtection="1">
      <alignment horizontal="center" vertical="center"/>
      <protection locked="0"/>
    </xf>
    <xf numFmtId="0" fontId="7" fillId="4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NumberFormat="1" applyFont="1" applyFill="1" applyBorder="1" applyAlignment="1" applyProtection="1">
      <alignment horizontal="center" vertical="center"/>
      <protection hidden="1"/>
    </xf>
    <xf numFmtId="0" fontId="58" fillId="3" borderId="5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left" vertical="center"/>
      <protection locked="0"/>
    </xf>
    <xf numFmtId="0" fontId="2" fillId="3" borderId="0" xfId="0" quotePrefix="1" applyFont="1" applyFill="1" applyAlignment="1" applyProtection="1">
      <alignment horizontal="left" vertical="center"/>
      <protection locked="0"/>
    </xf>
    <xf numFmtId="0" fontId="2" fillId="3" borderId="5" xfId="0" applyFont="1" applyFill="1" applyBorder="1" applyAlignment="1" applyProtection="1">
      <alignment horizontal="center" vertical="center"/>
      <protection locked="0"/>
    </xf>
    <xf numFmtId="16" fontId="59" fillId="0" borderId="0" xfId="0" quotePrefix="1" applyNumberFormat="1" applyFont="1" applyFill="1" applyAlignment="1" applyProtection="1">
      <alignment horizontal="center" vertical="center"/>
      <protection hidden="1"/>
    </xf>
    <xf numFmtId="0" fontId="2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NumberFormat="1" applyFont="1" applyFill="1" applyBorder="1" applyAlignment="1" applyProtection="1">
      <alignment horizontal="center" vertical="center"/>
      <protection hidden="1"/>
    </xf>
    <xf numFmtId="0" fontId="62" fillId="0" borderId="14" xfId="0" applyNumberFormat="1" applyFont="1" applyFill="1" applyBorder="1" applyAlignment="1" applyProtection="1">
      <alignment horizontal="center" vertical="center"/>
      <protection hidden="1"/>
    </xf>
    <xf numFmtId="0" fontId="62" fillId="0" borderId="16" xfId="0" applyNumberFormat="1" applyFont="1" applyFill="1" applyBorder="1" applyAlignment="1" applyProtection="1">
      <alignment horizontal="center" vertical="center"/>
      <protection hidden="1"/>
    </xf>
    <xf numFmtId="0" fontId="2" fillId="0" borderId="12" xfId="0" applyNumberFormat="1" applyFont="1" applyFill="1" applyBorder="1" applyAlignment="1" applyProtection="1">
      <alignment horizontal="centerContinuous"/>
      <protection hidden="1"/>
    </xf>
    <xf numFmtId="0" fontId="63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5" xfId="0" applyFont="1" applyBorder="1" applyAlignment="1" applyProtection="1">
      <alignment horizontal="center" vertical="center"/>
      <protection hidden="1"/>
    </xf>
    <xf numFmtId="0" fontId="2" fillId="0" borderId="12" xfId="0" quotePrefix="1" applyNumberFormat="1" applyFont="1" applyFill="1" applyBorder="1" applyAlignment="1" applyProtection="1">
      <alignment horizontal="centerContinuous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2" fillId="0" borderId="0" xfId="0" applyFont="1" applyBorder="1" applyAlignment="1">
      <alignment horizontal="right"/>
    </xf>
    <xf numFmtId="0" fontId="2" fillId="0" borderId="0" xfId="0" applyFont="1" applyBorder="1" applyAlignment="1">
      <alignment horizontal="right" wrapText="1"/>
    </xf>
    <xf numFmtId="0" fontId="4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9" xfId="0" applyNumberFormat="1" applyFont="1" applyFill="1" applyBorder="1" applyAlignment="1" applyProtection="1">
      <alignment horizontal="center" vertical="center"/>
      <protection hidden="1"/>
    </xf>
    <xf numFmtId="1" fontId="4" fillId="0" borderId="9" xfId="0" applyNumberFormat="1" applyFont="1" applyFill="1" applyBorder="1" applyAlignment="1" applyProtection="1">
      <alignment horizontal="center" vertical="center"/>
      <protection hidden="1"/>
    </xf>
    <xf numFmtId="0" fontId="4" fillId="0" borderId="10" xfId="0" applyNumberFormat="1" applyFont="1" applyFill="1" applyBorder="1" applyAlignment="1" applyProtection="1">
      <alignment horizontal="center" vertical="center"/>
      <protection hidden="1"/>
    </xf>
    <xf numFmtId="0" fontId="2" fillId="8" borderId="5" xfId="0" applyFont="1" applyFill="1" applyBorder="1" applyAlignment="1" applyProtection="1">
      <alignment horizontal="center" vertical="center"/>
      <protection hidden="1"/>
    </xf>
    <xf numFmtId="0" fontId="2" fillId="0" borderId="0" xfId="0" applyNumberFormat="1" applyFont="1" applyFill="1" applyBorder="1" applyAlignment="1" applyProtection="1">
      <alignment horizontal="center" vertical="center" shrinkToFit="1"/>
      <protection hidden="1"/>
    </xf>
    <xf numFmtId="16" fontId="0" fillId="0" borderId="0" xfId="0" quotePrefix="1" applyNumberFormat="1" applyAlignment="1" applyProtection="1">
      <alignment horizontal="center" vertical="center"/>
      <protection hidden="1"/>
    </xf>
    <xf numFmtId="0" fontId="4" fillId="0" borderId="5" xfId="0" applyNumberFormat="1" applyFont="1" applyFill="1" applyBorder="1" applyAlignment="1" applyProtection="1">
      <alignment horizontal="center" vertical="center" shrinkToFit="1"/>
      <protection hidden="1"/>
    </xf>
    <xf numFmtId="16" fontId="4" fillId="0" borderId="5" xfId="0" quotePrefix="1" applyNumberFormat="1" applyFont="1" applyFill="1" applyBorder="1" applyAlignment="1" applyProtection="1">
      <alignment horizontal="center" vertical="center"/>
      <protection hidden="1"/>
    </xf>
    <xf numFmtId="0" fontId="4" fillId="0" borderId="5" xfId="0" quotePrefix="1" applyNumberFormat="1" applyFont="1" applyFill="1" applyBorder="1" applyAlignment="1" applyProtection="1">
      <alignment horizontal="center" vertical="center"/>
      <protection hidden="1"/>
    </xf>
    <xf numFmtId="0" fontId="63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63" fillId="0" borderId="5" xfId="0" applyFont="1" applyFill="1" applyBorder="1" applyAlignment="1" applyProtection="1">
      <alignment horizontal="center" vertical="center"/>
      <protection hidden="1"/>
    </xf>
    <xf numFmtId="0" fontId="0" fillId="8" borderId="5" xfId="0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16" fontId="0" fillId="8" borderId="0" xfId="0" quotePrefix="1" applyNumberFormat="1" applyFill="1" applyAlignment="1" applyProtection="1">
      <alignment horizontal="center" vertical="center"/>
      <protection hidden="1"/>
    </xf>
    <xf numFmtId="0" fontId="2" fillId="8" borderId="0" xfId="0" applyFont="1" applyFill="1" applyAlignment="1" applyProtection="1">
      <alignment horizontal="center" vertical="center"/>
      <protection hidden="1"/>
    </xf>
    <xf numFmtId="0" fontId="63" fillId="8" borderId="0" xfId="0" applyFont="1" applyFill="1" applyAlignment="1" applyProtection="1">
      <alignment horizontal="left" vertical="center"/>
      <protection hidden="1"/>
    </xf>
    <xf numFmtId="0" fontId="0" fillId="9" borderId="5" xfId="0" applyFill="1" applyBorder="1" applyAlignment="1" applyProtection="1">
      <alignment horizontal="center" vertical="center"/>
      <protection hidden="1"/>
    </xf>
    <xf numFmtId="0" fontId="4" fillId="0" borderId="0" xfId="0" quotePrefix="1" applyNumberFormat="1" applyFont="1" applyFill="1" applyBorder="1" applyAlignment="1" applyProtection="1">
      <alignment horizontal="left" vertical="center"/>
      <protection hidden="1"/>
    </xf>
    <xf numFmtId="0" fontId="4" fillId="0" borderId="0" xfId="0" applyNumberFormat="1" applyFont="1" applyFill="1" applyBorder="1" applyAlignment="1" applyProtection="1">
      <alignment horizontal="right" vertical="center"/>
      <protection hidden="1"/>
    </xf>
    <xf numFmtId="16" fontId="2" fillId="3" borderId="5" xfId="0" quotePrefix="1" applyNumberFormat="1" applyFont="1" applyFill="1" applyBorder="1" applyAlignment="1" applyProtection="1">
      <alignment horizontal="center" vertical="center"/>
      <protection locked="0"/>
    </xf>
    <xf numFmtId="0" fontId="2" fillId="3" borderId="5" xfId="0" quotePrefix="1" applyFont="1" applyFill="1" applyBorder="1" applyAlignment="1" applyProtection="1">
      <alignment horizontal="center" vertical="center"/>
      <protection locked="0"/>
    </xf>
    <xf numFmtId="16" fontId="2" fillId="0" borderId="0" xfId="0" quotePrefix="1" applyNumberFormat="1" applyFont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10" borderId="5" xfId="0" applyFont="1" applyFill="1" applyBorder="1" applyAlignment="1" applyProtection="1">
      <alignment horizontal="center" vertical="center"/>
      <protection hidden="1"/>
    </xf>
    <xf numFmtId="0" fontId="0" fillId="10" borderId="5" xfId="0" applyFill="1" applyBorder="1" applyAlignment="1" applyProtection="1">
      <alignment horizontal="center" vertical="center"/>
      <protection hidden="1"/>
    </xf>
    <xf numFmtId="0" fontId="0" fillId="10" borderId="5" xfId="0" applyFill="1" applyBorder="1" applyAlignment="1" applyProtection="1">
      <alignment horizontal="center" vertical="center"/>
      <protection locked="0"/>
    </xf>
    <xf numFmtId="0" fontId="58" fillId="10" borderId="5" xfId="0" applyFont="1" applyFill="1" applyBorder="1" applyAlignment="1" applyProtection="1">
      <alignment horizontal="center" vertical="center"/>
      <protection locked="0"/>
    </xf>
    <xf numFmtId="0" fontId="2" fillId="10" borderId="5" xfId="0" applyFont="1" applyFill="1" applyBorder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hidden="1"/>
    </xf>
    <xf numFmtId="2" fontId="55" fillId="0" borderId="8" xfId="0" applyNumberFormat="1" applyFont="1" applyFill="1" applyBorder="1" applyAlignment="1" applyProtection="1">
      <alignment horizontal="center" vertical="center"/>
      <protection locked="0"/>
    </xf>
    <xf numFmtId="2" fontId="55" fillId="0" borderId="10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hidden="1"/>
    </xf>
    <xf numFmtId="2" fontId="7" fillId="0" borderId="13" xfId="0" applyNumberFormat="1" applyFont="1" applyFill="1" applyBorder="1" applyAlignment="1" applyProtection="1">
      <alignment horizontal="center" vertical="center"/>
      <protection hidden="1"/>
    </xf>
    <xf numFmtId="0" fontId="8" fillId="0" borderId="7" xfId="0" applyNumberFormat="1" applyFont="1" applyFill="1" applyBorder="1" applyAlignment="1" applyProtection="1">
      <alignment horizontal="center" vertical="center"/>
      <protection hidden="1"/>
    </xf>
    <xf numFmtId="0" fontId="8" fillId="0" borderId="7" xfId="0" applyFont="1" applyBorder="1" applyAlignment="1">
      <alignment horizontal="center" vertical="center"/>
    </xf>
    <xf numFmtId="0" fontId="7" fillId="0" borderId="0" xfId="0" applyNumberFormat="1" applyFont="1" applyFill="1" applyBorder="1" applyAlignment="1" applyProtection="1">
      <alignment horizontal="center" vertical="center" textRotation="90"/>
      <protection hidden="1"/>
    </xf>
    <xf numFmtId="2" fontId="7" fillId="0" borderId="0" xfId="0" applyNumberFormat="1" applyFont="1" applyFill="1" applyBorder="1" applyAlignment="1" applyProtection="1">
      <alignment horizontal="center" vertical="center" textRotation="90"/>
      <protection hidden="1"/>
    </xf>
    <xf numFmtId="167" fontId="7" fillId="0" borderId="12" xfId="0" applyNumberFormat="1" applyFont="1" applyFill="1" applyBorder="1" applyAlignment="1" applyProtection="1">
      <alignment horizontal="center" vertical="center"/>
      <protection hidden="1"/>
    </xf>
    <xf numFmtId="167" fontId="7" fillId="0" borderId="13" xfId="0" applyNumberFormat="1" applyFont="1" applyFill="1" applyBorder="1" applyAlignment="1" applyProtection="1">
      <alignment horizontal="center" vertical="center"/>
      <protection hidden="1"/>
    </xf>
    <xf numFmtId="0" fontId="0" fillId="0" borderId="13" xfId="0" applyBorder="1" applyAlignment="1">
      <alignment horizontal="center" vertical="center"/>
    </xf>
    <xf numFmtId="0" fontId="8" fillId="0" borderId="33" xfId="0" applyFont="1" applyBorder="1" applyAlignment="1" applyProtection="1">
      <alignment horizontal="center" vertical="center"/>
      <protection hidden="1"/>
    </xf>
    <xf numFmtId="0" fontId="8" fillId="0" borderId="42" xfId="0" applyFont="1" applyBorder="1" applyAlignment="1" applyProtection="1">
      <alignment horizontal="center" vertical="center"/>
      <protection hidden="1"/>
    </xf>
    <xf numFmtId="0" fontId="8" fillId="0" borderId="62" xfId="0" applyFont="1" applyBorder="1" applyAlignment="1" applyProtection="1">
      <alignment horizontal="center" vertical="center"/>
      <protection hidden="1"/>
    </xf>
  </cellXfs>
  <cellStyles count="3">
    <cellStyle name="Milliers" xfId="1" builtinId="3"/>
    <cellStyle name="Monétaire" xfId="2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909171616807196E-3"/>
          <c:y val="1.4705903472402734E-2"/>
          <c:w val="0.98363723689385374"/>
          <c:h val="0.9735308098730610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Sortie2!$AF$12:$BK$12</c:f>
              <c:numCache>
                <c:formatCode>General</c:formatCode>
                <c:ptCount val="32"/>
                <c:pt idx="0">
                  <c:v>0</c:v>
                </c:pt>
                <c:pt idx="1">
                  <c:v>4.5</c:v>
                </c:pt>
                <c:pt idx="2">
                  <c:v>11.25</c:v>
                </c:pt>
                <c:pt idx="3">
                  <c:v>18</c:v>
                </c:pt>
                <c:pt idx="4">
                  <c:v>24.75</c:v>
                </c:pt>
                <c:pt idx="5">
                  <c:v>31.5</c:v>
                </c:pt>
                <c:pt idx="6">
                  <c:v>38.25</c:v>
                </c:pt>
                <c:pt idx="7">
                  <c:v>45</c:v>
                </c:pt>
                <c:pt idx="8">
                  <c:v>49.5</c:v>
                </c:pt>
                <c:pt idx="9">
                  <c:v>49.5</c:v>
                </c:pt>
                <c:pt idx="10">
                  <c:v>49.5</c:v>
                </c:pt>
                <c:pt idx="11">
                  <c:v>49.5</c:v>
                </c:pt>
                <c:pt idx="12">
                  <c:v>49.5</c:v>
                </c:pt>
                <c:pt idx="13">
                  <c:v>49.5</c:v>
                </c:pt>
                <c:pt idx="14">
                  <c:v>49.5</c:v>
                </c:pt>
                <c:pt idx="15">
                  <c:v>49.5</c:v>
                </c:pt>
                <c:pt idx="16">
                  <c:v>49.5</c:v>
                </c:pt>
                <c:pt idx="17">
                  <c:v>49.5</c:v>
                </c:pt>
                <c:pt idx="18">
                  <c:v>49.5</c:v>
                </c:pt>
                <c:pt idx="19">
                  <c:v>49.5</c:v>
                </c:pt>
                <c:pt idx="20">
                  <c:v>49.5</c:v>
                </c:pt>
                <c:pt idx="21">
                  <c:v>49.5</c:v>
                </c:pt>
                <c:pt idx="22">
                  <c:v>49.5</c:v>
                </c:pt>
                <c:pt idx="23">
                  <c:v>49.5</c:v>
                </c:pt>
                <c:pt idx="24">
                  <c:v>49.5</c:v>
                </c:pt>
                <c:pt idx="25">
                  <c:v>49.5</c:v>
                </c:pt>
                <c:pt idx="26">
                  <c:v>49.5</c:v>
                </c:pt>
                <c:pt idx="27">
                  <c:v>49.5</c:v>
                </c:pt>
                <c:pt idx="28">
                  <c:v>49.5</c:v>
                </c:pt>
                <c:pt idx="29">
                  <c:v>49.5</c:v>
                </c:pt>
                <c:pt idx="30">
                  <c:v>49.5</c:v>
                </c:pt>
                <c:pt idx="31">
                  <c:v>49.5</c:v>
                </c:pt>
              </c:numCache>
            </c:numRef>
          </c:xVal>
          <c:yVal>
            <c:numRef>
              <c:f>Sortie2!$AF$14:$BK$14</c:f>
              <c:numCache>
                <c:formatCode>0.000</c:formatCode>
                <c:ptCount val="32"/>
                <c:pt idx="0">
                  <c:v>0.01</c:v>
                </c:pt>
                <c:pt idx="1">
                  <c:v>0.01</c:v>
                </c:pt>
                <c:pt idx="2">
                  <c:v>-3.7499999999999999E-3</c:v>
                </c:pt>
                <c:pt idx="3">
                  <c:v>-1.2000000000000002E-2</c:v>
                </c:pt>
                <c:pt idx="4">
                  <c:v>-1.4750000000000001E-2</c:v>
                </c:pt>
                <c:pt idx="5">
                  <c:v>-1.2000000000000002E-2</c:v>
                </c:pt>
                <c:pt idx="6">
                  <c:v>-3.7499999999999999E-3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Sortie2!$AF$12:$BK$12</c:f>
              <c:numCache>
                <c:formatCode>General</c:formatCode>
                <c:ptCount val="32"/>
                <c:pt idx="0">
                  <c:v>0</c:v>
                </c:pt>
                <c:pt idx="1">
                  <c:v>4.5</c:v>
                </c:pt>
                <c:pt idx="2">
                  <c:v>11.25</c:v>
                </c:pt>
                <c:pt idx="3">
                  <c:v>18</c:v>
                </c:pt>
                <c:pt idx="4">
                  <c:v>24.75</c:v>
                </c:pt>
                <c:pt idx="5">
                  <c:v>31.5</c:v>
                </c:pt>
                <c:pt idx="6">
                  <c:v>38.25</c:v>
                </c:pt>
                <c:pt idx="7">
                  <c:v>45</c:v>
                </c:pt>
                <c:pt idx="8">
                  <c:v>49.5</c:v>
                </c:pt>
                <c:pt idx="9">
                  <c:v>49.5</c:v>
                </c:pt>
                <c:pt idx="10">
                  <c:v>49.5</c:v>
                </c:pt>
                <c:pt idx="11">
                  <c:v>49.5</c:v>
                </c:pt>
                <c:pt idx="12">
                  <c:v>49.5</c:v>
                </c:pt>
                <c:pt idx="13">
                  <c:v>49.5</c:v>
                </c:pt>
                <c:pt idx="14">
                  <c:v>49.5</c:v>
                </c:pt>
                <c:pt idx="15">
                  <c:v>49.5</c:v>
                </c:pt>
                <c:pt idx="16">
                  <c:v>49.5</c:v>
                </c:pt>
                <c:pt idx="17">
                  <c:v>49.5</c:v>
                </c:pt>
                <c:pt idx="18">
                  <c:v>49.5</c:v>
                </c:pt>
                <c:pt idx="19">
                  <c:v>49.5</c:v>
                </c:pt>
                <c:pt idx="20">
                  <c:v>49.5</c:v>
                </c:pt>
                <c:pt idx="21">
                  <c:v>49.5</c:v>
                </c:pt>
                <c:pt idx="22">
                  <c:v>49.5</c:v>
                </c:pt>
                <c:pt idx="23">
                  <c:v>49.5</c:v>
                </c:pt>
                <c:pt idx="24">
                  <c:v>49.5</c:v>
                </c:pt>
                <c:pt idx="25">
                  <c:v>49.5</c:v>
                </c:pt>
                <c:pt idx="26">
                  <c:v>49.5</c:v>
                </c:pt>
                <c:pt idx="27">
                  <c:v>49.5</c:v>
                </c:pt>
                <c:pt idx="28">
                  <c:v>49.5</c:v>
                </c:pt>
                <c:pt idx="29">
                  <c:v>49.5</c:v>
                </c:pt>
                <c:pt idx="30">
                  <c:v>49.5</c:v>
                </c:pt>
                <c:pt idx="31">
                  <c:v>49.5</c:v>
                </c:pt>
              </c:numCache>
            </c:numRef>
          </c:xVal>
          <c:yVal>
            <c:numRef>
              <c:f>Sortie2!$AF$13:$BK$13</c:f>
              <c:numCache>
                <c:formatCode>0.000</c:formatCode>
                <c:ptCount val="32"/>
                <c:pt idx="0">
                  <c:v>1.41</c:v>
                </c:pt>
                <c:pt idx="1">
                  <c:v>1.2253336704545454</c:v>
                </c:pt>
                <c:pt idx="2">
                  <c:v>1.0227454886363636</c:v>
                </c:pt>
                <c:pt idx="3">
                  <c:v>0.8684653068181819</c:v>
                </c:pt>
                <c:pt idx="4">
                  <c:v>0.76249312499999999</c:v>
                </c:pt>
                <c:pt idx="5">
                  <c:v>0.70482894318181832</c:v>
                </c:pt>
                <c:pt idx="6">
                  <c:v>0.69547276136363623</c:v>
                </c:pt>
                <c:pt idx="7">
                  <c:v>0.73442457954545459</c:v>
                </c:pt>
                <c:pt idx="8">
                  <c:v>0.81</c:v>
                </c:pt>
                <c:pt idx="9">
                  <c:v>0.81</c:v>
                </c:pt>
                <c:pt idx="10">
                  <c:v>0.81</c:v>
                </c:pt>
                <c:pt idx="11">
                  <c:v>0.81</c:v>
                </c:pt>
                <c:pt idx="12">
                  <c:v>0.81</c:v>
                </c:pt>
                <c:pt idx="13">
                  <c:v>0.81</c:v>
                </c:pt>
                <c:pt idx="14">
                  <c:v>0.81</c:v>
                </c:pt>
                <c:pt idx="15">
                  <c:v>0.81</c:v>
                </c:pt>
                <c:pt idx="16">
                  <c:v>0.81</c:v>
                </c:pt>
                <c:pt idx="17">
                  <c:v>0.81</c:v>
                </c:pt>
                <c:pt idx="18">
                  <c:v>0.81</c:v>
                </c:pt>
                <c:pt idx="19">
                  <c:v>0.81</c:v>
                </c:pt>
                <c:pt idx="20">
                  <c:v>0.81</c:v>
                </c:pt>
                <c:pt idx="21">
                  <c:v>0.81</c:v>
                </c:pt>
                <c:pt idx="22">
                  <c:v>0.81</c:v>
                </c:pt>
                <c:pt idx="23">
                  <c:v>0.81</c:v>
                </c:pt>
                <c:pt idx="24">
                  <c:v>0.81</c:v>
                </c:pt>
                <c:pt idx="25">
                  <c:v>0.81</c:v>
                </c:pt>
                <c:pt idx="26">
                  <c:v>0.81</c:v>
                </c:pt>
                <c:pt idx="27">
                  <c:v>0.81</c:v>
                </c:pt>
                <c:pt idx="28">
                  <c:v>0.81</c:v>
                </c:pt>
                <c:pt idx="29">
                  <c:v>0.81</c:v>
                </c:pt>
                <c:pt idx="30">
                  <c:v>0.81</c:v>
                </c:pt>
                <c:pt idx="31">
                  <c:v>0.81</c:v>
                </c:pt>
              </c:numCache>
            </c:numRef>
          </c:yVal>
          <c:smooth val="0"/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Sortie2!$AG$17:$AG$18</c:f>
              <c:numCache>
                <c:formatCode>General</c:formatCode>
                <c:ptCount val="2"/>
                <c:pt idx="0">
                  <c:v>4.5</c:v>
                </c:pt>
                <c:pt idx="1">
                  <c:v>4.5</c:v>
                </c:pt>
              </c:numCache>
            </c:numRef>
          </c:xVal>
          <c:yVal>
            <c:numRef>
              <c:f>Sortie2!$AG$19:$AG$20</c:f>
              <c:numCache>
                <c:formatCode>0.000</c:formatCode>
                <c:ptCount val="2"/>
                <c:pt idx="0">
                  <c:v>1.2253336704545454</c:v>
                </c:pt>
                <c:pt idx="1">
                  <c:v>0.01</c:v>
                </c:pt>
              </c:numCache>
            </c:numRef>
          </c:yVal>
          <c:smooth val="0"/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Sortie2!$AH$17:$AH$18</c:f>
              <c:numCache>
                <c:formatCode>General</c:formatCode>
                <c:ptCount val="2"/>
                <c:pt idx="0">
                  <c:v>11.25</c:v>
                </c:pt>
                <c:pt idx="1">
                  <c:v>11.25</c:v>
                </c:pt>
              </c:numCache>
            </c:numRef>
          </c:xVal>
          <c:yVal>
            <c:numRef>
              <c:f>Sortie2!$AH$19:$AH$20</c:f>
              <c:numCache>
                <c:formatCode>0.000</c:formatCode>
                <c:ptCount val="2"/>
                <c:pt idx="0">
                  <c:v>1.0227454886363636</c:v>
                </c:pt>
                <c:pt idx="1">
                  <c:v>-3.7499999999999999E-3</c:v>
                </c:pt>
              </c:numCache>
            </c:numRef>
          </c:yVal>
          <c:smooth val="0"/>
        </c:ser>
        <c:ser>
          <c:idx val="4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Sortie2!$AI$17:$AI$18</c:f>
              <c:numCache>
                <c:formatCode>General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xVal>
          <c:yVal>
            <c:numRef>
              <c:f>Sortie2!$AI$19:$AI$20</c:f>
              <c:numCache>
                <c:formatCode>0.000</c:formatCode>
                <c:ptCount val="2"/>
                <c:pt idx="0">
                  <c:v>0.8684653068181819</c:v>
                </c:pt>
                <c:pt idx="1">
                  <c:v>-1.2000000000000002E-2</c:v>
                </c:pt>
              </c:numCache>
            </c:numRef>
          </c:yVal>
          <c:smooth val="0"/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Sortie2!$AJ$17:$AJ$18</c:f>
              <c:numCache>
                <c:formatCode>General</c:formatCode>
                <c:ptCount val="2"/>
                <c:pt idx="0">
                  <c:v>24.75</c:v>
                </c:pt>
                <c:pt idx="1">
                  <c:v>24.75</c:v>
                </c:pt>
              </c:numCache>
            </c:numRef>
          </c:xVal>
          <c:yVal>
            <c:numRef>
              <c:f>Sortie2!$AJ$19:$AJ$20</c:f>
              <c:numCache>
                <c:formatCode>0.000</c:formatCode>
                <c:ptCount val="2"/>
                <c:pt idx="0">
                  <c:v>0.76249312499999999</c:v>
                </c:pt>
                <c:pt idx="1">
                  <c:v>-1.4750000000000001E-2</c:v>
                </c:pt>
              </c:numCache>
            </c:numRef>
          </c:yVal>
          <c:smooth val="0"/>
        </c:ser>
        <c:ser>
          <c:idx val="6"/>
          <c:order val="6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Sortie2!$AK$17:$AK$18</c:f>
              <c:numCache>
                <c:formatCode>General</c:formatCode>
                <c:ptCount val="2"/>
                <c:pt idx="0">
                  <c:v>31.5</c:v>
                </c:pt>
                <c:pt idx="1">
                  <c:v>31.5</c:v>
                </c:pt>
              </c:numCache>
            </c:numRef>
          </c:xVal>
          <c:yVal>
            <c:numRef>
              <c:f>Sortie2!$AK$19:$AK$20</c:f>
              <c:numCache>
                <c:formatCode>0.000</c:formatCode>
                <c:ptCount val="2"/>
                <c:pt idx="0">
                  <c:v>0.70482894318181832</c:v>
                </c:pt>
                <c:pt idx="1">
                  <c:v>-1.2000000000000002E-2</c:v>
                </c:pt>
              </c:numCache>
            </c:numRef>
          </c:yVal>
          <c:smooth val="0"/>
        </c:ser>
        <c:ser>
          <c:idx val="7"/>
          <c:order val="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Sortie2!$AL$17:$AL$18</c:f>
              <c:numCache>
                <c:formatCode>General</c:formatCode>
                <c:ptCount val="2"/>
                <c:pt idx="0">
                  <c:v>38.25</c:v>
                </c:pt>
                <c:pt idx="1">
                  <c:v>38.25</c:v>
                </c:pt>
              </c:numCache>
            </c:numRef>
          </c:xVal>
          <c:yVal>
            <c:numRef>
              <c:f>Sortie2!$AL$19:$AL$20</c:f>
              <c:numCache>
                <c:formatCode>0.000</c:formatCode>
                <c:ptCount val="2"/>
                <c:pt idx="0">
                  <c:v>0.69547276136363623</c:v>
                </c:pt>
                <c:pt idx="1">
                  <c:v>-3.7499999999999999E-3</c:v>
                </c:pt>
              </c:numCache>
            </c:numRef>
          </c:yVal>
          <c:smooth val="0"/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Sortie2!$AM$17:$AM$18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Sortie2!$AM$19:$AM$20</c:f>
              <c:numCache>
                <c:formatCode>0.000</c:formatCode>
                <c:ptCount val="2"/>
                <c:pt idx="0">
                  <c:v>0.73442457954545459</c:v>
                </c:pt>
                <c:pt idx="1">
                  <c:v>0.01</c:v>
                </c:pt>
              </c:numCache>
            </c:numRef>
          </c:yVal>
          <c:smooth val="0"/>
        </c:ser>
        <c:ser>
          <c:idx val="9"/>
          <c:order val="9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Sortie2!$AN$17:$AN$18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Sortie2!$AN$19:$AN$20</c:f>
              <c:numCache>
                <c:formatCode>0.000</c:formatCode>
                <c:ptCount val="2"/>
                <c:pt idx="0">
                  <c:v>0.01</c:v>
                </c:pt>
                <c:pt idx="1">
                  <c:v>0.01</c:v>
                </c:pt>
              </c:numCache>
            </c:numRef>
          </c:yVal>
          <c:smooth val="0"/>
        </c:ser>
        <c:ser>
          <c:idx val="10"/>
          <c:order val="1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Sortie2!$AO$17:$AO$18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Sortie2!$AO$19:$AO$20</c:f>
              <c:numCache>
                <c:formatCode>0.000</c:formatCode>
                <c:ptCount val="2"/>
                <c:pt idx="0">
                  <c:v>0.01</c:v>
                </c:pt>
                <c:pt idx="1">
                  <c:v>0.01</c:v>
                </c:pt>
              </c:numCache>
            </c:numRef>
          </c:yVal>
          <c:smooth val="0"/>
        </c:ser>
        <c:ser>
          <c:idx val="11"/>
          <c:order val="1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Sortie2!$AP$17:$AP$18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Sortie2!$AP$19:$AP$20</c:f>
              <c:numCache>
                <c:formatCode>0.000</c:formatCode>
                <c:ptCount val="2"/>
                <c:pt idx="0">
                  <c:v>0.01</c:v>
                </c:pt>
                <c:pt idx="1">
                  <c:v>0.01</c:v>
                </c:pt>
              </c:numCache>
            </c:numRef>
          </c:yVal>
          <c:smooth val="0"/>
        </c:ser>
        <c:ser>
          <c:idx val="12"/>
          <c:order val="1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Sortie2!$AQ$17:$AQ$18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Sortie2!$AQ$19:$AQ$20</c:f>
              <c:numCache>
                <c:formatCode>0.000</c:formatCode>
                <c:ptCount val="2"/>
                <c:pt idx="0">
                  <c:v>0.01</c:v>
                </c:pt>
                <c:pt idx="1">
                  <c:v>0.01</c:v>
                </c:pt>
              </c:numCache>
            </c:numRef>
          </c:yVal>
          <c:smooth val="0"/>
        </c:ser>
        <c:ser>
          <c:idx val="13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Sortie2!$AR$17:$AR$18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Sortie2!$AR$19:$AR$20</c:f>
              <c:numCache>
                <c:formatCode>0.000</c:formatCode>
                <c:ptCount val="2"/>
                <c:pt idx="0">
                  <c:v>0.01</c:v>
                </c:pt>
                <c:pt idx="1">
                  <c:v>0.01</c:v>
                </c:pt>
              </c:numCache>
            </c:numRef>
          </c:yVal>
          <c:smooth val="0"/>
        </c:ser>
        <c:ser>
          <c:idx val="14"/>
          <c:order val="1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Sortie2!$AS$17:$AS$18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Sortie2!$AS$19:$AS$20</c:f>
              <c:numCache>
                <c:formatCode>0.000</c:formatCode>
                <c:ptCount val="2"/>
                <c:pt idx="0">
                  <c:v>0.01</c:v>
                </c:pt>
                <c:pt idx="1">
                  <c:v>0.01</c:v>
                </c:pt>
              </c:numCache>
            </c:numRef>
          </c:yVal>
          <c:smooth val="0"/>
        </c:ser>
        <c:ser>
          <c:idx val="15"/>
          <c:order val="1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Sortie2!$AT$17:$AT$18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Sortie2!$AT$19:$AT$20</c:f>
              <c:numCache>
                <c:formatCode>0.000</c:formatCode>
                <c:ptCount val="2"/>
                <c:pt idx="0">
                  <c:v>0.01</c:v>
                </c:pt>
                <c:pt idx="1">
                  <c:v>0.01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89632"/>
        <c:axId val="115191168"/>
      </c:scatterChart>
      <c:valAx>
        <c:axId val="115189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5191168"/>
        <c:crosses val="autoZero"/>
        <c:crossBetween val="midCat"/>
        <c:majorUnit val="0.13650000000000001"/>
        <c:minorUnit val="0.13650000000000001"/>
      </c:valAx>
      <c:valAx>
        <c:axId val="115191168"/>
        <c:scaling>
          <c:orientation val="minMax"/>
        </c:scaling>
        <c:delete val="1"/>
        <c:axPos val="l"/>
        <c:numFmt formatCode="0.000" sourceLinked="1"/>
        <c:majorTickMark val="out"/>
        <c:minorTickMark val="none"/>
        <c:tickLblPos val="nextTo"/>
        <c:crossAx val="115189632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82708933717577E-2"/>
          <c:y val="3.4899351732482001E-2"/>
          <c:w val="0.57636887608069165"/>
          <c:h val="0.9315442347054809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'step e,f'!$D$35:$V$35</c:f>
              <c:numCache>
                <c:formatCode>0.000</c:formatCode>
                <c:ptCount val="19"/>
                <c:pt idx="0">
                  <c:v>-0.12566632954545454</c:v>
                </c:pt>
                <c:pt idx="1">
                  <c:v>-0.2705045113636364</c:v>
                </c:pt>
                <c:pt idx="2">
                  <c:v>-0.38453469318181799</c:v>
                </c:pt>
                <c:pt idx="3">
                  <c:v>-0.46675687499999996</c:v>
                </c:pt>
                <c:pt idx="4">
                  <c:v>-0.51717105681818165</c:v>
                </c:pt>
                <c:pt idx="5">
                  <c:v>-0.53577723863636384</c:v>
                </c:pt>
                <c:pt idx="6">
                  <c:v>-0.52357542045454541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'step e,f'!$D$36:$V$36</c:f>
              <c:numCache>
                <c:formatCode>General</c:formatCode>
                <c:ptCount val="19"/>
                <c:pt idx="0">
                  <c:v>4.5</c:v>
                </c:pt>
                <c:pt idx="1">
                  <c:v>11.25</c:v>
                </c:pt>
                <c:pt idx="2">
                  <c:v>18</c:v>
                </c:pt>
                <c:pt idx="3">
                  <c:v>24.75</c:v>
                </c:pt>
                <c:pt idx="4">
                  <c:v>31.5</c:v>
                </c:pt>
                <c:pt idx="5">
                  <c:v>38.25</c:v>
                </c:pt>
                <c:pt idx="6">
                  <c:v>45</c:v>
                </c:pt>
                <c:pt idx="7">
                  <c:v>49.5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84064"/>
        <c:axId val="118983296"/>
      </c:scatterChart>
      <c:valAx>
        <c:axId val="118984064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18983296"/>
        <c:crosses val="autoZero"/>
        <c:crossBetween val="midCat"/>
      </c:valAx>
      <c:valAx>
        <c:axId val="118983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189840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080691642651299"/>
          <c:y val="0.48590632211242052"/>
          <c:w val="0.21613832853025938"/>
          <c:h val="2.81879194630872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1343025</xdr:colOff>
      <xdr:row>3</xdr:row>
      <xdr:rowOff>28575</xdr:rowOff>
    </xdr:from>
    <xdr:to>
      <xdr:col>2</xdr:col>
      <xdr:colOff>2295525</xdr:colOff>
      <xdr:row>4</xdr:row>
      <xdr:rowOff>0</xdr:rowOff>
    </xdr:to>
    <xdr:sp macro="" textlink="">
      <xdr:nvSpPr>
        <xdr:cNvPr id="1103" name="Text Box 8"/>
        <xdr:cNvSpPr txBox="1">
          <a:spLocks noChangeArrowheads="1"/>
        </xdr:cNvSpPr>
      </xdr:nvSpPr>
      <xdr:spPr bwMode="auto">
        <a:xfrm>
          <a:off x="1514475" y="533400"/>
          <a:ext cx="9525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1257300</xdr:colOff>
          <xdr:row>2</xdr:row>
          <xdr:rowOff>57150</xdr:rowOff>
        </xdr:from>
        <xdr:to>
          <xdr:col>2</xdr:col>
          <xdr:colOff>2114550</xdr:colOff>
          <xdr:row>4</xdr:row>
          <xdr:rowOff>133350</xdr:rowOff>
        </xdr:to>
        <xdr:sp macro="" textlink="">
          <xdr:nvSpPr>
            <xdr:cNvPr id="1035" name="Object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447675</xdr:colOff>
      <xdr:row>2</xdr:row>
      <xdr:rowOff>133350</xdr:rowOff>
    </xdr:from>
    <xdr:to>
      <xdr:col>6</xdr:col>
      <xdr:colOff>800100</xdr:colOff>
      <xdr:row>4</xdr:row>
      <xdr:rowOff>123825</xdr:rowOff>
    </xdr:to>
    <xdr:pic>
      <xdr:nvPicPr>
        <xdr:cNvPr id="1104" name="Imag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476250"/>
          <a:ext cx="228600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2</xdr:row>
          <xdr:rowOff>57150</xdr:rowOff>
        </xdr:from>
        <xdr:to>
          <xdr:col>2</xdr:col>
          <xdr:colOff>990600</xdr:colOff>
          <xdr:row>4</xdr:row>
          <xdr:rowOff>114300</xdr:rowOff>
        </xdr:to>
        <xdr:sp macro="" textlink="">
          <xdr:nvSpPr>
            <xdr:cNvPr id="1037" name="Image 7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33</xdr:row>
      <xdr:rowOff>85725</xdr:rowOff>
    </xdr:from>
    <xdr:to>
      <xdr:col>24</xdr:col>
      <xdr:colOff>266700</xdr:colOff>
      <xdr:row>34</xdr:row>
      <xdr:rowOff>9525</xdr:rowOff>
    </xdr:to>
    <xdr:sp macro="" textlink="">
      <xdr:nvSpPr>
        <xdr:cNvPr id="2150" name="Rectangle 1"/>
        <xdr:cNvSpPr>
          <a:spLocks noChangeArrowheads="1"/>
        </xdr:cNvSpPr>
      </xdr:nvSpPr>
      <xdr:spPr bwMode="auto">
        <a:xfrm>
          <a:off x="9858375" y="7639050"/>
          <a:ext cx="5619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19050</xdr:colOff>
      <xdr:row>35</xdr:row>
      <xdr:rowOff>28575</xdr:rowOff>
    </xdr:from>
    <xdr:to>
      <xdr:col>24</xdr:col>
      <xdr:colOff>276225</xdr:colOff>
      <xdr:row>35</xdr:row>
      <xdr:rowOff>171450</xdr:rowOff>
    </xdr:to>
    <xdr:sp macro="" textlink="">
      <xdr:nvSpPr>
        <xdr:cNvPr id="2151" name="Rectangle 2"/>
        <xdr:cNvSpPr>
          <a:spLocks noChangeArrowheads="1"/>
        </xdr:cNvSpPr>
      </xdr:nvSpPr>
      <xdr:spPr bwMode="auto">
        <a:xfrm>
          <a:off x="9867900" y="8020050"/>
          <a:ext cx="5619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33</xdr:row>
          <xdr:rowOff>152400</xdr:rowOff>
        </xdr:from>
        <xdr:to>
          <xdr:col>21</xdr:col>
          <xdr:colOff>180975</xdr:colOff>
          <xdr:row>35</xdr:row>
          <xdr:rowOff>209550</xdr:rowOff>
        </xdr:to>
        <xdr:sp macro="" textlink="">
          <xdr:nvSpPr>
            <xdr:cNvPr id="2051" name="Image 7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25</xdr:col>
      <xdr:colOff>228600</xdr:colOff>
      <xdr:row>33</xdr:row>
      <xdr:rowOff>95250</xdr:rowOff>
    </xdr:from>
    <xdr:to>
      <xdr:col>33</xdr:col>
      <xdr:colOff>47625</xdr:colOff>
      <xdr:row>35</xdr:row>
      <xdr:rowOff>0</xdr:rowOff>
    </xdr:to>
    <xdr:pic>
      <xdr:nvPicPr>
        <xdr:cNvPr id="2152" name="Imag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87050" y="7648575"/>
          <a:ext cx="228600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26</xdr:col>
      <xdr:colOff>9525</xdr:colOff>
      <xdr:row>33</xdr:row>
      <xdr:rowOff>0</xdr:rowOff>
    </xdr:to>
    <xdr:graphicFrame macro="">
      <xdr:nvGraphicFramePr>
        <xdr:cNvPr id="7434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36</xdr:row>
      <xdr:rowOff>28575</xdr:rowOff>
    </xdr:from>
    <xdr:to>
      <xdr:col>10</xdr:col>
      <xdr:colOff>438150</xdr:colOff>
      <xdr:row>80</xdr:row>
      <xdr:rowOff>0</xdr:rowOff>
    </xdr:to>
    <xdr:graphicFrame macro="">
      <xdr:nvGraphicFramePr>
        <xdr:cNvPr id="5154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roc%20Pendulage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rojets\France\Paris_Sud_Est_2\04%20Archives\09-Pendulage\303_2%20ok\BPE\F23_SPf_263_35-264-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ntaires"/>
      <sheetName val="Entrée"/>
      <sheetName val="INPUT data"/>
      <sheetName val="Sortie1"/>
      <sheetName val="Sortie2"/>
      <sheetName val="Sortie3"/>
      <sheetName val="Sortie4"/>
      <sheetName val="Sortie5"/>
      <sheetName val="Sortie6"/>
      <sheetName val="Base de données"/>
      <sheetName val="step 0"/>
      <sheetName val="step a"/>
      <sheetName val="step b"/>
      <sheetName val="step c"/>
      <sheetName val="step d"/>
      <sheetName val="step e,f"/>
      <sheetName val="graph"/>
      <sheetName val="31054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A4" t="str">
            <v>V350 S.T.I</v>
          </cell>
        </row>
        <row r="5">
          <cell r="A5" t="str">
            <v>V350 S.T.I PP</v>
          </cell>
        </row>
        <row r="11">
          <cell r="A11" t="str">
            <v>TYPE85</v>
          </cell>
        </row>
        <row r="12">
          <cell r="A12" t="str">
            <v>TYPE85P</v>
          </cell>
        </row>
        <row r="14">
          <cell r="A14" t="str">
            <v>TGVEST1</v>
          </cell>
        </row>
        <row r="15">
          <cell r="A15" t="str">
            <v>TGVEST2</v>
          </cell>
        </row>
        <row r="16">
          <cell r="A16" t="str">
            <v>TGVEST3</v>
          </cell>
        </row>
        <row r="17">
          <cell r="A17" t="str">
            <v>TGVEST4</v>
          </cell>
        </row>
        <row r="18">
          <cell r="A18" t="str">
            <v>RACLGV350</v>
          </cell>
        </row>
        <row r="19">
          <cell r="A19" t="str">
            <v>RACLGV300</v>
          </cell>
        </row>
        <row r="20">
          <cell r="A20" t="str">
            <v>RACLGV350P</v>
          </cell>
        </row>
        <row r="21">
          <cell r="A21" t="str">
            <v>RACLGV300P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ntaires"/>
      <sheetName val="Entrée"/>
      <sheetName val="INPUT data"/>
      <sheetName val="Sortie1"/>
      <sheetName val="Sortie2"/>
      <sheetName val="Sortie3"/>
      <sheetName val="Sortie4"/>
      <sheetName val="Sortie5"/>
      <sheetName val="Sortie6"/>
      <sheetName val="Base de données"/>
      <sheetName val="step 0"/>
      <sheetName val="step a"/>
      <sheetName val="step b"/>
      <sheetName val="step c"/>
      <sheetName val="step d"/>
      <sheetName val="step e,f"/>
      <sheetName val="graph"/>
    </sheetNames>
    <sheetDataSet>
      <sheetData sheetId="0"/>
      <sheetData sheetId="1">
        <row r="4">
          <cell r="O4" t="str">
            <v>A0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0">
          <cell r="A30" t="str">
            <v>A0</v>
          </cell>
          <cell r="B30" t="str">
            <v>TGV</v>
          </cell>
          <cell r="C30">
            <v>54</v>
          </cell>
          <cell r="D30">
            <v>8</v>
          </cell>
          <cell r="E30">
            <v>4.5</v>
          </cell>
          <cell r="F30">
            <v>6.75</v>
          </cell>
          <cell r="G30">
            <v>6.75</v>
          </cell>
          <cell r="H30">
            <v>6.75</v>
          </cell>
          <cell r="I30">
            <v>4.5</v>
          </cell>
          <cell r="J30">
            <v>6.75</v>
          </cell>
          <cell r="K30">
            <v>6.75</v>
          </cell>
          <cell r="L30">
            <v>6.75</v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  <cell r="AF30" t="str">
            <v/>
          </cell>
        </row>
        <row r="50">
          <cell r="A50" t="str">
            <v>Z0</v>
          </cell>
          <cell r="B50" t="str">
            <v>Speciale</v>
          </cell>
          <cell r="C50">
            <v>54</v>
          </cell>
        </row>
        <row r="51">
          <cell r="A51" t="str">
            <v>Z1</v>
          </cell>
          <cell r="B51" t="str">
            <v>Speciale</v>
          </cell>
          <cell r="C51">
            <v>54</v>
          </cell>
        </row>
        <row r="52">
          <cell r="A52" t="str">
            <v>Z2</v>
          </cell>
          <cell r="B52" t="str">
            <v>Speciale</v>
          </cell>
          <cell r="C52">
            <v>54</v>
          </cell>
        </row>
        <row r="53">
          <cell r="A53" t="str">
            <v>Z3</v>
          </cell>
          <cell r="B53" t="str">
            <v>Speciale</v>
          </cell>
          <cell r="C53">
            <v>54</v>
          </cell>
        </row>
        <row r="54">
          <cell r="A54" t="str">
            <v>Z4</v>
          </cell>
          <cell r="B54" t="str">
            <v>Speciale</v>
          </cell>
          <cell r="C54">
            <v>54</v>
          </cell>
        </row>
        <row r="55">
          <cell r="A55" t="str">
            <v>Z5</v>
          </cell>
          <cell r="B55" t="str">
            <v>Speciale</v>
          </cell>
          <cell r="C55">
            <v>54</v>
          </cell>
        </row>
        <row r="56">
          <cell r="A56" t="str">
            <v>Z6</v>
          </cell>
          <cell r="B56" t="str">
            <v>Speciale</v>
          </cell>
          <cell r="C56">
            <v>54</v>
          </cell>
        </row>
        <row r="57">
          <cell r="A57" t="str">
            <v>Z7</v>
          </cell>
          <cell r="B57" t="str">
            <v>Speciale</v>
          </cell>
          <cell r="C57">
            <v>54</v>
          </cell>
        </row>
        <row r="58">
          <cell r="A58" t="str">
            <v>Z8</v>
          </cell>
          <cell r="B58" t="str">
            <v>Speciale</v>
          </cell>
          <cell r="C58">
            <v>54</v>
          </cell>
        </row>
        <row r="59">
          <cell r="A59" t="str">
            <v>Z9</v>
          </cell>
          <cell r="B59" t="str">
            <v>Speciale</v>
          </cell>
          <cell r="C59">
            <v>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oleObject" Target="../embeddings/Microsoft_Word_97_-_2003_Document1.doc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.emf"/><Relationship Id="rId4" Type="http://schemas.openxmlformats.org/officeDocument/2006/relationships/oleObject" Target="../embeddings/Microsoft_Word_97_-_2003_Document2.doc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B1:AC2097"/>
  <sheetViews>
    <sheetView zoomScale="130" zoomScaleNormal="130" workbookViewId="0">
      <selection activeCell="AC9" sqref="AC9"/>
    </sheetView>
  </sheetViews>
  <sheetFormatPr baseColWidth="10" defaultColWidth="10.7109375" defaultRowHeight="12.75" x14ac:dyDescent="0.2"/>
  <cols>
    <col min="1" max="1" width="1.5703125" style="327" customWidth="1"/>
    <col min="2" max="2" width="9.7109375" style="407" customWidth="1"/>
    <col min="3" max="3" width="6.7109375" style="327" customWidth="1"/>
    <col min="4" max="4" width="6.5703125" style="327" customWidth="1"/>
    <col min="5" max="5" width="2.7109375" style="327" customWidth="1"/>
    <col min="6" max="6" width="1.85546875" style="327" bestFit="1" customWidth="1"/>
    <col min="7" max="7" width="2.7109375" style="327" customWidth="1"/>
    <col min="8" max="8" width="1.85546875" style="327" bestFit="1" customWidth="1"/>
    <col min="9" max="9" width="2.7109375" style="327" customWidth="1"/>
    <col min="10" max="10" width="1.85546875" style="327" bestFit="1" customWidth="1"/>
    <col min="11" max="11" width="2.7109375" style="327" customWidth="1"/>
    <col min="12" max="12" width="1.85546875" style="327" bestFit="1" customWidth="1"/>
    <col min="13" max="13" width="2.7109375" style="327" customWidth="1"/>
    <col min="14" max="14" width="1.85546875" style="327" bestFit="1" customWidth="1"/>
    <col min="15" max="15" width="1.7109375" style="327" customWidth="1"/>
    <col min="16" max="16" width="1.85546875" style="327" bestFit="1" customWidth="1"/>
    <col min="17" max="17" width="1.7109375" style="327" customWidth="1"/>
    <col min="18" max="18" width="1.85546875" style="327" bestFit="1" customWidth="1"/>
    <col min="19" max="19" width="1.7109375" style="327" customWidth="1"/>
    <col min="20" max="20" width="1.85546875" style="327" bestFit="1" customWidth="1"/>
    <col min="21" max="21" width="1.7109375" style="327" customWidth="1"/>
    <col min="22" max="22" width="1.85546875" style="327" bestFit="1" customWidth="1"/>
    <col min="23" max="27" width="1.7109375" style="327" customWidth="1"/>
    <col min="28" max="16384" width="10.7109375" style="327"/>
  </cols>
  <sheetData>
    <row r="1" spans="2:29" s="330" customFormat="1" ht="11.25" x14ac:dyDescent="0.2">
      <c r="B1" s="403" t="s">
        <v>274</v>
      </c>
      <c r="C1" s="370" t="s">
        <v>275</v>
      </c>
      <c r="D1" s="370" t="s">
        <v>276</v>
      </c>
      <c r="E1" s="455" t="s">
        <v>277</v>
      </c>
      <c r="AA1" s="333"/>
      <c r="AC1" s="330" t="s">
        <v>757</v>
      </c>
    </row>
    <row r="2" spans="2:29" s="330" customFormat="1" ht="11.25" x14ac:dyDescent="0.2">
      <c r="B2" s="404" t="s">
        <v>279</v>
      </c>
      <c r="C2" s="371"/>
      <c r="D2" s="371"/>
      <c r="E2" s="455" t="s">
        <v>278</v>
      </c>
      <c r="AA2" s="334"/>
      <c r="AC2" s="455" t="s">
        <v>752</v>
      </c>
    </row>
    <row r="3" spans="2:29" s="330" customFormat="1" ht="11.25" x14ac:dyDescent="0.2">
      <c r="B3" s="462"/>
      <c r="C3" s="372"/>
      <c r="D3" s="372"/>
      <c r="E3" s="456"/>
      <c r="F3" s="457">
        <v>1.00000000001</v>
      </c>
      <c r="G3" s="456"/>
      <c r="H3" s="457">
        <v>2.00000000001</v>
      </c>
      <c r="I3" s="456"/>
      <c r="J3" s="457">
        <v>3.00000000001</v>
      </c>
      <c r="K3" s="456"/>
      <c r="L3" s="457">
        <v>4.00000000001</v>
      </c>
      <c r="M3" s="456"/>
      <c r="N3" s="457">
        <v>5.00000000001</v>
      </c>
      <c r="O3" s="456"/>
      <c r="P3" s="457">
        <v>6.00000000001</v>
      </c>
      <c r="Q3" s="456"/>
      <c r="R3" s="457">
        <v>7.00000000001</v>
      </c>
      <c r="S3" s="456"/>
      <c r="T3" s="457">
        <v>8.0000000000099991</v>
      </c>
      <c r="U3" s="456"/>
      <c r="V3" s="457">
        <v>8.0000000000099991</v>
      </c>
      <c r="W3" s="456"/>
      <c r="X3" s="457">
        <v>10.000000000009999</v>
      </c>
      <c r="Y3" s="456"/>
      <c r="Z3" s="457">
        <v>11.000000000009999</v>
      </c>
      <c r="AA3" s="458"/>
      <c r="AC3" s="455" t="s">
        <v>751</v>
      </c>
    </row>
    <row r="4" spans="2:29" s="330" customFormat="1" ht="11.25" x14ac:dyDescent="0.2">
      <c r="B4" s="406" t="s">
        <v>339</v>
      </c>
      <c r="C4" s="372">
        <v>1.4</v>
      </c>
      <c r="D4" s="372">
        <v>0</v>
      </c>
      <c r="E4" s="486">
        <v>4.5</v>
      </c>
      <c r="F4" s="487"/>
      <c r="G4" s="486">
        <v>6.75</v>
      </c>
      <c r="H4" s="487"/>
      <c r="I4" s="486">
        <v>6.75</v>
      </c>
      <c r="J4" s="487"/>
      <c r="K4" s="486">
        <v>6.75</v>
      </c>
      <c r="L4" s="487"/>
      <c r="M4" s="486">
        <v>6.75</v>
      </c>
      <c r="N4" s="487"/>
      <c r="O4" s="486">
        <v>6.75</v>
      </c>
      <c r="P4" s="487"/>
      <c r="Q4" s="486">
        <v>6.75</v>
      </c>
      <c r="R4" s="487"/>
      <c r="S4" s="486">
        <v>6.75</v>
      </c>
      <c r="T4" s="487"/>
      <c r="U4" s="486">
        <v>6.75</v>
      </c>
      <c r="V4" s="487"/>
      <c r="W4" s="486">
        <v>4.5</v>
      </c>
      <c r="X4" s="487"/>
      <c r="Y4" s="486"/>
      <c r="Z4" s="487"/>
      <c r="AA4" s="402"/>
      <c r="AC4" s="455" t="s">
        <v>755</v>
      </c>
    </row>
    <row r="5" spans="2:29" s="330" customFormat="1" ht="11.25" x14ac:dyDescent="0.2">
      <c r="B5" s="405" t="s">
        <v>449</v>
      </c>
      <c r="C5" s="372"/>
      <c r="D5" s="372"/>
      <c r="E5" s="402"/>
      <c r="F5" s="486">
        <v>1.23</v>
      </c>
      <c r="G5" s="487"/>
      <c r="H5" s="486">
        <v>1.07</v>
      </c>
      <c r="I5" s="487"/>
      <c r="J5" s="486">
        <v>0.95</v>
      </c>
      <c r="K5" s="487"/>
      <c r="L5" s="486" t="s">
        <v>676</v>
      </c>
      <c r="M5" s="487"/>
      <c r="N5" s="486" t="s">
        <v>677</v>
      </c>
      <c r="O5" s="487"/>
      <c r="P5" s="486" t="s">
        <v>676</v>
      </c>
      <c r="Q5" s="487"/>
      <c r="R5" s="486">
        <v>0.95</v>
      </c>
      <c r="S5" s="487"/>
      <c r="T5" s="486">
        <v>1.07</v>
      </c>
      <c r="U5" s="487"/>
      <c r="V5" s="486">
        <v>1.23</v>
      </c>
      <c r="W5" s="487"/>
      <c r="X5" s="486"/>
      <c r="Y5" s="487"/>
      <c r="Z5" s="486"/>
      <c r="AA5" s="487"/>
      <c r="AC5" s="474" t="s">
        <v>750</v>
      </c>
    </row>
    <row r="6" spans="2:29" s="330" customFormat="1" ht="11.25" x14ac:dyDescent="0.2">
      <c r="B6" s="406" t="s">
        <v>340</v>
      </c>
      <c r="C6" s="372">
        <v>1.4</v>
      </c>
      <c r="D6" s="372">
        <v>0</v>
      </c>
      <c r="E6" s="486">
        <v>4.5</v>
      </c>
      <c r="F6" s="487"/>
      <c r="G6" s="486">
        <v>6.75</v>
      </c>
      <c r="H6" s="487"/>
      <c r="I6" s="486">
        <v>6.75</v>
      </c>
      <c r="J6" s="487"/>
      <c r="K6" s="486">
        <v>6.75</v>
      </c>
      <c r="L6" s="487"/>
      <c r="M6" s="486">
        <v>4.5</v>
      </c>
      <c r="N6" s="487"/>
      <c r="O6" s="486">
        <v>4.5</v>
      </c>
      <c r="P6" s="487"/>
      <c r="Q6" s="486">
        <v>6.75</v>
      </c>
      <c r="R6" s="487"/>
      <c r="S6" s="486">
        <v>6.75</v>
      </c>
      <c r="T6" s="487"/>
      <c r="U6" s="486">
        <v>6.75</v>
      </c>
      <c r="V6" s="487"/>
      <c r="W6" s="486">
        <v>4.5</v>
      </c>
      <c r="X6" s="487"/>
      <c r="Y6" s="486"/>
      <c r="Z6" s="487"/>
      <c r="AA6" s="402"/>
      <c r="AB6" s="330" t="s">
        <v>753</v>
      </c>
      <c r="AC6" s="474" t="s">
        <v>754</v>
      </c>
    </row>
    <row r="7" spans="2:29" s="330" customFormat="1" ht="11.25" x14ac:dyDescent="0.2">
      <c r="B7" s="405" t="s">
        <v>639</v>
      </c>
      <c r="C7" s="372"/>
      <c r="D7" s="372"/>
      <c r="E7" s="402"/>
      <c r="F7" s="486">
        <v>1.24</v>
      </c>
      <c r="G7" s="487"/>
      <c r="H7" s="486">
        <v>1.1000000000000001</v>
      </c>
      <c r="I7" s="487"/>
      <c r="J7" s="486">
        <v>1</v>
      </c>
      <c r="K7" s="487"/>
      <c r="L7" s="486">
        <v>0.95</v>
      </c>
      <c r="M7" s="487"/>
      <c r="N7" s="486">
        <v>0.94</v>
      </c>
      <c r="O7" s="487"/>
      <c r="P7" s="486">
        <v>0.95</v>
      </c>
      <c r="Q7" s="487"/>
      <c r="R7" s="486">
        <v>1</v>
      </c>
      <c r="S7" s="487"/>
      <c r="T7" s="486">
        <v>1.1000000000000001</v>
      </c>
      <c r="U7" s="487"/>
      <c r="V7" s="486">
        <v>1.24</v>
      </c>
      <c r="W7" s="487"/>
      <c r="X7" s="486"/>
      <c r="Y7" s="487"/>
      <c r="Z7" s="486"/>
      <c r="AA7" s="487"/>
    </row>
    <row r="8" spans="2:29" s="330" customFormat="1" ht="11.25" x14ac:dyDescent="0.2">
      <c r="B8" s="406" t="s">
        <v>341</v>
      </c>
      <c r="C8" s="372">
        <v>1.4</v>
      </c>
      <c r="D8" s="372">
        <v>0</v>
      </c>
      <c r="E8" s="486">
        <v>4.5</v>
      </c>
      <c r="F8" s="487"/>
      <c r="G8" s="486">
        <v>6.75</v>
      </c>
      <c r="H8" s="487"/>
      <c r="I8" s="486">
        <v>6.75</v>
      </c>
      <c r="J8" s="487"/>
      <c r="K8" s="486">
        <v>6.75</v>
      </c>
      <c r="L8" s="487"/>
      <c r="M8" s="486">
        <v>4.5</v>
      </c>
      <c r="N8" s="487"/>
      <c r="O8" s="486">
        <v>6.75</v>
      </c>
      <c r="P8" s="487"/>
      <c r="Q8" s="486">
        <v>6.75</v>
      </c>
      <c r="R8" s="487"/>
      <c r="S8" s="486">
        <v>6.75</v>
      </c>
      <c r="T8" s="487"/>
      <c r="U8" s="486">
        <v>4.5</v>
      </c>
      <c r="V8" s="487"/>
      <c r="W8" s="486"/>
      <c r="X8" s="487"/>
      <c r="Y8" s="486"/>
      <c r="Z8" s="487"/>
      <c r="AA8" s="402"/>
      <c r="AC8" s="330" t="s">
        <v>756</v>
      </c>
    </row>
    <row r="9" spans="2:29" s="330" customFormat="1" ht="11.25" x14ac:dyDescent="0.2">
      <c r="B9" s="405" t="s">
        <v>451</v>
      </c>
      <c r="C9" s="372"/>
      <c r="D9" s="372"/>
      <c r="E9" s="402"/>
      <c r="F9" s="486">
        <v>1.26</v>
      </c>
      <c r="G9" s="487"/>
      <c r="H9" s="486">
        <v>1.1299999999999999</v>
      </c>
      <c r="I9" s="487"/>
      <c r="J9" s="486">
        <v>1.05</v>
      </c>
      <c r="K9" s="487"/>
      <c r="L9" s="486">
        <v>1.01</v>
      </c>
      <c r="M9" s="487"/>
      <c r="N9" s="486">
        <v>1.01</v>
      </c>
      <c r="O9" s="487"/>
      <c r="P9" s="486">
        <v>1.05</v>
      </c>
      <c r="Q9" s="487"/>
      <c r="R9" s="486">
        <v>1.1299999999999999</v>
      </c>
      <c r="S9" s="487"/>
      <c r="T9" s="486">
        <v>1.26</v>
      </c>
      <c r="U9" s="487"/>
      <c r="V9" s="486"/>
      <c r="W9" s="487"/>
      <c r="X9" s="486"/>
      <c r="Y9" s="487"/>
      <c r="Z9" s="486"/>
      <c r="AA9" s="487"/>
      <c r="AC9" s="455" t="s">
        <v>763</v>
      </c>
    </row>
    <row r="10" spans="2:29" s="330" customFormat="1" ht="11.25" x14ac:dyDescent="0.2">
      <c r="B10" s="406" t="s">
        <v>342</v>
      </c>
      <c r="C10" s="372">
        <v>1.4</v>
      </c>
      <c r="D10" s="372">
        <v>0</v>
      </c>
      <c r="E10" s="486">
        <v>4.5</v>
      </c>
      <c r="F10" s="487"/>
      <c r="G10" s="486">
        <v>6.75</v>
      </c>
      <c r="H10" s="487"/>
      <c r="I10" s="486">
        <v>6.75</v>
      </c>
      <c r="J10" s="487"/>
      <c r="K10" s="486">
        <v>6.75</v>
      </c>
      <c r="L10" s="487"/>
      <c r="M10" s="486">
        <v>6.75</v>
      </c>
      <c r="N10" s="487"/>
      <c r="O10" s="486">
        <v>6.75</v>
      </c>
      <c r="P10" s="487"/>
      <c r="Q10" s="486">
        <v>6.75</v>
      </c>
      <c r="R10" s="487"/>
      <c r="S10" s="486">
        <v>4.5</v>
      </c>
      <c r="T10" s="487"/>
      <c r="U10" s="486"/>
      <c r="V10" s="487"/>
      <c r="W10" s="486"/>
      <c r="X10" s="487"/>
      <c r="Y10" s="486"/>
      <c r="Z10" s="487"/>
      <c r="AA10" s="402"/>
    </row>
    <row r="11" spans="2:29" s="330" customFormat="1" ht="11.25" x14ac:dyDescent="0.2">
      <c r="B11" s="405" t="s">
        <v>646</v>
      </c>
      <c r="C11" s="372"/>
      <c r="D11" s="372"/>
      <c r="E11" s="402"/>
      <c r="F11" s="486">
        <v>1.27</v>
      </c>
      <c r="G11" s="487"/>
      <c r="H11" s="486">
        <v>1.1599999999999999</v>
      </c>
      <c r="I11" s="487"/>
      <c r="J11" s="486">
        <v>1.1000000000000001</v>
      </c>
      <c r="K11" s="487"/>
      <c r="L11" s="486">
        <v>1.08</v>
      </c>
      <c r="M11" s="487"/>
      <c r="N11" s="486">
        <v>1.1000000000000001</v>
      </c>
      <c r="O11" s="487"/>
      <c r="P11" s="486">
        <v>1.1599999999999999</v>
      </c>
      <c r="Q11" s="487"/>
      <c r="R11" s="486">
        <v>1.27</v>
      </c>
      <c r="S11" s="487"/>
      <c r="T11" s="486"/>
      <c r="U11" s="487"/>
      <c r="V11" s="486"/>
      <c r="W11" s="487"/>
      <c r="X11" s="486"/>
      <c r="Y11" s="487"/>
      <c r="Z11" s="486"/>
      <c r="AA11" s="487"/>
    </row>
    <row r="12" spans="2:29" s="330" customFormat="1" ht="11.25" x14ac:dyDescent="0.2">
      <c r="B12" s="406" t="s">
        <v>343</v>
      </c>
      <c r="C12" s="372">
        <v>1.4</v>
      </c>
      <c r="D12" s="372">
        <v>0</v>
      </c>
      <c r="E12" s="486">
        <v>4.5</v>
      </c>
      <c r="F12" s="487"/>
      <c r="G12" s="486">
        <v>6.75</v>
      </c>
      <c r="H12" s="487"/>
      <c r="I12" s="486">
        <v>6.75</v>
      </c>
      <c r="J12" s="487"/>
      <c r="K12" s="486">
        <v>4.5</v>
      </c>
      <c r="L12" s="487"/>
      <c r="M12" s="486">
        <v>4.5</v>
      </c>
      <c r="N12" s="487"/>
      <c r="O12" s="486">
        <v>6.75</v>
      </c>
      <c r="P12" s="487"/>
      <c r="Q12" s="486">
        <v>6.75</v>
      </c>
      <c r="R12" s="487"/>
      <c r="S12" s="486">
        <v>4.5</v>
      </c>
      <c r="T12" s="487"/>
      <c r="U12" s="486"/>
      <c r="V12" s="487"/>
      <c r="W12" s="486"/>
      <c r="X12" s="487"/>
      <c r="Y12" s="486"/>
      <c r="Z12" s="487"/>
      <c r="AA12" s="402"/>
    </row>
    <row r="13" spans="2:29" s="330" customFormat="1" ht="11.25" x14ac:dyDescent="0.2">
      <c r="B13" s="405" t="s">
        <v>453</v>
      </c>
      <c r="C13" s="372"/>
      <c r="D13" s="372"/>
      <c r="E13" s="402"/>
      <c r="F13" s="486">
        <v>1.28</v>
      </c>
      <c r="G13" s="487"/>
      <c r="H13" s="486">
        <v>1.19</v>
      </c>
      <c r="I13" s="487"/>
      <c r="J13" s="486">
        <v>1.1399999999999999</v>
      </c>
      <c r="K13" s="487"/>
      <c r="L13" s="486">
        <v>1.1399999999999999</v>
      </c>
      <c r="M13" s="487"/>
      <c r="N13" s="486">
        <v>1.1399999999999999</v>
      </c>
      <c r="O13" s="487"/>
      <c r="P13" s="486">
        <v>1.19</v>
      </c>
      <c r="Q13" s="487"/>
      <c r="R13" s="486">
        <v>1.28</v>
      </c>
      <c r="S13" s="487"/>
      <c r="T13" s="486"/>
      <c r="U13" s="487"/>
      <c r="V13" s="486"/>
      <c r="W13" s="487"/>
      <c r="X13" s="486"/>
      <c r="Y13" s="487"/>
      <c r="Z13" s="486"/>
      <c r="AA13" s="487"/>
    </row>
    <row r="14" spans="2:29" s="330" customFormat="1" ht="11.25" x14ac:dyDescent="0.2">
      <c r="B14" s="406" t="s">
        <v>344</v>
      </c>
      <c r="C14" s="372">
        <v>1.4</v>
      </c>
      <c r="D14" s="372">
        <v>0</v>
      </c>
      <c r="E14" s="486">
        <v>4.5</v>
      </c>
      <c r="F14" s="487"/>
      <c r="G14" s="486">
        <v>6.75</v>
      </c>
      <c r="H14" s="487"/>
      <c r="I14" s="486">
        <v>6.75</v>
      </c>
      <c r="J14" s="487"/>
      <c r="K14" s="486">
        <v>4.5</v>
      </c>
      <c r="L14" s="487"/>
      <c r="M14" s="486">
        <v>6.75</v>
      </c>
      <c r="N14" s="487"/>
      <c r="O14" s="486">
        <v>6.75</v>
      </c>
      <c r="P14" s="487"/>
      <c r="Q14" s="486">
        <v>4.5</v>
      </c>
      <c r="R14" s="487"/>
      <c r="S14" s="486"/>
      <c r="T14" s="487"/>
      <c r="U14" s="486"/>
      <c r="V14" s="487"/>
      <c r="W14" s="486"/>
      <c r="X14" s="487"/>
      <c r="Y14" s="486"/>
      <c r="Z14" s="487"/>
      <c r="AA14" s="402"/>
    </row>
    <row r="15" spans="2:29" s="330" customFormat="1" ht="11.25" x14ac:dyDescent="0.2">
      <c r="B15" s="405" t="s">
        <v>652</v>
      </c>
      <c r="C15" s="372"/>
      <c r="D15" s="372"/>
      <c r="E15" s="402"/>
      <c r="F15" s="486">
        <v>1.29</v>
      </c>
      <c r="G15" s="487"/>
      <c r="H15" s="486">
        <v>1.22</v>
      </c>
      <c r="I15" s="487"/>
      <c r="J15" s="486">
        <v>1.19</v>
      </c>
      <c r="K15" s="487"/>
      <c r="L15" s="486">
        <v>1.19</v>
      </c>
      <c r="M15" s="487"/>
      <c r="N15" s="486">
        <v>1.22</v>
      </c>
      <c r="O15" s="487"/>
      <c r="P15" s="486">
        <v>1.29</v>
      </c>
      <c r="Q15" s="487"/>
      <c r="R15" s="486"/>
      <c r="S15" s="487"/>
      <c r="T15" s="486"/>
      <c r="U15" s="487"/>
      <c r="V15" s="486"/>
      <c r="W15" s="487"/>
      <c r="X15" s="486"/>
      <c r="Y15" s="487"/>
      <c r="Z15" s="486"/>
      <c r="AA15" s="487"/>
    </row>
    <row r="16" spans="2:29" s="330" customFormat="1" ht="11.25" x14ac:dyDescent="0.2">
      <c r="B16" s="406" t="s">
        <v>345</v>
      </c>
      <c r="C16" s="372">
        <v>1.4</v>
      </c>
      <c r="D16" s="372">
        <v>0</v>
      </c>
      <c r="E16" s="486">
        <v>4.5</v>
      </c>
      <c r="F16" s="487"/>
      <c r="G16" s="486">
        <v>6.75</v>
      </c>
      <c r="H16" s="487"/>
      <c r="I16" s="486">
        <v>6.75</v>
      </c>
      <c r="J16" s="487"/>
      <c r="K16" s="486">
        <v>6.75</v>
      </c>
      <c r="L16" s="487"/>
      <c r="M16" s="486">
        <v>6.75</v>
      </c>
      <c r="N16" s="487"/>
      <c r="O16" s="486">
        <v>4.5</v>
      </c>
      <c r="P16" s="487"/>
      <c r="Q16" s="486"/>
      <c r="R16" s="487"/>
      <c r="S16" s="486"/>
      <c r="T16" s="487"/>
      <c r="U16" s="486"/>
      <c r="V16" s="487"/>
      <c r="W16" s="486"/>
      <c r="X16" s="487"/>
      <c r="Y16" s="486"/>
      <c r="Z16" s="487"/>
      <c r="AA16" s="402"/>
    </row>
    <row r="17" spans="2:27" s="330" customFormat="1" ht="11.25" x14ac:dyDescent="0.2">
      <c r="B17" s="405" t="s">
        <v>455</v>
      </c>
      <c r="C17" s="372"/>
      <c r="D17" s="372"/>
      <c r="E17" s="402"/>
      <c r="F17" s="486">
        <v>1.31</v>
      </c>
      <c r="G17" s="487"/>
      <c r="H17" s="486">
        <v>1.25</v>
      </c>
      <c r="I17" s="487"/>
      <c r="J17" s="486">
        <v>1.24</v>
      </c>
      <c r="K17" s="487"/>
      <c r="L17" s="486">
        <v>1.25</v>
      </c>
      <c r="M17" s="487"/>
      <c r="N17" s="486">
        <v>1.31</v>
      </c>
      <c r="O17" s="487"/>
      <c r="P17" s="486"/>
      <c r="Q17" s="487"/>
      <c r="R17" s="486"/>
      <c r="S17" s="487"/>
      <c r="T17" s="486"/>
      <c r="U17" s="487"/>
      <c r="V17" s="486"/>
      <c r="W17" s="487"/>
      <c r="X17" s="486"/>
      <c r="Y17" s="487"/>
      <c r="Z17" s="486"/>
      <c r="AA17" s="487"/>
    </row>
    <row r="18" spans="2:27" s="330" customFormat="1" ht="11.25" x14ac:dyDescent="0.2">
      <c r="B18" s="406" t="s">
        <v>346</v>
      </c>
      <c r="C18" s="372">
        <v>1.4</v>
      </c>
      <c r="D18" s="372">
        <v>0</v>
      </c>
      <c r="E18" s="486">
        <v>4.5</v>
      </c>
      <c r="F18" s="487"/>
      <c r="G18" s="486">
        <v>6.75</v>
      </c>
      <c r="H18" s="487"/>
      <c r="I18" s="486">
        <v>4.5</v>
      </c>
      <c r="J18" s="487"/>
      <c r="K18" s="486">
        <v>4.5</v>
      </c>
      <c r="L18" s="487"/>
      <c r="M18" s="486">
        <v>6.75</v>
      </c>
      <c r="N18" s="487"/>
      <c r="O18" s="486">
        <v>4.5</v>
      </c>
      <c r="P18" s="487"/>
      <c r="Q18" s="486"/>
      <c r="R18" s="487"/>
      <c r="S18" s="486"/>
      <c r="T18" s="487"/>
      <c r="U18" s="486"/>
      <c r="V18" s="487"/>
      <c r="W18" s="486"/>
      <c r="X18" s="487"/>
      <c r="Y18" s="486"/>
      <c r="Z18" s="487"/>
      <c r="AA18" s="402"/>
    </row>
    <row r="19" spans="2:27" s="330" customFormat="1" ht="11.25" x14ac:dyDescent="0.2">
      <c r="B19" s="405" t="s">
        <v>659</v>
      </c>
      <c r="C19" s="372"/>
      <c r="D19" s="372"/>
      <c r="E19" s="402"/>
      <c r="F19" s="486">
        <v>1.32</v>
      </c>
      <c r="G19" s="487"/>
      <c r="H19" s="486">
        <v>1.28</v>
      </c>
      <c r="I19" s="487"/>
      <c r="J19" s="486">
        <v>1.28</v>
      </c>
      <c r="K19" s="487"/>
      <c r="L19" s="486">
        <v>1.28</v>
      </c>
      <c r="M19" s="487"/>
      <c r="N19" s="486">
        <v>1.32</v>
      </c>
      <c r="O19" s="487"/>
      <c r="P19" s="486"/>
      <c r="Q19" s="487"/>
      <c r="R19" s="486"/>
      <c r="S19" s="487"/>
      <c r="T19" s="486"/>
      <c r="U19" s="487"/>
      <c r="V19" s="486"/>
      <c r="W19" s="487"/>
      <c r="X19" s="486"/>
      <c r="Y19" s="487"/>
      <c r="Z19" s="486"/>
      <c r="AA19" s="487"/>
    </row>
    <row r="20" spans="2:27" s="330" customFormat="1" ht="11.25" x14ac:dyDescent="0.2">
      <c r="B20" s="406" t="s">
        <v>347</v>
      </c>
      <c r="C20" s="372">
        <v>1.4</v>
      </c>
      <c r="D20" s="372">
        <v>0</v>
      </c>
      <c r="E20" s="486">
        <v>4.5</v>
      </c>
      <c r="F20" s="487"/>
      <c r="G20" s="486">
        <v>6.75</v>
      </c>
      <c r="H20" s="487"/>
      <c r="I20" s="486">
        <v>4.5</v>
      </c>
      <c r="J20" s="487"/>
      <c r="K20" s="486">
        <v>6.75</v>
      </c>
      <c r="L20" s="487"/>
      <c r="M20" s="486">
        <v>4.5</v>
      </c>
      <c r="N20" s="487"/>
      <c r="O20" s="486"/>
      <c r="P20" s="487"/>
      <c r="Q20" s="486"/>
      <c r="R20" s="487"/>
      <c r="S20" s="486"/>
      <c r="T20" s="487"/>
      <c r="U20" s="486"/>
      <c r="V20" s="487"/>
      <c r="W20" s="486"/>
      <c r="X20" s="487"/>
      <c r="Y20" s="486"/>
      <c r="Z20" s="487"/>
      <c r="AA20" s="402"/>
    </row>
    <row r="21" spans="2:27" s="330" customFormat="1" ht="11.25" x14ac:dyDescent="0.2">
      <c r="B21" s="405" t="s">
        <v>457</v>
      </c>
      <c r="C21" s="372"/>
      <c r="D21" s="372"/>
      <c r="E21" s="402"/>
      <c r="F21" s="486">
        <v>1.33</v>
      </c>
      <c r="G21" s="487"/>
      <c r="H21" s="486">
        <v>1.31</v>
      </c>
      <c r="I21" s="487"/>
      <c r="J21" s="486">
        <v>1.31</v>
      </c>
      <c r="K21" s="487"/>
      <c r="L21" s="486">
        <v>1.33</v>
      </c>
      <c r="M21" s="487"/>
      <c r="N21" s="486"/>
      <c r="O21" s="487"/>
      <c r="P21" s="486"/>
      <c r="Q21" s="487"/>
      <c r="R21" s="486"/>
      <c r="S21" s="487"/>
      <c r="T21" s="486"/>
      <c r="U21" s="487"/>
      <c r="V21" s="486"/>
      <c r="W21" s="487"/>
      <c r="X21" s="486"/>
      <c r="Y21" s="487"/>
      <c r="Z21" s="486"/>
      <c r="AA21" s="487"/>
    </row>
    <row r="22" spans="2:27" s="330" customFormat="1" ht="11.25" x14ac:dyDescent="0.2">
      <c r="B22" s="406" t="s">
        <v>599</v>
      </c>
      <c r="C22" s="372">
        <v>1.4</v>
      </c>
      <c r="D22" s="372">
        <v>0</v>
      </c>
      <c r="E22" s="486">
        <v>4.5</v>
      </c>
      <c r="F22" s="487"/>
      <c r="G22" s="486">
        <v>6.75</v>
      </c>
      <c r="H22" s="487"/>
      <c r="I22" s="486">
        <v>6.75</v>
      </c>
      <c r="J22" s="487"/>
      <c r="K22" s="486">
        <v>6.75</v>
      </c>
      <c r="L22" s="487"/>
      <c r="M22" s="486">
        <v>3.875</v>
      </c>
      <c r="N22" s="487"/>
      <c r="O22" s="486">
        <v>3.875</v>
      </c>
      <c r="P22" s="487"/>
      <c r="Q22" s="486">
        <v>6.75</v>
      </c>
      <c r="R22" s="487"/>
      <c r="S22" s="486">
        <v>6.75</v>
      </c>
      <c r="T22" s="487"/>
      <c r="U22" s="486">
        <v>6.75</v>
      </c>
      <c r="V22" s="487"/>
      <c r="W22" s="486">
        <v>6.75</v>
      </c>
      <c r="X22" s="487"/>
      <c r="Y22" s="486">
        <v>4.5</v>
      </c>
      <c r="Z22" s="487"/>
      <c r="AA22" s="402"/>
    </row>
    <row r="23" spans="2:27" s="330" customFormat="1" ht="11.25" x14ac:dyDescent="0.2">
      <c r="B23" s="405" t="s">
        <v>600</v>
      </c>
      <c r="C23" s="372"/>
      <c r="D23" s="372"/>
      <c r="E23" s="402"/>
      <c r="F23" s="486">
        <v>1.23</v>
      </c>
      <c r="G23" s="487"/>
      <c r="H23" s="486">
        <v>1.06</v>
      </c>
      <c r="I23" s="487"/>
      <c r="J23" s="486">
        <v>0.94</v>
      </c>
      <c r="K23" s="487"/>
      <c r="L23" s="486" t="s">
        <v>675</v>
      </c>
      <c r="M23" s="487"/>
      <c r="N23" s="486" t="s">
        <v>678</v>
      </c>
      <c r="O23" s="487"/>
      <c r="P23" s="486" t="s">
        <v>679</v>
      </c>
      <c r="Q23" s="487"/>
      <c r="R23" s="486" t="s">
        <v>675</v>
      </c>
      <c r="S23" s="487"/>
      <c r="T23" s="486">
        <v>0.94</v>
      </c>
      <c r="U23" s="487"/>
      <c r="V23" s="486">
        <v>1.06</v>
      </c>
      <c r="W23" s="487"/>
      <c r="X23" s="486">
        <v>1.23</v>
      </c>
      <c r="Y23" s="487"/>
      <c r="Z23" s="486"/>
      <c r="AA23" s="487"/>
    </row>
    <row r="24" spans="2:27" s="330" customFormat="1" ht="11.25" x14ac:dyDescent="0.2">
      <c r="B24" s="406" t="s">
        <v>680</v>
      </c>
      <c r="C24" s="372">
        <v>1.4</v>
      </c>
      <c r="D24" s="372">
        <v>0</v>
      </c>
      <c r="E24" s="486">
        <v>4.5</v>
      </c>
      <c r="F24" s="487"/>
      <c r="G24" s="486">
        <v>6.75</v>
      </c>
      <c r="H24" s="487"/>
      <c r="I24" s="486">
        <v>6.75</v>
      </c>
      <c r="J24" s="487"/>
      <c r="K24" s="486">
        <v>6.75</v>
      </c>
      <c r="L24" s="487"/>
      <c r="M24" s="486">
        <v>3.625</v>
      </c>
      <c r="N24" s="487"/>
      <c r="O24" s="486">
        <v>3.625</v>
      </c>
      <c r="P24" s="487"/>
      <c r="Q24" s="486">
        <v>6.75</v>
      </c>
      <c r="R24" s="487"/>
      <c r="S24" s="486">
        <v>6.75</v>
      </c>
      <c r="T24" s="487"/>
      <c r="U24" s="486">
        <v>6.75</v>
      </c>
      <c r="V24" s="487"/>
      <c r="W24" s="486">
        <v>6.75</v>
      </c>
      <c r="X24" s="487"/>
      <c r="Y24" s="486">
        <v>4.5</v>
      </c>
      <c r="Z24" s="487"/>
      <c r="AA24" s="402"/>
    </row>
    <row r="25" spans="2:27" s="330" customFormat="1" ht="11.25" x14ac:dyDescent="0.2">
      <c r="B25" s="405" t="s">
        <v>681</v>
      </c>
      <c r="C25" s="372"/>
      <c r="D25" s="372"/>
      <c r="E25" s="402"/>
      <c r="F25" s="486">
        <v>1.23</v>
      </c>
      <c r="G25" s="487"/>
      <c r="H25" s="486">
        <v>1.07</v>
      </c>
      <c r="I25" s="487"/>
      <c r="J25" s="486">
        <v>0.95</v>
      </c>
      <c r="K25" s="487"/>
      <c r="L25" s="486" t="s">
        <v>676</v>
      </c>
      <c r="M25" s="487"/>
      <c r="N25" s="486" t="s">
        <v>677</v>
      </c>
      <c r="O25" s="487"/>
      <c r="P25" s="486" t="s">
        <v>678</v>
      </c>
      <c r="Q25" s="487"/>
      <c r="R25" s="486" t="s">
        <v>676</v>
      </c>
      <c r="S25" s="487"/>
      <c r="T25" s="486">
        <v>0.95</v>
      </c>
      <c r="U25" s="487"/>
      <c r="V25" s="486">
        <v>1.07</v>
      </c>
      <c r="W25" s="487"/>
      <c r="X25" s="486">
        <v>1.23</v>
      </c>
      <c r="Y25" s="487"/>
      <c r="Z25" s="486"/>
      <c r="AA25" s="487"/>
    </row>
    <row r="26" spans="2:27" s="330" customFormat="1" ht="11.25" x14ac:dyDescent="0.2">
      <c r="B26" s="406" t="s">
        <v>682</v>
      </c>
      <c r="C26" s="372">
        <v>1.4</v>
      </c>
      <c r="D26" s="372">
        <v>0</v>
      </c>
      <c r="E26" s="486">
        <v>4.5</v>
      </c>
      <c r="F26" s="487"/>
      <c r="G26" s="486">
        <v>6.75</v>
      </c>
      <c r="H26" s="487"/>
      <c r="I26" s="486">
        <v>6.75</v>
      </c>
      <c r="J26" s="487"/>
      <c r="K26" s="486">
        <v>6.75</v>
      </c>
      <c r="L26" s="487"/>
      <c r="M26" s="486">
        <v>6.75</v>
      </c>
      <c r="N26" s="487"/>
      <c r="O26" s="486">
        <v>6.25</v>
      </c>
      <c r="P26" s="487"/>
      <c r="Q26" s="486">
        <v>6.75</v>
      </c>
      <c r="R26" s="487"/>
      <c r="S26" s="486">
        <v>6.75</v>
      </c>
      <c r="T26" s="487"/>
      <c r="U26" s="486">
        <v>6.75</v>
      </c>
      <c r="V26" s="487"/>
      <c r="W26" s="486">
        <v>4.5</v>
      </c>
      <c r="X26" s="487"/>
      <c r="Y26" s="486"/>
      <c r="Z26" s="487"/>
      <c r="AA26" s="402"/>
    </row>
    <row r="27" spans="2:27" s="330" customFormat="1" ht="11.25" x14ac:dyDescent="0.2">
      <c r="B27" s="405" t="s">
        <v>621</v>
      </c>
      <c r="C27" s="372"/>
      <c r="D27" s="372"/>
      <c r="E27" s="402"/>
      <c r="F27" s="486">
        <v>1.23</v>
      </c>
      <c r="G27" s="487"/>
      <c r="H27" s="486">
        <v>1.07</v>
      </c>
      <c r="I27" s="487"/>
      <c r="J27" s="486">
        <v>0.96</v>
      </c>
      <c r="K27" s="487"/>
      <c r="L27" s="486" t="s">
        <v>674</v>
      </c>
      <c r="M27" s="487"/>
      <c r="N27" s="486" t="s">
        <v>675</v>
      </c>
      <c r="O27" s="487"/>
      <c r="P27" s="486" t="s">
        <v>674</v>
      </c>
      <c r="Q27" s="487"/>
      <c r="R27" s="486">
        <v>0.96</v>
      </c>
      <c r="S27" s="487"/>
      <c r="T27" s="486">
        <v>1.07</v>
      </c>
      <c r="U27" s="487"/>
      <c r="V27" s="486">
        <v>1.23</v>
      </c>
      <c r="W27" s="487"/>
      <c r="X27" s="486"/>
      <c r="Y27" s="487"/>
      <c r="Z27" s="486"/>
      <c r="AA27" s="487"/>
    </row>
    <row r="28" spans="2:27" s="330" customFormat="1" ht="11.25" x14ac:dyDescent="0.2">
      <c r="B28" s="406" t="s">
        <v>608</v>
      </c>
      <c r="C28" s="372">
        <v>1.4</v>
      </c>
      <c r="D28" s="372">
        <v>0</v>
      </c>
      <c r="E28" s="486">
        <v>4.5</v>
      </c>
      <c r="F28" s="487"/>
      <c r="G28" s="486">
        <v>6.75</v>
      </c>
      <c r="H28" s="487"/>
      <c r="I28" s="486">
        <v>6.75</v>
      </c>
      <c r="J28" s="487"/>
      <c r="K28" s="486">
        <v>6.75</v>
      </c>
      <c r="L28" s="487"/>
      <c r="M28" s="486">
        <v>6.75</v>
      </c>
      <c r="N28" s="487"/>
      <c r="O28" s="486">
        <v>5.75</v>
      </c>
      <c r="P28" s="487"/>
      <c r="Q28" s="486">
        <v>6.75</v>
      </c>
      <c r="R28" s="487"/>
      <c r="S28" s="486">
        <v>6.75</v>
      </c>
      <c r="T28" s="487"/>
      <c r="U28" s="486">
        <v>6.75</v>
      </c>
      <c r="V28" s="487"/>
      <c r="W28" s="486">
        <v>4.5</v>
      </c>
      <c r="X28" s="487"/>
      <c r="Y28" s="486"/>
      <c r="Z28" s="487"/>
      <c r="AA28" s="402"/>
    </row>
    <row r="29" spans="2:27" s="330" customFormat="1" ht="11.25" x14ac:dyDescent="0.2">
      <c r="B29" s="405" t="s">
        <v>609</v>
      </c>
      <c r="C29" s="372"/>
      <c r="D29" s="372"/>
      <c r="E29" s="402"/>
      <c r="F29" s="486">
        <v>1.24</v>
      </c>
      <c r="G29" s="487"/>
      <c r="H29" s="486">
        <v>1.08</v>
      </c>
      <c r="I29" s="487"/>
      <c r="J29" s="486">
        <v>0.97</v>
      </c>
      <c r="K29" s="487"/>
      <c r="L29" s="486" t="s">
        <v>683</v>
      </c>
      <c r="M29" s="487"/>
      <c r="N29" s="486" t="s">
        <v>676</v>
      </c>
      <c r="O29" s="487"/>
      <c r="P29" s="486" t="s">
        <v>683</v>
      </c>
      <c r="Q29" s="487"/>
      <c r="R29" s="486">
        <v>0.97</v>
      </c>
      <c r="S29" s="487"/>
      <c r="T29" s="486">
        <v>1.08</v>
      </c>
      <c r="U29" s="487"/>
      <c r="V29" s="486">
        <v>1.24</v>
      </c>
      <c r="W29" s="487"/>
      <c r="X29" s="486"/>
      <c r="Y29" s="487"/>
      <c r="Z29" s="486"/>
      <c r="AA29" s="487"/>
    </row>
    <row r="30" spans="2:27" s="330" customFormat="1" ht="11.25" x14ac:dyDescent="0.2">
      <c r="B30" s="406" t="s">
        <v>684</v>
      </c>
      <c r="C30" s="372">
        <v>1.4</v>
      </c>
      <c r="D30" s="372">
        <v>0</v>
      </c>
      <c r="E30" s="486">
        <v>4.5</v>
      </c>
      <c r="F30" s="487"/>
      <c r="G30" s="486">
        <v>6.75</v>
      </c>
      <c r="H30" s="487"/>
      <c r="I30" s="486">
        <v>6.75</v>
      </c>
      <c r="J30" s="487"/>
      <c r="K30" s="486">
        <v>6.75</v>
      </c>
      <c r="L30" s="487"/>
      <c r="M30" s="486">
        <v>6.75</v>
      </c>
      <c r="N30" s="487"/>
      <c r="O30" s="486">
        <v>5.25</v>
      </c>
      <c r="P30" s="487"/>
      <c r="Q30" s="486">
        <v>6.75</v>
      </c>
      <c r="R30" s="487"/>
      <c r="S30" s="486">
        <v>6.75</v>
      </c>
      <c r="T30" s="487"/>
      <c r="U30" s="486">
        <v>6.75</v>
      </c>
      <c r="V30" s="487"/>
      <c r="W30" s="486">
        <v>4.5</v>
      </c>
      <c r="X30" s="487"/>
      <c r="Y30" s="486"/>
      <c r="Z30" s="487"/>
      <c r="AA30" s="402"/>
    </row>
    <row r="31" spans="2:27" s="330" customFormat="1" ht="11.25" x14ac:dyDescent="0.2">
      <c r="B31" s="405" t="s">
        <v>622</v>
      </c>
      <c r="C31" s="372"/>
      <c r="D31" s="372"/>
      <c r="E31" s="402"/>
      <c r="F31" s="486">
        <v>1.24</v>
      </c>
      <c r="G31" s="487"/>
      <c r="H31" s="486">
        <v>1.08</v>
      </c>
      <c r="I31" s="487"/>
      <c r="J31" s="486">
        <v>0.97</v>
      </c>
      <c r="K31" s="487"/>
      <c r="L31" s="486">
        <v>0.91</v>
      </c>
      <c r="M31" s="487"/>
      <c r="N31" s="486" t="s">
        <v>674</v>
      </c>
      <c r="O31" s="487"/>
      <c r="P31" s="486">
        <v>0.91</v>
      </c>
      <c r="Q31" s="487"/>
      <c r="R31" s="486">
        <v>0.97</v>
      </c>
      <c r="S31" s="487"/>
      <c r="T31" s="486">
        <v>1.08</v>
      </c>
      <c r="U31" s="487"/>
      <c r="V31" s="486">
        <v>1.24</v>
      </c>
      <c r="W31" s="487"/>
      <c r="X31" s="486"/>
      <c r="Y31" s="487"/>
      <c r="Z31" s="486"/>
      <c r="AA31" s="487"/>
    </row>
    <row r="32" spans="2:27" s="330" customFormat="1" ht="11.25" x14ac:dyDescent="0.2">
      <c r="B32" s="406" t="s">
        <v>613</v>
      </c>
      <c r="C32" s="372">
        <v>1.4</v>
      </c>
      <c r="D32" s="372">
        <v>0</v>
      </c>
      <c r="E32" s="486">
        <v>4.5</v>
      </c>
      <c r="F32" s="487"/>
      <c r="G32" s="486">
        <v>6.75</v>
      </c>
      <c r="H32" s="487"/>
      <c r="I32" s="486">
        <v>6.75</v>
      </c>
      <c r="J32" s="487"/>
      <c r="K32" s="486">
        <v>6.75</v>
      </c>
      <c r="L32" s="487"/>
      <c r="M32" s="486">
        <v>6.75</v>
      </c>
      <c r="N32" s="487"/>
      <c r="O32" s="486">
        <v>4.75</v>
      </c>
      <c r="P32" s="487"/>
      <c r="Q32" s="486">
        <v>6.75</v>
      </c>
      <c r="R32" s="487"/>
      <c r="S32" s="486">
        <v>6.75</v>
      </c>
      <c r="T32" s="487"/>
      <c r="U32" s="486">
        <v>6.75</v>
      </c>
      <c r="V32" s="487"/>
      <c r="W32" s="486">
        <v>4.5</v>
      </c>
      <c r="X32" s="487"/>
      <c r="Y32" s="486"/>
      <c r="Z32" s="487"/>
      <c r="AA32" s="402"/>
    </row>
    <row r="33" spans="2:27" s="330" customFormat="1" ht="11.25" x14ac:dyDescent="0.2">
      <c r="B33" s="405" t="s">
        <v>614</v>
      </c>
      <c r="C33" s="372"/>
      <c r="D33" s="372"/>
      <c r="E33" s="402"/>
      <c r="F33" s="486">
        <v>1.24</v>
      </c>
      <c r="G33" s="487"/>
      <c r="H33" s="486">
        <v>1.08</v>
      </c>
      <c r="I33" s="487"/>
      <c r="J33" s="486">
        <v>0.98</v>
      </c>
      <c r="K33" s="487"/>
      <c r="L33" s="486">
        <v>0.91</v>
      </c>
      <c r="M33" s="487"/>
      <c r="N33" s="486" t="s">
        <v>683</v>
      </c>
      <c r="O33" s="487"/>
      <c r="P33" s="486">
        <v>0.91</v>
      </c>
      <c r="Q33" s="487"/>
      <c r="R33" s="486">
        <v>0.98</v>
      </c>
      <c r="S33" s="487"/>
      <c r="T33" s="486">
        <v>1.08</v>
      </c>
      <c r="U33" s="487"/>
      <c r="V33" s="486">
        <v>1.24</v>
      </c>
      <c r="W33" s="487"/>
      <c r="X33" s="486"/>
      <c r="Y33" s="487"/>
      <c r="Z33" s="486"/>
      <c r="AA33" s="487"/>
    </row>
    <row r="34" spans="2:27" s="330" customFormat="1" ht="11.25" x14ac:dyDescent="0.2">
      <c r="B34" s="406" t="s">
        <v>685</v>
      </c>
      <c r="C34" s="372">
        <v>1.4</v>
      </c>
      <c r="D34" s="372">
        <v>0</v>
      </c>
      <c r="E34" s="486">
        <v>4.5</v>
      </c>
      <c r="F34" s="487"/>
      <c r="G34" s="486">
        <v>6.75</v>
      </c>
      <c r="H34" s="487"/>
      <c r="I34" s="486">
        <v>6.75</v>
      </c>
      <c r="J34" s="487"/>
      <c r="K34" s="486">
        <v>6.75</v>
      </c>
      <c r="L34" s="487"/>
      <c r="M34" s="486">
        <v>5.5</v>
      </c>
      <c r="N34" s="487"/>
      <c r="O34" s="486">
        <v>5.5</v>
      </c>
      <c r="P34" s="487"/>
      <c r="Q34" s="486">
        <v>6.75</v>
      </c>
      <c r="R34" s="487"/>
      <c r="S34" s="486">
        <v>6.75</v>
      </c>
      <c r="T34" s="487"/>
      <c r="U34" s="486">
        <v>6.75</v>
      </c>
      <c r="V34" s="487"/>
      <c r="W34" s="486">
        <v>4.5</v>
      </c>
      <c r="X34" s="487"/>
      <c r="Y34" s="486"/>
      <c r="Z34" s="487"/>
      <c r="AA34" s="402"/>
    </row>
    <row r="35" spans="2:27" s="330" customFormat="1" ht="11.25" x14ac:dyDescent="0.2">
      <c r="B35" s="405" t="s">
        <v>623</v>
      </c>
      <c r="C35" s="372"/>
      <c r="D35" s="372"/>
      <c r="E35" s="402"/>
      <c r="F35" s="486">
        <v>1.24</v>
      </c>
      <c r="G35" s="487"/>
      <c r="H35" s="486">
        <v>1.0900000000000001</v>
      </c>
      <c r="I35" s="487"/>
      <c r="J35" s="486">
        <v>0.98</v>
      </c>
      <c r="K35" s="487"/>
      <c r="L35" s="486">
        <v>0.92</v>
      </c>
      <c r="M35" s="487"/>
      <c r="N35" s="486">
        <v>0.9</v>
      </c>
      <c r="O35" s="487"/>
      <c r="P35" s="486">
        <v>0.92</v>
      </c>
      <c r="Q35" s="487"/>
      <c r="R35" s="486">
        <v>0.98</v>
      </c>
      <c r="S35" s="487"/>
      <c r="T35" s="486">
        <v>1.0900000000000001</v>
      </c>
      <c r="U35" s="487"/>
      <c r="V35" s="486">
        <v>1.24</v>
      </c>
      <c r="W35" s="487"/>
      <c r="X35" s="486"/>
      <c r="Y35" s="487"/>
      <c r="Z35" s="486"/>
      <c r="AA35" s="487"/>
    </row>
    <row r="36" spans="2:27" s="330" customFormat="1" ht="11.25" x14ac:dyDescent="0.2">
      <c r="B36" s="406" t="s">
        <v>389</v>
      </c>
      <c r="C36" s="372">
        <v>1.4</v>
      </c>
      <c r="D36" s="372">
        <v>0</v>
      </c>
      <c r="E36" s="486">
        <v>4.5</v>
      </c>
      <c r="F36" s="487"/>
      <c r="G36" s="486">
        <v>6.75</v>
      </c>
      <c r="H36" s="487"/>
      <c r="I36" s="486">
        <v>6.75</v>
      </c>
      <c r="J36" s="487"/>
      <c r="K36" s="486">
        <v>6.75</v>
      </c>
      <c r="L36" s="487"/>
      <c r="M36" s="486">
        <v>5.25</v>
      </c>
      <c r="N36" s="487"/>
      <c r="O36" s="486">
        <v>5.25</v>
      </c>
      <c r="P36" s="487"/>
      <c r="Q36" s="486">
        <v>6.75</v>
      </c>
      <c r="R36" s="487"/>
      <c r="S36" s="486">
        <v>6.75</v>
      </c>
      <c r="T36" s="487"/>
      <c r="U36" s="486">
        <v>6.75</v>
      </c>
      <c r="V36" s="487"/>
      <c r="W36" s="486">
        <v>4.5</v>
      </c>
      <c r="X36" s="487"/>
      <c r="Y36" s="486"/>
      <c r="Z36" s="487"/>
      <c r="AA36" s="402"/>
    </row>
    <row r="37" spans="2:27" s="330" customFormat="1" ht="11.25" x14ac:dyDescent="0.2">
      <c r="B37" s="405" t="s">
        <v>458</v>
      </c>
      <c r="C37" s="372"/>
      <c r="D37" s="372"/>
      <c r="E37" s="402"/>
      <c r="F37" s="486">
        <v>1.24</v>
      </c>
      <c r="G37" s="487"/>
      <c r="H37" s="486">
        <v>1.0900000000000001</v>
      </c>
      <c r="I37" s="487"/>
      <c r="J37" s="486">
        <v>0.99</v>
      </c>
      <c r="K37" s="487"/>
      <c r="L37" s="486">
        <v>0.93</v>
      </c>
      <c r="M37" s="487"/>
      <c r="N37" s="486">
        <v>0.91</v>
      </c>
      <c r="O37" s="487"/>
      <c r="P37" s="486">
        <v>0.93</v>
      </c>
      <c r="Q37" s="487"/>
      <c r="R37" s="486">
        <v>0.99</v>
      </c>
      <c r="S37" s="487"/>
      <c r="T37" s="486">
        <v>1.0900000000000001</v>
      </c>
      <c r="U37" s="487"/>
      <c r="V37" s="486">
        <v>1.24</v>
      </c>
      <c r="W37" s="487"/>
      <c r="X37" s="486"/>
      <c r="Y37" s="487"/>
      <c r="Z37" s="486"/>
      <c r="AA37" s="487"/>
    </row>
    <row r="38" spans="2:27" s="330" customFormat="1" ht="11.25" x14ac:dyDescent="0.2">
      <c r="B38" s="406" t="s">
        <v>686</v>
      </c>
      <c r="C38" s="372">
        <v>1.4</v>
      </c>
      <c r="D38" s="372">
        <v>0</v>
      </c>
      <c r="E38" s="486">
        <v>4.5</v>
      </c>
      <c r="F38" s="487"/>
      <c r="G38" s="486">
        <v>6.75</v>
      </c>
      <c r="H38" s="487"/>
      <c r="I38" s="486">
        <v>6.75</v>
      </c>
      <c r="J38" s="487"/>
      <c r="K38" s="486">
        <v>6.75</v>
      </c>
      <c r="L38" s="487"/>
      <c r="M38" s="486">
        <v>5</v>
      </c>
      <c r="N38" s="487"/>
      <c r="O38" s="486">
        <v>5</v>
      </c>
      <c r="P38" s="487"/>
      <c r="Q38" s="486">
        <v>6.75</v>
      </c>
      <c r="R38" s="487"/>
      <c r="S38" s="486">
        <v>6.75</v>
      </c>
      <c r="T38" s="487"/>
      <c r="U38" s="486">
        <v>6.75</v>
      </c>
      <c r="V38" s="487"/>
      <c r="W38" s="486">
        <v>4.5</v>
      </c>
      <c r="X38" s="487"/>
      <c r="Y38" s="486"/>
      <c r="Z38" s="487"/>
      <c r="AA38" s="402"/>
    </row>
    <row r="39" spans="2:27" s="330" customFormat="1" ht="11.25" x14ac:dyDescent="0.2">
      <c r="B39" s="405" t="s">
        <v>687</v>
      </c>
      <c r="C39" s="372"/>
      <c r="D39" s="372"/>
      <c r="E39" s="402"/>
      <c r="F39" s="486">
        <v>1.24</v>
      </c>
      <c r="G39" s="487"/>
      <c r="H39" s="486">
        <v>1.0900000000000001</v>
      </c>
      <c r="I39" s="487"/>
      <c r="J39" s="486">
        <v>0.99</v>
      </c>
      <c r="K39" s="487"/>
      <c r="L39" s="486">
        <v>0.93</v>
      </c>
      <c r="M39" s="487"/>
      <c r="N39" s="486">
        <v>0.92</v>
      </c>
      <c r="O39" s="487"/>
      <c r="P39" s="486">
        <v>0.93</v>
      </c>
      <c r="Q39" s="487"/>
      <c r="R39" s="486">
        <v>0.99</v>
      </c>
      <c r="S39" s="487"/>
      <c r="T39" s="486">
        <v>1.0900000000000001</v>
      </c>
      <c r="U39" s="487"/>
      <c r="V39" s="486">
        <v>1.24</v>
      </c>
      <c r="W39" s="487"/>
      <c r="X39" s="486"/>
      <c r="Y39" s="487"/>
      <c r="Z39" s="486"/>
      <c r="AA39" s="487"/>
    </row>
    <row r="40" spans="2:27" s="330" customFormat="1" ht="11.25" x14ac:dyDescent="0.2">
      <c r="B40" s="406" t="s">
        <v>391</v>
      </c>
      <c r="C40" s="372">
        <v>1.4</v>
      </c>
      <c r="D40" s="372">
        <v>0</v>
      </c>
      <c r="E40" s="486">
        <v>4.5</v>
      </c>
      <c r="F40" s="487"/>
      <c r="G40" s="486">
        <v>6.75</v>
      </c>
      <c r="H40" s="487"/>
      <c r="I40" s="486">
        <v>6.75</v>
      </c>
      <c r="J40" s="487"/>
      <c r="K40" s="486">
        <v>6.75</v>
      </c>
      <c r="L40" s="487"/>
      <c r="M40" s="486">
        <v>4.75</v>
      </c>
      <c r="N40" s="487"/>
      <c r="O40" s="486">
        <v>4.75</v>
      </c>
      <c r="P40" s="487"/>
      <c r="Q40" s="486">
        <v>6.75</v>
      </c>
      <c r="R40" s="487"/>
      <c r="S40" s="486">
        <v>6.75</v>
      </c>
      <c r="T40" s="487"/>
      <c r="U40" s="486">
        <v>6.75</v>
      </c>
      <c r="V40" s="487"/>
      <c r="W40" s="486">
        <v>4.5</v>
      </c>
      <c r="X40" s="487"/>
      <c r="Y40" s="486"/>
      <c r="Z40" s="487"/>
      <c r="AA40" s="402"/>
    </row>
    <row r="41" spans="2:27" s="330" customFormat="1" ht="11.25" x14ac:dyDescent="0.2">
      <c r="B41" s="405" t="s">
        <v>460</v>
      </c>
      <c r="C41" s="372"/>
      <c r="D41" s="372"/>
      <c r="E41" s="402"/>
      <c r="F41" s="486">
        <v>1.24</v>
      </c>
      <c r="G41" s="487"/>
      <c r="H41" s="486">
        <v>1.1000000000000001</v>
      </c>
      <c r="I41" s="487"/>
      <c r="J41" s="486">
        <v>1</v>
      </c>
      <c r="K41" s="487"/>
      <c r="L41" s="486">
        <v>0.94</v>
      </c>
      <c r="M41" s="487"/>
      <c r="N41" s="486">
        <v>0.93</v>
      </c>
      <c r="O41" s="487"/>
      <c r="P41" s="486">
        <v>0.94</v>
      </c>
      <c r="Q41" s="487"/>
      <c r="R41" s="486">
        <v>1</v>
      </c>
      <c r="S41" s="487"/>
      <c r="T41" s="486">
        <v>1.1000000000000001</v>
      </c>
      <c r="U41" s="487"/>
      <c r="V41" s="486">
        <v>1.24</v>
      </c>
      <c r="W41" s="487"/>
      <c r="X41" s="486"/>
      <c r="Y41" s="487"/>
      <c r="Z41" s="486"/>
      <c r="AA41" s="487"/>
    </row>
    <row r="42" spans="2:27" s="330" customFormat="1" ht="11.25" x14ac:dyDescent="0.2">
      <c r="B42" s="406" t="s">
        <v>392</v>
      </c>
      <c r="C42" s="372">
        <v>1.4</v>
      </c>
      <c r="D42" s="372">
        <v>0</v>
      </c>
      <c r="E42" s="486">
        <v>4.5</v>
      </c>
      <c r="F42" s="487"/>
      <c r="G42" s="486">
        <v>6.75</v>
      </c>
      <c r="H42" s="487"/>
      <c r="I42" s="486">
        <v>6.75</v>
      </c>
      <c r="J42" s="487"/>
      <c r="K42" s="486">
        <v>6.75</v>
      </c>
      <c r="L42" s="487"/>
      <c r="M42" s="486">
        <v>4.25</v>
      </c>
      <c r="N42" s="487"/>
      <c r="O42" s="486">
        <v>4.25</v>
      </c>
      <c r="P42" s="487"/>
      <c r="Q42" s="486">
        <v>6.75</v>
      </c>
      <c r="R42" s="487"/>
      <c r="S42" s="486">
        <v>6.75</v>
      </c>
      <c r="T42" s="487"/>
      <c r="U42" s="486">
        <v>6.75</v>
      </c>
      <c r="V42" s="487"/>
      <c r="W42" s="486">
        <v>4.5</v>
      </c>
      <c r="X42" s="487"/>
      <c r="Y42" s="486"/>
      <c r="Z42" s="487"/>
      <c r="AA42" s="402"/>
    </row>
    <row r="43" spans="2:27" s="330" customFormat="1" ht="11.25" x14ac:dyDescent="0.2">
      <c r="B43" s="405" t="s">
        <v>461</v>
      </c>
      <c r="C43" s="372"/>
      <c r="D43" s="372"/>
      <c r="E43" s="402"/>
      <c r="F43" s="486">
        <v>1.25</v>
      </c>
      <c r="G43" s="487"/>
      <c r="H43" s="486">
        <v>1.1000000000000001</v>
      </c>
      <c r="I43" s="487"/>
      <c r="J43" s="486">
        <v>1.01</v>
      </c>
      <c r="K43" s="487"/>
      <c r="L43" s="486">
        <v>0.96</v>
      </c>
      <c r="M43" s="487"/>
      <c r="N43" s="486">
        <v>0.95</v>
      </c>
      <c r="O43" s="487"/>
      <c r="P43" s="486">
        <v>0.96</v>
      </c>
      <c r="Q43" s="487"/>
      <c r="R43" s="486">
        <v>1.01</v>
      </c>
      <c r="S43" s="487"/>
      <c r="T43" s="486">
        <v>1.1000000000000001</v>
      </c>
      <c r="U43" s="487"/>
      <c r="V43" s="486">
        <v>1.25</v>
      </c>
      <c r="W43" s="487"/>
      <c r="X43" s="486"/>
      <c r="Y43" s="487"/>
      <c r="Z43" s="486"/>
      <c r="AA43" s="487"/>
    </row>
    <row r="44" spans="2:27" s="330" customFormat="1" ht="11.25" x14ac:dyDescent="0.2">
      <c r="B44" s="406" t="s">
        <v>688</v>
      </c>
      <c r="C44" s="372">
        <v>1.4</v>
      </c>
      <c r="D44" s="372">
        <v>0</v>
      </c>
      <c r="E44" s="486">
        <v>4.5</v>
      </c>
      <c r="F44" s="487"/>
      <c r="G44" s="486">
        <v>6.75</v>
      </c>
      <c r="H44" s="487"/>
      <c r="I44" s="486">
        <v>6.75</v>
      </c>
      <c r="J44" s="487"/>
      <c r="K44" s="486">
        <v>6.75</v>
      </c>
      <c r="L44" s="487"/>
      <c r="M44" s="486">
        <v>4</v>
      </c>
      <c r="N44" s="487"/>
      <c r="O44" s="486">
        <v>4</v>
      </c>
      <c r="P44" s="487"/>
      <c r="Q44" s="486">
        <v>6.75</v>
      </c>
      <c r="R44" s="487"/>
      <c r="S44" s="486">
        <v>6.75</v>
      </c>
      <c r="T44" s="487"/>
      <c r="U44" s="486">
        <v>6.75</v>
      </c>
      <c r="V44" s="487"/>
      <c r="W44" s="486">
        <v>4.5</v>
      </c>
      <c r="X44" s="487"/>
      <c r="Y44" s="486"/>
      <c r="Z44" s="487"/>
      <c r="AA44" s="402"/>
    </row>
    <row r="45" spans="2:27" s="330" customFormat="1" ht="11.25" x14ac:dyDescent="0.2">
      <c r="B45" s="405" t="s">
        <v>689</v>
      </c>
      <c r="C45" s="372"/>
      <c r="D45" s="372"/>
      <c r="E45" s="402"/>
      <c r="F45" s="486">
        <v>1.25</v>
      </c>
      <c r="G45" s="487"/>
      <c r="H45" s="486">
        <v>1.1100000000000001</v>
      </c>
      <c r="I45" s="487"/>
      <c r="J45" s="486">
        <v>1.01</v>
      </c>
      <c r="K45" s="487"/>
      <c r="L45" s="486">
        <v>0.96</v>
      </c>
      <c r="M45" s="487"/>
      <c r="N45" s="486">
        <v>0.95</v>
      </c>
      <c r="O45" s="487"/>
      <c r="P45" s="486">
        <v>0.96</v>
      </c>
      <c r="Q45" s="487"/>
      <c r="R45" s="486">
        <v>1.01</v>
      </c>
      <c r="S45" s="487"/>
      <c r="T45" s="486">
        <v>1.1100000000000001</v>
      </c>
      <c r="U45" s="487"/>
      <c r="V45" s="486">
        <v>1.25</v>
      </c>
      <c r="W45" s="487"/>
      <c r="X45" s="486"/>
      <c r="Y45" s="487"/>
      <c r="Z45" s="486"/>
      <c r="AA45" s="487"/>
    </row>
    <row r="46" spans="2:27" s="330" customFormat="1" ht="11.25" x14ac:dyDescent="0.2">
      <c r="B46" s="406" t="s">
        <v>394</v>
      </c>
      <c r="C46" s="372">
        <v>1.4</v>
      </c>
      <c r="D46" s="372">
        <v>0</v>
      </c>
      <c r="E46" s="486">
        <v>4.5</v>
      </c>
      <c r="F46" s="487"/>
      <c r="G46" s="486">
        <v>6.75</v>
      </c>
      <c r="H46" s="487"/>
      <c r="I46" s="486">
        <v>6.75</v>
      </c>
      <c r="J46" s="487"/>
      <c r="K46" s="486">
        <v>6.75</v>
      </c>
      <c r="L46" s="487"/>
      <c r="M46" s="486">
        <v>3.75</v>
      </c>
      <c r="N46" s="487"/>
      <c r="O46" s="486">
        <v>3.75</v>
      </c>
      <c r="P46" s="487"/>
      <c r="Q46" s="486">
        <v>6.75</v>
      </c>
      <c r="R46" s="487"/>
      <c r="S46" s="486">
        <v>6.75</v>
      </c>
      <c r="T46" s="487"/>
      <c r="U46" s="486">
        <v>6.75</v>
      </c>
      <c r="V46" s="487"/>
      <c r="W46" s="486">
        <v>4.5</v>
      </c>
      <c r="X46" s="487"/>
      <c r="Y46" s="486"/>
      <c r="Z46" s="487"/>
      <c r="AA46" s="402"/>
    </row>
    <row r="47" spans="2:27" s="330" customFormat="1" ht="11.25" x14ac:dyDescent="0.2">
      <c r="B47" s="405" t="s">
        <v>463</v>
      </c>
      <c r="C47" s="372"/>
      <c r="D47" s="372"/>
      <c r="E47" s="402"/>
      <c r="F47" s="486">
        <v>1.25</v>
      </c>
      <c r="G47" s="487"/>
      <c r="H47" s="486">
        <v>1.1100000000000001</v>
      </c>
      <c r="I47" s="487"/>
      <c r="J47" s="486">
        <v>1.02</v>
      </c>
      <c r="K47" s="487"/>
      <c r="L47" s="486">
        <v>0.97</v>
      </c>
      <c r="M47" s="487"/>
      <c r="N47" s="486">
        <v>0.96</v>
      </c>
      <c r="O47" s="487"/>
      <c r="P47" s="486">
        <v>0.97</v>
      </c>
      <c r="Q47" s="487"/>
      <c r="R47" s="486">
        <v>1.02</v>
      </c>
      <c r="S47" s="487"/>
      <c r="T47" s="486">
        <v>1.1100000000000001</v>
      </c>
      <c r="U47" s="487"/>
      <c r="V47" s="486">
        <v>1.25</v>
      </c>
      <c r="W47" s="487"/>
      <c r="X47" s="486"/>
      <c r="Y47" s="487"/>
      <c r="Z47" s="486"/>
      <c r="AA47" s="487"/>
    </row>
    <row r="48" spans="2:27" s="330" customFormat="1" ht="11.25" x14ac:dyDescent="0.2">
      <c r="B48" s="406" t="s">
        <v>690</v>
      </c>
      <c r="C48" s="372">
        <v>1.4</v>
      </c>
      <c r="D48" s="372">
        <v>0</v>
      </c>
      <c r="E48" s="486">
        <v>4.5</v>
      </c>
      <c r="F48" s="487"/>
      <c r="G48" s="486">
        <v>6.75</v>
      </c>
      <c r="H48" s="487"/>
      <c r="I48" s="486">
        <v>6.75</v>
      </c>
      <c r="J48" s="487"/>
      <c r="K48" s="486">
        <v>6.75</v>
      </c>
      <c r="L48" s="487"/>
      <c r="M48" s="486">
        <v>3.5</v>
      </c>
      <c r="N48" s="487"/>
      <c r="O48" s="486">
        <v>3.5</v>
      </c>
      <c r="P48" s="487"/>
      <c r="Q48" s="486">
        <v>6.75</v>
      </c>
      <c r="R48" s="487"/>
      <c r="S48" s="486">
        <v>6.75</v>
      </c>
      <c r="T48" s="487"/>
      <c r="U48" s="486">
        <v>6.75</v>
      </c>
      <c r="V48" s="487"/>
      <c r="W48" s="486">
        <v>4.5</v>
      </c>
      <c r="X48" s="487"/>
      <c r="Y48" s="486"/>
      <c r="Z48" s="487"/>
      <c r="AA48" s="402"/>
    </row>
    <row r="49" spans="2:27" s="330" customFormat="1" ht="11.25" x14ac:dyDescent="0.2">
      <c r="B49" s="405" t="s">
        <v>691</v>
      </c>
      <c r="C49" s="372"/>
      <c r="D49" s="372"/>
      <c r="E49" s="402"/>
      <c r="F49" s="486">
        <v>1.25</v>
      </c>
      <c r="G49" s="487"/>
      <c r="H49" s="486">
        <v>1.1100000000000001</v>
      </c>
      <c r="I49" s="487"/>
      <c r="J49" s="486">
        <v>1.02</v>
      </c>
      <c r="K49" s="487"/>
      <c r="L49" s="486">
        <v>0.98</v>
      </c>
      <c r="M49" s="487"/>
      <c r="N49" s="486">
        <v>0.97</v>
      </c>
      <c r="O49" s="487"/>
      <c r="P49" s="486">
        <v>0.98</v>
      </c>
      <c r="Q49" s="487"/>
      <c r="R49" s="486">
        <v>1.02</v>
      </c>
      <c r="S49" s="487"/>
      <c r="T49" s="486">
        <v>1.1100000000000001</v>
      </c>
      <c r="U49" s="487"/>
      <c r="V49" s="486">
        <v>1.25</v>
      </c>
      <c r="W49" s="487"/>
      <c r="X49" s="486"/>
      <c r="Y49" s="487"/>
      <c r="Z49" s="486"/>
      <c r="AA49" s="487"/>
    </row>
    <row r="50" spans="2:27" s="330" customFormat="1" ht="11.25" x14ac:dyDescent="0.2">
      <c r="B50" s="406" t="s">
        <v>396</v>
      </c>
      <c r="C50" s="372">
        <v>1.4</v>
      </c>
      <c r="D50" s="372">
        <v>0</v>
      </c>
      <c r="E50" s="486">
        <v>4.5</v>
      </c>
      <c r="F50" s="487"/>
      <c r="G50" s="486">
        <v>6.75</v>
      </c>
      <c r="H50" s="487"/>
      <c r="I50" s="486">
        <v>6.75</v>
      </c>
      <c r="J50" s="487"/>
      <c r="K50" s="486">
        <v>6.75</v>
      </c>
      <c r="L50" s="487"/>
      <c r="M50" s="486">
        <v>6.5</v>
      </c>
      <c r="N50" s="487"/>
      <c r="O50" s="486">
        <v>6.75</v>
      </c>
      <c r="P50" s="487"/>
      <c r="Q50" s="486">
        <v>6.75</v>
      </c>
      <c r="R50" s="487"/>
      <c r="S50" s="486">
        <v>6.75</v>
      </c>
      <c r="T50" s="487"/>
      <c r="U50" s="486">
        <v>4.5</v>
      </c>
      <c r="V50" s="487"/>
      <c r="W50" s="486"/>
      <c r="X50" s="487"/>
      <c r="Y50" s="486"/>
      <c r="Z50" s="487"/>
      <c r="AA50" s="402"/>
    </row>
    <row r="51" spans="2:27" s="330" customFormat="1" ht="11.25" x14ac:dyDescent="0.2">
      <c r="B51" s="405" t="s">
        <v>465</v>
      </c>
      <c r="C51" s="372"/>
      <c r="D51" s="372"/>
      <c r="E51" s="402"/>
      <c r="F51" s="486">
        <v>1.25</v>
      </c>
      <c r="G51" s="487"/>
      <c r="H51" s="486">
        <v>1.1200000000000001</v>
      </c>
      <c r="I51" s="487"/>
      <c r="J51" s="486">
        <v>1.03</v>
      </c>
      <c r="K51" s="487"/>
      <c r="L51" s="486">
        <v>0.99</v>
      </c>
      <c r="M51" s="487"/>
      <c r="N51" s="486">
        <v>0.99</v>
      </c>
      <c r="O51" s="487"/>
      <c r="P51" s="486">
        <v>1.03</v>
      </c>
      <c r="Q51" s="487"/>
      <c r="R51" s="486">
        <v>1.1200000000000001</v>
      </c>
      <c r="S51" s="487"/>
      <c r="T51" s="486">
        <v>1.25</v>
      </c>
      <c r="U51" s="487"/>
      <c r="V51" s="486"/>
      <c r="W51" s="487"/>
      <c r="X51" s="486"/>
      <c r="Y51" s="487"/>
      <c r="Z51" s="486"/>
      <c r="AA51" s="487"/>
    </row>
    <row r="52" spans="2:27" s="330" customFormat="1" ht="11.25" x14ac:dyDescent="0.2">
      <c r="B52" s="406" t="s">
        <v>692</v>
      </c>
      <c r="C52" s="372">
        <v>1.4</v>
      </c>
      <c r="D52" s="372">
        <v>0</v>
      </c>
      <c r="E52" s="486">
        <v>4.5</v>
      </c>
      <c r="F52" s="487"/>
      <c r="G52" s="486">
        <v>6.75</v>
      </c>
      <c r="H52" s="487"/>
      <c r="I52" s="486">
        <v>6.75</v>
      </c>
      <c r="J52" s="487"/>
      <c r="K52" s="486">
        <v>6.75</v>
      </c>
      <c r="L52" s="487"/>
      <c r="M52" s="486">
        <v>6</v>
      </c>
      <c r="N52" s="487"/>
      <c r="O52" s="486">
        <v>6.75</v>
      </c>
      <c r="P52" s="487"/>
      <c r="Q52" s="486">
        <v>6.75</v>
      </c>
      <c r="R52" s="487"/>
      <c r="S52" s="486">
        <v>6.75</v>
      </c>
      <c r="T52" s="487"/>
      <c r="U52" s="486">
        <v>4.5</v>
      </c>
      <c r="V52" s="487"/>
      <c r="W52" s="486"/>
      <c r="X52" s="487"/>
      <c r="Y52" s="486"/>
      <c r="Z52" s="487"/>
      <c r="AA52" s="402"/>
    </row>
    <row r="53" spans="2:27" s="330" customFormat="1" ht="11.25" x14ac:dyDescent="0.2">
      <c r="B53" s="405" t="s">
        <v>693</v>
      </c>
      <c r="C53" s="372"/>
      <c r="D53" s="372"/>
      <c r="E53" s="402"/>
      <c r="F53" s="486">
        <v>1.25</v>
      </c>
      <c r="G53" s="487"/>
      <c r="H53" s="486">
        <v>1.1200000000000001</v>
      </c>
      <c r="I53" s="487"/>
      <c r="J53" s="486">
        <v>1.03</v>
      </c>
      <c r="K53" s="487"/>
      <c r="L53" s="486">
        <v>0.99</v>
      </c>
      <c r="M53" s="487"/>
      <c r="N53" s="486">
        <v>0.99</v>
      </c>
      <c r="O53" s="487"/>
      <c r="P53" s="486">
        <v>1.03</v>
      </c>
      <c r="Q53" s="487"/>
      <c r="R53" s="486">
        <v>1.1200000000000001</v>
      </c>
      <c r="S53" s="487"/>
      <c r="T53" s="486">
        <v>1.25</v>
      </c>
      <c r="U53" s="487"/>
      <c r="V53" s="486"/>
      <c r="W53" s="487"/>
      <c r="X53" s="486"/>
      <c r="Y53" s="487"/>
      <c r="Z53" s="486"/>
      <c r="AA53" s="487"/>
    </row>
    <row r="54" spans="2:27" s="330" customFormat="1" ht="11.25" x14ac:dyDescent="0.2">
      <c r="B54" s="406" t="s">
        <v>398</v>
      </c>
      <c r="C54" s="372">
        <v>1.4</v>
      </c>
      <c r="D54" s="372">
        <v>0</v>
      </c>
      <c r="E54" s="486">
        <v>4.5</v>
      </c>
      <c r="F54" s="487"/>
      <c r="G54" s="486">
        <v>6.75</v>
      </c>
      <c r="H54" s="487"/>
      <c r="I54" s="486">
        <v>6.75</v>
      </c>
      <c r="J54" s="487"/>
      <c r="K54" s="486">
        <v>6.75</v>
      </c>
      <c r="L54" s="487"/>
      <c r="M54" s="486">
        <v>5.5</v>
      </c>
      <c r="N54" s="487"/>
      <c r="O54" s="486">
        <v>6.75</v>
      </c>
      <c r="P54" s="487"/>
      <c r="Q54" s="486">
        <v>6.75</v>
      </c>
      <c r="R54" s="487"/>
      <c r="S54" s="486">
        <v>6.75</v>
      </c>
      <c r="T54" s="487"/>
      <c r="U54" s="486">
        <v>4.5</v>
      </c>
      <c r="V54" s="487"/>
      <c r="W54" s="486"/>
      <c r="X54" s="487"/>
      <c r="Y54" s="486"/>
      <c r="Z54" s="487"/>
      <c r="AA54" s="402"/>
    </row>
    <row r="55" spans="2:27" s="330" customFormat="1" ht="11.25" x14ac:dyDescent="0.2">
      <c r="B55" s="405" t="s">
        <v>467</v>
      </c>
      <c r="C55" s="372"/>
      <c r="D55" s="372"/>
      <c r="E55" s="402"/>
      <c r="F55" s="486">
        <v>1.25</v>
      </c>
      <c r="G55" s="487"/>
      <c r="H55" s="486">
        <v>1.1299999999999999</v>
      </c>
      <c r="I55" s="487"/>
      <c r="J55" s="486">
        <v>1.04</v>
      </c>
      <c r="K55" s="487"/>
      <c r="L55" s="486">
        <v>1</v>
      </c>
      <c r="M55" s="487"/>
      <c r="N55" s="486">
        <v>1</v>
      </c>
      <c r="O55" s="487"/>
      <c r="P55" s="486">
        <v>1.04</v>
      </c>
      <c r="Q55" s="487"/>
      <c r="R55" s="486">
        <v>1.1299999999999999</v>
      </c>
      <c r="S55" s="487"/>
      <c r="T55" s="486">
        <v>1.25</v>
      </c>
      <c r="U55" s="487"/>
      <c r="V55" s="486"/>
      <c r="W55" s="487"/>
      <c r="X55" s="486"/>
      <c r="Y55" s="487"/>
      <c r="Z55" s="486"/>
      <c r="AA55" s="487"/>
    </row>
    <row r="56" spans="2:27" s="330" customFormat="1" ht="11.25" x14ac:dyDescent="0.2">
      <c r="B56" s="406" t="s">
        <v>694</v>
      </c>
      <c r="C56" s="372">
        <v>1.4</v>
      </c>
      <c r="D56" s="372">
        <v>0</v>
      </c>
      <c r="E56" s="486">
        <v>4.5</v>
      </c>
      <c r="F56" s="487"/>
      <c r="G56" s="486">
        <v>6.75</v>
      </c>
      <c r="H56" s="487"/>
      <c r="I56" s="486">
        <v>6.75</v>
      </c>
      <c r="J56" s="487"/>
      <c r="K56" s="486">
        <v>6.75</v>
      </c>
      <c r="L56" s="487"/>
      <c r="M56" s="486">
        <v>5</v>
      </c>
      <c r="N56" s="487"/>
      <c r="O56" s="486">
        <v>6.75</v>
      </c>
      <c r="P56" s="487"/>
      <c r="Q56" s="486">
        <v>6.75</v>
      </c>
      <c r="R56" s="487"/>
      <c r="S56" s="486">
        <v>6.75</v>
      </c>
      <c r="T56" s="487"/>
      <c r="U56" s="486">
        <v>4.5</v>
      </c>
      <c r="V56" s="487"/>
      <c r="W56" s="486"/>
      <c r="X56" s="487"/>
      <c r="Y56" s="486"/>
      <c r="Z56" s="487"/>
      <c r="AA56" s="402"/>
    </row>
    <row r="57" spans="2:27" s="330" customFormat="1" ht="11.25" x14ac:dyDescent="0.2">
      <c r="B57" s="405" t="s">
        <v>695</v>
      </c>
      <c r="C57" s="372"/>
      <c r="D57" s="372"/>
      <c r="E57" s="402"/>
      <c r="F57" s="486">
        <v>1.26</v>
      </c>
      <c r="G57" s="487"/>
      <c r="H57" s="486">
        <v>1.1299999999999999</v>
      </c>
      <c r="I57" s="487"/>
      <c r="J57" s="486">
        <v>1.05</v>
      </c>
      <c r="K57" s="487"/>
      <c r="L57" s="486">
        <v>1.01</v>
      </c>
      <c r="M57" s="487"/>
      <c r="N57" s="486">
        <v>1.01</v>
      </c>
      <c r="O57" s="487"/>
      <c r="P57" s="486">
        <v>1.05</v>
      </c>
      <c r="Q57" s="487"/>
      <c r="R57" s="486">
        <v>1.1299999999999999</v>
      </c>
      <c r="S57" s="487"/>
      <c r="T57" s="486">
        <v>1.26</v>
      </c>
      <c r="U57" s="487"/>
      <c r="V57" s="486"/>
      <c r="W57" s="487"/>
      <c r="X57" s="486"/>
      <c r="Y57" s="487"/>
      <c r="Z57" s="486"/>
      <c r="AA57" s="487"/>
    </row>
    <row r="58" spans="2:27" s="330" customFormat="1" ht="11.25" x14ac:dyDescent="0.2">
      <c r="B58" s="406" t="s">
        <v>696</v>
      </c>
      <c r="C58" s="372">
        <v>1.4</v>
      </c>
      <c r="D58" s="372">
        <v>0</v>
      </c>
      <c r="E58" s="486">
        <v>4.5</v>
      </c>
      <c r="F58" s="487"/>
      <c r="G58" s="486">
        <v>6.75</v>
      </c>
      <c r="H58" s="487"/>
      <c r="I58" s="486">
        <v>6.75</v>
      </c>
      <c r="J58" s="487"/>
      <c r="K58" s="486">
        <v>5.375</v>
      </c>
      <c r="L58" s="487"/>
      <c r="M58" s="486">
        <v>5.375</v>
      </c>
      <c r="N58" s="487"/>
      <c r="O58" s="486">
        <v>6.75</v>
      </c>
      <c r="P58" s="487"/>
      <c r="Q58" s="486">
        <v>6.75</v>
      </c>
      <c r="R58" s="487"/>
      <c r="S58" s="486">
        <v>6.75</v>
      </c>
      <c r="T58" s="487"/>
      <c r="U58" s="486">
        <v>4.5</v>
      </c>
      <c r="V58" s="487"/>
      <c r="W58" s="486"/>
      <c r="X58" s="487"/>
      <c r="Y58" s="486"/>
      <c r="Z58" s="487"/>
      <c r="AA58" s="402"/>
    </row>
    <row r="59" spans="2:27" s="330" customFormat="1" ht="11.25" x14ac:dyDescent="0.2">
      <c r="B59" s="405" t="s">
        <v>697</v>
      </c>
      <c r="C59" s="372"/>
      <c r="D59" s="372"/>
      <c r="E59" s="402"/>
      <c r="F59" s="486">
        <v>1.26</v>
      </c>
      <c r="G59" s="487"/>
      <c r="H59" s="486">
        <v>1.1399999999999999</v>
      </c>
      <c r="I59" s="487"/>
      <c r="J59" s="486">
        <v>1.06</v>
      </c>
      <c r="K59" s="487"/>
      <c r="L59" s="486">
        <v>1.02</v>
      </c>
      <c r="M59" s="487"/>
      <c r="N59" s="486">
        <v>1.02</v>
      </c>
      <c r="O59" s="487"/>
      <c r="P59" s="486">
        <v>1.06</v>
      </c>
      <c r="Q59" s="487"/>
      <c r="R59" s="486">
        <v>1.1399999999999999</v>
      </c>
      <c r="S59" s="487"/>
      <c r="T59" s="486">
        <v>1.26</v>
      </c>
      <c r="U59" s="487"/>
      <c r="V59" s="486"/>
      <c r="W59" s="487"/>
      <c r="X59" s="486"/>
      <c r="Y59" s="487"/>
      <c r="Z59" s="486"/>
      <c r="AA59" s="487"/>
    </row>
    <row r="60" spans="2:27" s="330" customFormat="1" ht="11.25" x14ac:dyDescent="0.2">
      <c r="B60" s="406" t="s">
        <v>401</v>
      </c>
      <c r="C60" s="372">
        <v>1.4</v>
      </c>
      <c r="D60" s="372">
        <v>0</v>
      </c>
      <c r="E60" s="486">
        <v>4.5</v>
      </c>
      <c r="F60" s="487"/>
      <c r="G60" s="486">
        <v>6.75</v>
      </c>
      <c r="H60" s="487"/>
      <c r="I60" s="486">
        <v>6.75</v>
      </c>
      <c r="J60" s="487"/>
      <c r="K60" s="486">
        <v>5.125</v>
      </c>
      <c r="L60" s="487"/>
      <c r="M60" s="486">
        <v>5.125</v>
      </c>
      <c r="N60" s="487"/>
      <c r="O60" s="486">
        <v>6.75</v>
      </c>
      <c r="P60" s="487"/>
      <c r="Q60" s="486">
        <v>6.75</v>
      </c>
      <c r="R60" s="487"/>
      <c r="S60" s="486">
        <v>6.75</v>
      </c>
      <c r="T60" s="487"/>
      <c r="U60" s="486">
        <v>4.5</v>
      </c>
      <c r="V60" s="487"/>
      <c r="W60" s="486"/>
      <c r="X60" s="487"/>
      <c r="Y60" s="486"/>
      <c r="Z60" s="487"/>
      <c r="AA60" s="402"/>
    </row>
    <row r="61" spans="2:27" s="330" customFormat="1" ht="11.25" x14ac:dyDescent="0.2">
      <c r="B61" s="405" t="s">
        <v>470</v>
      </c>
      <c r="C61" s="372"/>
      <c r="D61" s="372"/>
      <c r="E61" s="402"/>
      <c r="F61" s="486">
        <v>1.26</v>
      </c>
      <c r="G61" s="487"/>
      <c r="H61" s="486">
        <v>1.1399999999999999</v>
      </c>
      <c r="I61" s="487"/>
      <c r="J61" s="486">
        <v>1.06</v>
      </c>
      <c r="K61" s="487"/>
      <c r="L61" s="486">
        <v>1.03</v>
      </c>
      <c r="M61" s="487"/>
      <c r="N61" s="486">
        <v>1.03</v>
      </c>
      <c r="O61" s="487"/>
      <c r="P61" s="486">
        <v>1.06</v>
      </c>
      <c r="Q61" s="487"/>
      <c r="R61" s="486">
        <v>1.1399999999999999</v>
      </c>
      <c r="S61" s="487"/>
      <c r="T61" s="486">
        <v>1.26</v>
      </c>
      <c r="U61" s="487"/>
      <c r="V61" s="486"/>
      <c r="W61" s="487"/>
      <c r="X61" s="486"/>
      <c r="Y61" s="487"/>
      <c r="Z61" s="486"/>
      <c r="AA61" s="487"/>
    </row>
    <row r="62" spans="2:27" s="330" customFormat="1" ht="11.25" x14ac:dyDescent="0.2">
      <c r="B62" s="406" t="s">
        <v>698</v>
      </c>
      <c r="C62" s="372">
        <v>1.4</v>
      </c>
      <c r="D62" s="372">
        <v>0</v>
      </c>
      <c r="E62" s="486">
        <v>4.5</v>
      </c>
      <c r="F62" s="487"/>
      <c r="G62" s="486">
        <v>6.75</v>
      </c>
      <c r="H62" s="487"/>
      <c r="I62" s="486">
        <v>6.75</v>
      </c>
      <c r="J62" s="487"/>
      <c r="K62" s="486">
        <v>4.875</v>
      </c>
      <c r="L62" s="487"/>
      <c r="M62" s="486">
        <v>4.875</v>
      </c>
      <c r="N62" s="487"/>
      <c r="O62" s="486">
        <v>6.75</v>
      </c>
      <c r="P62" s="487"/>
      <c r="Q62" s="486">
        <v>6.75</v>
      </c>
      <c r="R62" s="487"/>
      <c r="S62" s="486">
        <v>6.75</v>
      </c>
      <c r="T62" s="487"/>
      <c r="U62" s="486">
        <v>4.5</v>
      </c>
      <c r="V62" s="487"/>
      <c r="W62" s="486"/>
      <c r="X62" s="487"/>
      <c r="Y62" s="486"/>
      <c r="Z62" s="487"/>
      <c r="AA62" s="402"/>
    </row>
    <row r="63" spans="2:27" s="330" customFormat="1" ht="11.25" x14ac:dyDescent="0.2">
      <c r="B63" s="405" t="s">
        <v>699</v>
      </c>
      <c r="C63" s="372"/>
      <c r="D63" s="372"/>
      <c r="E63" s="402"/>
      <c r="F63" s="486">
        <v>1.26</v>
      </c>
      <c r="G63" s="487"/>
      <c r="H63" s="486">
        <v>1.1399999999999999</v>
      </c>
      <c r="I63" s="487"/>
      <c r="J63" s="486">
        <v>1.07</v>
      </c>
      <c r="K63" s="487"/>
      <c r="L63" s="486">
        <v>1.04</v>
      </c>
      <c r="M63" s="487"/>
      <c r="N63" s="486">
        <v>1.03</v>
      </c>
      <c r="O63" s="487"/>
      <c r="P63" s="486">
        <v>1.07</v>
      </c>
      <c r="Q63" s="487"/>
      <c r="R63" s="486">
        <v>1.1399999999999999</v>
      </c>
      <c r="S63" s="487"/>
      <c r="T63" s="486">
        <v>1.26</v>
      </c>
      <c r="U63" s="487"/>
      <c r="V63" s="486"/>
      <c r="W63" s="487"/>
      <c r="X63" s="486"/>
      <c r="Y63" s="487"/>
      <c r="Z63" s="486"/>
      <c r="AA63" s="487"/>
    </row>
    <row r="64" spans="2:27" s="330" customFormat="1" ht="11.25" x14ac:dyDescent="0.2">
      <c r="B64" s="406" t="s">
        <v>403</v>
      </c>
      <c r="C64" s="372">
        <v>1.4</v>
      </c>
      <c r="D64" s="372">
        <v>0</v>
      </c>
      <c r="E64" s="486">
        <v>4.5</v>
      </c>
      <c r="F64" s="487"/>
      <c r="G64" s="486">
        <v>6.75</v>
      </c>
      <c r="H64" s="487"/>
      <c r="I64" s="486">
        <v>6.75</v>
      </c>
      <c r="J64" s="487"/>
      <c r="K64" s="486">
        <v>4.625</v>
      </c>
      <c r="L64" s="487"/>
      <c r="M64" s="486">
        <v>4.625</v>
      </c>
      <c r="N64" s="487"/>
      <c r="O64" s="486">
        <v>6.75</v>
      </c>
      <c r="P64" s="487"/>
      <c r="Q64" s="486">
        <v>6.75</v>
      </c>
      <c r="R64" s="487"/>
      <c r="S64" s="486">
        <v>6.75</v>
      </c>
      <c r="T64" s="487"/>
      <c r="U64" s="486">
        <v>4.5</v>
      </c>
      <c r="V64" s="487"/>
      <c r="W64" s="486"/>
      <c r="X64" s="487"/>
      <c r="Y64" s="486"/>
      <c r="Z64" s="487"/>
      <c r="AA64" s="402"/>
    </row>
    <row r="65" spans="2:27" s="330" customFormat="1" ht="11.25" x14ac:dyDescent="0.2">
      <c r="B65" s="405" t="s">
        <v>472</v>
      </c>
      <c r="C65" s="372"/>
      <c r="D65" s="372"/>
      <c r="E65" s="402"/>
      <c r="F65" s="486">
        <v>1.26</v>
      </c>
      <c r="G65" s="487"/>
      <c r="H65" s="486">
        <v>1.1499999999999999</v>
      </c>
      <c r="I65" s="487"/>
      <c r="J65" s="486">
        <v>1.07</v>
      </c>
      <c r="K65" s="487"/>
      <c r="L65" s="486">
        <v>1.05</v>
      </c>
      <c r="M65" s="487"/>
      <c r="N65" s="486">
        <v>1.04</v>
      </c>
      <c r="O65" s="487"/>
      <c r="P65" s="486">
        <v>1.07</v>
      </c>
      <c r="Q65" s="487"/>
      <c r="R65" s="486">
        <v>1.1499999999999999</v>
      </c>
      <c r="S65" s="487"/>
      <c r="T65" s="486">
        <v>1.26</v>
      </c>
      <c r="U65" s="487"/>
      <c r="V65" s="486"/>
      <c r="W65" s="487"/>
      <c r="X65" s="486"/>
      <c r="Y65" s="487"/>
      <c r="Z65" s="486"/>
      <c r="AA65" s="487"/>
    </row>
    <row r="66" spans="2:27" s="330" customFormat="1" ht="11.25" x14ac:dyDescent="0.2">
      <c r="B66" s="406" t="s">
        <v>700</v>
      </c>
      <c r="C66" s="372">
        <v>1.4</v>
      </c>
      <c r="D66" s="372">
        <v>0</v>
      </c>
      <c r="E66" s="486">
        <v>4.5</v>
      </c>
      <c r="F66" s="487"/>
      <c r="G66" s="486">
        <v>6.75</v>
      </c>
      <c r="H66" s="487"/>
      <c r="I66" s="486">
        <v>6.75</v>
      </c>
      <c r="J66" s="487"/>
      <c r="K66" s="486">
        <v>4.375</v>
      </c>
      <c r="L66" s="487"/>
      <c r="M66" s="486">
        <v>4.375</v>
      </c>
      <c r="N66" s="487"/>
      <c r="O66" s="486">
        <v>6.75</v>
      </c>
      <c r="P66" s="487"/>
      <c r="Q66" s="486">
        <v>6.75</v>
      </c>
      <c r="R66" s="487"/>
      <c r="S66" s="486">
        <v>6.75</v>
      </c>
      <c r="T66" s="487"/>
      <c r="U66" s="486">
        <v>4.5</v>
      </c>
      <c r="V66" s="487"/>
      <c r="W66" s="486"/>
      <c r="X66" s="487"/>
      <c r="Y66" s="486"/>
      <c r="Z66" s="487"/>
      <c r="AA66" s="402"/>
    </row>
    <row r="67" spans="2:27" s="330" customFormat="1" ht="11.25" x14ac:dyDescent="0.2">
      <c r="B67" s="405" t="s">
        <v>701</v>
      </c>
      <c r="C67" s="372"/>
      <c r="D67" s="372"/>
      <c r="E67" s="402"/>
      <c r="F67" s="486">
        <v>1.26</v>
      </c>
      <c r="G67" s="487"/>
      <c r="H67" s="486">
        <v>1.1499999999999999</v>
      </c>
      <c r="I67" s="487"/>
      <c r="J67" s="486">
        <v>1.08</v>
      </c>
      <c r="K67" s="487"/>
      <c r="L67" s="486">
        <v>1.05</v>
      </c>
      <c r="M67" s="487"/>
      <c r="N67" s="486">
        <v>1.05</v>
      </c>
      <c r="O67" s="487"/>
      <c r="P67" s="486">
        <v>1.08</v>
      </c>
      <c r="Q67" s="487"/>
      <c r="R67" s="486">
        <v>1.1499999999999999</v>
      </c>
      <c r="S67" s="487"/>
      <c r="T67" s="486">
        <v>1.26</v>
      </c>
      <c r="U67" s="487"/>
      <c r="V67" s="486"/>
      <c r="W67" s="487"/>
      <c r="X67" s="486"/>
      <c r="Y67" s="487"/>
      <c r="Z67" s="486"/>
      <c r="AA67" s="487"/>
    </row>
    <row r="68" spans="2:27" s="330" customFormat="1" ht="11.25" x14ac:dyDescent="0.2">
      <c r="B68" s="406" t="s">
        <v>405</v>
      </c>
      <c r="C68" s="372">
        <v>1.4</v>
      </c>
      <c r="D68" s="372">
        <v>0</v>
      </c>
      <c r="E68" s="486">
        <v>4.5</v>
      </c>
      <c r="F68" s="487"/>
      <c r="G68" s="486">
        <v>6.75</v>
      </c>
      <c r="H68" s="487"/>
      <c r="I68" s="486">
        <v>6.75</v>
      </c>
      <c r="J68" s="487"/>
      <c r="K68" s="486">
        <v>4.125</v>
      </c>
      <c r="L68" s="487"/>
      <c r="M68" s="486">
        <v>4.125</v>
      </c>
      <c r="N68" s="487"/>
      <c r="O68" s="486">
        <v>6.75</v>
      </c>
      <c r="P68" s="487"/>
      <c r="Q68" s="486">
        <v>6.75</v>
      </c>
      <c r="R68" s="487"/>
      <c r="S68" s="486">
        <v>6.75</v>
      </c>
      <c r="T68" s="487"/>
      <c r="U68" s="486">
        <v>4.5</v>
      </c>
      <c r="V68" s="487"/>
      <c r="W68" s="486"/>
      <c r="X68" s="487"/>
      <c r="Y68" s="486"/>
      <c r="Z68" s="487"/>
      <c r="AA68" s="402"/>
    </row>
    <row r="69" spans="2:27" s="330" customFormat="1" ht="11.25" x14ac:dyDescent="0.2">
      <c r="B69" s="405" t="s">
        <v>474</v>
      </c>
      <c r="C69" s="372"/>
      <c r="D69" s="372"/>
      <c r="E69" s="402"/>
      <c r="F69" s="486">
        <v>1.27</v>
      </c>
      <c r="G69" s="487"/>
      <c r="H69" s="486">
        <v>1.1499999999999999</v>
      </c>
      <c r="I69" s="487"/>
      <c r="J69" s="486">
        <v>1.08</v>
      </c>
      <c r="K69" s="487"/>
      <c r="L69" s="486">
        <v>1.06</v>
      </c>
      <c r="M69" s="487"/>
      <c r="N69" s="486">
        <v>1.05</v>
      </c>
      <c r="O69" s="487"/>
      <c r="P69" s="486">
        <v>1.08</v>
      </c>
      <c r="Q69" s="487"/>
      <c r="R69" s="486">
        <v>1.1499999999999999</v>
      </c>
      <c r="S69" s="487"/>
      <c r="T69" s="486">
        <v>1.27</v>
      </c>
      <c r="U69" s="487"/>
      <c r="V69" s="486"/>
      <c r="W69" s="487"/>
      <c r="X69" s="486"/>
      <c r="Y69" s="487"/>
      <c r="Z69" s="486"/>
      <c r="AA69" s="487"/>
    </row>
    <row r="70" spans="2:27" s="330" customFormat="1" ht="11.25" x14ac:dyDescent="0.2">
      <c r="B70" s="406" t="s">
        <v>702</v>
      </c>
      <c r="C70" s="372">
        <v>1.4</v>
      </c>
      <c r="D70" s="372">
        <v>0</v>
      </c>
      <c r="E70" s="486">
        <v>4.5</v>
      </c>
      <c r="F70" s="487"/>
      <c r="G70" s="486">
        <v>6.75</v>
      </c>
      <c r="H70" s="487"/>
      <c r="I70" s="486">
        <v>6.75</v>
      </c>
      <c r="J70" s="487"/>
      <c r="K70" s="486">
        <v>3.875</v>
      </c>
      <c r="L70" s="487"/>
      <c r="M70" s="486">
        <v>3.875</v>
      </c>
      <c r="N70" s="487"/>
      <c r="O70" s="486">
        <v>6.75</v>
      </c>
      <c r="P70" s="487"/>
      <c r="Q70" s="486">
        <v>6.75</v>
      </c>
      <c r="R70" s="487"/>
      <c r="S70" s="486">
        <v>6.75</v>
      </c>
      <c r="T70" s="487"/>
      <c r="U70" s="486">
        <v>4.5</v>
      </c>
      <c r="V70" s="487"/>
      <c r="W70" s="486"/>
      <c r="X70" s="487"/>
      <c r="Y70" s="486"/>
      <c r="Z70" s="487"/>
      <c r="AA70" s="402"/>
    </row>
    <row r="71" spans="2:27" s="330" customFormat="1" ht="11.25" x14ac:dyDescent="0.2">
      <c r="B71" s="405" t="s">
        <v>703</v>
      </c>
      <c r="C71" s="372"/>
      <c r="D71" s="372"/>
      <c r="E71" s="402"/>
      <c r="F71" s="486">
        <v>1.27</v>
      </c>
      <c r="G71" s="487"/>
      <c r="H71" s="486">
        <v>1.1599999999999999</v>
      </c>
      <c r="I71" s="487"/>
      <c r="J71" s="486">
        <v>1.0900000000000001</v>
      </c>
      <c r="K71" s="487"/>
      <c r="L71" s="486">
        <v>1.07</v>
      </c>
      <c r="M71" s="487"/>
      <c r="N71" s="486">
        <v>1.06</v>
      </c>
      <c r="O71" s="487"/>
      <c r="P71" s="486">
        <v>1.0900000000000001</v>
      </c>
      <c r="Q71" s="487"/>
      <c r="R71" s="486">
        <v>1.1599999999999999</v>
      </c>
      <c r="S71" s="487"/>
      <c r="T71" s="486">
        <v>1.27</v>
      </c>
      <c r="U71" s="487"/>
      <c r="V71" s="486"/>
      <c r="W71" s="487"/>
      <c r="X71" s="486"/>
      <c r="Y71" s="487"/>
      <c r="Z71" s="486"/>
      <c r="AA71" s="487"/>
    </row>
    <row r="72" spans="2:27" s="330" customFormat="1" ht="11.25" x14ac:dyDescent="0.2">
      <c r="B72" s="406" t="s">
        <v>407</v>
      </c>
      <c r="C72" s="372">
        <v>1.4</v>
      </c>
      <c r="D72" s="372">
        <v>0</v>
      </c>
      <c r="E72" s="486">
        <v>4.5</v>
      </c>
      <c r="F72" s="487"/>
      <c r="G72" s="486">
        <v>6.75</v>
      </c>
      <c r="H72" s="487"/>
      <c r="I72" s="486">
        <v>6.75</v>
      </c>
      <c r="J72" s="487"/>
      <c r="K72" s="486">
        <v>3.625</v>
      </c>
      <c r="L72" s="487"/>
      <c r="M72" s="486">
        <v>3.625</v>
      </c>
      <c r="N72" s="487"/>
      <c r="O72" s="486">
        <v>6.75</v>
      </c>
      <c r="P72" s="487"/>
      <c r="Q72" s="486">
        <v>6.75</v>
      </c>
      <c r="R72" s="487"/>
      <c r="S72" s="486">
        <v>6.75</v>
      </c>
      <c r="T72" s="487"/>
      <c r="U72" s="486">
        <v>4.5</v>
      </c>
      <c r="V72" s="487"/>
      <c r="W72" s="486"/>
      <c r="X72" s="487"/>
      <c r="Y72" s="486"/>
      <c r="Z72" s="487"/>
      <c r="AA72" s="402"/>
    </row>
    <row r="73" spans="2:27" s="330" customFormat="1" ht="11.25" x14ac:dyDescent="0.2">
      <c r="B73" s="405" t="s">
        <v>476</v>
      </c>
      <c r="C73" s="372"/>
      <c r="D73" s="372"/>
      <c r="E73" s="402"/>
      <c r="F73" s="486">
        <v>1.27</v>
      </c>
      <c r="G73" s="487"/>
      <c r="H73" s="486">
        <v>1.1599999999999999</v>
      </c>
      <c r="I73" s="487"/>
      <c r="J73" s="486">
        <v>1.0900000000000001</v>
      </c>
      <c r="K73" s="487"/>
      <c r="L73" s="486">
        <v>1.07</v>
      </c>
      <c r="M73" s="487"/>
      <c r="N73" s="486">
        <v>1.07</v>
      </c>
      <c r="O73" s="487"/>
      <c r="P73" s="486">
        <v>1.0900000000000001</v>
      </c>
      <c r="Q73" s="487"/>
      <c r="R73" s="486">
        <v>1.1599999999999999</v>
      </c>
      <c r="S73" s="487"/>
      <c r="T73" s="486">
        <v>1.27</v>
      </c>
      <c r="U73" s="487"/>
      <c r="V73" s="486"/>
      <c r="W73" s="487"/>
      <c r="X73" s="486"/>
      <c r="Y73" s="487"/>
      <c r="Z73" s="486"/>
      <c r="AA73" s="487"/>
    </row>
    <row r="74" spans="2:27" s="330" customFormat="1" ht="11.25" x14ac:dyDescent="0.2">
      <c r="B74" s="406" t="s">
        <v>408</v>
      </c>
      <c r="C74" s="372">
        <v>1.4</v>
      </c>
      <c r="D74" s="372">
        <v>0</v>
      </c>
      <c r="E74" s="486">
        <v>4.5</v>
      </c>
      <c r="F74" s="487"/>
      <c r="G74" s="486">
        <v>6.75</v>
      </c>
      <c r="H74" s="487"/>
      <c r="I74" s="486">
        <v>6.75</v>
      </c>
      <c r="J74" s="487"/>
      <c r="K74" s="486">
        <v>6.75</v>
      </c>
      <c r="L74" s="487"/>
      <c r="M74" s="486">
        <v>6.25</v>
      </c>
      <c r="N74" s="487"/>
      <c r="O74" s="486">
        <v>6.75</v>
      </c>
      <c r="P74" s="487"/>
      <c r="Q74" s="486">
        <v>6.75</v>
      </c>
      <c r="R74" s="487"/>
      <c r="S74" s="486">
        <v>4.5</v>
      </c>
      <c r="T74" s="487"/>
      <c r="U74" s="486"/>
      <c r="V74" s="487"/>
      <c r="W74" s="486"/>
      <c r="X74" s="487"/>
      <c r="Y74" s="486"/>
      <c r="Z74" s="487"/>
      <c r="AA74" s="402"/>
    </row>
    <row r="75" spans="2:27" s="330" customFormat="1" ht="11.25" x14ac:dyDescent="0.2">
      <c r="B75" s="405" t="s">
        <v>477</v>
      </c>
      <c r="C75" s="372"/>
      <c r="D75" s="372"/>
      <c r="E75" s="402"/>
      <c r="F75" s="486">
        <v>1.27</v>
      </c>
      <c r="G75" s="487"/>
      <c r="H75" s="486">
        <v>1.17</v>
      </c>
      <c r="I75" s="487"/>
      <c r="J75" s="486">
        <v>1.1000000000000001</v>
      </c>
      <c r="K75" s="487"/>
      <c r="L75" s="486">
        <v>1.08</v>
      </c>
      <c r="M75" s="487"/>
      <c r="N75" s="486">
        <v>1.1000000000000001</v>
      </c>
      <c r="O75" s="487"/>
      <c r="P75" s="486">
        <v>1.17</v>
      </c>
      <c r="Q75" s="487"/>
      <c r="R75" s="486">
        <v>1.27</v>
      </c>
      <c r="S75" s="487"/>
      <c r="T75" s="486"/>
      <c r="U75" s="487"/>
      <c r="V75" s="486"/>
      <c r="W75" s="487"/>
      <c r="X75" s="486"/>
      <c r="Y75" s="487"/>
      <c r="Z75" s="486"/>
      <c r="AA75" s="487"/>
    </row>
    <row r="76" spans="2:27" s="330" customFormat="1" ht="11.25" x14ac:dyDescent="0.2">
      <c r="B76" s="406" t="s">
        <v>704</v>
      </c>
      <c r="C76" s="372">
        <v>1.4</v>
      </c>
      <c r="D76" s="372">
        <v>0</v>
      </c>
      <c r="E76" s="486">
        <v>4.5</v>
      </c>
      <c r="F76" s="487"/>
      <c r="G76" s="486">
        <v>6.75</v>
      </c>
      <c r="H76" s="487"/>
      <c r="I76" s="486">
        <v>6.75</v>
      </c>
      <c r="J76" s="487"/>
      <c r="K76" s="486">
        <v>6.75</v>
      </c>
      <c r="L76" s="487"/>
      <c r="M76" s="486">
        <v>5.75</v>
      </c>
      <c r="N76" s="487"/>
      <c r="O76" s="486">
        <v>6.75</v>
      </c>
      <c r="P76" s="487"/>
      <c r="Q76" s="486">
        <v>6.75</v>
      </c>
      <c r="R76" s="487"/>
      <c r="S76" s="486">
        <v>4.5</v>
      </c>
      <c r="T76" s="487"/>
      <c r="U76" s="486"/>
      <c r="V76" s="487"/>
      <c r="W76" s="486"/>
      <c r="X76" s="487"/>
      <c r="Y76" s="486"/>
      <c r="Z76" s="487"/>
      <c r="AA76" s="402"/>
    </row>
    <row r="77" spans="2:27" s="330" customFormat="1" ht="11.25" x14ac:dyDescent="0.2">
      <c r="B77" s="405" t="s">
        <v>705</v>
      </c>
      <c r="C77" s="372"/>
      <c r="D77" s="372"/>
      <c r="E77" s="402"/>
      <c r="F77" s="486">
        <v>1.27</v>
      </c>
      <c r="G77" s="487"/>
      <c r="H77" s="486">
        <v>1.17</v>
      </c>
      <c r="I77" s="487"/>
      <c r="J77" s="486">
        <v>1.1100000000000001</v>
      </c>
      <c r="K77" s="487"/>
      <c r="L77" s="486">
        <v>1.0900000000000001</v>
      </c>
      <c r="M77" s="487"/>
      <c r="N77" s="486">
        <v>1.1100000000000001</v>
      </c>
      <c r="O77" s="487"/>
      <c r="P77" s="486">
        <v>1.17</v>
      </c>
      <c r="Q77" s="487"/>
      <c r="R77" s="486">
        <v>1.27</v>
      </c>
      <c r="S77" s="487"/>
      <c r="T77" s="486"/>
      <c r="U77" s="487"/>
      <c r="V77" s="486"/>
      <c r="W77" s="487"/>
      <c r="X77" s="486"/>
      <c r="Y77" s="487"/>
      <c r="Z77" s="486"/>
      <c r="AA77" s="487"/>
    </row>
    <row r="78" spans="2:27" s="330" customFormat="1" ht="11.25" x14ac:dyDescent="0.2">
      <c r="B78" s="406" t="s">
        <v>410</v>
      </c>
      <c r="C78" s="372">
        <v>1.4</v>
      </c>
      <c r="D78" s="372">
        <v>0</v>
      </c>
      <c r="E78" s="486">
        <v>4.5</v>
      </c>
      <c r="F78" s="487"/>
      <c r="G78" s="486">
        <v>6.75</v>
      </c>
      <c r="H78" s="487"/>
      <c r="I78" s="486">
        <v>6.75</v>
      </c>
      <c r="J78" s="487"/>
      <c r="K78" s="486">
        <v>6.75</v>
      </c>
      <c r="L78" s="487"/>
      <c r="M78" s="486">
        <v>5.25</v>
      </c>
      <c r="N78" s="487"/>
      <c r="O78" s="486">
        <v>6.75</v>
      </c>
      <c r="P78" s="487"/>
      <c r="Q78" s="486">
        <v>6.75</v>
      </c>
      <c r="R78" s="487"/>
      <c r="S78" s="486">
        <v>4.5</v>
      </c>
      <c r="T78" s="487"/>
      <c r="U78" s="486"/>
      <c r="V78" s="487"/>
      <c r="W78" s="486"/>
      <c r="X78" s="487"/>
      <c r="Y78" s="486"/>
      <c r="Z78" s="487"/>
      <c r="AA78" s="402"/>
    </row>
    <row r="79" spans="2:27" s="330" customFormat="1" ht="11.25" x14ac:dyDescent="0.2">
      <c r="B79" s="405" t="s">
        <v>479</v>
      </c>
      <c r="C79" s="372"/>
      <c r="D79" s="372"/>
      <c r="E79" s="402"/>
      <c r="F79" s="486">
        <v>1.27</v>
      </c>
      <c r="G79" s="487"/>
      <c r="H79" s="486">
        <v>1.17</v>
      </c>
      <c r="I79" s="487"/>
      <c r="J79" s="486">
        <v>1.1100000000000001</v>
      </c>
      <c r="K79" s="487"/>
      <c r="L79" s="486">
        <v>1.1000000000000001</v>
      </c>
      <c r="M79" s="487"/>
      <c r="N79" s="486">
        <v>1.1100000000000001</v>
      </c>
      <c r="O79" s="487"/>
      <c r="P79" s="486">
        <v>1.17</v>
      </c>
      <c r="Q79" s="487"/>
      <c r="R79" s="486">
        <v>1.27</v>
      </c>
      <c r="S79" s="487"/>
      <c r="T79" s="486"/>
      <c r="U79" s="487"/>
      <c r="V79" s="486"/>
      <c r="W79" s="487"/>
      <c r="X79" s="486"/>
      <c r="Y79" s="487"/>
      <c r="Z79" s="486"/>
      <c r="AA79" s="487"/>
    </row>
    <row r="80" spans="2:27" s="330" customFormat="1" ht="11.25" x14ac:dyDescent="0.2">
      <c r="B80" s="406" t="s">
        <v>706</v>
      </c>
      <c r="C80" s="372">
        <v>1.4</v>
      </c>
      <c r="D80" s="372">
        <v>0</v>
      </c>
      <c r="E80" s="486">
        <v>4.5</v>
      </c>
      <c r="F80" s="487"/>
      <c r="G80" s="486">
        <v>6.75</v>
      </c>
      <c r="H80" s="487"/>
      <c r="I80" s="486">
        <v>6.75</v>
      </c>
      <c r="J80" s="487"/>
      <c r="K80" s="486">
        <v>6.75</v>
      </c>
      <c r="L80" s="487"/>
      <c r="M80" s="486">
        <v>4.75</v>
      </c>
      <c r="N80" s="487"/>
      <c r="O80" s="486">
        <v>6.75</v>
      </c>
      <c r="P80" s="487"/>
      <c r="Q80" s="486">
        <v>6.75</v>
      </c>
      <c r="R80" s="487"/>
      <c r="S80" s="486">
        <v>4.5</v>
      </c>
      <c r="T80" s="487"/>
      <c r="U80" s="486"/>
      <c r="V80" s="487"/>
      <c r="W80" s="486"/>
      <c r="X80" s="487"/>
      <c r="Y80" s="486"/>
      <c r="Z80" s="487"/>
      <c r="AA80" s="402"/>
    </row>
    <row r="81" spans="2:27" s="330" customFormat="1" ht="11.25" x14ac:dyDescent="0.2">
      <c r="B81" s="405" t="s">
        <v>707</v>
      </c>
      <c r="C81" s="372"/>
      <c r="D81" s="372"/>
      <c r="E81" s="402"/>
      <c r="F81" s="486">
        <v>1.28</v>
      </c>
      <c r="G81" s="487"/>
      <c r="H81" s="486">
        <v>1.18</v>
      </c>
      <c r="I81" s="487"/>
      <c r="J81" s="486">
        <v>1.1200000000000001</v>
      </c>
      <c r="K81" s="487"/>
      <c r="L81" s="486">
        <v>1.1000000000000001</v>
      </c>
      <c r="M81" s="487"/>
      <c r="N81" s="486">
        <v>1.1200000000000001</v>
      </c>
      <c r="O81" s="487"/>
      <c r="P81" s="486">
        <v>1.18</v>
      </c>
      <c r="Q81" s="487"/>
      <c r="R81" s="486">
        <v>1.28</v>
      </c>
      <c r="S81" s="487"/>
      <c r="T81" s="486"/>
      <c r="U81" s="487"/>
      <c r="V81" s="486"/>
      <c r="W81" s="487"/>
      <c r="X81" s="486"/>
      <c r="Y81" s="487"/>
      <c r="Z81" s="486"/>
      <c r="AA81" s="487"/>
    </row>
    <row r="82" spans="2:27" s="330" customFormat="1" ht="11.25" x14ac:dyDescent="0.2">
      <c r="B82" s="406" t="s">
        <v>412</v>
      </c>
      <c r="C82" s="372">
        <v>1.4</v>
      </c>
      <c r="D82" s="372">
        <v>0</v>
      </c>
      <c r="E82" s="486">
        <v>4.5</v>
      </c>
      <c r="F82" s="487"/>
      <c r="G82" s="486">
        <v>6.75</v>
      </c>
      <c r="H82" s="487"/>
      <c r="I82" s="486">
        <v>6.75</v>
      </c>
      <c r="J82" s="487"/>
      <c r="K82" s="486">
        <v>5.5</v>
      </c>
      <c r="L82" s="487"/>
      <c r="M82" s="486">
        <v>5.5</v>
      </c>
      <c r="N82" s="487"/>
      <c r="O82" s="486">
        <v>6.75</v>
      </c>
      <c r="P82" s="487"/>
      <c r="Q82" s="486">
        <v>6.75</v>
      </c>
      <c r="R82" s="487"/>
      <c r="S82" s="486">
        <v>4.5</v>
      </c>
      <c r="T82" s="487"/>
      <c r="U82" s="486"/>
      <c r="V82" s="487"/>
      <c r="W82" s="486"/>
      <c r="X82" s="487"/>
      <c r="Y82" s="486"/>
      <c r="Z82" s="487"/>
      <c r="AA82" s="402"/>
    </row>
    <row r="83" spans="2:27" s="330" customFormat="1" ht="11.25" x14ac:dyDescent="0.2">
      <c r="B83" s="405" t="s">
        <v>481</v>
      </c>
      <c r="C83" s="372"/>
      <c r="D83" s="372"/>
      <c r="E83" s="402"/>
      <c r="F83" s="486">
        <v>1.28</v>
      </c>
      <c r="G83" s="487"/>
      <c r="H83" s="486">
        <v>1.18</v>
      </c>
      <c r="I83" s="487"/>
      <c r="J83" s="486">
        <v>1.1200000000000001</v>
      </c>
      <c r="K83" s="487"/>
      <c r="L83" s="486">
        <v>1.1100000000000001</v>
      </c>
      <c r="M83" s="487"/>
      <c r="N83" s="486">
        <v>1.1200000000000001</v>
      </c>
      <c r="O83" s="487"/>
      <c r="P83" s="486">
        <v>1.18</v>
      </c>
      <c r="Q83" s="487"/>
      <c r="R83" s="486">
        <v>1.28</v>
      </c>
      <c r="S83" s="487"/>
      <c r="T83" s="486"/>
      <c r="U83" s="487"/>
      <c r="V83" s="486"/>
      <c r="W83" s="487"/>
      <c r="X83" s="486"/>
      <c r="Y83" s="487"/>
      <c r="Z83" s="486"/>
      <c r="AA83" s="487"/>
    </row>
    <row r="84" spans="2:27" s="330" customFormat="1" ht="11.25" x14ac:dyDescent="0.2">
      <c r="B84" s="406" t="s">
        <v>708</v>
      </c>
      <c r="C84" s="372">
        <v>1.4</v>
      </c>
      <c r="D84" s="372">
        <v>0</v>
      </c>
      <c r="E84" s="486">
        <v>4.5</v>
      </c>
      <c r="F84" s="487"/>
      <c r="G84" s="486">
        <v>6.75</v>
      </c>
      <c r="H84" s="487"/>
      <c r="I84" s="486">
        <v>6.75</v>
      </c>
      <c r="J84" s="487"/>
      <c r="K84" s="486">
        <v>5.25</v>
      </c>
      <c r="L84" s="487"/>
      <c r="M84" s="486">
        <v>5.25</v>
      </c>
      <c r="N84" s="487"/>
      <c r="O84" s="486">
        <v>6.75</v>
      </c>
      <c r="P84" s="487"/>
      <c r="Q84" s="486">
        <v>6.75</v>
      </c>
      <c r="R84" s="487"/>
      <c r="S84" s="486">
        <v>4.5</v>
      </c>
      <c r="T84" s="487"/>
      <c r="U84" s="486"/>
      <c r="V84" s="487"/>
      <c r="W84" s="486"/>
      <c r="X84" s="487"/>
      <c r="Y84" s="486"/>
      <c r="Z84" s="487"/>
      <c r="AA84" s="402"/>
    </row>
    <row r="85" spans="2:27" s="330" customFormat="1" ht="11.25" x14ac:dyDescent="0.2">
      <c r="B85" s="405" t="s">
        <v>709</v>
      </c>
      <c r="C85" s="372"/>
      <c r="D85" s="372"/>
      <c r="E85" s="402"/>
      <c r="F85" s="486">
        <v>1.28</v>
      </c>
      <c r="G85" s="487"/>
      <c r="H85" s="486">
        <v>1.18</v>
      </c>
      <c r="I85" s="487"/>
      <c r="J85" s="486">
        <v>1.1299999999999999</v>
      </c>
      <c r="K85" s="487"/>
      <c r="L85" s="486">
        <v>1.1200000000000001</v>
      </c>
      <c r="M85" s="487"/>
      <c r="N85" s="486">
        <v>1.1299999999999999</v>
      </c>
      <c r="O85" s="487"/>
      <c r="P85" s="486">
        <v>1.18</v>
      </c>
      <c r="Q85" s="487"/>
      <c r="R85" s="486">
        <v>1.28</v>
      </c>
      <c r="S85" s="487"/>
      <c r="T85" s="486"/>
      <c r="U85" s="487"/>
      <c r="V85" s="486"/>
      <c r="W85" s="487"/>
      <c r="X85" s="486"/>
      <c r="Y85" s="487"/>
      <c r="Z85" s="486"/>
      <c r="AA85" s="487"/>
    </row>
    <row r="86" spans="2:27" s="330" customFormat="1" ht="11.25" x14ac:dyDescent="0.2">
      <c r="B86" s="406" t="s">
        <v>414</v>
      </c>
      <c r="C86" s="372">
        <v>1.4</v>
      </c>
      <c r="D86" s="372">
        <v>0</v>
      </c>
      <c r="E86" s="486">
        <v>4.5</v>
      </c>
      <c r="F86" s="487"/>
      <c r="G86" s="486">
        <v>6.75</v>
      </c>
      <c r="H86" s="487"/>
      <c r="I86" s="486">
        <v>6.75</v>
      </c>
      <c r="J86" s="487"/>
      <c r="K86" s="486">
        <v>5</v>
      </c>
      <c r="L86" s="487"/>
      <c r="M86" s="486">
        <v>5</v>
      </c>
      <c r="N86" s="487"/>
      <c r="O86" s="486">
        <v>6.75</v>
      </c>
      <c r="P86" s="487"/>
      <c r="Q86" s="486">
        <v>6.75</v>
      </c>
      <c r="R86" s="487"/>
      <c r="S86" s="486">
        <v>4.5</v>
      </c>
      <c r="T86" s="487"/>
      <c r="U86" s="486"/>
      <c r="V86" s="487"/>
      <c r="W86" s="486"/>
      <c r="X86" s="487"/>
      <c r="Y86" s="486"/>
      <c r="Z86" s="487"/>
      <c r="AA86" s="402"/>
    </row>
    <row r="87" spans="2:27" s="330" customFormat="1" ht="11.25" x14ac:dyDescent="0.2">
      <c r="B87" s="405" t="s">
        <v>483</v>
      </c>
      <c r="C87" s="372"/>
      <c r="D87" s="372"/>
      <c r="E87" s="402"/>
      <c r="F87" s="486">
        <v>1.28</v>
      </c>
      <c r="G87" s="487"/>
      <c r="H87" s="486">
        <v>1.19</v>
      </c>
      <c r="I87" s="487"/>
      <c r="J87" s="486">
        <v>1.1299999999999999</v>
      </c>
      <c r="K87" s="487"/>
      <c r="L87" s="486">
        <v>1.1200000000000001</v>
      </c>
      <c r="M87" s="487"/>
      <c r="N87" s="486">
        <v>1.1299999999999999</v>
      </c>
      <c r="O87" s="487"/>
      <c r="P87" s="486">
        <v>1.19</v>
      </c>
      <c r="Q87" s="487"/>
      <c r="R87" s="486">
        <v>1.28</v>
      </c>
      <c r="S87" s="487"/>
      <c r="T87" s="486"/>
      <c r="U87" s="487"/>
      <c r="V87" s="486"/>
      <c r="W87" s="487"/>
      <c r="X87" s="486"/>
      <c r="Y87" s="487"/>
      <c r="Z87" s="486"/>
      <c r="AA87" s="487"/>
    </row>
    <row r="88" spans="2:27" s="330" customFormat="1" ht="11.25" x14ac:dyDescent="0.2">
      <c r="B88" s="406" t="s">
        <v>710</v>
      </c>
      <c r="C88" s="372">
        <v>1.4</v>
      </c>
      <c r="D88" s="372">
        <v>0</v>
      </c>
      <c r="E88" s="486">
        <v>4.5</v>
      </c>
      <c r="F88" s="487"/>
      <c r="G88" s="486">
        <v>6.75</v>
      </c>
      <c r="H88" s="487"/>
      <c r="I88" s="486">
        <v>6.75</v>
      </c>
      <c r="J88" s="487"/>
      <c r="K88" s="486">
        <v>4.75</v>
      </c>
      <c r="L88" s="487"/>
      <c r="M88" s="486">
        <v>4.75</v>
      </c>
      <c r="N88" s="487"/>
      <c r="O88" s="486">
        <v>6.75</v>
      </c>
      <c r="P88" s="487"/>
      <c r="Q88" s="486">
        <v>6.75</v>
      </c>
      <c r="R88" s="487"/>
      <c r="S88" s="486">
        <v>4.5</v>
      </c>
      <c r="T88" s="487"/>
      <c r="U88" s="486"/>
      <c r="V88" s="487"/>
      <c r="W88" s="486"/>
      <c r="X88" s="487"/>
      <c r="Y88" s="486"/>
      <c r="Z88" s="487"/>
      <c r="AA88" s="402"/>
    </row>
    <row r="89" spans="2:27" s="330" customFormat="1" ht="11.25" x14ac:dyDescent="0.2">
      <c r="B89" s="405" t="s">
        <v>711</v>
      </c>
      <c r="C89" s="372"/>
      <c r="D89" s="372"/>
      <c r="E89" s="402"/>
      <c r="F89" s="486">
        <v>1.28</v>
      </c>
      <c r="G89" s="487"/>
      <c r="H89" s="486">
        <v>1.19</v>
      </c>
      <c r="I89" s="487"/>
      <c r="J89" s="486">
        <v>1.1399999999999999</v>
      </c>
      <c r="K89" s="487"/>
      <c r="L89" s="486">
        <v>1.1299999999999999</v>
      </c>
      <c r="M89" s="487"/>
      <c r="N89" s="486">
        <v>1.1399999999999999</v>
      </c>
      <c r="O89" s="487"/>
      <c r="P89" s="486">
        <v>1.19</v>
      </c>
      <c r="Q89" s="487"/>
      <c r="R89" s="486">
        <v>1.28</v>
      </c>
      <c r="S89" s="487"/>
      <c r="T89" s="486"/>
      <c r="U89" s="487"/>
      <c r="V89" s="486"/>
      <c r="W89" s="487"/>
      <c r="X89" s="486"/>
      <c r="Y89" s="487"/>
      <c r="Z89" s="486"/>
      <c r="AA89" s="487"/>
    </row>
    <row r="90" spans="2:27" s="330" customFormat="1" ht="11.25" x14ac:dyDescent="0.2">
      <c r="B90" s="406" t="s">
        <v>712</v>
      </c>
      <c r="C90" s="372">
        <v>1.4</v>
      </c>
      <c r="D90" s="372">
        <v>0</v>
      </c>
      <c r="E90" s="486">
        <v>4.5</v>
      </c>
      <c r="F90" s="487"/>
      <c r="G90" s="486">
        <v>6.75</v>
      </c>
      <c r="H90" s="487"/>
      <c r="I90" s="486">
        <v>6.75</v>
      </c>
      <c r="J90" s="487"/>
      <c r="K90" s="486">
        <v>4.25</v>
      </c>
      <c r="L90" s="487"/>
      <c r="M90" s="486">
        <v>4.25</v>
      </c>
      <c r="N90" s="487"/>
      <c r="O90" s="486">
        <v>6.75</v>
      </c>
      <c r="P90" s="487"/>
      <c r="Q90" s="486">
        <v>6.75</v>
      </c>
      <c r="R90" s="487"/>
      <c r="S90" s="486">
        <v>4.5</v>
      </c>
      <c r="T90" s="487"/>
      <c r="U90" s="486"/>
      <c r="V90" s="487"/>
      <c r="W90" s="486"/>
      <c r="X90" s="487"/>
      <c r="Y90" s="486"/>
      <c r="Z90" s="487"/>
      <c r="AA90" s="402"/>
    </row>
    <row r="91" spans="2:27" s="330" customFormat="1" ht="11.25" x14ac:dyDescent="0.2">
      <c r="B91" s="405" t="s">
        <v>713</v>
      </c>
      <c r="C91" s="372"/>
      <c r="D91" s="372"/>
      <c r="E91" s="402"/>
      <c r="F91" s="486">
        <v>1.28</v>
      </c>
      <c r="G91" s="487"/>
      <c r="H91" s="486">
        <v>1.2</v>
      </c>
      <c r="I91" s="487"/>
      <c r="J91" s="486">
        <v>1.1499999999999999</v>
      </c>
      <c r="K91" s="487"/>
      <c r="L91" s="486">
        <v>1.1399999999999999</v>
      </c>
      <c r="M91" s="487"/>
      <c r="N91" s="486">
        <v>1.1499999999999999</v>
      </c>
      <c r="O91" s="487"/>
      <c r="P91" s="486">
        <v>1.2</v>
      </c>
      <c r="Q91" s="487"/>
      <c r="R91" s="486">
        <v>1.28</v>
      </c>
      <c r="S91" s="487"/>
      <c r="T91" s="486"/>
      <c r="U91" s="487"/>
      <c r="V91" s="486"/>
      <c r="W91" s="487"/>
      <c r="X91" s="486"/>
      <c r="Y91" s="487"/>
      <c r="Z91" s="486"/>
      <c r="AA91" s="487"/>
    </row>
    <row r="92" spans="2:27" s="330" customFormat="1" ht="11.25" x14ac:dyDescent="0.2">
      <c r="B92" s="406" t="s">
        <v>417</v>
      </c>
      <c r="C92" s="372">
        <v>1.4</v>
      </c>
      <c r="D92" s="372">
        <v>0</v>
      </c>
      <c r="E92" s="486">
        <v>4.5</v>
      </c>
      <c r="F92" s="487"/>
      <c r="G92" s="486">
        <v>6.75</v>
      </c>
      <c r="H92" s="487"/>
      <c r="I92" s="486">
        <v>6.75</v>
      </c>
      <c r="J92" s="487"/>
      <c r="K92" s="486">
        <v>4</v>
      </c>
      <c r="L92" s="487"/>
      <c r="M92" s="486">
        <v>4</v>
      </c>
      <c r="N92" s="487"/>
      <c r="O92" s="486">
        <v>6.75</v>
      </c>
      <c r="P92" s="487"/>
      <c r="Q92" s="486">
        <v>6.75</v>
      </c>
      <c r="R92" s="487"/>
      <c r="S92" s="486">
        <v>4.5</v>
      </c>
      <c r="T92" s="487"/>
      <c r="U92" s="486"/>
      <c r="V92" s="487"/>
      <c r="W92" s="486"/>
      <c r="X92" s="487"/>
      <c r="Y92" s="486"/>
      <c r="Z92" s="487"/>
      <c r="AA92" s="402"/>
    </row>
    <row r="93" spans="2:27" s="330" customFormat="1" ht="11.25" x14ac:dyDescent="0.2">
      <c r="B93" s="405" t="s">
        <v>486</v>
      </c>
      <c r="C93" s="372"/>
      <c r="D93" s="372"/>
      <c r="E93" s="402"/>
      <c r="F93" s="486">
        <v>1.28</v>
      </c>
      <c r="G93" s="487"/>
      <c r="H93" s="486">
        <v>1.2</v>
      </c>
      <c r="I93" s="487"/>
      <c r="J93" s="486">
        <v>1.1599999999999999</v>
      </c>
      <c r="K93" s="487"/>
      <c r="L93" s="486">
        <v>1.1499999999999999</v>
      </c>
      <c r="M93" s="487"/>
      <c r="N93" s="486">
        <v>1.1599999999999999</v>
      </c>
      <c r="O93" s="487"/>
      <c r="P93" s="486">
        <v>1.2</v>
      </c>
      <c r="Q93" s="487"/>
      <c r="R93" s="486">
        <v>1.28</v>
      </c>
      <c r="S93" s="487"/>
      <c r="T93" s="486"/>
      <c r="U93" s="487"/>
      <c r="V93" s="486"/>
      <c r="W93" s="487"/>
      <c r="X93" s="486"/>
      <c r="Y93" s="487"/>
      <c r="Z93" s="486"/>
      <c r="AA93" s="487"/>
    </row>
    <row r="94" spans="2:27" s="330" customFormat="1" ht="11.25" x14ac:dyDescent="0.2">
      <c r="B94" s="406" t="s">
        <v>714</v>
      </c>
      <c r="C94" s="372">
        <v>1.4</v>
      </c>
      <c r="D94" s="372">
        <v>0</v>
      </c>
      <c r="E94" s="486">
        <v>4.5</v>
      </c>
      <c r="F94" s="487"/>
      <c r="G94" s="486">
        <v>6.75</v>
      </c>
      <c r="H94" s="487"/>
      <c r="I94" s="486">
        <v>6.75</v>
      </c>
      <c r="J94" s="487"/>
      <c r="K94" s="486">
        <v>3.75</v>
      </c>
      <c r="L94" s="487"/>
      <c r="M94" s="486">
        <v>3.75</v>
      </c>
      <c r="N94" s="487"/>
      <c r="O94" s="486">
        <v>6.75</v>
      </c>
      <c r="P94" s="487"/>
      <c r="Q94" s="486">
        <v>6.75</v>
      </c>
      <c r="R94" s="487"/>
      <c r="S94" s="486">
        <v>4.5</v>
      </c>
      <c r="T94" s="487"/>
      <c r="U94" s="486"/>
      <c r="V94" s="487"/>
      <c r="W94" s="486"/>
      <c r="X94" s="487"/>
      <c r="Y94" s="486"/>
      <c r="Z94" s="487"/>
      <c r="AA94" s="402"/>
    </row>
    <row r="95" spans="2:27" s="330" customFormat="1" ht="11.25" x14ac:dyDescent="0.2">
      <c r="B95" s="405" t="s">
        <v>715</v>
      </c>
      <c r="C95" s="372"/>
      <c r="D95" s="372"/>
      <c r="E95" s="402"/>
      <c r="F95" s="486">
        <v>1.29</v>
      </c>
      <c r="G95" s="487"/>
      <c r="H95" s="486">
        <v>1.2</v>
      </c>
      <c r="I95" s="487"/>
      <c r="J95" s="486">
        <v>1.1599999999999999</v>
      </c>
      <c r="K95" s="487"/>
      <c r="L95" s="486">
        <v>1.1499999999999999</v>
      </c>
      <c r="M95" s="487"/>
      <c r="N95" s="486">
        <v>1.1599999999999999</v>
      </c>
      <c r="O95" s="487"/>
      <c r="P95" s="486">
        <v>1.2</v>
      </c>
      <c r="Q95" s="487"/>
      <c r="R95" s="486">
        <v>1.29</v>
      </c>
      <c r="S95" s="487"/>
      <c r="T95" s="486"/>
      <c r="U95" s="487"/>
      <c r="V95" s="486"/>
      <c r="W95" s="487"/>
      <c r="X95" s="486"/>
      <c r="Y95" s="487"/>
      <c r="Z95" s="486"/>
      <c r="AA95" s="487"/>
    </row>
    <row r="96" spans="2:27" s="330" customFormat="1" ht="11.25" x14ac:dyDescent="0.2">
      <c r="B96" s="406" t="s">
        <v>419</v>
      </c>
      <c r="C96" s="372">
        <v>1.4</v>
      </c>
      <c r="D96" s="372">
        <v>0</v>
      </c>
      <c r="E96" s="486">
        <v>4.5</v>
      </c>
      <c r="F96" s="487"/>
      <c r="G96" s="486">
        <v>6.75</v>
      </c>
      <c r="H96" s="487"/>
      <c r="I96" s="486">
        <v>6.75</v>
      </c>
      <c r="J96" s="487"/>
      <c r="K96" s="486">
        <v>3.5</v>
      </c>
      <c r="L96" s="487"/>
      <c r="M96" s="486">
        <v>3.5</v>
      </c>
      <c r="N96" s="487"/>
      <c r="O96" s="486">
        <v>6.75</v>
      </c>
      <c r="P96" s="487"/>
      <c r="Q96" s="486">
        <v>6.75</v>
      </c>
      <c r="R96" s="487"/>
      <c r="S96" s="486">
        <v>4.5</v>
      </c>
      <c r="T96" s="487"/>
      <c r="U96" s="486"/>
      <c r="V96" s="487"/>
      <c r="W96" s="486"/>
      <c r="X96" s="487"/>
      <c r="Y96" s="486"/>
      <c r="Z96" s="487"/>
      <c r="AA96" s="402"/>
    </row>
    <row r="97" spans="2:28" s="330" customFormat="1" ht="11.25" x14ac:dyDescent="0.2">
      <c r="B97" s="405" t="s">
        <v>488</v>
      </c>
      <c r="C97" s="372"/>
      <c r="D97" s="372"/>
      <c r="E97" s="402"/>
      <c r="F97" s="486">
        <v>1.29</v>
      </c>
      <c r="G97" s="487"/>
      <c r="H97" s="486">
        <v>1.21</v>
      </c>
      <c r="I97" s="487"/>
      <c r="J97" s="486">
        <v>1.17</v>
      </c>
      <c r="K97" s="487"/>
      <c r="L97" s="486">
        <v>1.1599999999999999</v>
      </c>
      <c r="M97" s="487"/>
      <c r="N97" s="486">
        <v>1.17</v>
      </c>
      <c r="O97" s="487"/>
      <c r="P97" s="486">
        <v>1.21</v>
      </c>
      <c r="Q97" s="487"/>
      <c r="R97" s="486">
        <v>1.29</v>
      </c>
      <c r="S97" s="487"/>
      <c r="T97" s="486"/>
      <c r="U97" s="487"/>
      <c r="V97" s="486"/>
      <c r="W97" s="487"/>
      <c r="X97" s="486"/>
      <c r="Y97" s="487"/>
      <c r="Z97" s="486"/>
      <c r="AA97" s="487"/>
    </row>
    <row r="98" spans="2:28" s="330" customFormat="1" ht="11.25" x14ac:dyDescent="0.2">
      <c r="B98" s="406" t="s">
        <v>716</v>
      </c>
      <c r="C98" s="372">
        <v>1.4</v>
      </c>
      <c r="D98" s="372">
        <v>0</v>
      </c>
      <c r="E98" s="486">
        <v>4.5</v>
      </c>
      <c r="F98" s="487"/>
      <c r="G98" s="486">
        <v>6.75</v>
      </c>
      <c r="H98" s="487"/>
      <c r="I98" s="486">
        <v>6.75</v>
      </c>
      <c r="J98" s="487"/>
      <c r="K98" s="486">
        <v>6.5</v>
      </c>
      <c r="L98" s="487"/>
      <c r="M98" s="486">
        <v>6.75</v>
      </c>
      <c r="N98" s="487"/>
      <c r="O98" s="486">
        <v>6.75</v>
      </c>
      <c r="P98" s="487"/>
      <c r="Q98" s="486">
        <v>4.5</v>
      </c>
      <c r="R98" s="487"/>
      <c r="S98" s="486"/>
      <c r="T98" s="487"/>
      <c r="U98" s="486"/>
      <c r="V98" s="487"/>
      <c r="W98" s="486"/>
      <c r="X98" s="487"/>
      <c r="Y98" s="486"/>
      <c r="Z98" s="487"/>
      <c r="AA98" s="402"/>
    </row>
    <row r="99" spans="2:28" s="330" customFormat="1" ht="11.25" x14ac:dyDescent="0.2">
      <c r="B99" s="405" t="s">
        <v>717</v>
      </c>
      <c r="C99" s="372"/>
      <c r="D99" s="372"/>
      <c r="E99" s="402"/>
      <c r="F99" s="486">
        <v>1.29</v>
      </c>
      <c r="G99" s="487"/>
      <c r="H99" s="486">
        <v>1.21</v>
      </c>
      <c r="I99" s="487"/>
      <c r="J99" s="486">
        <v>1.17</v>
      </c>
      <c r="K99" s="487"/>
      <c r="L99" s="486">
        <v>1.17</v>
      </c>
      <c r="M99" s="487"/>
      <c r="N99" s="486">
        <v>1.21</v>
      </c>
      <c r="O99" s="487"/>
      <c r="P99" s="486">
        <v>1.29</v>
      </c>
      <c r="Q99" s="487"/>
      <c r="R99" s="486"/>
      <c r="S99" s="487"/>
      <c r="T99" s="486"/>
      <c r="U99" s="487"/>
      <c r="V99" s="486"/>
      <c r="W99" s="487"/>
      <c r="X99" s="486"/>
      <c r="Y99" s="487"/>
      <c r="Z99" s="486"/>
      <c r="AA99" s="487"/>
    </row>
    <row r="100" spans="2:28" s="330" customFormat="1" ht="11.25" x14ac:dyDescent="0.2">
      <c r="B100" s="406" t="s">
        <v>421</v>
      </c>
      <c r="C100" s="372">
        <v>1.4</v>
      </c>
      <c r="D100" s="372">
        <v>0</v>
      </c>
      <c r="E100" s="486">
        <v>4.5</v>
      </c>
      <c r="F100" s="487"/>
      <c r="G100" s="486">
        <v>6.75</v>
      </c>
      <c r="H100" s="487"/>
      <c r="I100" s="486">
        <v>6.75</v>
      </c>
      <c r="J100" s="487"/>
      <c r="K100" s="486">
        <v>6</v>
      </c>
      <c r="L100" s="487"/>
      <c r="M100" s="486">
        <v>6.75</v>
      </c>
      <c r="N100" s="487"/>
      <c r="O100" s="486">
        <v>6.75</v>
      </c>
      <c r="P100" s="487"/>
      <c r="Q100" s="486">
        <v>4.5</v>
      </c>
      <c r="R100" s="487"/>
      <c r="S100" s="486"/>
      <c r="T100" s="487"/>
      <c r="U100" s="486"/>
      <c r="V100" s="487"/>
      <c r="W100" s="486"/>
      <c r="X100" s="487"/>
      <c r="Y100" s="486"/>
      <c r="Z100" s="487"/>
      <c r="AA100" s="402"/>
    </row>
    <row r="101" spans="2:28" s="330" customFormat="1" ht="11.25" x14ac:dyDescent="0.2">
      <c r="B101" s="405" t="s">
        <v>490</v>
      </c>
      <c r="C101" s="372"/>
      <c r="D101" s="372"/>
      <c r="E101" s="402"/>
      <c r="F101" s="486">
        <v>1.29</v>
      </c>
      <c r="G101" s="487"/>
      <c r="H101" s="486">
        <v>1.21</v>
      </c>
      <c r="I101" s="487"/>
      <c r="J101" s="486">
        <v>1.18</v>
      </c>
      <c r="K101" s="487"/>
      <c r="L101" s="486">
        <v>1.18</v>
      </c>
      <c r="M101" s="487"/>
      <c r="N101" s="486">
        <v>1.21</v>
      </c>
      <c r="O101" s="487"/>
      <c r="P101" s="486">
        <v>1.29</v>
      </c>
      <c r="Q101" s="487"/>
      <c r="R101" s="486"/>
      <c r="S101" s="487"/>
      <c r="T101" s="486"/>
      <c r="U101" s="487"/>
      <c r="V101" s="486"/>
      <c r="W101" s="487"/>
      <c r="X101" s="486"/>
      <c r="Y101" s="487"/>
      <c r="Z101" s="486"/>
      <c r="AA101" s="487"/>
    </row>
    <row r="102" spans="2:28" s="330" customFormat="1" ht="11.25" x14ac:dyDescent="0.2">
      <c r="B102" s="406" t="s">
        <v>718</v>
      </c>
      <c r="C102" s="372">
        <v>1.4</v>
      </c>
      <c r="D102" s="372">
        <v>0</v>
      </c>
      <c r="E102" s="486">
        <v>4.5</v>
      </c>
      <c r="F102" s="487"/>
      <c r="G102" s="486">
        <v>6.75</v>
      </c>
      <c r="H102" s="487"/>
      <c r="I102" s="486">
        <v>6.75</v>
      </c>
      <c r="J102" s="487"/>
      <c r="K102" s="486">
        <v>5.5</v>
      </c>
      <c r="L102" s="487"/>
      <c r="M102" s="486">
        <v>6.75</v>
      </c>
      <c r="N102" s="487"/>
      <c r="O102" s="486">
        <v>6.75</v>
      </c>
      <c r="P102" s="487"/>
      <c r="Q102" s="486">
        <v>4.5</v>
      </c>
      <c r="R102" s="487"/>
      <c r="S102" s="486"/>
      <c r="T102" s="487"/>
      <c r="U102" s="486"/>
      <c r="V102" s="487"/>
      <c r="W102" s="486"/>
      <c r="X102" s="487"/>
      <c r="Y102" s="486"/>
      <c r="Z102" s="487"/>
      <c r="AA102" s="402"/>
    </row>
    <row r="103" spans="2:28" s="330" customFormat="1" ht="11.25" x14ac:dyDescent="0.2">
      <c r="B103" s="405" t="s">
        <v>719</v>
      </c>
      <c r="C103" s="372"/>
      <c r="D103" s="372"/>
      <c r="E103" s="402"/>
      <c r="F103" s="486">
        <v>1.29</v>
      </c>
      <c r="G103" s="487"/>
      <c r="H103" s="486">
        <v>1.22</v>
      </c>
      <c r="I103" s="487"/>
      <c r="J103" s="486">
        <v>1.18</v>
      </c>
      <c r="K103" s="487"/>
      <c r="L103" s="486">
        <v>1.18</v>
      </c>
      <c r="M103" s="487"/>
      <c r="N103" s="486">
        <v>1.22</v>
      </c>
      <c r="O103" s="487"/>
      <c r="P103" s="486">
        <v>1.29</v>
      </c>
      <c r="Q103" s="487"/>
      <c r="R103" s="486"/>
      <c r="S103" s="487"/>
      <c r="T103" s="486"/>
      <c r="U103" s="487"/>
      <c r="V103" s="486"/>
      <c r="W103" s="487"/>
      <c r="X103" s="486"/>
      <c r="Y103" s="487"/>
      <c r="Z103" s="486"/>
      <c r="AA103" s="487"/>
    </row>
    <row r="104" spans="2:28" x14ac:dyDescent="0.2">
      <c r="B104" s="406" t="s">
        <v>423</v>
      </c>
      <c r="C104" s="372">
        <v>1.4</v>
      </c>
      <c r="D104" s="372">
        <v>0</v>
      </c>
      <c r="E104" s="486">
        <v>4.5</v>
      </c>
      <c r="F104" s="487"/>
      <c r="G104" s="486">
        <v>6.75</v>
      </c>
      <c r="H104" s="487"/>
      <c r="I104" s="486">
        <v>6.75</v>
      </c>
      <c r="J104" s="487"/>
      <c r="K104" s="486">
        <v>5</v>
      </c>
      <c r="L104" s="487"/>
      <c r="M104" s="486">
        <v>6.75</v>
      </c>
      <c r="N104" s="487"/>
      <c r="O104" s="486">
        <v>6.75</v>
      </c>
      <c r="P104" s="487"/>
      <c r="Q104" s="486">
        <v>4.5</v>
      </c>
      <c r="R104" s="487"/>
      <c r="S104" s="486"/>
      <c r="T104" s="487"/>
      <c r="U104" s="486"/>
      <c r="V104" s="487"/>
      <c r="W104" s="486"/>
      <c r="X104" s="487"/>
      <c r="Y104" s="486"/>
      <c r="Z104" s="487"/>
      <c r="AA104" s="402"/>
      <c r="AB104" s="330"/>
    </row>
    <row r="105" spans="2:28" x14ac:dyDescent="0.2">
      <c r="B105" s="405" t="s">
        <v>492</v>
      </c>
      <c r="C105" s="372"/>
      <c r="D105" s="372"/>
      <c r="E105" s="402"/>
      <c r="F105" s="486">
        <v>1.29</v>
      </c>
      <c r="G105" s="487"/>
      <c r="H105" s="486">
        <v>1.22</v>
      </c>
      <c r="I105" s="487"/>
      <c r="J105" s="486">
        <v>1.19</v>
      </c>
      <c r="K105" s="487"/>
      <c r="L105" s="486">
        <v>1.19</v>
      </c>
      <c r="M105" s="487"/>
      <c r="N105" s="486">
        <v>1.22</v>
      </c>
      <c r="O105" s="487"/>
      <c r="P105" s="486">
        <v>1.29</v>
      </c>
      <c r="Q105" s="487"/>
      <c r="R105" s="486"/>
      <c r="S105" s="487"/>
      <c r="T105" s="486"/>
      <c r="U105" s="487"/>
      <c r="V105" s="486"/>
      <c r="W105" s="487"/>
      <c r="X105" s="486"/>
      <c r="Y105" s="487"/>
      <c r="Z105" s="486"/>
      <c r="AA105" s="487"/>
      <c r="AB105" s="330"/>
    </row>
    <row r="106" spans="2:28" x14ac:dyDescent="0.2">
      <c r="B106" s="406" t="s">
        <v>424</v>
      </c>
      <c r="C106" s="372">
        <v>1.4</v>
      </c>
      <c r="D106" s="372">
        <v>0</v>
      </c>
      <c r="E106" s="486">
        <v>4.5</v>
      </c>
      <c r="F106" s="487"/>
      <c r="G106" s="486">
        <v>6.75</v>
      </c>
      <c r="H106" s="487"/>
      <c r="I106" s="486">
        <v>5.375</v>
      </c>
      <c r="J106" s="487"/>
      <c r="K106" s="486">
        <v>5.375</v>
      </c>
      <c r="L106" s="487"/>
      <c r="M106" s="486">
        <v>6.75</v>
      </c>
      <c r="N106" s="487"/>
      <c r="O106" s="486">
        <v>6.75</v>
      </c>
      <c r="P106" s="487"/>
      <c r="Q106" s="486">
        <v>4.5</v>
      </c>
      <c r="R106" s="487"/>
      <c r="S106" s="486"/>
      <c r="T106" s="487"/>
      <c r="U106" s="486"/>
      <c r="V106" s="487"/>
      <c r="W106" s="486"/>
      <c r="X106" s="487"/>
      <c r="Y106" s="486"/>
      <c r="Z106" s="487"/>
      <c r="AA106" s="402"/>
      <c r="AB106" s="330"/>
    </row>
    <row r="107" spans="2:28" x14ac:dyDescent="0.2">
      <c r="B107" s="405" t="s">
        <v>493</v>
      </c>
      <c r="C107" s="372"/>
      <c r="D107" s="372"/>
      <c r="E107" s="402"/>
      <c r="F107" s="486">
        <v>1.3</v>
      </c>
      <c r="G107" s="487"/>
      <c r="H107" s="486">
        <v>1.23</v>
      </c>
      <c r="I107" s="487"/>
      <c r="J107" s="486">
        <v>1.2</v>
      </c>
      <c r="K107" s="487"/>
      <c r="L107" s="486">
        <v>1.2</v>
      </c>
      <c r="M107" s="487"/>
      <c r="N107" s="486">
        <v>1.23</v>
      </c>
      <c r="O107" s="487"/>
      <c r="P107" s="486">
        <v>1.3</v>
      </c>
      <c r="Q107" s="487"/>
      <c r="R107" s="486"/>
      <c r="S107" s="487"/>
      <c r="T107" s="486"/>
      <c r="U107" s="487"/>
      <c r="V107" s="486"/>
      <c r="W107" s="487"/>
      <c r="X107" s="486"/>
      <c r="Y107" s="487"/>
      <c r="Z107" s="486"/>
      <c r="AA107" s="487"/>
      <c r="AB107" s="330"/>
    </row>
    <row r="108" spans="2:28" x14ac:dyDescent="0.2">
      <c r="B108" s="406" t="s">
        <v>720</v>
      </c>
      <c r="C108" s="372">
        <v>1.4</v>
      </c>
      <c r="D108" s="372">
        <v>0</v>
      </c>
      <c r="E108" s="486">
        <v>4.5</v>
      </c>
      <c r="F108" s="487"/>
      <c r="G108" s="486">
        <v>6.75</v>
      </c>
      <c r="H108" s="487"/>
      <c r="I108" s="486">
        <v>5.125</v>
      </c>
      <c r="J108" s="487"/>
      <c r="K108" s="486">
        <v>5.125</v>
      </c>
      <c r="L108" s="487"/>
      <c r="M108" s="486">
        <v>6.75</v>
      </c>
      <c r="N108" s="487"/>
      <c r="O108" s="486">
        <v>6.75</v>
      </c>
      <c r="P108" s="487"/>
      <c r="Q108" s="486">
        <v>4.5</v>
      </c>
      <c r="R108" s="487"/>
      <c r="S108" s="486"/>
      <c r="T108" s="487"/>
      <c r="U108" s="486"/>
      <c r="V108" s="487"/>
      <c r="W108" s="486"/>
      <c r="X108" s="487"/>
      <c r="Y108" s="486"/>
      <c r="Z108" s="487"/>
      <c r="AA108" s="402"/>
      <c r="AB108" s="330"/>
    </row>
    <row r="109" spans="2:28" x14ac:dyDescent="0.2">
      <c r="B109" s="405" t="s">
        <v>721</v>
      </c>
      <c r="C109" s="372"/>
      <c r="D109" s="372"/>
      <c r="E109" s="402"/>
      <c r="F109" s="486">
        <v>1.3</v>
      </c>
      <c r="G109" s="487"/>
      <c r="H109" s="486">
        <v>1.23</v>
      </c>
      <c r="I109" s="487"/>
      <c r="J109" s="486">
        <v>1.21</v>
      </c>
      <c r="K109" s="487"/>
      <c r="L109" s="486">
        <v>1.2</v>
      </c>
      <c r="M109" s="487"/>
      <c r="N109" s="486">
        <v>1.23</v>
      </c>
      <c r="O109" s="487"/>
      <c r="P109" s="486">
        <v>1.3</v>
      </c>
      <c r="Q109" s="487"/>
      <c r="R109" s="486"/>
      <c r="S109" s="487"/>
      <c r="T109" s="486"/>
      <c r="U109" s="487"/>
      <c r="V109" s="486"/>
      <c r="W109" s="487"/>
      <c r="X109" s="486"/>
      <c r="Y109" s="487"/>
      <c r="Z109" s="486"/>
      <c r="AA109" s="487"/>
      <c r="AB109" s="330"/>
    </row>
    <row r="110" spans="2:28" x14ac:dyDescent="0.2">
      <c r="B110" s="406" t="s">
        <v>426</v>
      </c>
      <c r="C110" s="372">
        <v>1.4</v>
      </c>
      <c r="D110" s="372">
        <v>0</v>
      </c>
      <c r="E110" s="486">
        <v>4.5</v>
      </c>
      <c r="F110" s="487"/>
      <c r="G110" s="486">
        <v>6.75</v>
      </c>
      <c r="H110" s="487"/>
      <c r="I110" s="486">
        <v>4.875</v>
      </c>
      <c r="J110" s="487"/>
      <c r="K110" s="486">
        <v>4.875</v>
      </c>
      <c r="L110" s="487"/>
      <c r="M110" s="486">
        <v>6.75</v>
      </c>
      <c r="N110" s="487"/>
      <c r="O110" s="486">
        <v>6.75</v>
      </c>
      <c r="P110" s="487"/>
      <c r="Q110" s="486">
        <v>4.5</v>
      </c>
      <c r="R110" s="487"/>
      <c r="S110" s="486"/>
      <c r="T110" s="487"/>
      <c r="U110" s="486"/>
      <c r="V110" s="487"/>
      <c r="W110" s="486"/>
      <c r="X110" s="487"/>
      <c r="Y110" s="486"/>
      <c r="Z110" s="487"/>
      <c r="AA110" s="402"/>
      <c r="AB110" s="330"/>
    </row>
    <row r="111" spans="2:28" x14ac:dyDescent="0.2">
      <c r="B111" s="405" t="s">
        <v>495</v>
      </c>
      <c r="C111" s="372"/>
      <c r="D111" s="372"/>
      <c r="E111" s="402"/>
      <c r="F111" s="486">
        <v>1.3</v>
      </c>
      <c r="G111" s="487"/>
      <c r="H111" s="486">
        <v>1.23</v>
      </c>
      <c r="I111" s="487"/>
      <c r="J111" s="486">
        <v>1.21</v>
      </c>
      <c r="K111" s="487"/>
      <c r="L111" s="486">
        <v>1.21</v>
      </c>
      <c r="M111" s="487"/>
      <c r="N111" s="486">
        <v>1.23</v>
      </c>
      <c r="O111" s="487"/>
      <c r="P111" s="486">
        <v>1.3</v>
      </c>
      <c r="Q111" s="487"/>
      <c r="R111" s="486"/>
      <c r="S111" s="487"/>
      <c r="T111" s="486"/>
      <c r="U111" s="487"/>
      <c r="V111" s="486"/>
      <c r="W111" s="487"/>
      <c r="X111" s="486"/>
      <c r="Y111" s="487"/>
      <c r="Z111" s="486"/>
      <c r="AA111" s="487"/>
      <c r="AB111" s="330"/>
    </row>
    <row r="112" spans="2:28" x14ac:dyDescent="0.2">
      <c r="B112" s="406" t="s">
        <v>722</v>
      </c>
      <c r="C112" s="372">
        <v>1.4</v>
      </c>
      <c r="D112" s="372">
        <v>0</v>
      </c>
      <c r="E112" s="486">
        <v>4.5</v>
      </c>
      <c r="F112" s="487"/>
      <c r="G112" s="486">
        <v>6.75</v>
      </c>
      <c r="H112" s="487"/>
      <c r="I112" s="486">
        <v>4.625</v>
      </c>
      <c r="J112" s="487"/>
      <c r="K112" s="486">
        <v>4.625</v>
      </c>
      <c r="L112" s="487"/>
      <c r="M112" s="486">
        <v>6.75</v>
      </c>
      <c r="N112" s="487"/>
      <c r="O112" s="486">
        <v>6.75</v>
      </c>
      <c r="P112" s="487"/>
      <c r="Q112" s="486">
        <v>4.5</v>
      </c>
      <c r="R112" s="487"/>
      <c r="S112" s="486"/>
      <c r="T112" s="487"/>
      <c r="U112" s="486"/>
      <c r="V112" s="487"/>
      <c r="W112" s="486"/>
      <c r="X112" s="487"/>
      <c r="Y112" s="486"/>
      <c r="Z112" s="487"/>
      <c r="AA112" s="402"/>
      <c r="AB112" s="330"/>
    </row>
    <row r="113" spans="2:28" x14ac:dyDescent="0.2">
      <c r="B113" s="405" t="s">
        <v>723</v>
      </c>
      <c r="C113" s="372"/>
      <c r="D113" s="372"/>
      <c r="E113" s="402"/>
      <c r="F113" s="486">
        <v>1.3</v>
      </c>
      <c r="G113" s="487"/>
      <c r="H113" s="486">
        <v>1.24</v>
      </c>
      <c r="I113" s="487"/>
      <c r="J113" s="486">
        <v>1.22</v>
      </c>
      <c r="K113" s="487"/>
      <c r="L113" s="486">
        <v>1.21</v>
      </c>
      <c r="M113" s="487"/>
      <c r="N113" s="486">
        <v>1.24</v>
      </c>
      <c r="O113" s="487"/>
      <c r="P113" s="486">
        <v>1.3</v>
      </c>
      <c r="Q113" s="487"/>
      <c r="R113" s="486"/>
      <c r="S113" s="487"/>
      <c r="T113" s="486"/>
      <c r="U113" s="487"/>
      <c r="V113" s="486"/>
      <c r="W113" s="487"/>
      <c r="X113" s="486"/>
      <c r="Y113" s="487"/>
      <c r="Z113" s="486"/>
      <c r="AA113" s="487"/>
      <c r="AB113" s="330"/>
    </row>
    <row r="114" spans="2:28" x14ac:dyDescent="0.2">
      <c r="B114" s="406" t="s">
        <v>428</v>
      </c>
      <c r="C114" s="372">
        <v>1.4</v>
      </c>
      <c r="D114" s="372">
        <v>0</v>
      </c>
      <c r="E114" s="486">
        <v>4.5</v>
      </c>
      <c r="F114" s="487"/>
      <c r="G114" s="486">
        <v>6.75</v>
      </c>
      <c r="H114" s="487"/>
      <c r="I114" s="486">
        <v>4.375</v>
      </c>
      <c r="J114" s="487"/>
      <c r="K114" s="486">
        <v>4.375</v>
      </c>
      <c r="L114" s="487"/>
      <c r="M114" s="486">
        <v>6.75</v>
      </c>
      <c r="N114" s="487"/>
      <c r="O114" s="486">
        <v>6.75</v>
      </c>
      <c r="P114" s="487"/>
      <c r="Q114" s="486">
        <v>4.5</v>
      </c>
      <c r="R114" s="487"/>
      <c r="S114" s="486"/>
      <c r="T114" s="487"/>
      <c r="U114" s="486"/>
      <c r="V114" s="487"/>
      <c r="W114" s="406"/>
      <c r="X114" s="372"/>
      <c r="Y114" s="486"/>
      <c r="Z114" s="487"/>
      <c r="AA114" s="402"/>
      <c r="AB114" s="330"/>
    </row>
    <row r="115" spans="2:28" x14ac:dyDescent="0.2">
      <c r="B115" s="405" t="s">
        <v>497</v>
      </c>
      <c r="C115" s="372"/>
      <c r="D115" s="372"/>
      <c r="E115" s="402"/>
      <c r="F115" s="486">
        <v>1.3</v>
      </c>
      <c r="G115" s="487"/>
      <c r="H115" s="486">
        <v>1.24</v>
      </c>
      <c r="I115" s="487"/>
      <c r="J115" s="486">
        <v>1.22</v>
      </c>
      <c r="K115" s="487"/>
      <c r="L115" s="486">
        <v>1.22</v>
      </c>
      <c r="M115" s="487"/>
      <c r="N115" s="486">
        <v>1.24</v>
      </c>
      <c r="O115" s="487"/>
      <c r="P115" s="486">
        <v>1.3</v>
      </c>
      <c r="Q115" s="487"/>
      <c r="R115" s="486"/>
      <c r="S115" s="487"/>
      <c r="T115" s="486"/>
      <c r="U115" s="487"/>
      <c r="V115" s="486"/>
      <c r="W115" s="487"/>
      <c r="X115" s="486"/>
      <c r="Y115" s="487"/>
      <c r="Z115" s="486"/>
      <c r="AA115" s="487"/>
      <c r="AB115" s="330"/>
    </row>
    <row r="116" spans="2:28" x14ac:dyDescent="0.2">
      <c r="B116" s="406" t="s">
        <v>724</v>
      </c>
      <c r="C116" s="372">
        <v>1.4</v>
      </c>
      <c r="D116" s="372">
        <v>0</v>
      </c>
      <c r="E116" s="486">
        <v>4.5</v>
      </c>
      <c r="F116" s="487"/>
      <c r="G116" s="486">
        <v>6.75</v>
      </c>
      <c r="H116" s="487"/>
      <c r="I116" s="486">
        <v>4.125</v>
      </c>
      <c r="J116" s="487"/>
      <c r="K116" s="486">
        <v>4.125</v>
      </c>
      <c r="L116" s="487"/>
      <c r="M116" s="486">
        <v>6.75</v>
      </c>
      <c r="N116" s="487"/>
      <c r="O116" s="486">
        <v>6.75</v>
      </c>
      <c r="P116" s="487"/>
      <c r="Q116" s="486">
        <v>4.5</v>
      </c>
      <c r="R116" s="487"/>
      <c r="S116" s="486"/>
      <c r="T116" s="487"/>
      <c r="U116" s="486"/>
      <c r="V116" s="487"/>
      <c r="W116" s="486"/>
      <c r="X116" s="487"/>
      <c r="Y116" s="486"/>
      <c r="Z116" s="487"/>
      <c r="AA116" s="402"/>
      <c r="AB116" s="330"/>
    </row>
    <row r="117" spans="2:28" x14ac:dyDescent="0.2">
      <c r="B117" s="405" t="s">
        <v>725</v>
      </c>
      <c r="C117" s="372"/>
      <c r="D117" s="372"/>
      <c r="E117" s="402"/>
      <c r="F117" s="486">
        <v>1.3</v>
      </c>
      <c r="G117" s="487"/>
      <c r="H117" s="486">
        <v>1.24</v>
      </c>
      <c r="I117" s="487"/>
      <c r="J117" s="486">
        <v>1.23</v>
      </c>
      <c r="K117" s="487"/>
      <c r="L117" s="486">
        <v>1.22</v>
      </c>
      <c r="M117" s="487"/>
      <c r="N117" s="486">
        <v>1.24</v>
      </c>
      <c r="O117" s="487"/>
      <c r="P117" s="486">
        <v>1.3</v>
      </c>
      <c r="Q117" s="487"/>
      <c r="R117" s="486"/>
      <c r="S117" s="487"/>
      <c r="T117" s="486"/>
      <c r="U117" s="487"/>
      <c r="V117" s="486"/>
      <c r="W117" s="487"/>
      <c r="X117" s="486"/>
      <c r="Y117" s="487"/>
      <c r="Z117" s="486"/>
      <c r="AA117" s="487"/>
      <c r="AB117" s="330"/>
    </row>
    <row r="118" spans="2:28" x14ac:dyDescent="0.2">
      <c r="B118" s="406" t="s">
        <v>430</v>
      </c>
      <c r="C118" s="372">
        <v>1.4</v>
      </c>
      <c r="D118" s="372">
        <v>0</v>
      </c>
      <c r="E118" s="486">
        <v>4.5</v>
      </c>
      <c r="F118" s="487"/>
      <c r="G118" s="486">
        <v>6.75</v>
      </c>
      <c r="H118" s="487"/>
      <c r="I118" s="486">
        <v>3.875</v>
      </c>
      <c r="J118" s="487"/>
      <c r="K118" s="486">
        <v>3.875</v>
      </c>
      <c r="L118" s="487"/>
      <c r="M118" s="486">
        <v>6.75</v>
      </c>
      <c r="N118" s="487"/>
      <c r="O118" s="486">
        <v>6.75</v>
      </c>
      <c r="P118" s="487"/>
      <c r="Q118" s="486">
        <v>4.5</v>
      </c>
      <c r="R118" s="487"/>
      <c r="S118" s="486"/>
      <c r="T118" s="487"/>
      <c r="U118" s="486"/>
      <c r="V118" s="487"/>
      <c r="W118" s="486"/>
      <c r="X118" s="487"/>
      <c r="Y118" s="486"/>
      <c r="Z118" s="487"/>
      <c r="AA118" s="402"/>
      <c r="AB118" s="330"/>
    </row>
    <row r="119" spans="2:28" x14ac:dyDescent="0.2">
      <c r="B119" s="405" t="s">
        <v>499</v>
      </c>
      <c r="C119" s="372"/>
      <c r="D119" s="372"/>
      <c r="E119" s="402"/>
      <c r="F119" s="486">
        <v>1.3</v>
      </c>
      <c r="G119" s="487"/>
      <c r="H119" s="486">
        <v>1.25</v>
      </c>
      <c r="I119" s="487"/>
      <c r="J119" s="486">
        <v>1.23</v>
      </c>
      <c r="K119" s="487"/>
      <c r="L119" s="486">
        <v>1.23</v>
      </c>
      <c r="M119" s="487"/>
      <c r="N119" s="486">
        <v>1.25</v>
      </c>
      <c r="O119" s="487"/>
      <c r="P119" s="486">
        <v>1.3</v>
      </c>
      <c r="Q119" s="487"/>
      <c r="R119" s="486"/>
      <c r="S119" s="487"/>
      <c r="T119" s="486"/>
      <c r="U119" s="487"/>
      <c r="V119" s="486"/>
      <c r="W119" s="487"/>
      <c r="X119" s="486"/>
      <c r="Y119" s="487"/>
      <c r="Z119" s="486"/>
      <c r="AA119" s="487"/>
      <c r="AB119" s="330"/>
    </row>
    <row r="120" spans="2:28" x14ac:dyDescent="0.2">
      <c r="B120" s="406" t="s">
        <v>726</v>
      </c>
      <c r="C120" s="372">
        <v>1.4</v>
      </c>
      <c r="D120" s="372">
        <v>0</v>
      </c>
      <c r="E120" s="486">
        <v>4.5</v>
      </c>
      <c r="F120" s="487"/>
      <c r="G120" s="486">
        <v>6.75</v>
      </c>
      <c r="H120" s="487"/>
      <c r="I120" s="486">
        <v>3.625</v>
      </c>
      <c r="J120" s="487"/>
      <c r="K120" s="486">
        <v>3.625</v>
      </c>
      <c r="L120" s="487"/>
      <c r="M120" s="486">
        <v>6.75</v>
      </c>
      <c r="N120" s="487"/>
      <c r="O120" s="486">
        <v>6.75</v>
      </c>
      <c r="P120" s="487"/>
      <c r="Q120" s="486">
        <v>4.5</v>
      </c>
      <c r="R120" s="487"/>
      <c r="S120" s="486"/>
      <c r="T120" s="487"/>
      <c r="U120" s="486"/>
      <c r="V120" s="487"/>
      <c r="W120" s="486"/>
      <c r="X120" s="487"/>
      <c r="Y120" s="486"/>
      <c r="Z120" s="487"/>
      <c r="AA120" s="402"/>
      <c r="AB120" s="330"/>
    </row>
    <row r="121" spans="2:28" x14ac:dyDescent="0.2">
      <c r="B121" s="405" t="s">
        <v>727</v>
      </c>
      <c r="C121" s="372"/>
      <c r="D121" s="372"/>
      <c r="E121" s="402"/>
      <c r="F121" s="486">
        <v>1.31</v>
      </c>
      <c r="G121" s="487"/>
      <c r="H121" s="486">
        <v>1.25</v>
      </c>
      <c r="I121" s="487"/>
      <c r="J121" s="486">
        <v>1.24</v>
      </c>
      <c r="K121" s="487"/>
      <c r="L121" s="486">
        <v>1.23</v>
      </c>
      <c r="M121" s="487"/>
      <c r="N121" s="486">
        <v>1.25</v>
      </c>
      <c r="O121" s="487"/>
      <c r="P121" s="486">
        <v>1.31</v>
      </c>
      <c r="Q121" s="487"/>
      <c r="R121" s="486"/>
      <c r="S121" s="487"/>
      <c r="T121" s="486"/>
      <c r="U121" s="487"/>
      <c r="V121" s="486"/>
      <c r="W121" s="487"/>
      <c r="X121" s="486"/>
      <c r="Y121" s="487"/>
      <c r="Z121" s="486"/>
      <c r="AA121" s="487"/>
      <c r="AB121" s="330"/>
    </row>
    <row r="122" spans="2:28" x14ac:dyDescent="0.2">
      <c r="B122" s="406" t="s">
        <v>728</v>
      </c>
      <c r="C122" s="372">
        <v>1.4</v>
      </c>
      <c r="D122" s="372">
        <v>0</v>
      </c>
      <c r="E122" s="486">
        <v>4.5</v>
      </c>
      <c r="F122" s="487"/>
      <c r="G122" s="486">
        <v>6.75</v>
      </c>
      <c r="H122" s="487"/>
      <c r="I122" s="486">
        <v>6.75</v>
      </c>
      <c r="J122" s="487"/>
      <c r="K122" s="486">
        <v>6.25</v>
      </c>
      <c r="L122" s="487"/>
      <c r="M122" s="486">
        <v>6.75</v>
      </c>
      <c r="N122" s="487"/>
      <c r="O122" s="486">
        <v>4.5</v>
      </c>
      <c r="P122" s="487"/>
      <c r="Q122" s="486"/>
      <c r="R122" s="487"/>
      <c r="S122" s="486"/>
      <c r="T122" s="487"/>
      <c r="U122" s="486"/>
      <c r="V122" s="487"/>
      <c r="W122" s="486"/>
      <c r="X122" s="487"/>
      <c r="Y122" s="486"/>
      <c r="Z122" s="487"/>
      <c r="AA122" s="402"/>
      <c r="AB122" s="330"/>
    </row>
    <row r="123" spans="2:28" x14ac:dyDescent="0.2">
      <c r="B123" s="405" t="s">
        <v>729</v>
      </c>
      <c r="C123" s="372"/>
      <c r="D123" s="372"/>
      <c r="E123" s="402"/>
      <c r="F123" s="486">
        <v>1.31</v>
      </c>
      <c r="G123" s="487"/>
      <c r="H123" s="486">
        <v>1.26</v>
      </c>
      <c r="I123" s="487"/>
      <c r="J123" s="486">
        <v>1.24</v>
      </c>
      <c r="K123" s="487"/>
      <c r="L123" s="486">
        <v>1.26</v>
      </c>
      <c r="M123" s="487"/>
      <c r="N123" s="486">
        <v>1.31</v>
      </c>
      <c r="O123" s="487"/>
      <c r="P123" s="486"/>
      <c r="Q123" s="487"/>
      <c r="R123" s="486"/>
      <c r="S123" s="487"/>
      <c r="T123" s="486"/>
      <c r="U123" s="487"/>
      <c r="V123" s="486"/>
      <c r="W123" s="487"/>
      <c r="X123" s="486"/>
      <c r="Y123" s="487"/>
      <c r="Z123" s="486"/>
      <c r="AA123" s="487"/>
      <c r="AB123" s="330"/>
    </row>
    <row r="124" spans="2:28" x14ac:dyDescent="0.2">
      <c r="B124" s="406" t="s">
        <v>433</v>
      </c>
      <c r="C124" s="372">
        <v>1.4</v>
      </c>
      <c r="D124" s="372">
        <v>0</v>
      </c>
      <c r="E124" s="486">
        <v>4.5</v>
      </c>
      <c r="F124" s="487"/>
      <c r="G124" s="486">
        <v>6.75</v>
      </c>
      <c r="H124" s="487"/>
      <c r="I124" s="486">
        <v>6.75</v>
      </c>
      <c r="J124" s="487"/>
      <c r="K124" s="486">
        <v>5.75</v>
      </c>
      <c r="L124" s="487"/>
      <c r="M124" s="486">
        <v>6.75</v>
      </c>
      <c r="N124" s="487"/>
      <c r="O124" s="486">
        <v>4.5</v>
      </c>
      <c r="P124" s="487"/>
      <c r="Q124" s="486"/>
      <c r="R124" s="487"/>
      <c r="S124" s="486"/>
      <c r="T124" s="487"/>
      <c r="U124" s="486"/>
      <c r="V124" s="487"/>
      <c r="W124" s="486"/>
      <c r="X124" s="487"/>
      <c r="Y124" s="486"/>
      <c r="Z124" s="487"/>
      <c r="AA124" s="402"/>
      <c r="AB124" s="330"/>
    </row>
    <row r="125" spans="2:28" x14ac:dyDescent="0.2">
      <c r="B125" s="405" t="s">
        <v>502</v>
      </c>
      <c r="C125" s="372"/>
      <c r="D125" s="372"/>
      <c r="E125" s="402"/>
      <c r="F125" s="486">
        <v>1.31</v>
      </c>
      <c r="G125" s="487"/>
      <c r="H125" s="486">
        <v>1.26</v>
      </c>
      <c r="I125" s="487"/>
      <c r="J125" s="486">
        <v>1.25</v>
      </c>
      <c r="K125" s="487"/>
      <c r="L125" s="486">
        <v>1.26</v>
      </c>
      <c r="M125" s="487"/>
      <c r="N125" s="486">
        <v>1.31</v>
      </c>
      <c r="O125" s="487"/>
      <c r="P125" s="486"/>
      <c r="Q125" s="487"/>
      <c r="R125" s="486"/>
      <c r="S125" s="487"/>
      <c r="T125" s="486"/>
      <c r="U125" s="487"/>
      <c r="V125" s="486"/>
      <c r="W125" s="487"/>
      <c r="X125" s="486"/>
      <c r="Y125" s="487"/>
      <c r="Z125" s="486"/>
      <c r="AA125" s="487"/>
      <c r="AB125" s="330"/>
    </row>
    <row r="126" spans="2:28" x14ac:dyDescent="0.2">
      <c r="B126" s="406" t="s">
        <v>730</v>
      </c>
      <c r="C126" s="372">
        <v>1.4</v>
      </c>
      <c r="D126" s="372">
        <v>0</v>
      </c>
      <c r="E126" s="486">
        <v>4.5</v>
      </c>
      <c r="F126" s="487"/>
      <c r="G126" s="486">
        <v>6.75</v>
      </c>
      <c r="H126" s="487"/>
      <c r="I126" s="486">
        <v>6.75</v>
      </c>
      <c r="J126" s="487"/>
      <c r="K126" s="486">
        <v>5.25</v>
      </c>
      <c r="L126" s="487"/>
      <c r="M126" s="486">
        <v>6.75</v>
      </c>
      <c r="N126" s="487"/>
      <c r="O126" s="486">
        <v>4.5</v>
      </c>
      <c r="P126" s="487"/>
      <c r="Q126" s="486"/>
      <c r="R126" s="487"/>
      <c r="S126" s="486"/>
      <c r="T126" s="487"/>
      <c r="U126" s="486"/>
      <c r="V126" s="487"/>
      <c r="W126" s="486"/>
      <c r="X126" s="487"/>
      <c r="Y126" s="486"/>
      <c r="Z126" s="487"/>
      <c r="AA126" s="402"/>
      <c r="AB126" s="330"/>
    </row>
    <row r="127" spans="2:28" x14ac:dyDescent="0.2">
      <c r="B127" s="405" t="s">
        <v>731</v>
      </c>
      <c r="C127" s="372"/>
      <c r="D127" s="372"/>
      <c r="E127" s="402"/>
      <c r="F127" s="486">
        <v>1.31</v>
      </c>
      <c r="G127" s="487"/>
      <c r="H127" s="486">
        <v>1.26</v>
      </c>
      <c r="I127" s="487"/>
      <c r="J127" s="486">
        <v>1.25</v>
      </c>
      <c r="K127" s="487"/>
      <c r="L127" s="486">
        <v>1.26</v>
      </c>
      <c r="M127" s="487"/>
      <c r="N127" s="486">
        <v>1.31</v>
      </c>
      <c r="O127" s="487"/>
      <c r="P127" s="486"/>
      <c r="Q127" s="487"/>
      <c r="R127" s="486"/>
      <c r="S127" s="487"/>
      <c r="T127" s="486"/>
      <c r="U127" s="487"/>
      <c r="V127" s="486"/>
      <c r="W127" s="487"/>
      <c r="X127" s="486"/>
      <c r="Y127" s="487"/>
      <c r="Z127" s="486"/>
      <c r="AA127" s="487"/>
      <c r="AB127" s="330"/>
    </row>
    <row r="128" spans="2:28" x14ac:dyDescent="0.2">
      <c r="B128" s="406" t="s">
        <v>435</v>
      </c>
      <c r="C128" s="372">
        <v>1.4</v>
      </c>
      <c r="D128" s="372">
        <v>0</v>
      </c>
      <c r="E128" s="486">
        <v>4.5</v>
      </c>
      <c r="F128" s="487"/>
      <c r="G128" s="486">
        <v>6.75</v>
      </c>
      <c r="H128" s="487"/>
      <c r="I128" s="486">
        <v>6.75</v>
      </c>
      <c r="J128" s="487"/>
      <c r="K128" s="486">
        <v>4.75</v>
      </c>
      <c r="L128" s="487"/>
      <c r="M128" s="486">
        <v>6.75</v>
      </c>
      <c r="N128" s="487"/>
      <c r="O128" s="486">
        <v>4.5</v>
      </c>
      <c r="P128" s="487"/>
      <c r="Q128" s="486"/>
      <c r="R128" s="487"/>
      <c r="S128" s="486"/>
      <c r="T128" s="487"/>
      <c r="U128" s="486"/>
      <c r="V128" s="487"/>
      <c r="W128" s="486"/>
      <c r="X128" s="487"/>
      <c r="Y128" s="486"/>
      <c r="Z128" s="487"/>
      <c r="AA128" s="402"/>
      <c r="AB128" s="330"/>
    </row>
    <row r="129" spans="2:28" x14ac:dyDescent="0.2">
      <c r="B129" s="405" t="s">
        <v>504</v>
      </c>
      <c r="C129" s="372"/>
      <c r="D129" s="372"/>
      <c r="E129" s="402"/>
      <c r="F129" s="486">
        <v>1.31</v>
      </c>
      <c r="G129" s="487"/>
      <c r="H129" s="486">
        <v>1.27</v>
      </c>
      <c r="I129" s="487"/>
      <c r="J129" s="486">
        <v>1.26</v>
      </c>
      <c r="K129" s="487"/>
      <c r="L129" s="486">
        <v>1.27</v>
      </c>
      <c r="M129" s="487"/>
      <c r="N129" s="486">
        <v>1.31</v>
      </c>
      <c r="O129" s="487"/>
      <c r="P129" s="486"/>
      <c r="Q129" s="487"/>
      <c r="R129" s="486"/>
      <c r="S129" s="487"/>
      <c r="T129" s="486"/>
      <c r="U129" s="487"/>
      <c r="V129" s="486"/>
      <c r="W129" s="487"/>
      <c r="X129" s="486"/>
      <c r="Y129" s="487"/>
      <c r="Z129" s="486"/>
      <c r="AA129" s="487"/>
      <c r="AB129" s="330"/>
    </row>
    <row r="130" spans="2:28" x14ac:dyDescent="0.2">
      <c r="B130" s="406" t="s">
        <v>732</v>
      </c>
      <c r="C130" s="372">
        <v>1.4</v>
      </c>
      <c r="D130" s="372">
        <v>0</v>
      </c>
      <c r="E130" s="486">
        <v>4.5</v>
      </c>
      <c r="F130" s="487"/>
      <c r="G130" s="486">
        <v>6.75</v>
      </c>
      <c r="H130" s="487"/>
      <c r="I130" s="486">
        <v>5.5</v>
      </c>
      <c r="J130" s="487"/>
      <c r="K130" s="486">
        <v>5.5</v>
      </c>
      <c r="L130" s="487"/>
      <c r="M130" s="486">
        <v>6.75</v>
      </c>
      <c r="N130" s="487"/>
      <c r="O130" s="486">
        <v>4.5</v>
      </c>
      <c r="P130" s="487"/>
      <c r="Q130" s="486"/>
      <c r="R130" s="487"/>
      <c r="S130" s="486"/>
      <c r="T130" s="487"/>
      <c r="U130" s="486"/>
      <c r="V130" s="487"/>
      <c r="W130" s="486"/>
      <c r="X130" s="487"/>
      <c r="Y130" s="486"/>
      <c r="Z130" s="487"/>
      <c r="AA130" s="402"/>
      <c r="AB130" s="330"/>
    </row>
    <row r="131" spans="2:28" x14ac:dyDescent="0.2">
      <c r="B131" s="405" t="s">
        <v>733</v>
      </c>
      <c r="C131" s="372"/>
      <c r="D131" s="372"/>
      <c r="E131" s="402"/>
      <c r="F131" s="486">
        <v>1.31</v>
      </c>
      <c r="G131" s="487"/>
      <c r="H131" s="486">
        <v>1.27</v>
      </c>
      <c r="I131" s="487"/>
      <c r="J131" s="486">
        <v>1.26</v>
      </c>
      <c r="K131" s="487"/>
      <c r="L131" s="486">
        <v>1.27</v>
      </c>
      <c r="M131" s="487"/>
      <c r="N131" s="486">
        <v>1.31</v>
      </c>
      <c r="O131" s="487"/>
      <c r="P131" s="486"/>
      <c r="Q131" s="487"/>
      <c r="R131" s="486"/>
      <c r="S131" s="487"/>
      <c r="T131" s="486"/>
      <c r="U131" s="487"/>
      <c r="V131" s="486"/>
      <c r="W131" s="487"/>
      <c r="X131" s="486"/>
      <c r="Y131" s="487"/>
      <c r="Z131" s="486"/>
      <c r="AA131" s="487"/>
      <c r="AB131" s="330"/>
    </row>
    <row r="132" spans="2:28" x14ac:dyDescent="0.2">
      <c r="B132" s="406" t="s">
        <v>437</v>
      </c>
      <c r="C132" s="372">
        <v>1.4</v>
      </c>
      <c r="D132" s="372">
        <v>0</v>
      </c>
      <c r="E132" s="486">
        <v>4.5</v>
      </c>
      <c r="F132" s="487"/>
      <c r="G132" s="486">
        <v>6.75</v>
      </c>
      <c r="H132" s="487"/>
      <c r="I132" s="486">
        <v>5.25</v>
      </c>
      <c r="J132" s="487"/>
      <c r="K132" s="486">
        <v>5.25</v>
      </c>
      <c r="L132" s="487"/>
      <c r="M132" s="486">
        <v>6.75</v>
      </c>
      <c r="N132" s="487"/>
      <c r="O132" s="486">
        <v>4.5</v>
      </c>
      <c r="P132" s="487"/>
      <c r="Q132" s="486"/>
      <c r="R132" s="487"/>
      <c r="S132" s="486"/>
      <c r="T132" s="487"/>
      <c r="U132" s="486"/>
      <c r="V132" s="487"/>
      <c r="W132" s="486"/>
      <c r="X132" s="487"/>
      <c r="Y132" s="486"/>
      <c r="Z132" s="487"/>
      <c r="AA132" s="402"/>
      <c r="AB132" s="330"/>
    </row>
    <row r="133" spans="2:28" x14ac:dyDescent="0.2">
      <c r="B133" s="405" t="s">
        <v>506</v>
      </c>
      <c r="C133" s="372"/>
      <c r="D133" s="372"/>
      <c r="E133" s="402"/>
      <c r="F133" s="486">
        <v>1.31</v>
      </c>
      <c r="G133" s="487"/>
      <c r="H133" s="486">
        <v>1.27</v>
      </c>
      <c r="I133" s="487"/>
      <c r="J133" s="486">
        <v>1.26</v>
      </c>
      <c r="K133" s="487"/>
      <c r="L133" s="486">
        <v>1.27</v>
      </c>
      <c r="M133" s="487"/>
      <c r="N133" s="486">
        <v>1.31</v>
      </c>
      <c r="O133" s="487"/>
      <c r="P133" s="486"/>
      <c r="Q133" s="487"/>
      <c r="R133" s="486"/>
      <c r="S133" s="487"/>
      <c r="T133" s="486"/>
      <c r="U133" s="487"/>
      <c r="V133" s="486"/>
      <c r="W133" s="487"/>
      <c r="X133" s="486"/>
      <c r="Y133" s="487"/>
      <c r="Z133" s="486"/>
      <c r="AA133" s="487"/>
      <c r="AB133" s="330"/>
    </row>
    <row r="134" spans="2:28" x14ac:dyDescent="0.2">
      <c r="B134" s="406" t="s">
        <v>734</v>
      </c>
      <c r="C134" s="372">
        <v>1.4</v>
      </c>
      <c r="D134" s="372">
        <v>0</v>
      </c>
      <c r="E134" s="486">
        <v>4.5</v>
      </c>
      <c r="F134" s="487"/>
      <c r="G134" s="486">
        <v>6.75</v>
      </c>
      <c r="H134" s="487"/>
      <c r="I134" s="486">
        <v>5</v>
      </c>
      <c r="J134" s="487"/>
      <c r="K134" s="486">
        <v>5</v>
      </c>
      <c r="L134" s="487"/>
      <c r="M134" s="486">
        <v>6.75</v>
      </c>
      <c r="N134" s="487"/>
      <c r="O134" s="486">
        <v>4.5</v>
      </c>
      <c r="P134" s="487"/>
      <c r="Q134" s="486"/>
      <c r="R134" s="487"/>
      <c r="S134" s="486"/>
      <c r="T134" s="487"/>
      <c r="U134" s="486"/>
      <c r="V134" s="487"/>
      <c r="W134" s="486"/>
      <c r="X134" s="487"/>
      <c r="Y134" s="486"/>
      <c r="Z134" s="487"/>
      <c r="AA134" s="402"/>
      <c r="AB134" s="330"/>
    </row>
    <row r="135" spans="2:28" x14ac:dyDescent="0.2">
      <c r="B135" s="405" t="s">
        <v>735</v>
      </c>
      <c r="C135" s="372"/>
      <c r="D135" s="372"/>
      <c r="E135" s="402"/>
      <c r="F135" s="486">
        <v>1.32</v>
      </c>
      <c r="G135" s="487"/>
      <c r="H135" s="486">
        <v>1.28</v>
      </c>
      <c r="I135" s="487"/>
      <c r="J135" s="486">
        <v>1.27</v>
      </c>
      <c r="K135" s="487"/>
      <c r="L135" s="486">
        <v>1.28</v>
      </c>
      <c r="M135" s="487"/>
      <c r="N135" s="486">
        <v>1.32</v>
      </c>
      <c r="O135" s="487"/>
      <c r="P135" s="486"/>
      <c r="Q135" s="487"/>
      <c r="R135" s="486"/>
      <c r="S135" s="487"/>
      <c r="T135" s="486"/>
      <c r="U135" s="487"/>
      <c r="V135" s="486"/>
      <c r="W135" s="487"/>
      <c r="X135" s="486"/>
      <c r="Y135" s="487"/>
      <c r="Z135" s="486"/>
      <c r="AA135" s="487"/>
      <c r="AB135" s="330"/>
    </row>
    <row r="136" spans="2:28" x14ac:dyDescent="0.2">
      <c r="B136" s="406" t="s">
        <v>439</v>
      </c>
      <c r="C136" s="372">
        <v>1.4</v>
      </c>
      <c r="D136" s="372">
        <v>0</v>
      </c>
      <c r="E136" s="486">
        <v>4.5</v>
      </c>
      <c r="F136" s="487"/>
      <c r="G136" s="486">
        <v>6.75</v>
      </c>
      <c r="H136" s="487"/>
      <c r="I136" s="486">
        <v>4.75</v>
      </c>
      <c r="J136" s="487"/>
      <c r="K136" s="486">
        <v>4.75</v>
      </c>
      <c r="L136" s="487"/>
      <c r="M136" s="486">
        <v>6.75</v>
      </c>
      <c r="N136" s="487"/>
      <c r="O136" s="486">
        <v>4.5</v>
      </c>
      <c r="P136" s="487"/>
      <c r="Q136" s="486"/>
      <c r="R136" s="487"/>
      <c r="S136" s="486"/>
      <c r="T136" s="487"/>
      <c r="U136" s="486"/>
      <c r="V136" s="487"/>
      <c r="W136" s="486"/>
      <c r="X136" s="487"/>
      <c r="Y136" s="486"/>
      <c r="Z136" s="487"/>
      <c r="AA136" s="402"/>
      <c r="AB136" s="330"/>
    </row>
    <row r="137" spans="2:28" x14ac:dyDescent="0.2">
      <c r="B137" s="405" t="s">
        <v>508</v>
      </c>
      <c r="C137" s="372"/>
      <c r="D137" s="372"/>
      <c r="E137" s="402"/>
      <c r="F137" s="486">
        <v>1.32</v>
      </c>
      <c r="G137" s="487"/>
      <c r="H137" s="486">
        <v>1.28</v>
      </c>
      <c r="I137" s="487"/>
      <c r="J137" s="486">
        <v>1.27</v>
      </c>
      <c r="K137" s="487"/>
      <c r="L137" s="486">
        <v>1.28</v>
      </c>
      <c r="M137" s="487"/>
      <c r="N137" s="486">
        <v>1.32</v>
      </c>
      <c r="O137" s="487"/>
      <c r="P137" s="486"/>
      <c r="Q137" s="487"/>
      <c r="R137" s="486"/>
      <c r="S137" s="487"/>
      <c r="T137" s="486"/>
      <c r="U137" s="487"/>
      <c r="V137" s="486"/>
      <c r="W137" s="487"/>
      <c r="X137" s="486"/>
      <c r="Y137" s="487"/>
      <c r="Z137" s="486"/>
      <c r="AA137" s="487"/>
      <c r="AB137" s="330"/>
    </row>
    <row r="138" spans="2:28" x14ac:dyDescent="0.2">
      <c r="B138" s="406" t="s">
        <v>440</v>
      </c>
      <c r="C138" s="372">
        <v>1.4</v>
      </c>
      <c r="D138" s="372">
        <v>0</v>
      </c>
      <c r="E138" s="486">
        <v>4.5</v>
      </c>
      <c r="F138" s="487"/>
      <c r="G138" s="486">
        <v>6.75</v>
      </c>
      <c r="H138" s="487"/>
      <c r="I138" s="486">
        <v>4.25</v>
      </c>
      <c r="J138" s="487"/>
      <c r="K138" s="486">
        <v>4.25</v>
      </c>
      <c r="L138" s="487"/>
      <c r="M138" s="486">
        <v>6.75</v>
      </c>
      <c r="N138" s="487"/>
      <c r="O138" s="486">
        <v>4.5</v>
      </c>
      <c r="P138" s="487"/>
      <c r="Q138" s="486"/>
      <c r="R138" s="487"/>
      <c r="S138" s="486"/>
      <c r="T138" s="487"/>
      <c r="U138" s="486"/>
      <c r="V138" s="487"/>
      <c r="W138" s="486"/>
      <c r="X138" s="487"/>
      <c r="Y138" s="486"/>
      <c r="Z138" s="487"/>
      <c r="AA138" s="402"/>
      <c r="AB138" s="330"/>
    </row>
    <row r="139" spans="2:28" x14ac:dyDescent="0.2">
      <c r="B139" s="405" t="s">
        <v>509</v>
      </c>
      <c r="C139" s="372"/>
      <c r="D139" s="372"/>
      <c r="E139" s="402"/>
      <c r="F139" s="486">
        <v>1.32</v>
      </c>
      <c r="G139" s="487"/>
      <c r="H139" s="486">
        <v>1.29</v>
      </c>
      <c r="I139" s="487"/>
      <c r="J139" s="486">
        <v>1.28</v>
      </c>
      <c r="K139" s="487"/>
      <c r="L139" s="486">
        <v>1.29</v>
      </c>
      <c r="M139" s="487"/>
      <c r="N139" s="486">
        <v>1.32</v>
      </c>
      <c r="O139" s="487"/>
      <c r="P139" s="486"/>
      <c r="Q139" s="487"/>
      <c r="R139" s="486"/>
      <c r="S139" s="487"/>
      <c r="T139" s="486"/>
      <c r="U139" s="487"/>
      <c r="V139" s="486"/>
      <c r="W139" s="487"/>
      <c r="X139" s="486"/>
      <c r="Y139" s="487"/>
      <c r="Z139" s="486"/>
      <c r="AA139" s="487"/>
      <c r="AB139" s="330"/>
    </row>
    <row r="140" spans="2:28" x14ac:dyDescent="0.2">
      <c r="B140" s="406" t="s">
        <v>736</v>
      </c>
      <c r="C140" s="372">
        <v>1.4</v>
      </c>
      <c r="D140" s="372">
        <v>0</v>
      </c>
      <c r="E140" s="486">
        <v>4.5</v>
      </c>
      <c r="F140" s="487"/>
      <c r="G140" s="486">
        <v>6.75</v>
      </c>
      <c r="H140" s="487"/>
      <c r="I140" s="486">
        <v>4</v>
      </c>
      <c r="J140" s="487"/>
      <c r="K140" s="486">
        <v>4</v>
      </c>
      <c r="L140" s="487"/>
      <c r="M140" s="486">
        <v>6.75</v>
      </c>
      <c r="N140" s="487"/>
      <c r="O140" s="486">
        <v>4.5</v>
      </c>
      <c r="P140" s="487"/>
      <c r="Q140" s="486"/>
      <c r="R140" s="487"/>
      <c r="S140" s="486"/>
      <c r="T140" s="487"/>
      <c r="U140" s="486"/>
      <c r="V140" s="487"/>
      <c r="W140" s="486"/>
      <c r="X140" s="487"/>
      <c r="Y140" s="486"/>
      <c r="Z140" s="487"/>
      <c r="AA140" s="402"/>
      <c r="AB140" s="330"/>
    </row>
    <row r="141" spans="2:28" x14ac:dyDescent="0.2">
      <c r="B141" s="405" t="s">
        <v>737</v>
      </c>
      <c r="C141" s="372"/>
      <c r="D141" s="372"/>
      <c r="E141" s="402"/>
      <c r="F141" s="486">
        <v>1.32</v>
      </c>
      <c r="G141" s="487"/>
      <c r="H141" s="486">
        <v>1.29</v>
      </c>
      <c r="I141" s="487"/>
      <c r="J141" s="486">
        <v>1.29</v>
      </c>
      <c r="K141" s="487"/>
      <c r="L141" s="486">
        <v>1.29</v>
      </c>
      <c r="M141" s="487"/>
      <c r="N141" s="486">
        <v>1.32</v>
      </c>
      <c r="O141" s="487"/>
      <c r="P141" s="486"/>
      <c r="Q141" s="487"/>
      <c r="R141" s="486"/>
      <c r="S141" s="487"/>
      <c r="T141" s="486"/>
      <c r="U141" s="487"/>
      <c r="V141" s="486"/>
      <c r="W141" s="487"/>
      <c r="X141" s="486"/>
      <c r="Y141" s="487"/>
      <c r="Z141" s="486"/>
      <c r="AA141" s="487"/>
      <c r="AB141" s="330"/>
    </row>
    <row r="142" spans="2:28" x14ac:dyDescent="0.2">
      <c r="B142" s="406" t="s">
        <v>442</v>
      </c>
      <c r="C142" s="372">
        <v>1.4</v>
      </c>
      <c r="D142" s="372">
        <v>0</v>
      </c>
      <c r="E142" s="486">
        <v>4.5</v>
      </c>
      <c r="F142" s="487"/>
      <c r="G142" s="486">
        <v>6.75</v>
      </c>
      <c r="H142" s="487"/>
      <c r="I142" s="486">
        <v>3.75</v>
      </c>
      <c r="J142" s="487"/>
      <c r="K142" s="486">
        <v>3.75</v>
      </c>
      <c r="L142" s="487"/>
      <c r="M142" s="486">
        <v>6.75</v>
      </c>
      <c r="N142" s="487"/>
      <c r="O142" s="486">
        <v>4.5</v>
      </c>
      <c r="P142" s="487"/>
      <c r="Q142" s="486"/>
      <c r="R142" s="487"/>
      <c r="S142" s="486"/>
      <c r="T142" s="487"/>
      <c r="U142" s="486"/>
      <c r="V142" s="487"/>
      <c r="W142" s="486"/>
      <c r="X142" s="487"/>
      <c r="Y142" s="486"/>
      <c r="Z142" s="487"/>
      <c r="AA142" s="402"/>
    </row>
    <row r="143" spans="2:28" x14ac:dyDescent="0.2">
      <c r="B143" s="405" t="s">
        <v>511</v>
      </c>
      <c r="C143" s="372"/>
      <c r="D143" s="372"/>
      <c r="E143" s="402"/>
      <c r="F143" s="486">
        <v>1.32</v>
      </c>
      <c r="G143" s="487"/>
      <c r="H143" s="486">
        <v>1.29</v>
      </c>
      <c r="I143" s="487"/>
      <c r="J143" s="486">
        <v>1.29</v>
      </c>
      <c r="K143" s="487"/>
      <c r="L143" s="486">
        <v>1.29</v>
      </c>
      <c r="M143" s="487"/>
      <c r="N143" s="486">
        <v>1.32</v>
      </c>
      <c r="O143" s="487"/>
      <c r="P143" s="486"/>
      <c r="Q143" s="487"/>
      <c r="R143" s="486"/>
      <c r="S143" s="487"/>
      <c r="T143" s="486"/>
      <c r="U143" s="487"/>
      <c r="V143" s="486"/>
      <c r="W143" s="487"/>
      <c r="X143" s="486"/>
      <c r="Y143" s="487"/>
      <c r="Z143" s="486"/>
      <c r="AA143" s="487"/>
    </row>
    <row r="144" spans="2:28" x14ac:dyDescent="0.2">
      <c r="B144" s="406" t="s">
        <v>738</v>
      </c>
      <c r="C144" s="372">
        <v>1.4</v>
      </c>
      <c r="D144" s="372">
        <v>0</v>
      </c>
      <c r="E144" s="486">
        <v>4.5</v>
      </c>
      <c r="F144" s="487"/>
      <c r="G144" s="486">
        <v>6.75</v>
      </c>
      <c r="H144" s="487"/>
      <c r="I144" s="486">
        <v>3.5</v>
      </c>
      <c r="J144" s="487"/>
      <c r="K144" s="486">
        <v>3.5</v>
      </c>
      <c r="L144" s="487"/>
      <c r="M144" s="486">
        <v>6.75</v>
      </c>
      <c r="N144" s="487"/>
      <c r="O144" s="486">
        <v>4.5</v>
      </c>
      <c r="P144" s="487"/>
      <c r="Q144" s="486"/>
      <c r="R144" s="487"/>
      <c r="S144" s="486"/>
      <c r="T144" s="487"/>
      <c r="U144" s="486"/>
      <c r="V144" s="487"/>
      <c r="W144" s="486"/>
      <c r="X144" s="487"/>
      <c r="Y144" s="486"/>
      <c r="Z144" s="487"/>
      <c r="AA144" s="402"/>
    </row>
    <row r="145" spans="2:27" x14ac:dyDescent="0.2">
      <c r="B145" s="405" t="s">
        <v>739</v>
      </c>
      <c r="C145" s="372"/>
      <c r="D145" s="372"/>
      <c r="E145" s="402"/>
      <c r="F145" s="486">
        <v>1.32</v>
      </c>
      <c r="G145" s="487"/>
      <c r="H145" s="486">
        <v>1.3</v>
      </c>
      <c r="I145" s="487"/>
      <c r="J145" s="486">
        <v>1.29</v>
      </c>
      <c r="K145" s="487"/>
      <c r="L145" s="486">
        <v>1.3</v>
      </c>
      <c r="M145" s="487"/>
      <c r="N145" s="486">
        <v>1.32</v>
      </c>
      <c r="O145" s="487"/>
      <c r="P145" s="486"/>
      <c r="Q145" s="487"/>
      <c r="R145" s="486"/>
      <c r="S145" s="487"/>
      <c r="T145" s="486"/>
      <c r="U145" s="487"/>
      <c r="V145" s="486"/>
      <c r="W145" s="487"/>
      <c r="X145" s="486"/>
      <c r="Y145" s="487"/>
      <c r="Z145" s="486"/>
      <c r="AA145" s="487"/>
    </row>
    <row r="146" spans="2:27" x14ac:dyDescent="0.2">
      <c r="B146" s="406" t="s">
        <v>444</v>
      </c>
      <c r="C146" s="372">
        <v>1.4</v>
      </c>
      <c r="D146" s="372">
        <v>0</v>
      </c>
      <c r="E146" s="486">
        <v>4.5</v>
      </c>
      <c r="F146" s="487"/>
      <c r="G146" s="486">
        <v>6.75</v>
      </c>
      <c r="H146" s="487"/>
      <c r="I146" s="486">
        <v>6.5</v>
      </c>
      <c r="J146" s="487"/>
      <c r="K146" s="486">
        <v>6.75</v>
      </c>
      <c r="L146" s="487"/>
      <c r="M146" s="486">
        <v>4.5</v>
      </c>
      <c r="N146" s="487"/>
      <c r="O146" s="486"/>
      <c r="P146" s="487"/>
      <c r="Q146" s="486"/>
      <c r="R146" s="487"/>
      <c r="S146" s="486"/>
      <c r="T146" s="487"/>
      <c r="U146" s="486"/>
      <c r="V146" s="487"/>
      <c r="W146" s="486"/>
      <c r="X146" s="487"/>
      <c r="Y146" s="486"/>
      <c r="Z146" s="487"/>
      <c r="AA146" s="402"/>
    </row>
    <row r="147" spans="2:27" x14ac:dyDescent="0.2">
      <c r="B147" s="405" t="s">
        <v>513</v>
      </c>
      <c r="C147" s="372"/>
      <c r="D147" s="372"/>
      <c r="E147" s="402"/>
      <c r="F147" s="486">
        <v>1.33</v>
      </c>
      <c r="G147" s="487"/>
      <c r="H147" s="486">
        <v>1.3</v>
      </c>
      <c r="I147" s="487"/>
      <c r="J147" s="486">
        <v>1.3</v>
      </c>
      <c r="K147" s="487"/>
      <c r="L147" s="486">
        <v>1.33</v>
      </c>
      <c r="M147" s="487"/>
      <c r="N147" s="486"/>
      <c r="O147" s="487"/>
      <c r="P147" s="486"/>
      <c r="Q147" s="487"/>
      <c r="R147" s="486"/>
      <c r="S147" s="487"/>
      <c r="T147" s="486"/>
      <c r="U147" s="487"/>
      <c r="V147" s="486"/>
      <c r="W147" s="487"/>
      <c r="X147" s="486"/>
      <c r="Y147" s="487"/>
      <c r="Z147" s="486"/>
      <c r="AA147" s="487"/>
    </row>
    <row r="148" spans="2:27" x14ac:dyDescent="0.2">
      <c r="B148" s="406" t="s">
        <v>740</v>
      </c>
      <c r="C148" s="372">
        <v>1.4</v>
      </c>
      <c r="D148" s="372">
        <v>0</v>
      </c>
      <c r="E148" s="486">
        <v>4.5</v>
      </c>
      <c r="F148" s="487"/>
      <c r="G148" s="486">
        <v>6.75</v>
      </c>
      <c r="H148" s="487"/>
      <c r="I148" s="486">
        <v>6</v>
      </c>
      <c r="J148" s="487"/>
      <c r="K148" s="486">
        <v>6.75</v>
      </c>
      <c r="L148" s="487"/>
      <c r="M148" s="486">
        <v>4.5</v>
      </c>
      <c r="N148" s="487"/>
      <c r="O148" s="486"/>
      <c r="P148" s="487"/>
      <c r="Q148" s="486"/>
      <c r="R148" s="487"/>
      <c r="S148" s="486"/>
      <c r="T148" s="487"/>
      <c r="U148" s="486"/>
      <c r="V148" s="487"/>
      <c r="W148" s="486"/>
      <c r="X148" s="487"/>
      <c r="Y148" s="486"/>
      <c r="Z148" s="487"/>
      <c r="AA148" s="402"/>
    </row>
    <row r="149" spans="2:27" x14ac:dyDescent="0.2">
      <c r="B149" s="405" t="s">
        <v>741</v>
      </c>
      <c r="C149" s="372"/>
      <c r="D149" s="372"/>
      <c r="E149" s="402"/>
      <c r="F149" s="486">
        <v>1.33</v>
      </c>
      <c r="G149" s="487"/>
      <c r="H149" s="486">
        <v>1.3</v>
      </c>
      <c r="I149" s="487"/>
      <c r="J149" s="486">
        <v>1.3</v>
      </c>
      <c r="K149" s="487"/>
      <c r="L149" s="486">
        <v>1.33</v>
      </c>
      <c r="M149" s="487"/>
      <c r="N149" s="486"/>
      <c r="O149" s="487"/>
      <c r="P149" s="486"/>
      <c r="Q149" s="487"/>
      <c r="R149" s="486"/>
      <c r="S149" s="487"/>
      <c r="T149" s="486"/>
      <c r="U149" s="487"/>
      <c r="V149" s="486"/>
      <c r="W149" s="487"/>
      <c r="X149" s="486"/>
      <c r="Y149" s="487"/>
      <c r="Z149" s="486"/>
      <c r="AA149" s="487"/>
    </row>
    <row r="150" spans="2:27" x14ac:dyDescent="0.2">
      <c r="B150" s="406" t="s">
        <v>446</v>
      </c>
      <c r="C150" s="372">
        <v>1.4</v>
      </c>
      <c r="D150" s="372">
        <v>0</v>
      </c>
      <c r="E150" s="486">
        <v>4.5</v>
      </c>
      <c r="F150" s="487"/>
      <c r="G150" s="486">
        <v>6.75</v>
      </c>
      <c r="H150" s="487"/>
      <c r="I150" s="486">
        <v>5.5</v>
      </c>
      <c r="J150" s="487"/>
      <c r="K150" s="486">
        <v>6.75</v>
      </c>
      <c r="L150" s="487"/>
      <c r="M150" s="486">
        <v>4.5</v>
      </c>
      <c r="N150" s="487"/>
      <c r="O150" s="486"/>
      <c r="P150" s="487"/>
      <c r="Q150" s="486"/>
      <c r="R150" s="487"/>
      <c r="S150" s="486"/>
      <c r="T150" s="487"/>
      <c r="U150" s="486"/>
      <c r="V150" s="487"/>
      <c r="W150" s="486"/>
      <c r="X150" s="487"/>
      <c r="Y150" s="486"/>
      <c r="Z150" s="487"/>
      <c r="AA150" s="402"/>
    </row>
    <row r="151" spans="2:27" x14ac:dyDescent="0.2">
      <c r="B151" s="405" t="s">
        <v>515</v>
      </c>
      <c r="C151" s="372"/>
      <c r="D151" s="372"/>
      <c r="E151" s="402"/>
      <c r="F151" s="486">
        <v>1.33</v>
      </c>
      <c r="G151" s="487"/>
      <c r="H151" s="486">
        <v>1.31</v>
      </c>
      <c r="I151" s="487"/>
      <c r="J151" s="486">
        <v>1.31</v>
      </c>
      <c r="K151" s="487"/>
      <c r="L151" s="486">
        <v>1.33</v>
      </c>
      <c r="M151" s="487"/>
      <c r="N151" s="486"/>
      <c r="O151" s="487"/>
      <c r="P151" s="486"/>
      <c r="Q151" s="487"/>
      <c r="R151" s="486"/>
      <c r="S151" s="487"/>
      <c r="T151" s="486"/>
      <c r="U151" s="487"/>
      <c r="V151" s="486"/>
      <c r="W151" s="487"/>
      <c r="X151" s="486"/>
      <c r="Y151" s="487"/>
      <c r="Z151" s="486"/>
      <c r="AA151" s="487"/>
    </row>
    <row r="152" spans="2:27" x14ac:dyDescent="0.2">
      <c r="B152" s="406" t="s">
        <v>742</v>
      </c>
      <c r="C152" s="372">
        <v>1.4</v>
      </c>
      <c r="D152" s="372">
        <v>0</v>
      </c>
      <c r="E152" s="486">
        <v>4.5</v>
      </c>
      <c r="F152" s="487"/>
      <c r="G152" s="486">
        <v>6.75</v>
      </c>
      <c r="H152" s="487"/>
      <c r="I152" s="486">
        <v>5</v>
      </c>
      <c r="J152" s="487"/>
      <c r="K152" s="486">
        <v>6.75</v>
      </c>
      <c r="L152" s="487"/>
      <c r="M152" s="486">
        <v>4.5</v>
      </c>
      <c r="N152" s="487"/>
      <c r="O152" s="486"/>
      <c r="P152" s="487"/>
      <c r="Q152" s="486"/>
      <c r="R152" s="487"/>
      <c r="S152" s="486"/>
      <c r="T152" s="487"/>
      <c r="U152" s="486"/>
      <c r="V152" s="487"/>
      <c r="W152" s="486"/>
      <c r="X152" s="487"/>
      <c r="Y152" s="486"/>
      <c r="Z152" s="487"/>
      <c r="AA152" s="402"/>
    </row>
    <row r="153" spans="2:27" x14ac:dyDescent="0.2">
      <c r="B153" s="405" t="s">
        <v>743</v>
      </c>
      <c r="C153" s="372"/>
      <c r="D153" s="372"/>
      <c r="E153" s="402"/>
      <c r="F153" s="486">
        <v>1.33</v>
      </c>
      <c r="G153" s="487"/>
      <c r="H153" s="486">
        <v>1.31</v>
      </c>
      <c r="I153" s="487"/>
      <c r="J153" s="486">
        <v>1.31</v>
      </c>
      <c r="K153" s="487"/>
      <c r="L153" s="486">
        <v>1.33</v>
      </c>
      <c r="M153" s="487"/>
      <c r="N153" s="486"/>
      <c r="O153" s="487"/>
      <c r="P153" s="486"/>
      <c r="Q153" s="487"/>
      <c r="R153" s="486"/>
      <c r="S153" s="487"/>
      <c r="T153" s="486"/>
      <c r="U153" s="487"/>
      <c r="V153" s="486"/>
      <c r="W153" s="487"/>
      <c r="X153" s="486"/>
      <c r="Y153" s="487"/>
      <c r="Z153" s="486"/>
      <c r="AA153" s="487"/>
    </row>
    <row r="154" spans="2:27" x14ac:dyDescent="0.2">
      <c r="B154" s="406" t="s">
        <v>744</v>
      </c>
      <c r="C154" s="372">
        <v>1.4</v>
      </c>
      <c r="D154" s="372">
        <v>0</v>
      </c>
      <c r="E154" s="486">
        <v>4.5</v>
      </c>
      <c r="F154" s="487"/>
      <c r="G154" s="486">
        <v>5.375</v>
      </c>
      <c r="H154" s="487"/>
      <c r="I154" s="486">
        <v>5.375</v>
      </c>
      <c r="J154" s="487"/>
      <c r="K154" s="486">
        <v>6.75</v>
      </c>
      <c r="L154" s="487"/>
      <c r="M154" s="486">
        <v>4.5</v>
      </c>
      <c r="N154" s="487"/>
      <c r="O154" s="486"/>
      <c r="P154" s="487"/>
      <c r="Q154" s="486"/>
      <c r="R154" s="487"/>
      <c r="S154" s="486"/>
      <c r="T154" s="487"/>
      <c r="U154" s="486"/>
      <c r="V154" s="487"/>
      <c r="W154" s="486"/>
      <c r="X154" s="487"/>
      <c r="Y154" s="486"/>
      <c r="Z154" s="487"/>
      <c r="AA154" s="402"/>
    </row>
    <row r="155" spans="2:27" x14ac:dyDescent="0.2">
      <c r="B155" s="405" t="s">
        <v>745</v>
      </c>
      <c r="C155" s="372"/>
      <c r="D155" s="372"/>
      <c r="E155" s="402"/>
      <c r="F155" s="486">
        <v>1.33</v>
      </c>
      <c r="G155" s="487"/>
      <c r="H155" s="486">
        <v>1.32</v>
      </c>
      <c r="I155" s="487"/>
      <c r="J155" s="486">
        <v>1.32</v>
      </c>
      <c r="K155" s="487"/>
      <c r="L155" s="486">
        <v>1.33</v>
      </c>
      <c r="M155" s="487"/>
      <c r="N155" s="486"/>
      <c r="O155" s="487"/>
      <c r="P155" s="486"/>
      <c r="Q155" s="487"/>
      <c r="R155" s="486"/>
      <c r="S155" s="487"/>
      <c r="T155" s="486"/>
      <c r="U155" s="487"/>
      <c r="V155" s="486"/>
      <c r="W155" s="487"/>
      <c r="X155" s="486"/>
      <c r="Y155" s="487"/>
      <c r="Z155" s="486"/>
      <c r="AA155" s="487"/>
    </row>
    <row r="156" spans="2:27" x14ac:dyDescent="0.2">
      <c r="B156" s="406"/>
      <c r="C156" s="372"/>
      <c r="D156" s="372"/>
      <c r="E156" s="486"/>
      <c r="F156" s="487"/>
      <c r="G156" s="486"/>
      <c r="H156" s="487"/>
      <c r="I156" s="486"/>
      <c r="J156" s="487"/>
      <c r="K156" s="486"/>
      <c r="L156" s="487"/>
      <c r="M156" s="486"/>
      <c r="N156" s="487"/>
      <c r="O156" s="486"/>
      <c r="P156" s="487"/>
      <c r="Q156" s="486"/>
      <c r="R156" s="487"/>
      <c r="S156" s="486"/>
      <c r="T156" s="487"/>
      <c r="U156" s="486"/>
      <c r="V156" s="487"/>
      <c r="W156" s="486"/>
      <c r="X156" s="487"/>
      <c r="Y156" s="486"/>
      <c r="Z156" s="487"/>
      <c r="AA156" s="402"/>
    </row>
    <row r="157" spans="2:27" x14ac:dyDescent="0.2">
      <c r="B157" s="405"/>
      <c r="C157" s="372"/>
      <c r="D157" s="372"/>
      <c r="E157" s="402"/>
      <c r="F157" s="486"/>
      <c r="G157" s="487"/>
      <c r="H157" s="486"/>
      <c r="I157" s="487"/>
      <c r="J157" s="486"/>
      <c r="K157" s="487"/>
      <c r="L157" s="486"/>
      <c r="M157" s="487"/>
      <c r="N157" s="486"/>
      <c r="O157" s="487"/>
      <c r="P157" s="486"/>
      <c r="Q157" s="487"/>
      <c r="R157" s="486"/>
      <c r="S157" s="487"/>
      <c r="T157" s="486"/>
      <c r="U157" s="487"/>
      <c r="V157" s="486"/>
      <c r="W157" s="487"/>
      <c r="X157" s="486"/>
      <c r="Y157" s="487"/>
      <c r="Z157" s="486"/>
      <c r="AA157" s="487"/>
    </row>
    <row r="158" spans="2:27" x14ac:dyDescent="0.2">
      <c r="B158" s="406"/>
      <c r="C158" s="372"/>
      <c r="D158" s="372"/>
      <c r="E158" s="486"/>
      <c r="F158" s="487"/>
      <c r="G158" s="486"/>
      <c r="H158" s="487"/>
      <c r="I158" s="486"/>
      <c r="J158" s="487"/>
      <c r="K158" s="486"/>
      <c r="L158" s="487"/>
      <c r="M158" s="486"/>
      <c r="N158" s="487"/>
      <c r="O158" s="486"/>
      <c r="P158" s="487"/>
      <c r="Q158" s="486"/>
      <c r="R158" s="487"/>
      <c r="S158" s="486"/>
      <c r="T158" s="487"/>
      <c r="U158" s="486"/>
      <c r="V158" s="487"/>
      <c r="W158" s="486"/>
      <c r="X158" s="487"/>
      <c r="Y158" s="486"/>
      <c r="Z158" s="487"/>
      <c r="AA158" s="402"/>
    </row>
    <row r="159" spans="2:27" x14ac:dyDescent="0.2">
      <c r="B159" s="405"/>
      <c r="C159" s="372"/>
      <c r="D159" s="372"/>
      <c r="E159" s="402"/>
      <c r="F159" s="486"/>
      <c r="G159" s="487"/>
      <c r="H159" s="486"/>
      <c r="I159" s="487"/>
      <c r="J159" s="486"/>
      <c r="K159" s="487"/>
      <c r="L159" s="486"/>
      <c r="M159" s="487"/>
      <c r="N159" s="486"/>
      <c r="O159" s="487"/>
      <c r="P159" s="486"/>
      <c r="Q159" s="487"/>
      <c r="R159" s="486"/>
      <c r="S159" s="487"/>
      <c r="T159" s="486"/>
      <c r="U159" s="487"/>
      <c r="V159" s="486"/>
      <c r="W159" s="487"/>
      <c r="X159" s="486"/>
      <c r="Y159" s="487"/>
      <c r="Z159" s="486"/>
      <c r="AA159" s="487"/>
    </row>
    <row r="160" spans="2:27" x14ac:dyDescent="0.2">
      <c r="B160" s="406"/>
      <c r="C160" s="372"/>
      <c r="D160" s="372"/>
      <c r="E160" s="486"/>
      <c r="F160" s="487"/>
      <c r="G160" s="486"/>
      <c r="H160" s="487"/>
      <c r="I160" s="486"/>
      <c r="J160" s="487"/>
      <c r="K160" s="486"/>
      <c r="L160" s="487"/>
      <c r="M160" s="486"/>
      <c r="N160" s="487"/>
      <c r="O160" s="486"/>
      <c r="P160" s="487"/>
      <c r="Q160" s="486"/>
      <c r="R160" s="487"/>
      <c r="S160" s="486"/>
      <c r="T160" s="487"/>
      <c r="U160" s="486"/>
      <c r="V160" s="487"/>
      <c r="W160" s="486"/>
      <c r="X160" s="487"/>
      <c r="Y160" s="486"/>
      <c r="Z160" s="487"/>
      <c r="AA160" s="402"/>
    </row>
    <row r="161" spans="2:27" x14ac:dyDescent="0.2">
      <c r="B161" s="405"/>
      <c r="C161" s="372"/>
      <c r="D161" s="372"/>
      <c r="E161" s="402"/>
      <c r="F161" s="486"/>
      <c r="G161" s="487"/>
      <c r="H161" s="486"/>
      <c r="I161" s="487"/>
      <c r="J161" s="486"/>
      <c r="K161" s="487"/>
      <c r="L161" s="486"/>
      <c r="M161" s="487"/>
      <c r="N161" s="486"/>
      <c r="O161" s="487"/>
      <c r="P161" s="486"/>
      <c r="Q161" s="487"/>
      <c r="R161" s="486"/>
      <c r="S161" s="487"/>
      <c r="T161" s="486"/>
      <c r="U161" s="487"/>
      <c r="V161" s="486"/>
      <c r="W161" s="487"/>
      <c r="X161" s="486"/>
      <c r="Y161" s="487"/>
      <c r="Z161" s="486"/>
      <c r="AA161" s="487"/>
    </row>
    <row r="162" spans="2:27" x14ac:dyDescent="0.2">
      <c r="B162" s="406"/>
      <c r="C162" s="372"/>
      <c r="D162" s="372"/>
      <c r="E162" s="486"/>
      <c r="F162" s="487"/>
      <c r="G162" s="486"/>
      <c r="H162" s="487"/>
      <c r="I162" s="486"/>
      <c r="J162" s="487"/>
      <c r="K162" s="486"/>
      <c r="L162" s="487"/>
      <c r="M162" s="486"/>
      <c r="N162" s="487"/>
      <c r="O162" s="486"/>
      <c r="P162" s="487"/>
      <c r="Q162" s="486"/>
      <c r="R162" s="487"/>
      <c r="S162" s="486"/>
      <c r="T162" s="487"/>
      <c r="U162" s="486"/>
      <c r="V162" s="487"/>
      <c r="W162" s="486"/>
      <c r="X162" s="487"/>
      <c r="Y162" s="486"/>
      <c r="Z162" s="487"/>
      <c r="AA162" s="402"/>
    </row>
    <row r="163" spans="2:27" x14ac:dyDescent="0.2">
      <c r="B163" s="405"/>
      <c r="C163" s="372"/>
      <c r="D163" s="372"/>
      <c r="E163" s="402"/>
      <c r="F163" s="486"/>
      <c r="G163" s="487"/>
      <c r="H163" s="486"/>
      <c r="I163" s="487"/>
      <c r="J163" s="486"/>
      <c r="K163" s="487"/>
      <c r="L163" s="486"/>
      <c r="M163" s="487"/>
      <c r="N163" s="486"/>
      <c r="O163" s="487"/>
      <c r="P163" s="486"/>
      <c r="Q163" s="487"/>
      <c r="R163" s="486"/>
      <c r="S163" s="487"/>
      <c r="T163" s="486"/>
      <c r="U163" s="487"/>
      <c r="V163" s="486"/>
      <c r="W163" s="487"/>
      <c r="X163" s="486"/>
      <c r="Y163" s="487"/>
      <c r="Z163" s="486"/>
      <c r="AA163" s="487"/>
    </row>
    <row r="164" spans="2:27" x14ac:dyDescent="0.2">
      <c r="B164" s="406"/>
      <c r="C164" s="372"/>
      <c r="D164" s="372"/>
      <c r="E164" s="486"/>
      <c r="F164" s="487"/>
      <c r="G164" s="486"/>
      <c r="H164" s="487"/>
      <c r="I164" s="486"/>
      <c r="J164" s="487"/>
      <c r="K164" s="486"/>
      <c r="L164" s="487"/>
      <c r="M164" s="486"/>
      <c r="N164" s="487"/>
      <c r="O164" s="486"/>
      <c r="P164" s="487"/>
      <c r="Q164" s="486"/>
      <c r="R164" s="487"/>
      <c r="S164" s="486"/>
      <c r="T164" s="487"/>
      <c r="U164" s="486"/>
      <c r="V164" s="487"/>
      <c r="W164" s="486"/>
      <c r="X164" s="487"/>
      <c r="Y164" s="486"/>
      <c r="Z164" s="487"/>
      <c r="AA164" s="402"/>
    </row>
    <row r="165" spans="2:27" x14ac:dyDescent="0.2">
      <c r="B165" s="405"/>
      <c r="C165" s="372"/>
      <c r="D165" s="372"/>
      <c r="E165" s="402"/>
      <c r="F165" s="486"/>
      <c r="G165" s="487"/>
      <c r="H165" s="486"/>
      <c r="I165" s="487"/>
      <c r="J165" s="486"/>
      <c r="K165" s="487"/>
      <c r="L165" s="486"/>
      <c r="M165" s="487"/>
      <c r="N165" s="486"/>
      <c r="O165" s="487"/>
      <c r="P165" s="486"/>
      <c r="Q165" s="487"/>
      <c r="R165" s="486"/>
      <c r="S165" s="487"/>
      <c r="T165" s="486"/>
      <c r="U165" s="487"/>
      <c r="V165" s="486"/>
      <c r="W165" s="487"/>
      <c r="X165" s="486"/>
      <c r="Y165" s="487"/>
      <c r="Z165" s="486"/>
      <c r="AA165" s="487"/>
    </row>
    <row r="166" spans="2:27" x14ac:dyDescent="0.2">
      <c r="B166" s="406"/>
      <c r="C166" s="372"/>
      <c r="D166" s="372"/>
      <c r="E166" s="486"/>
      <c r="F166" s="487"/>
      <c r="G166" s="486"/>
      <c r="H166" s="487"/>
      <c r="I166" s="486"/>
      <c r="J166" s="487"/>
      <c r="K166" s="486"/>
      <c r="L166" s="487"/>
      <c r="M166" s="486"/>
      <c r="N166" s="487"/>
      <c r="O166" s="486"/>
      <c r="P166" s="487"/>
      <c r="Q166" s="486"/>
      <c r="R166" s="487"/>
      <c r="S166" s="486"/>
      <c r="T166" s="487"/>
      <c r="U166" s="486"/>
      <c r="V166" s="487"/>
      <c r="W166" s="486"/>
      <c r="X166" s="487"/>
      <c r="Y166" s="486"/>
      <c r="Z166" s="487"/>
      <c r="AA166" s="402"/>
    </row>
    <row r="167" spans="2:27" x14ac:dyDescent="0.2">
      <c r="B167" s="405"/>
      <c r="C167" s="372"/>
      <c r="D167" s="372"/>
      <c r="E167" s="402"/>
      <c r="F167" s="486"/>
      <c r="G167" s="487"/>
      <c r="H167" s="486"/>
      <c r="I167" s="487"/>
      <c r="J167" s="486"/>
      <c r="K167" s="487"/>
      <c r="L167" s="486"/>
      <c r="M167" s="487"/>
      <c r="N167" s="486"/>
      <c r="O167" s="487"/>
      <c r="P167" s="486"/>
      <c r="Q167" s="487"/>
      <c r="R167" s="486"/>
      <c r="S167" s="487"/>
      <c r="T167" s="486"/>
      <c r="U167" s="487"/>
      <c r="V167" s="486"/>
      <c r="W167" s="487"/>
      <c r="X167" s="486"/>
      <c r="Y167" s="487"/>
      <c r="Z167" s="486"/>
      <c r="AA167" s="487"/>
    </row>
    <row r="168" spans="2:27" x14ac:dyDescent="0.2">
      <c r="B168" s="406"/>
      <c r="C168" s="372"/>
      <c r="D168" s="372"/>
      <c r="E168" s="486"/>
      <c r="F168" s="487"/>
      <c r="G168" s="486"/>
      <c r="H168" s="487"/>
      <c r="I168" s="486"/>
      <c r="J168" s="487"/>
      <c r="K168" s="486"/>
      <c r="L168" s="487"/>
      <c r="M168" s="486"/>
      <c r="N168" s="487"/>
      <c r="O168" s="486"/>
      <c r="P168" s="487"/>
      <c r="Q168" s="486"/>
      <c r="R168" s="487"/>
      <c r="S168" s="486"/>
      <c r="T168" s="487"/>
      <c r="U168" s="486"/>
      <c r="V168" s="487"/>
      <c r="W168" s="486"/>
      <c r="X168" s="487"/>
      <c r="Y168" s="486"/>
      <c r="Z168" s="487"/>
      <c r="AA168" s="402"/>
    </row>
    <row r="169" spans="2:27" x14ac:dyDescent="0.2">
      <c r="B169" s="405"/>
      <c r="C169" s="372"/>
      <c r="D169" s="372"/>
      <c r="E169" s="402"/>
      <c r="F169" s="486"/>
      <c r="G169" s="487"/>
      <c r="H169" s="486"/>
      <c r="I169" s="487"/>
      <c r="J169" s="486"/>
      <c r="K169" s="487"/>
      <c r="L169" s="486"/>
      <c r="M169" s="487"/>
      <c r="N169" s="486"/>
      <c r="O169" s="487"/>
      <c r="P169" s="486"/>
      <c r="Q169" s="487"/>
      <c r="R169" s="486"/>
      <c r="S169" s="487"/>
      <c r="T169" s="486"/>
      <c r="U169" s="487"/>
      <c r="V169" s="486"/>
      <c r="W169" s="487"/>
      <c r="X169" s="486"/>
      <c r="Y169" s="487"/>
      <c r="Z169" s="486"/>
      <c r="AA169" s="487"/>
    </row>
    <row r="170" spans="2:27" x14ac:dyDescent="0.2">
      <c r="B170" s="406"/>
      <c r="C170" s="372"/>
      <c r="D170" s="372"/>
      <c r="E170" s="486"/>
      <c r="F170" s="487"/>
      <c r="G170" s="486"/>
      <c r="H170" s="487"/>
      <c r="I170" s="486"/>
      <c r="J170" s="487"/>
      <c r="K170" s="486"/>
      <c r="L170" s="487"/>
      <c r="M170" s="486"/>
      <c r="N170" s="487"/>
      <c r="O170" s="486"/>
      <c r="P170" s="487"/>
      <c r="Q170" s="486"/>
      <c r="R170" s="487"/>
      <c r="S170" s="486"/>
      <c r="T170" s="487"/>
      <c r="U170" s="486"/>
      <c r="V170" s="487"/>
      <c r="W170" s="486"/>
      <c r="X170" s="487"/>
      <c r="Y170" s="486"/>
      <c r="Z170" s="487"/>
      <c r="AA170" s="402"/>
    </row>
    <row r="171" spans="2:27" x14ac:dyDescent="0.2">
      <c r="B171" s="405"/>
      <c r="C171" s="372"/>
      <c r="D171" s="372"/>
      <c r="E171" s="402"/>
      <c r="F171" s="486"/>
      <c r="G171" s="487"/>
      <c r="H171" s="486"/>
      <c r="I171" s="487"/>
      <c r="J171" s="486"/>
      <c r="K171" s="487"/>
      <c r="L171" s="486"/>
      <c r="M171" s="487"/>
      <c r="N171" s="486"/>
      <c r="O171" s="487"/>
      <c r="P171" s="486"/>
      <c r="Q171" s="487"/>
      <c r="R171" s="486"/>
      <c r="S171" s="487"/>
      <c r="T171" s="486"/>
      <c r="U171" s="487"/>
      <c r="V171" s="486"/>
      <c r="W171" s="487"/>
      <c r="X171" s="486"/>
      <c r="Y171" s="487"/>
      <c r="Z171" s="486"/>
      <c r="AA171" s="487"/>
    </row>
    <row r="172" spans="2:27" x14ac:dyDescent="0.2">
      <c r="B172" s="406"/>
      <c r="C172" s="372"/>
      <c r="D172" s="372"/>
      <c r="E172" s="486"/>
      <c r="F172" s="487"/>
      <c r="G172" s="486"/>
      <c r="H172" s="487"/>
      <c r="I172" s="486"/>
      <c r="J172" s="487"/>
      <c r="K172" s="486"/>
      <c r="L172" s="487"/>
      <c r="M172" s="486"/>
      <c r="N172" s="487"/>
      <c r="O172" s="486"/>
      <c r="P172" s="487"/>
      <c r="Q172" s="486"/>
      <c r="R172" s="487"/>
      <c r="S172" s="486"/>
      <c r="T172" s="487"/>
      <c r="U172" s="486"/>
      <c r="V172" s="487"/>
      <c r="W172" s="486"/>
      <c r="X172" s="487"/>
      <c r="Y172" s="486"/>
      <c r="Z172" s="487"/>
      <c r="AA172" s="402"/>
    </row>
    <row r="173" spans="2:27" x14ac:dyDescent="0.2">
      <c r="B173" s="405"/>
      <c r="C173" s="372"/>
      <c r="D173" s="372"/>
      <c r="E173" s="402"/>
      <c r="F173" s="486"/>
      <c r="G173" s="487"/>
      <c r="H173" s="486"/>
      <c r="I173" s="487"/>
      <c r="J173" s="486"/>
      <c r="K173" s="487"/>
      <c r="L173" s="486"/>
      <c r="M173" s="487"/>
      <c r="N173" s="486"/>
      <c r="O173" s="487"/>
      <c r="P173" s="486"/>
      <c r="Q173" s="487"/>
      <c r="R173" s="486"/>
      <c r="S173" s="487"/>
      <c r="T173" s="486"/>
      <c r="U173" s="487"/>
      <c r="V173" s="486"/>
      <c r="W173" s="487"/>
      <c r="X173" s="486"/>
      <c r="Y173" s="487"/>
      <c r="Z173" s="486"/>
      <c r="AA173" s="487"/>
    </row>
    <row r="174" spans="2:27" x14ac:dyDescent="0.2">
      <c r="B174" s="406"/>
      <c r="C174" s="372"/>
      <c r="D174" s="372"/>
      <c r="E174" s="486"/>
      <c r="F174" s="487"/>
      <c r="G174" s="486"/>
      <c r="H174" s="487"/>
      <c r="I174" s="486"/>
      <c r="J174" s="487"/>
      <c r="K174" s="486"/>
      <c r="L174" s="487"/>
      <c r="M174" s="486"/>
      <c r="N174" s="487"/>
      <c r="O174" s="486"/>
      <c r="P174" s="487"/>
      <c r="Q174" s="486"/>
      <c r="R174" s="487"/>
      <c r="S174" s="486"/>
      <c r="T174" s="487"/>
      <c r="U174" s="486"/>
      <c r="V174" s="487"/>
      <c r="W174" s="486"/>
      <c r="X174" s="487"/>
      <c r="Y174" s="486"/>
      <c r="Z174" s="487"/>
      <c r="AA174" s="402"/>
    </row>
    <row r="175" spans="2:27" x14ac:dyDescent="0.2">
      <c r="B175" s="405"/>
      <c r="C175" s="372"/>
      <c r="D175" s="372"/>
      <c r="E175" s="402"/>
      <c r="F175" s="486"/>
      <c r="G175" s="487"/>
      <c r="H175" s="486"/>
      <c r="I175" s="487"/>
      <c r="J175" s="486"/>
      <c r="K175" s="487"/>
      <c r="L175" s="486"/>
      <c r="M175" s="487"/>
      <c r="N175" s="486"/>
      <c r="O175" s="487"/>
      <c r="P175" s="486"/>
      <c r="Q175" s="487"/>
      <c r="R175" s="486"/>
      <c r="S175" s="487"/>
      <c r="T175" s="486"/>
      <c r="U175" s="487"/>
      <c r="V175" s="486"/>
      <c r="W175" s="487"/>
      <c r="X175" s="486"/>
      <c r="Y175" s="487"/>
      <c r="Z175" s="486"/>
      <c r="AA175" s="487"/>
    </row>
    <row r="176" spans="2:27" x14ac:dyDescent="0.2">
      <c r="B176" s="406"/>
      <c r="C176" s="372"/>
      <c r="D176" s="372"/>
      <c r="E176" s="486"/>
      <c r="F176" s="487"/>
      <c r="G176" s="486"/>
      <c r="H176" s="487"/>
      <c r="I176" s="486"/>
      <c r="J176" s="487"/>
      <c r="K176" s="486"/>
      <c r="L176" s="487"/>
      <c r="M176" s="486"/>
      <c r="N176" s="487"/>
      <c r="O176" s="486"/>
      <c r="P176" s="487"/>
      <c r="Q176" s="486"/>
      <c r="R176" s="487"/>
      <c r="S176" s="486"/>
      <c r="T176" s="487"/>
      <c r="U176" s="486"/>
      <c r="V176" s="487"/>
      <c r="W176" s="486"/>
      <c r="X176" s="487"/>
      <c r="Y176" s="486"/>
      <c r="Z176" s="487"/>
      <c r="AA176" s="402"/>
    </row>
    <row r="177" spans="2:27" x14ac:dyDescent="0.2">
      <c r="B177" s="405"/>
      <c r="C177" s="372"/>
      <c r="D177" s="372"/>
      <c r="E177" s="402"/>
      <c r="F177" s="486"/>
      <c r="G177" s="487"/>
      <c r="H177" s="486"/>
      <c r="I177" s="487"/>
      <c r="J177" s="486"/>
      <c r="K177" s="487"/>
      <c r="L177" s="486"/>
      <c r="M177" s="487"/>
      <c r="N177" s="486"/>
      <c r="O177" s="487"/>
      <c r="P177" s="486"/>
      <c r="Q177" s="487"/>
      <c r="R177" s="486"/>
      <c r="S177" s="487"/>
      <c r="T177" s="486"/>
      <c r="U177" s="487"/>
      <c r="V177" s="486"/>
      <c r="W177" s="487"/>
      <c r="X177" s="486"/>
      <c r="Y177" s="487"/>
      <c r="Z177" s="486"/>
      <c r="AA177" s="487"/>
    </row>
    <row r="178" spans="2:27" x14ac:dyDescent="0.2">
      <c r="B178" s="406"/>
      <c r="C178" s="372"/>
      <c r="D178" s="372"/>
      <c r="E178" s="486"/>
      <c r="F178" s="487"/>
      <c r="G178" s="486"/>
      <c r="H178" s="487"/>
      <c r="I178" s="486"/>
      <c r="J178" s="487"/>
      <c r="K178" s="486"/>
      <c r="L178" s="487"/>
      <c r="M178" s="486"/>
      <c r="N178" s="487"/>
      <c r="O178" s="486"/>
      <c r="P178" s="487"/>
      <c r="Q178" s="486"/>
      <c r="R178" s="487"/>
      <c r="S178" s="486"/>
      <c r="T178" s="487"/>
      <c r="U178" s="486"/>
      <c r="V178" s="487"/>
      <c r="W178" s="486"/>
      <c r="X178" s="487"/>
      <c r="Y178" s="486"/>
      <c r="Z178" s="487"/>
      <c r="AA178" s="402"/>
    </row>
    <row r="179" spans="2:27" x14ac:dyDescent="0.2">
      <c r="B179" s="405"/>
      <c r="C179" s="372"/>
      <c r="D179" s="372"/>
      <c r="E179" s="402"/>
      <c r="F179" s="486"/>
      <c r="G179" s="487"/>
      <c r="H179" s="486"/>
      <c r="I179" s="487"/>
      <c r="J179" s="486"/>
      <c r="K179" s="487"/>
      <c r="L179" s="486"/>
      <c r="M179" s="487"/>
      <c r="N179" s="486"/>
      <c r="O179" s="487"/>
      <c r="P179" s="486"/>
      <c r="Q179" s="487"/>
      <c r="R179" s="486"/>
      <c r="S179" s="487"/>
      <c r="T179" s="486"/>
      <c r="U179" s="487"/>
      <c r="V179" s="486"/>
      <c r="W179" s="487"/>
      <c r="X179" s="486"/>
      <c r="Y179" s="487"/>
      <c r="Z179" s="486"/>
      <c r="AA179" s="487"/>
    </row>
    <row r="180" spans="2:27" x14ac:dyDescent="0.2">
      <c r="B180" s="406"/>
      <c r="C180" s="372"/>
      <c r="D180" s="372"/>
      <c r="E180" s="486"/>
      <c r="F180" s="487"/>
      <c r="G180" s="486"/>
      <c r="H180" s="487"/>
      <c r="I180" s="486"/>
      <c r="J180" s="487"/>
      <c r="K180" s="486"/>
      <c r="L180" s="487"/>
      <c r="M180" s="486"/>
      <c r="N180" s="487"/>
      <c r="O180" s="486"/>
      <c r="P180" s="487"/>
      <c r="Q180" s="486"/>
      <c r="R180" s="487"/>
      <c r="S180" s="486"/>
      <c r="T180" s="487"/>
      <c r="U180" s="486"/>
      <c r="V180" s="487"/>
      <c r="W180" s="486"/>
      <c r="X180" s="487"/>
      <c r="Y180" s="486"/>
      <c r="Z180" s="487"/>
      <c r="AA180" s="402"/>
    </row>
    <row r="181" spans="2:27" x14ac:dyDescent="0.2">
      <c r="B181" s="405"/>
      <c r="C181" s="372"/>
      <c r="D181" s="372"/>
      <c r="E181" s="402"/>
      <c r="F181" s="486"/>
      <c r="G181" s="487"/>
      <c r="H181" s="486"/>
      <c r="I181" s="487"/>
      <c r="J181" s="486"/>
      <c r="K181" s="487"/>
      <c r="L181" s="486"/>
      <c r="M181" s="487"/>
      <c r="N181" s="486"/>
      <c r="O181" s="487"/>
      <c r="P181" s="486"/>
      <c r="Q181" s="487"/>
      <c r="R181" s="486"/>
      <c r="S181" s="487"/>
      <c r="T181" s="486"/>
      <c r="U181" s="487"/>
      <c r="V181" s="486"/>
      <c r="W181" s="487"/>
      <c r="X181" s="486"/>
      <c r="Y181" s="487"/>
      <c r="Z181" s="486"/>
      <c r="AA181" s="487"/>
    </row>
    <row r="182" spans="2:27" x14ac:dyDescent="0.2">
      <c r="B182" s="406"/>
      <c r="C182" s="372"/>
      <c r="D182" s="372"/>
      <c r="E182" s="486"/>
      <c r="F182" s="487"/>
      <c r="G182" s="486"/>
      <c r="H182" s="487"/>
      <c r="I182" s="486"/>
      <c r="J182" s="487"/>
      <c r="K182" s="486"/>
      <c r="L182" s="487"/>
      <c r="M182" s="486"/>
      <c r="N182" s="487"/>
      <c r="O182" s="486"/>
      <c r="P182" s="487"/>
      <c r="Q182" s="486"/>
      <c r="R182" s="487"/>
      <c r="S182" s="486"/>
      <c r="T182" s="487"/>
      <c r="U182" s="486"/>
      <c r="V182" s="487"/>
      <c r="W182" s="486"/>
      <c r="X182" s="487"/>
      <c r="Y182" s="486"/>
      <c r="Z182" s="487"/>
      <c r="AA182" s="402"/>
    </row>
    <row r="183" spans="2:27" x14ac:dyDescent="0.2">
      <c r="B183" s="405"/>
      <c r="C183" s="372"/>
      <c r="D183" s="372"/>
      <c r="E183" s="402"/>
      <c r="F183" s="486"/>
      <c r="G183" s="487"/>
      <c r="H183" s="486"/>
      <c r="I183" s="487"/>
      <c r="J183" s="486"/>
      <c r="K183" s="487"/>
      <c r="L183" s="486"/>
      <c r="M183" s="487"/>
      <c r="N183" s="486"/>
      <c r="O183" s="487"/>
      <c r="P183" s="486"/>
      <c r="Q183" s="487"/>
      <c r="R183" s="486"/>
      <c r="S183" s="487"/>
      <c r="T183" s="486"/>
      <c r="U183" s="487"/>
      <c r="V183" s="486"/>
      <c r="W183" s="487"/>
      <c r="X183" s="486"/>
      <c r="Y183" s="487"/>
      <c r="Z183" s="486"/>
      <c r="AA183" s="487"/>
    </row>
    <row r="184" spans="2:27" x14ac:dyDescent="0.2">
      <c r="B184" s="406"/>
      <c r="C184" s="372"/>
      <c r="D184" s="372"/>
      <c r="E184" s="486"/>
      <c r="F184" s="487"/>
      <c r="G184" s="486"/>
      <c r="H184" s="487"/>
      <c r="I184" s="486"/>
      <c r="J184" s="487"/>
      <c r="K184" s="486"/>
      <c r="L184" s="487"/>
      <c r="M184" s="486"/>
      <c r="N184" s="487"/>
      <c r="O184" s="486"/>
      <c r="P184" s="487"/>
      <c r="Q184" s="486"/>
      <c r="R184" s="487"/>
      <c r="S184" s="486"/>
      <c r="T184" s="487"/>
      <c r="U184" s="486"/>
      <c r="V184" s="487"/>
      <c r="W184" s="486"/>
      <c r="X184" s="487"/>
      <c r="Y184" s="486"/>
      <c r="Z184" s="487"/>
      <c r="AA184" s="402"/>
    </row>
    <row r="185" spans="2:27" x14ac:dyDescent="0.2">
      <c r="B185" s="405"/>
      <c r="C185" s="372"/>
      <c r="D185" s="372"/>
      <c r="E185" s="402"/>
      <c r="F185" s="486"/>
      <c r="G185" s="487"/>
      <c r="H185" s="486"/>
      <c r="I185" s="487"/>
      <c r="J185" s="486"/>
      <c r="K185" s="487"/>
      <c r="L185" s="486"/>
      <c r="M185" s="487"/>
      <c r="N185" s="486"/>
      <c r="O185" s="487"/>
      <c r="P185" s="486"/>
      <c r="Q185" s="487"/>
      <c r="R185" s="486"/>
      <c r="S185" s="487"/>
      <c r="T185" s="486"/>
      <c r="U185" s="487"/>
      <c r="V185" s="486"/>
      <c r="W185" s="487"/>
      <c r="X185" s="486"/>
      <c r="Y185" s="487"/>
      <c r="Z185" s="486"/>
      <c r="AA185" s="487"/>
    </row>
    <row r="186" spans="2:27" x14ac:dyDescent="0.2">
      <c r="B186" s="406"/>
      <c r="C186" s="372"/>
      <c r="D186" s="372"/>
      <c r="E186" s="486"/>
      <c r="F186" s="487"/>
      <c r="G186" s="486"/>
      <c r="H186" s="487"/>
      <c r="I186" s="486"/>
      <c r="J186" s="487"/>
      <c r="K186" s="486"/>
      <c r="L186" s="487"/>
      <c r="M186" s="486"/>
      <c r="N186" s="487"/>
      <c r="O186" s="486"/>
      <c r="P186" s="487"/>
      <c r="Q186" s="486"/>
      <c r="R186" s="487"/>
      <c r="S186" s="486"/>
      <c r="T186" s="487"/>
      <c r="U186" s="486"/>
      <c r="V186" s="487"/>
      <c r="W186" s="486"/>
      <c r="X186" s="487"/>
      <c r="Y186" s="486"/>
      <c r="Z186" s="487"/>
      <c r="AA186" s="402"/>
    </row>
    <row r="187" spans="2:27" x14ac:dyDescent="0.2">
      <c r="B187" s="405"/>
      <c r="C187" s="372"/>
      <c r="D187" s="372"/>
      <c r="E187" s="402"/>
      <c r="F187" s="486"/>
      <c r="G187" s="487"/>
      <c r="H187" s="486"/>
      <c r="I187" s="487"/>
      <c r="J187" s="486"/>
      <c r="K187" s="487"/>
      <c r="L187" s="486"/>
      <c r="M187" s="487"/>
      <c r="N187" s="486"/>
      <c r="O187" s="487"/>
      <c r="P187" s="486"/>
      <c r="Q187" s="487"/>
      <c r="R187" s="486"/>
      <c r="S187" s="487"/>
      <c r="T187" s="486"/>
      <c r="U187" s="487"/>
      <c r="V187" s="486"/>
      <c r="W187" s="487"/>
      <c r="X187" s="486"/>
      <c r="Y187" s="487"/>
      <c r="Z187" s="486"/>
      <c r="AA187" s="487"/>
    </row>
    <row r="188" spans="2:27" x14ac:dyDescent="0.2">
      <c r="B188" s="406"/>
      <c r="C188" s="372"/>
      <c r="D188" s="372"/>
      <c r="E188" s="486"/>
      <c r="F188" s="487"/>
      <c r="G188" s="486"/>
      <c r="H188" s="487"/>
      <c r="I188" s="486"/>
      <c r="J188" s="487"/>
      <c r="K188" s="486"/>
      <c r="L188" s="487"/>
      <c r="M188" s="486"/>
      <c r="N188" s="487"/>
      <c r="O188" s="486"/>
      <c r="P188" s="487"/>
      <c r="Q188" s="486"/>
      <c r="R188" s="487"/>
      <c r="S188" s="486"/>
      <c r="T188" s="487"/>
      <c r="U188" s="486"/>
      <c r="V188" s="487"/>
      <c r="W188" s="486"/>
      <c r="X188" s="487"/>
      <c r="Y188" s="486"/>
      <c r="Z188" s="487"/>
      <c r="AA188" s="402"/>
    </row>
    <row r="189" spans="2:27" x14ac:dyDescent="0.2">
      <c r="B189" s="405"/>
      <c r="C189" s="372"/>
      <c r="D189" s="372"/>
      <c r="E189" s="402"/>
      <c r="F189" s="486"/>
      <c r="G189" s="487"/>
      <c r="H189" s="486"/>
      <c r="I189" s="487"/>
      <c r="J189" s="486"/>
      <c r="K189" s="487"/>
      <c r="L189" s="486"/>
      <c r="M189" s="487"/>
      <c r="N189" s="486"/>
      <c r="O189" s="487"/>
      <c r="P189" s="486"/>
      <c r="Q189" s="487"/>
      <c r="R189" s="486"/>
      <c r="S189" s="487"/>
      <c r="T189" s="486"/>
      <c r="U189" s="487"/>
      <c r="V189" s="486"/>
      <c r="W189" s="487"/>
      <c r="X189" s="486"/>
      <c r="Y189" s="487"/>
      <c r="Z189" s="486"/>
      <c r="AA189" s="487"/>
    </row>
    <row r="190" spans="2:27" x14ac:dyDescent="0.2">
      <c r="B190" s="406"/>
      <c r="C190" s="372"/>
      <c r="D190" s="372"/>
      <c r="E190" s="486"/>
      <c r="F190" s="487"/>
      <c r="G190" s="486"/>
      <c r="H190" s="487"/>
      <c r="I190" s="486"/>
      <c r="J190" s="487"/>
      <c r="K190" s="486"/>
      <c r="L190" s="487"/>
      <c r="M190" s="486"/>
      <c r="N190" s="487"/>
      <c r="O190" s="486"/>
      <c r="P190" s="487"/>
      <c r="Q190" s="486"/>
      <c r="R190" s="487"/>
      <c r="S190" s="486"/>
      <c r="T190" s="487"/>
      <c r="U190" s="486"/>
      <c r="V190" s="487"/>
      <c r="W190" s="486"/>
      <c r="X190" s="487"/>
      <c r="Y190" s="486"/>
      <c r="Z190" s="487"/>
      <c r="AA190" s="402"/>
    </row>
    <row r="191" spans="2:27" x14ac:dyDescent="0.2">
      <c r="B191" s="405"/>
      <c r="C191" s="372"/>
      <c r="D191" s="372"/>
      <c r="E191" s="402"/>
      <c r="F191" s="486"/>
      <c r="G191" s="487"/>
      <c r="H191" s="486"/>
      <c r="I191" s="487"/>
      <c r="J191" s="486"/>
      <c r="K191" s="487"/>
      <c r="L191" s="486"/>
      <c r="M191" s="487"/>
      <c r="N191" s="486"/>
      <c r="O191" s="487"/>
      <c r="P191" s="486"/>
      <c r="Q191" s="487"/>
      <c r="R191" s="486"/>
      <c r="S191" s="487"/>
      <c r="T191" s="486"/>
      <c r="U191" s="487"/>
      <c r="V191" s="486"/>
      <c r="W191" s="487"/>
      <c r="X191" s="486"/>
      <c r="Y191" s="487"/>
      <c r="Z191" s="486"/>
      <c r="AA191" s="487"/>
    </row>
    <row r="192" spans="2:27" x14ac:dyDescent="0.2">
      <c r="B192" s="406"/>
      <c r="C192" s="372"/>
      <c r="D192" s="372"/>
      <c r="E192" s="486"/>
      <c r="F192" s="487"/>
      <c r="G192" s="486"/>
      <c r="H192" s="487"/>
      <c r="I192" s="486"/>
      <c r="J192" s="487"/>
      <c r="K192" s="486"/>
      <c r="L192" s="487"/>
      <c r="M192" s="486"/>
      <c r="N192" s="487"/>
      <c r="O192" s="486"/>
      <c r="P192" s="487"/>
      <c r="Q192" s="486"/>
      <c r="R192" s="487"/>
      <c r="S192" s="486"/>
      <c r="T192" s="487"/>
      <c r="U192" s="486"/>
      <c r="V192" s="487"/>
      <c r="W192" s="486"/>
      <c r="X192" s="487"/>
      <c r="Y192" s="486"/>
      <c r="Z192" s="487"/>
      <c r="AA192" s="402"/>
    </row>
    <row r="193" spans="2:27" x14ac:dyDescent="0.2">
      <c r="B193" s="405"/>
      <c r="C193" s="372"/>
      <c r="D193" s="372"/>
      <c r="E193" s="402"/>
      <c r="F193" s="486"/>
      <c r="G193" s="487"/>
      <c r="H193" s="486"/>
      <c r="I193" s="487"/>
      <c r="J193" s="486"/>
      <c r="K193" s="487"/>
      <c r="L193" s="486"/>
      <c r="M193" s="487"/>
      <c r="N193" s="486"/>
      <c r="O193" s="487"/>
      <c r="P193" s="486"/>
      <c r="Q193" s="487"/>
      <c r="R193" s="486"/>
      <c r="S193" s="487"/>
      <c r="T193" s="486"/>
      <c r="U193" s="487"/>
      <c r="V193" s="486"/>
      <c r="W193" s="487"/>
      <c r="X193" s="486"/>
      <c r="Y193" s="487"/>
      <c r="Z193" s="486"/>
      <c r="AA193" s="487"/>
    </row>
    <row r="194" spans="2:27" x14ac:dyDescent="0.2">
      <c r="B194" s="406"/>
      <c r="C194" s="372"/>
      <c r="D194" s="372"/>
      <c r="E194" s="486"/>
      <c r="F194" s="487"/>
      <c r="G194" s="486"/>
      <c r="H194" s="487"/>
      <c r="I194" s="486"/>
      <c r="J194" s="487"/>
      <c r="K194" s="486"/>
      <c r="L194" s="487"/>
      <c r="M194" s="486"/>
      <c r="N194" s="487"/>
      <c r="O194" s="486"/>
      <c r="P194" s="487"/>
      <c r="Q194" s="486"/>
      <c r="R194" s="487"/>
      <c r="S194" s="486"/>
      <c r="T194" s="487"/>
      <c r="U194" s="486"/>
      <c r="V194" s="487"/>
      <c r="W194" s="486"/>
      <c r="X194" s="487"/>
      <c r="Y194" s="486"/>
      <c r="Z194" s="487"/>
      <c r="AA194" s="402"/>
    </row>
    <row r="195" spans="2:27" x14ac:dyDescent="0.2">
      <c r="B195" s="405"/>
      <c r="C195" s="372"/>
      <c r="D195" s="372"/>
      <c r="E195" s="402"/>
      <c r="F195" s="486"/>
      <c r="G195" s="487"/>
      <c r="H195" s="486"/>
      <c r="I195" s="487"/>
      <c r="J195" s="486"/>
      <c r="K195" s="487"/>
      <c r="L195" s="486"/>
      <c r="M195" s="487"/>
      <c r="N195" s="486"/>
      <c r="O195" s="487"/>
      <c r="P195" s="486"/>
      <c r="Q195" s="487"/>
      <c r="R195" s="486"/>
      <c r="S195" s="487"/>
      <c r="T195" s="486"/>
      <c r="U195" s="487"/>
      <c r="V195" s="486"/>
      <c r="W195" s="487"/>
      <c r="X195" s="486"/>
      <c r="Y195" s="487"/>
      <c r="Z195" s="486"/>
      <c r="AA195" s="487"/>
    </row>
    <row r="196" spans="2:27" x14ac:dyDescent="0.2">
      <c r="B196" s="406"/>
      <c r="C196" s="372"/>
      <c r="D196" s="372"/>
      <c r="E196" s="486"/>
      <c r="F196" s="487"/>
      <c r="G196" s="486"/>
      <c r="H196" s="487"/>
      <c r="I196" s="486"/>
      <c r="J196" s="487"/>
      <c r="K196" s="486"/>
      <c r="L196" s="487"/>
      <c r="M196" s="486"/>
      <c r="N196" s="487"/>
      <c r="O196" s="486"/>
      <c r="P196" s="487"/>
      <c r="Q196" s="486"/>
      <c r="R196" s="487"/>
      <c r="S196" s="486"/>
      <c r="T196" s="487"/>
      <c r="U196" s="486"/>
      <c r="V196" s="487"/>
      <c r="W196" s="486"/>
      <c r="X196" s="487"/>
      <c r="Y196" s="486"/>
      <c r="Z196" s="487"/>
      <c r="AA196" s="402"/>
    </row>
    <row r="197" spans="2:27" x14ac:dyDescent="0.2">
      <c r="B197" s="405"/>
      <c r="C197" s="372"/>
      <c r="D197" s="372"/>
      <c r="E197" s="402"/>
      <c r="F197" s="486"/>
      <c r="G197" s="487"/>
      <c r="H197" s="486"/>
      <c r="I197" s="487"/>
      <c r="J197" s="486"/>
      <c r="K197" s="487"/>
      <c r="L197" s="486"/>
      <c r="M197" s="487"/>
      <c r="N197" s="486"/>
      <c r="O197" s="487"/>
      <c r="P197" s="486"/>
      <c r="Q197" s="487"/>
      <c r="R197" s="486"/>
      <c r="S197" s="487"/>
      <c r="T197" s="486"/>
      <c r="U197" s="487"/>
      <c r="V197" s="486"/>
      <c r="W197" s="487"/>
      <c r="X197" s="486"/>
      <c r="Y197" s="487"/>
      <c r="Z197" s="486"/>
      <c r="AA197" s="487"/>
    </row>
    <row r="198" spans="2:27" x14ac:dyDescent="0.2">
      <c r="B198" s="406"/>
      <c r="C198" s="372"/>
      <c r="D198" s="372"/>
      <c r="E198" s="486"/>
      <c r="F198" s="487"/>
      <c r="G198" s="486"/>
      <c r="H198" s="487"/>
      <c r="I198" s="486"/>
      <c r="J198" s="487"/>
      <c r="K198" s="486"/>
      <c r="L198" s="487"/>
      <c r="M198" s="486"/>
      <c r="N198" s="487"/>
      <c r="O198" s="486"/>
      <c r="P198" s="487"/>
      <c r="Q198" s="486"/>
      <c r="R198" s="487"/>
      <c r="S198" s="486"/>
      <c r="T198" s="487"/>
      <c r="U198" s="486"/>
      <c r="V198" s="487"/>
      <c r="W198" s="486"/>
      <c r="X198" s="487"/>
      <c r="Y198" s="486"/>
      <c r="Z198" s="487"/>
      <c r="AA198" s="402"/>
    </row>
    <row r="199" spans="2:27" x14ac:dyDescent="0.2">
      <c r="B199" s="405"/>
      <c r="C199" s="372"/>
      <c r="D199" s="372"/>
      <c r="E199" s="402"/>
      <c r="F199" s="486"/>
      <c r="G199" s="487"/>
      <c r="H199" s="486"/>
      <c r="I199" s="487"/>
      <c r="J199" s="486"/>
      <c r="K199" s="487"/>
      <c r="L199" s="486"/>
      <c r="M199" s="487"/>
      <c r="N199" s="486"/>
      <c r="O199" s="487"/>
      <c r="P199" s="486"/>
      <c r="Q199" s="487"/>
      <c r="R199" s="486"/>
      <c r="S199" s="487"/>
      <c r="T199" s="486"/>
      <c r="U199" s="487"/>
      <c r="V199" s="486"/>
      <c r="W199" s="487"/>
      <c r="X199" s="486"/>
      <c r="Y199" s="487"/>
      <c r="Z199" s="486"/>
      <c r="AA199" s="487"/>
    </row>
    <row r="200" spans="2:27" x14ac:dyDescent="0.2">
      <c r="B200" s="406"/>
      <c r="C200" s="372"/>
      <c r="D200" s="372"/>
      <c r="E200" s="486"/>
      <c r="F200" s="487"/>
      <c r="G200" s="486"/>
      <c r="H200" s="487"/>
      <c r="I200" s="486"/>
      <c r="J200" s="487"/>
      <c r="K200" s="486"/>
      <c r="L200" s="487"/>
      <c r="M200" s="486"/>
      <c r="N200" s="487"/>
      <c r="O200" s="486"/>
      <c r="P200" s="487"/>
      <c r="Q200" s="486"/>
      <c r="R200" s="487"/>
      <c r="S200" s="486"/>
      <c r="T200" s="487"/>
      <c r="U200" s="486"/>
      <c r="V200" s="487"/>
      <c r="W200" s="486"/>
      <c r="X200" s="487"/>
      <c r="Y200" s="486"/>
      <c r="Z200" s="487"/>
      <c r="AA200" s="402"/>
    </row>
    <row r="201" spans="2:27" x14ac:dyDescent="0.2">
      <c r="B201" s="405"/>
      <c r="C201" s="372"/>
      <c r="D201" s="372"/>
      <c r="E201" s="402"/>
      <c r="F201" s="486"/>
      <c r="G201" s="487"/>
      <c r="H201" s="486"/>
      <c r="I201" s="487"/>
      <c r="J201" s="486"/>
      <c r="K201" s="487"/>
      <c r="L201" s="486"/>
      <c r="M201" s="487"/>
      <c r="N201" s="486"/>
      <c r="O201" s="487"/>
      <c r="P201" s="486"/>
      <c r="Q201" s="487"/>
      <c r="R201" s="486"/>
      <c r="S201" s="487"/>
      <c r="T201" s="486"/>
      <c r="U201" s="487"/>
      <c r="V201" s="486"/>
      <c r="W201" s="487"/>
      <c r="X201" s="486"/>
      <c r="Y201" s="487"/>
      <c r="Z201" s="486"/>
      <c r="AA201" s="487"/>
    </row>
    <row r="202" spans="2:27" x14ac:dyDescent="0.2">
      <c r="B202" s="406"/>
      <c r="C202" s="372"/>
      <c r="D202" s="372"/>
      <c r="E202" s="486"/>
      <c r="F202" s="487"/>
      <c r="G202" s="486"/>
      <c r="H202" s="487"/>
      <c r="I202" s="486"/>
      <c r="J202" s="487"/>
      <c r="K202" s="486"/>
      <c r="L202" s="487"/>
      <c r="M202" s="486"/>
      <c r="N202" s="487"/>
      <c r="O202" s="486"/>
      <c r="P202" s="487"/>
      <c r="Q202" s="486"/>
      <c r="R202" s="487"/>
      <c r="S202" s="486"/>
      <c r="T202" s="487"/>
      <c r="U202" s="486"/>
      <c r="V202" s="487"/>
      <c r="W202" s="486"/>
      <c r="X202" s="487"/>
      <c r="Y202" s="486"/>
      <c r="Z202" s="487"/>
      <c r="AA202" s="402"/>
    </row>
    <row r="203" spans="2:27" x14ac:dyDescent="0.2">
      <c r="B203" s="405"/>
      <c r="C203" s="372"/>
      <c r="D203" s="372"/>
      <c r="E203" s="402"/>
      <c r="F203" s="486"/>
      <c r="G203" s="487"/>
      <c r="H203" s="486"/>
      <c r="I203" s="487"/>
      <c r="J203" s="486"/>
      <c r="K203" s="487"/>
      <c r="L203" s="486"/>
      <c r="M203" s="487"/>
      <c r="N203" s="486"/>
      <c r="O203" s="487"/>
      <c r="P203" s="486"/>
      <c r="Q203" s="487"/>
      <c r="R203" s="486"/>
      <c r="S203" s="487"/>
      <c r="T203" s="486"/>
      <c r="U203" s="487"/>
      <c r="V203" s="486"/>
      <c r="W203" s="487"/>
      <c r="X203" s="486"/>
      <c r="Y203" s="487"/>
      <c r="Z203" s="486"/>
      <c r="AA203" s="487"/>
    </row>
    <row r="204" spans="2:27" x14ac:dyDescent="0.2">
      <c r="B204" s="406"/>
      <c r="C204" s="372"/>
      <c r="D204" s="372"/>
      <c r="E204" s="486"/>
      <c r="F204" s="487"/>
      <c r="G204" s="486"/>
      <c r="H204" s="487"/>
      <c r="I204" s="486"/>
      <c r="J204" s="487"/>
      <c r="K204" s="486"/>
      <c r="L204" s="487"/>
      <c r="M204" s="486"/>
      <c r="N204" s="487"/>
      <c r="O204" s="486"/>
      <c r="P204" s="487"/>
      <c r="Q204" s="486"/>
      <c r="R204" s="487"/>
      <c r="S204" s="486"/>
      <c r="T204" s="487"/>
      <c r="U204" s="486"/>
      <c r="V204" s="487"/>
      <c r="W204" s="486"/>
      <c r="X204" s="487"/>
      <c r="Y204" s="486"/>
      <c r="Z204" s="487"/>
      <c r="AA204" s="402"/>
    </row>
    <row r="205" spans="2:27" x14ac:dyDescent="0.2">
      <c r="B205" s="405"/>
      <c r="C205" s="372"/>
      <c r="D205" s="372"/>
      <c r="E205" s="402"/>
      <c r="F205" s="486"/>
      <c r="G205" s="487"/>
      <c r="H205" s="486"/>
      <c r="I205" s="487"/>
      <c r="J205" s="486"/>
      <c r="K205" s="487"/>
      <c r="L205" s="486"/>
      <c r="M205" s="487"/>
      <c r="N205" s="486"/>
      <c r="O205" s="487"/>
      <c r="P205" s="486"/>
      <c r="Q205" s="487"/>
      <c r="R205" s="486"/>
      <c r="S205" s="487"/>
      <c r="T205" s="486"/>
      <c r="U205" s="487"/>
      <c r="V205" s="486"/>
      <c r="W205" s="487"/>
      <c r="X205" s="486"/>
      <c r="Y205" s="487"/>
      <c r="Z205" s="486"/>
      <c r="AA205" s="487"/>
    </row>
    <row r="206" spans="2:27" x14ac:dyDescent="0.2">
      <c r="B206" s="406"/>
      <c r="C206" s="372"/>
      <c r="D206" s="372"/>
      <c r="E206" s="486"/>
      <c r="F206" s="487"/>
      <c r="G206" s="486"/>
      <c r="H206" s="487"/>
      <c r="I206" s="486"/>
      <c r="J206" s="487"/>
      <c r="K206" s="486"/>
      <c r="L206" s="487"/>
      <c r="M206" s="486"/>
      <c r="N206" s="487"/>
      <c r="O206" s="486"/>
      <c r="P206" s="487"/>
      <c r="Q206" s="486"/>
      <c r="R206" s="487"/>
      <c r="S206" s="486"/>
      <c r="T206" s="487"/>
      <c r="U206" s="486"/>
      <c r="V206" s="487"/>
      <c r="W206" s="486"/>
      <c r="X206" s="487"/>
      <c r="Y206" s="486"/>
      <c r="Z206" s="487"/>
      <c r="AA206" s="402"/>
    </row>
    <row r="207" spans="2:27" x14ac:dyDescent="0.2">
      <c r="B207" s="405"/>
      <c r="C207" s="372"/>
      <c r="D207" s="372"/>
      <c r="E207" s="402"/>
      <c r="F207" s="486"/>
      <c r="G207" s="487"/>
      <c r="H207" s="486"/>
      <c r="I207" s="487"/>
      <c r="J207" s="486"/>
      <c r="K207" s="487"/>
      <c r="L207" s="486"/>
      <c r="M207" s="487"/>
      <c r="N207" s="486"/>
      <c r="O207" s="487"/>
      <c r="P207" s="486"/>
      <c r="Q207" s="487"/>
      <c r="R207" s="486"/>
      <c r="S207" s="487"/>
      <c r="T207" s="486"/>
      <c r="U207" s="487"/>
      <c r="V207" s="486"/>
      <c r="W207" s="487"/>
      <c r="X207" s="486"/>
      <c r="Y207" s="487"/>
      <c r="Z207" s="486"/>
      <c r="AA207" s="487"/>
    </row>
    <row r="208" spans="2:27" x14ac:dyDescent="0.2">
      <c r="B208" s="406"/>
      <c r="C208" s="372"/>
      <c r="D208" s="372"/>
      <c r="E208" s="486"/>
      <c r="F208" s="487"/>
      <c r="G208" s="486"/>
      <c r="H208" s="487"/>
      <c r="I208" s="486"/>
      <c r="J208" s="487"/>
      <c r="K208" s="486"/>
      <c r="L208" s="487"/>
      <c r="M208" s="486"/>
      <c r="N208" s="487"/>
      <c r="O208" s="486"/>
      <c r="P208" s="487"/>
      <c r="Q208" s="486"/>
      <c r="R208" s="487"/>
      <c r="S208" s="486"/>
      <c r="T208" s="487"/>
      <c r="U208" s="486"/>
      <c r="V208" s="487"/>
      <c r="W208" s="486"/>
      <c r="X208" s="487"/>
      <c r="Y208" s="486"/>
      <c r="Z208" s="487"/>
      <c r="AA208" s="402"/>
    </row>
    <row r="209" spans="2:27" x14ac:dyDescent="0.2">
      <c r="B209" s="405"/>
      <c r="C209" s="372"/>
      <c r="D209" s="372"/>
      <c r="E209" s="402"/>
      <c r="F209" s="486"/>
      <c r="G209" s="487"/>
      <c r="H209" s="486"/>
      <c r="I209" s="487"/>
      <c r="J209" s="486"/>
      <c r="K209" s="487"/>
      <c r="L209" s="486"/>
      <c r="M209" s="487"/>
      <c r="N209" s="486"/>
      <c r="O209" s="487"/>
      <c r="P209" s="486"/>
      <c r="Q209" s="487"/>
      <c r="R209" s="486"/>
      <c r="S209" s="487"/>
      <c r="T209" s="486"/>
      <c r="U209" s="487"/>
      <c r="V209" s="486"/>
      <c r="W209" s="487"/>
      <c r="X209" s="486"/>
      <c r="Y209" s="487"/>
      <c r="Z209" s="486"/>
      <c r="AA209" s="487"/>
    </row>
    <row r="210" spans="2:27" x14ac:dyDescent="0.2">
      <c r="B210" s="406"/>
      <c r="C210" s="372"/>
      <c r="D210" s="372"/>
      <c r="E210" s="486"/>
      <c r="F210" s="487"/>
      <c r="G210" s="486"/>
      <c r="H210" s="487"/>
      <c r="I210" s="486"/>
      <c r="J210" s="487"/>
      <c r="K210" s="486"/>
      <c r="L210" s="487"/>
      <c r="M210" s="486"/>
      <c r="N210" s="487"/>
      <c r="O210" s="486"/>
      <c r="P210" s="487"/>
      <c r="Q210" s="486"/>
      <c r="R210" s="487"/>
      <c r="S210" s="486"/>
      <c r="T210" s="487"/>
      <c r="U210" s="486"/>
      <c r="V210" s="487"/>
      <c r="W210" s="486"/>
      <c r="X210" s="487"/>
      <c r="Y210" s="486"/>
      <c r="Z210" s="487"/>
      <c r="AA210" s="402"/>
    </row>
    <row r="211" spans="2:27" x14ac:dyDescent="0.2">
      <c r="B211" s="405"/>
      <c r="C211" s="372"/>
      <c r="D211" s="372"/>
      <c r="E211" s="402"/>
      <c r="F211" s="486"/>
      <c r="G211" s="487"/>
      <c r="H211" s="486"/>
      <c r="I211" s="487"/>
      <c r="J211" s="486"/>
      <c r="K211" s="487"/>
      <c r="L211" s="486"/>
      <c r="M211" s="487"/>
      <c r="N211" s="486"/>
      <c r="O211" s="487"/>
      <c r="P211" s="486"/>
      <c r="Q211" s="487"/>
      <c r="R211" s="486"/>
      <c r="S211" s="487"/>
      <c r="T211" s="486"/>
      <c r="U211" s="487"/>
      <c r="V211" s="486"/>
      <c r="W211" s="487"/>
      <c r="X211" s="486"/>
      <c r="Y211" s="487"/>
      <c r="Z211" s="486"/>
      <c r="AA211" s="487"/>
    </row>
    <row r="212" spans="2:27" x14ac:dyDescent="0.2">
      <c r="B212" s="406"/>
      <c r="C212" s="372"/>
      <c r="D212" s="372"/>
      <c r="E212" s="486"/>
      <c r="F212" s="487"/>
      <c r="G212" s="486"/>
      <c r="H212" s="487"/>
      <c r="I212" s="486"/>
      <c r="J212" s="487"/>
      <c r="K212" s="486"/>
      <c r="L212" s="487"/>
      <c r="M212" s="486"/>
      <c r="N212" s="487"/>
      <c r="O212" s="486"/>
      <c r="P212" s="487"/>
      <c r="Q212" s="486"/>
      <c r="R212" s="487"/>
      <c r="S212" s="486"/>
      <c r="T212" s="487"/>
      <c r="U212" s="486"/>
      <c r="V212" s="487"/>
      <c r="W212" s="486"/>
      <c r="X212" s="487"/>
      <c r="Y212" s="486"/>
      <c r="Z212" s="487"/>
      <c r="AA212" s="402"/>
    </row>
    <row r="213" spans="2:27" x14ac:dyDescent="0.2">
      <c r="B213" s="405"/>
      <c r="C213" s="372"/>
      <c r="D213" s="372"/>
      <c r="E213" s="402"/>
      <c r="F213" s="486"/>
      <c r="G213" s="487"/>
      <c r="H213" s="486"/>
      <c r="I213" s="487"/>
      <c r="J213" s="486"/>
      <c r="K213" s="487"/>
      <c r="L213" s="486"/>
      <c r="M213" s="487"/>
      <c r="N213" s="486"/>
      <c r="O213" s="487"/>
      <c r="P213" s="486"/>
      <c r="Q213" s="487"/>
      <c r="R213" s="486"/>
      <c r="S213" s="487"/>
      <c r="T213" s="486"/>
      <c r="U213" s="487"/>
      <c r="V213" s="486"/>
      <c r="W213" s="487"/>
      <c r="X213" s="486"/>
      <c r="Y213" s="487"/>
      <c r="Z213" s="486"/>
      <c r="AA213" s="487"/>
    </row>
    <row r="214" spans="2:27" x14ac:dyDescent="0.2">
      <c r="B214" s="406"/>
      <c r="C214" s="372"/>
      <c r="D214" s="372"/>
      <c r="E214" s="486"/>
      <c r="F214" s="487"/>
      <c r="G214" s="486"/>
      <c r="H214" s="487"/>
      <c r="I214" s="486"/>
      <c r="J214" s="487"/>
      <c r="K214" s="486"/>
      <c r="L214" s="487"/>
      <c r="M214" s="486"/>
      <c r="N214" s="487"/>
      <c r="O214" s="486"/>
      <c r="P214" s="487"/>
      <c r="Q214" s="486"/>
      <c r="R214" s="487"/>
      <c r="S214" s="486"/>
      <c r="T214" s="487"/>
      <c r="U214" s="486"/>
      <c r="V214" s="487"/>
      <c r="W214" s="486"/>
      <c r="X214" s="487"/>
      <c r="Y214" s="486"/>
      <c r="Z214" s="487"/>
      <c r="AA214" s="402"/>
    </row>
    <row r="215" spans="2:27" x14ac:dyDescent="0.2">
      <c r="B215" s="405"/>
      <c r="C215" s="372"/>
      <c r="D215" s="372"/>
      <c r="E215" s="402"/>
      <c r="F215" s="486"/>
      <c r="G215" s="487"/>
      <c r="H215" s="486"/>
      <c r="I215" s="487"/>
      <c r="J215" s="486"/>
      <c r="K215" s="487"/>
      <c r="L215" s="486"/>
      <c r="M215" s="487"/>
      <c r="N215" s="486"/>
      <c r="O215" s="487"/>
      <c r="P215" s="486"/>
      <c r="Q215" s="487"/>
      <c r="R215" s="486"/>
      <c r="S215" s="487"/>
      <c r="T215" s="486"/>
      <c r="U215" s="487"/>
      <c r="V215" s="486"/>
      <c r="W215" s="487"/>
      <c r="X215" s="486"/>
      <c r="Y215" s="487"/>
      <c r="Z215" s="486"/>
      <c r="AA215" s="487"/>
    </row>
    <row r="216" spans="2:27" x14ac:dyDescent="0.2">
      <c r="B216" s="406"/>
      <c r="C216" s="372"/>
      <c r="D216" s="372"/>
      <c r="E216" s="486"/>
      <c r="F216" s="487"/>
      <c r="G216" s="486"/>
      <c r="H216" s="487"/>
      <c r="I216" s="486"/>
      <c r="J216" s="487"/>
      <c r="K216" s="486"/>
      <c r="L216" s="487"/>
      <c r="M216" s="486"/>
      <c r="N216" s="487"/>
      <c r="O216" s="486"/>
      <c r="P216" s="487"/>
      <c r="Q216" s="486"/>
      <c r="R216" s="487"/>
      <c r="S216" s="486"/>
      <c r="T216" s="487"/>
      <c r="U216" s="486"/>
      <c r="V216" s="487"/>
      <c r="W216" s="486"/>
      <c r="X216" s="487"/>
      <c r="Y216" s="486"/>
      <c r="Z216" s="487"/>
      <c r="AA216" s="402"/>
    </row>
    <row r="217" spans="2:27" x14ac:dyDescent="0.2">
      <c r="B217" s="405"/>
      <c r="C217" s="372"/>
      <c r="D217" s="372"/>
      <c r="E217" s="402"/>
      <c r="F217" s="486"/>
      <c r="G217" s="487"/>
      <c r="H217" s="486"/>
      <c r="I217" s="487"/>
      <c r="J217" s="486"/>
      <c r="K217" s="487"/>
      <c r="L217" s="486"/>
      <c r="M217" s="487"/>
      <c r="N217" s="486"/>
      <c r="O217" s="487"/>
      <c r="P217" s="486"/>
      <c r="Q217" s="487"/>
      <c r="R217" s="486"/>
      <c r="S217" s="487"/>
      <c r="T217" s="486"/>
      <c r="U217" s="487"/>
      <c r="V217" s="486"/>
      <c r="W217" s="487"/>
      <c r="X217" s="486"/>
      <c r="Y217" s="487"/>
      <c r="Z217" s="486"/>
      <c r="AA217" s="487"/>
    </row>
    <row r="218" spans="2:27" x14ac:dyDescent="0.2">
      <c r="B218" s="406"/>
      <c r="C218" s="372"/>
      <c r="D218" s="372"/>
      <c r="E218" s="486"/>
      <c r="F218" s="487"/>
      <c r="G218" s="486"/>
      <c r="H218" s="487"/>
      <c r="I218" s="486"/>
      <c r="J218" s="487"/>
      <c r="K218" s="486"/>
      <c r="L218" s="487"/>
      <c r="M218" s="486"/>
      <c r="N218" s="487"/>
      <c r="O218" s="486"/>
      <c r="P218" s="487"/>
      <c r="Q218" s="486"/>
      <c r="R218" s="487"/>
      <c r="S218" s="486"/>
      <c r="T218" s="487"/>
      <c r="U218" s="486"/>
      <c r="V218" s="487"/>
      <c r="W218" s="486"/>
      <c r="X218" s="487"/>
      <c r="Y218" s="486"/>
      <c r="Z218" s="487"/>
      <c r="AA218" s="402"/>
    </row>
    <row r="219" spans="2:27" x14ac:dyDescent="0.2">
      <c r="B219" s="405"/>
      <c r="C219" s="372"/>
      <c r="D219" s="372"/>
      <c r="E219" s="402"/>
      <c r="F219" s="486"/>
      <c r="G219" s="487"/>
      <c r="H219" s="486"/>
      <c r="I219" s="487"/>
      <c r="J219" s="486"/>
      <c r="K219" s="487"/>
      <c r="L219" s="486"/>
      <c r="M219" s="487"/>
      <c r="N219" s="486"/>
      <c r="O219" s="487"/>
      <c r="P219" s="486"/>
      <c r="Q219" s="487"/>
      <c r="R219" s="486"/>
      <c r="S219" s="487"/>
      <c r="T219" s="486"/>
      <c r="U219" s="487"/>
      <c r="V219" s="486"/>
      <c r="W219" s="487"/>
      <c r="X219" s="486"/>
      <c r="Y219" s="487"/>
      <c r="Z219" s="486"/>
      <c r="AA219" s="487"/>
    </row>
    <row r="220" spans="2:27" x14ac:dyDescent="0.2">
      <c r="B220" s="406"/>
      <c r="C220" s="372"/>
      <c r="D220" s="372"/>
      <c r="E220" s="486"/>
      <c r="F220" s="487"/>
      <c r="G220" s="486"/>
      <c r="H220" s="487"/>
      <c r="I220" s="486"/>
      <c r="J220" s="487"/>
      <c r="K220" s="486"/>
      <c r="L220" s="487"/>
      <c r="M220" s="486"/>
      <c r="N220" s="487"/>
      <c r="O220" s="486"/>
      <c r="P220" s="487"/>
      <c r="Q220" s="486"/>
      <c r="R220" s="487"/>
      <c r="S220" s="486"/>
      <c r="T220" s="487"/>
      <c r="U220" s="486"/>
      <c r="V220" s="487"/>
      <c r="W220" s="486"/>
      <c r="X220" s="487"/>
      <c r="Y220" s="486"/>
      <c r="Z220" s="487"/>
      <c r="AA220" s="402"/>
    </row>
    <row r="221" spans="2:27" x14ac:dyDescent="0.2">
      <c r="B221" s="405"/>
      <c r="C221" s="372"/>
      <c r="D221" s="372"/>
      <c r="E221" s="402"/>
      <c r="F221" s="486"/>
      <c r="G221" s="487"/>
      <c r="H221" s="486"/>
      <c r="I221" s="487"/>
      <c r="J221" s="486"/>
      <c r="K221" s="487"/>
      <c r="L221" s="486"/>
      <c r="M221" s="487"/>
      <c r="N221" s="486"/>
      <c r="O221" s="487"/>
      <c r="P221" s="486"/>
      <c r="Q221" s="487"/>
      <c r="R221" s="486"/>
      <c r="S221" s="487"/>
      <c r="T221" s="486"/>
      <c r="U221" s="487"/>
      <c r="V221" s="486"/>
      <c r="W221" s="487"/>
      <c r="X221" s="486"/>
      <c r="Y221" s="487"/>
      <c r="Z221" s="486"/>
      <c r="AA221" s="487"/>
    </row>
    <row r="222" spans="2:27" x14ac:dyDescent="0.2">
      <c r="B222" s="406"/>
      <c r="C222" s="372"/>
      <c r="D222" s="372"/>
      <c r="E222" s="486"/>
      <c r="F222" s="487"/>
      <c r="G222" s="486"/>
      <c r="H222" s="487"/>
      <c r="I222" s="486"/>
      <c r="J222" s="487"/>
      <c r="K222" s="486"/>
      <c r="L222" s="487"/>
      <c r="M222" s="486"/>
      <c r="N222" s="487"/>
      <c r="O222" s="486"/>
      <c r="P222" s="487"/>
      <c r="Q222" s="486"/>
      <c r="R222" s="487"/>
      <c r="S222" s="486"/>
      <c r="T222" s="487"/>
      <c r="U222" s="486"/>
      <c r="V222" s="487"/>
      <c r="W222" s="486"/>
      <c r="X222" s="487"/>
      <c r="Y222" s="486"/>
      <c r="Z222" s="487"/>
      <c r="AA222" s="402"/>
    </row>
    <row r="223" spans="2:27" x14ac:dyDescent="0.2">
      <c r="B223" s="405"/>
      <c r="C223" s="372"/>
      <c r="D223" s="372"/>
      <c r="E223" s="402"/>
      <c r="F223" s="486"/>
      <c r="G223" s="487"/>
      <c r="H223" s="486"/>
      <c r="I223" s="487"/>
      <c r="J223" s="486"/>
      <c r="K223" s="487"/>
      <c r="L223" s="486"/>
      <c r="M223" s="487"/>
      <c r="N223" s="486"/>
      <c r="O223" s="487"/>
      <c r="P223" s="486"/>
      <c r="Q223" s="487"/>
      <c r="R223" s="486"/>
      <c r="S223" s="487"/>
      <c r="T223" s="486"/>
      <c r="U223" s="487"/>
      <c r="V223" s="486"/>
      <c r="W223" s="487"/>
      <c r="X223" s="486"/>
      <c r="Y223" s="487"/>
      <c r="Z223" s="486"/>
      <c r="AA223" s="487"/>
    </row>
    <row r="224" spans="2:27" x14ac:dyDescent="0.2">
      <c r="B224" s="406"/>
      <c r="C224" s="372"/>
      <c r="D224" s="372"/>
      <c r="E224" s="486"/>
      <c r="F224" s="487"/>
      <c r="G224" s="486"/>
      <c r="H224" s="487"/>
      <c r="I224" s="486"/>
      <c r="J224" s="487"/>
      <c r="K224" s="486"/>
      <c r="L224" s="487"/>
      <c r="M224" s="486"/>
      <c r="N224" s="487"/>
      <c r="O224" s="486"/>
      <c r="P224" s="487"/>
      <c r="Q224" s="486"/>
      <c r="R224" s="487"/>
      <c r="S224" s="486"/>
      <c r="T224" s="487"/>
      <c r="U224" s="486"/>
      <c r="V224" s="487"/>
      <c r="W224" s="486"/>
      <c r="X224" s="487"/>
      <c r="Y224" s="486"/>
      <c r="Z224" s="487"/>
      <c r="AA224" s="402"/>
    </row>
    <row r="225" spans="2:27" x14ac:dyDescent="0.2">
      <c r="B225" s="405"/>
      <c r="C225" s="372"/>
      <c r="D225" s="372"/>
      <c r="E225" s="402"/>
      <c r="F225" s="486"/>
      <c r="G225" s="487"/>
      <c r="H225" s="486"/>
      <c r="I225" s="487"/>
      <c r="J225" s="486"/>
      <c r="K225" s="487"/>
      <c r="L225" s="486"/>
      <c r="M225" s="487"/>
      <c r="N225" s="486"/>
      <c r="O225" s="487"/>
      <c r="P225" s="486"/>
      <c r="Q225" s="487"/>
      <c r="R225" s="486"/>
      <c r="S225" s="487"/>
      <c r="T225" s="486"/>
      <c r="U225" s="487"/>
      <c r="V225" s="486"/>
      <c r="W225" s="487"/>
      <c r="X225" s="486"/>
      <c r="Y225" s="487"/>
      <c r="Z225" s="486"/>
      <c r="AA225" s="487"/>
    </row>
    <row r="226" spans="2:27" x14ac:dyDescent="0.2">
      <c r="B226" s="406"/>
      <c r="C226" s="372"/>
      <c r="D226" s="372"/>
      <c r="E226" s="486"/>
      <c r="F226" s="487"/>
      <c r="G226" s="486"/>
      <c r="H226" s="487"/>
      <c r="I226" s="486"/>
      <c r="J226" s="487"/>
      <c r="K226" s="486"/>
      <c r="L226" s="487"/>
      <c r="M226" s="486"/>
      <c r="N226" s="487"/>
      <c r="O226" s="486"/>
      <c r="P226" s="487"/>
      <c r="Q226" s="486"/>
      <c r="R226" s="487"/>
      <c r="S226" s="486"/>
      <c r="T226" s="487"/>
      <c r="U226" s="486"/>
      <c r="V226" s="487"/>
      <c r="W226" s="486"/>
      <c r="X226" s="487"/>
      <c r="Y226" s="486"/>
      <c r="Z226" s="487"/>
      <c r="AA226" s="402"/>
    </row>
    <row r="227" spans="2:27" x14ac:dyDescent="0.2">
      <c r="B227" s="405"/>
      <c r="C227" s="372"/>
      <c r="D227" s="372"/>
      <c r="E227" s="402"/>
      <c r="F227" s="486"/>
      <c r="G227" s="487"/>
      <c r="H227" s="486"/>
      <c r="I227" s="487"/>
      <c r="J227" s="486"/>
      <c r="K227" s="487"/>
      <c r="L227" s="486"/>
      <c r="M227" s="487"/>
      <c r="N227" s="486"/>
      <c r="O227" s="487"/>
      <c r="P227" s="486"/>
      <c r="Q227" s="487"/>
      <c r="R227" s="486"/>
      <c r="S227" s="487"/>
      <c r="T227" s="486"/>
      <c r="U227" s="487"/>
      <c r="V227" s="486"/>
      <c r="W227" s="487"/>
      <c r="X227" s="486"/>
      <c r="Y227" s="487"/>
      <c r="Z227" s="486"/>
      <c r="AA227" s="487"/>
    </row>
    <row r="228" spans="2:27" x14ac:dyDescent="0.2">
      <c r="B228" s="406"/>
      <c r="C228" s="372"/>
      <c r="D228" s="372"/>
      <c r="E228" s="486"/>
      <c r="F228" s="487"/>
      <c r="G228" s="486"/>
      <c r="H228" s="487"/>
      <c r="I228" s="486"/>
      <c r="J228" s="487"/>
      <c r="K228" s="486"/>
      <c r="L228" s="487"/>
      <c r="M228" s="486"/>
      <c r="N228" s="487"/>
      <c r="O228" s="486"/>
      <c r="P228" s="487"/>
      <c r="Q228" s="486"/>
      <c r="R228" s="487"/>
      <c r="S228" s="486"/>
      <c r="T228" s="487"/>
      <c r="U228" s="486"/>
      <c r="V228" s="487"/>
      <c r="W228" s="486"/>
      <c r="X228" s="487"/>
      <c r="Y228" s="486"/>
      <c r="Z228" s="487"/>
      <c r="AA228" s="402"/>
    </row>
    <row r="229" spans="2:27" x14ac:dyDescent="0.2">
      <c r="B229" s="405"/>
      <c r="C229" s="372"/>
      <c r="D229" s="372"/>
      <c r="E229" s="402"/>
      <c r="F229" s="486"/>
      <c r="G229" s="487"/>
      <c r="H229" s="486"/>
      <c r="I229" s="487"/>
      <c r="J229" s="486"/>
      <c r="K229" s="487"/>
      <c r="L229" s="486"/>
      <c r="M229" s="487"/>
      <c r="N229" s="486"/>
      <c r="O229" s="487"/>
      <c r="P229" s="486"/>
      <c r="Q229" s="487"/>
      <c r="R229" s="486"/>
      <c r="S229" s="487"/>
      <c r="T229" s="486"/>
      <c r="U229" s="487"/>
      <c r="V229" s="486"/>
      <c r="W229" s="487"/>
      <c r="X229" s="486"/>
      <c r="Y229" s="487"/>
      <c r="Z229" s="486"/>
      <c r="AA229" s="487"/>
    </row>
    <row r="230" spans="2:27" x14ac:dyDescent="0.2">
      <c r="B230" s="406"/>
      <c r="C230" s="372"/>
      <c r="D230" s="372"/>
      <c r="E230" s="486"/>
      <c r="F230" s="487"/>
      <c r="G230" s="486"/>
      <c r="H230" s="487"/>
      <c r="I230" s="486"/>
      <c r="J230" s="487"/>
      <c r="K230" s="486"/>
      <c r="L230" s="487"/>
      <c r="M230" s="486"/>
      <c r="N230" s="487"/>
      <c r="O230" s="486"/>
      <c r="P230" s="487"/>
      <c r="Q230" s="486"/>
      <c r="R230" s="487"/>
      <c r="S230" s="486"/>
      <c r="T230" s="487"/>
      <c r="U230" s="486"/>
      <c r="V230" s="487"/>
      <c r="W230" s="486"/>
      <c r="X230" s="487"/>
      <c r="Y230" s="486"/>
      <c r="Z230" s="487"/>
      <c r="AA230" s="402"/>
    </row>
    <row r="231" spans="2:27" x14ac:dyDescent="0.2">
      <c r="B231" s="405"/>
      <c r="C231" s="372"/>
      <c r="D231" s="372"/>
      <c r="E231" s="402"/>
      <c r="F231" s="486"/>
      <c r="G231" s="487"/>
      <c r="H231" s="486"/>
      <c r="I231" s="487"/>
      <c r="J231" s="486"/>
      <c r="K231" s="487"/>
      <c r="L231" s="486"/>
      <c r="M231" s="487"/>
      <c r="N231" s="486"/>
      <c r="O231" s="487"/>
      <c r="P231" s="486"/>
      <c r="Q231" s="487"/>
      <c r="R231" s="486"/>
      <c r="S231" s="487"/>
      <c r="T231" s="486"/>
      <c r="U231" s="487"/>
      <c r="V231" s="486"/>
      <c r="W231" s="487"/>
      <c r="X231" s="486"/>
      <c r="Y231" s="487"/>
      <c r="Z231" s="486"/>
      <c r="AA231" s="487"/>
    </row>
    <row r="232" spans="2:27" x14ac:dyDescent="0.2">
      <c r="B232" s="406"/>
      <c r="C232" s="372"/>
      <c r="D232" s="372"/>
      <c r="E232" s="486"/>
      <c r="F232" s="487"/>
      <c r="G232" s="486"/>
      <c r="H232" s="487"/>
      <c r="I232" s="486"/>
      <c r="J232" s="487"/>
      <c r="K232" s="486"/>
      <c r="L232" s="487"/>
      <c r="M232" s="486"/>
      <c r="N232" s="487"/>
      <c r="O232" s="486"/>
      <c r="P232" s="487"/>
      <c r="Q232" s="486"/>
      <c r="R232" s="487"/>
      <c r="S232" s="486"/>
      <c r="T232" s="487"/>
      <c r="U232" s="486"/>
      <c r="V232" s="487"/>
      <c r="W232" s="486"/>
      <c r="X232" s="487"/>
      <c r="Y232" s="486"/>
      <c r="Z232" s="487"/>
      <c r="AA232" s="402"/>
    </row>
    <row r="233" spans="2:27" x14ac:dyDescent="0.2">
      <c r="B233" s="405"/>
      <c r="C233" s="372"/>
      <c r="D233" s="372"/>
      <c r="E233" s="402"/>
      <c r="F233" s="486"/>
      <c r="G233" s="487"/>
      <c r="H233" s="486"/>
      <c r="I233" s="487"/>
      <c r="J233" s="486"/>
      <c r="K233" s="487"/>
      <c r="L233" s="486"/>
      <c r="M233" s="487"/>
      <c r="N233" s="486"/>
      <c r="O233" s="487"/>
      <c r="P233" s="486"/>
      <c r="Q233" s="487"/>
      <c r="R233" s="486"/>
      <c r="S233" s="487"/>
      <c r="T233" s="486"/>
      <c r="U233" s="487"/>
      <c r="V233" s="486"/>
      <c r="W233" s="487"/>
      <c r="X233" s="486"/>
      <c r="Y233" s="487"/>
      <c r="Z233" s="486"/>
      <c r="AA233" s="487"/>
    </row>
    <row r="234" spans="2:27" x14ac:dyDescent="0.2">
      <c r="B234" s="406"/>
      <c r="C234" s="372"/>
      <c r="D234" s="372"/>
      <c r="E234" s="486"/>
      <c r="F234" s="487"/>
      <c r="G234" s="486"/>
      <c r="H234" s="487"/>
      <c r="I234" s="486"/>
      <c r="J234" s="487"/>
      <c r="K234" s="486"/>
      <c r="L234" s="487"/>
      <c r="M234" s="486"/>
      <c r="N234" s="487"/>
      <c r="O234" s="486"/>
      <c r="P234" s="487"/>
      <c r="Q234" s="486"/>
      <c r="R234" s="487"/>
      <c r="S234" s="486"/>
      <c r="T234" s="487"/>
      <c r="U234" s="486"/>
      <c r="V234" s="487"/>
      <c r="W234" s="486"/>
      <c r="X234" s="487"/>
      <c r="Y234" s="486"/>
      <c r="Z234" s="487"/>
      <c r="AA234" s="402"/>
    </row>
    <row r="235" spans="2:27" x14ac:dyDescent="0.2">
      <c r="B235" s="405"/>
      <c r="C235" s="372"/>
      <c r="D235" s="372"/>
      <c r="E235" s="402"/>
      <c r="F235" s="486"/>
      <c r="G235" s="487"/>
      <c r="H235" s="486"/>
      <c r="I235" s="487"/>
      <c r="J235" s="486"/>
      <c r="K235" s="487"/>
      <c r="L235" s="486"/>
      <c r="M235" s="487"/>
      <c r="N235" s="486"/>
      <c r="O235" s="487"/>
      <c r="P235" s="486"/>
      <c r="Q235" s="487"/>
      <c r="R235" s="486"/>
      <c r="S235" s="487"/>
      <c r="T235" s="486"/>
      <c r="U235" s="487"/>
      <c r="V235" s="486"/>
      <c r="W235" s="487"/>
      <c r="X235" s="486"/>
      <c r="Y235" s="487"/>
      <c r="Z235" s="486"/>
      <c r="AA235" s="487"/>
    </row>
    <row r="236" spans="2:27" x14ac:dyDescent="0.2">
      <c r="B236" s="406"/>
      <c r="C236" s="372"/>
      <c r="D236" s="372"/>
      <c r="E236" s="486"/>
      <c r="F236" s="487"/>
      <c r="G236" s="486"/>
      <c r="H236" s="487"/>
      <c r="I236" s="486"/>
      <c r="J236" s="487"/>
      <c r="K236" s="486"/>
      <c r="L236" s="487"/>
      <c r="M236" s="486"/>
      <c r="N236" s="487"/>
      <c r="O236" s="486"/>
      <c r="P236" s="487"/>
      <c r="Q236" s="486"/>
      <c r="R236" s="487"/>
      <c r="S236" s="486"/>
      <c r="T236" s="487"/>
      <c r="U236" s="486"/>
      <c r="V236" s="487"/>
      <c r="W236" s="486"/>
      <c r="X236" s="487"/>
      <c r="Y236" s="486"/>
      <c r="Z236" s="487"/>
      <c r="AA236" s="402"/>
    </row>
    <row r="237" spans="2:27" x14ac:dyDescent="0.2">
      <c r="B237" s="405"/>
      <c r="C237" s="372"/>
      <c r="D237" s="372"/>
      <c r="E237" s="402"/>
      <c r="F237" s="486"/>
      <c r="G237" s="487"/>
      <c r="H237" s="486"/>
      <c r="I237" s="487"/>
      <c r="J237" s="486"/>
      <c r="K237" s="487"/>
      <c r="L237" s="486"/>
      <c r="M237" s="487"/>
      <c r="N237" s="486"/>
      <c r="O237" s="487"/>
      <c r="P237" s="486"/>
      <c r="Q237" s="487"/>
      <c r="R237" s="486"/>
      <c r="S237" s="487"/>
      <c r="T237" s="486"/>
      <c r="U237" s="487"/>
      <c r="V237" s="486"/>
      <c r="W237" s="487"/>
      <c r="X237" s="486"/>
      <c r="Y237" s="487"/>
      <c r="Z237" s="486"/>
      <c r="AA237" s="487"/>
    </row>
    <row r="238" spans="2:27" x14ac:dyDescent="0.2">
      <c r="B238" s="406"/>
      <c r="C238" s="372"/>
      <c r="D238" s="372"/>
      <c r="E238" s="486"/>
      <c r="F238" s="487"/>
      <c r="G238" s="486"/>
      <c r="H238" s="487"/>
      <c r="I238" s="486"/>
      <c r="J238" s="487"/>
      <c r="K238" s="486"/>
      <c r="L238" s="487"/>
      <c r="M238" s="486"/>
      <c r="N238" s="487"/>
      <c r="O238" s="486"/>
      <c r="P238" s="487"/>
      <c r="Q238" s="486"/>
      <c r="R238" s="487"/>
      <c r="S238" s="486"/>
      <c r="T238" s="487"/>
      <c r="U238" s="486"/>
      <c r="V238" s="487"/>
      <c r="W238" s="486"/>
      <c r="X238" s="487"/>
      <c r="Y238" s="486"/>
      <c r="Z238" s="487"/>
      <c r="AA238" s="402"/>
    </row>
    <row r="239" spans="2:27" x14ac:dyDescent="0.2">
      <c r="B239" s="405"/>
      <c r="C239" s="372"/>
      <c r="D239" s="372"/>
      <c r="E239" s="402"/>
      <c r="F239" s="486"/>
      <c r="G239" s="487"/>
      <c r="H239" s="486"/>
      <c r="I239" s="487"/>
      <c r="J239" s="486"/>
      <c r="K239" s="487"/>
      <c r="L239" s="486"/>
      <c r="M239" s="487"/>
      <c r="N239" s="486"/>
      <c r="O239" s="487"/>
      <c r="P239" s="486"/>
      <c r="Q239" s="487"/>
      <c r="R239" s="486"/>
      <c r="S239" s="487"/>
      <c r="T239" s="486"/>
      <c r="U239" s="487"/>
      <c r="V239" s="486"/>
      <c r="W239" s="487"/>
      <c r="X239" s="486"/>
      <c r="Y239" s="487"/>
      <c r="Z239" s="486"/>
      <c r="AA239" s="487"/>
    </row>
    <row r="240" spans="2:27" x14ac:dyDescent="0.2">
      <c r="B240" s="406"/>
      <c r="C240" s="372"/>
      <c r="D240" s="372"/>
      <c r="E240" s="486"/>
      <c r="F240" s="487"/>
      <c r="G240" s="486"/>
      <c r="H240" s="487"/>
      <c r="I240" s="486"/>
      <c r="J240" s="487"/>
      <c r="K240" s="486"/>
      <c r="L240" s="487"/>
      <c r="M240" s="486"/>
      <c r="N240" s="487"/>
      <c r="O240" s="486"/>
      <c r="P240" s="487"/>
      <c r="Q240" s="486"/>
      <c r="R240" s="487"/>
      <c r="S240" s="486"/>
      <c r="T240" s="487"/>
      <c r="U240" s="486"/>
      <c r="V240" s="487"/>
      <c r="W240" s="486"/>
      <c r="X240" s="487"/>
      <c r="Y240" s="486"/>
      <c r="Z240" s="487"/>
      <c r="AA240" s="402"/>
    </row>
    <row r="241" spans="2:27" x14ac:dyDescent="0.2">
      <c r="B241" s="405"/>
      <c r="C241" s="372"/>
      <c r="D241" s="372"/>
      <c r="E241" s="402"/>
      <c r="F241" s="486"/>
      <c r="G241" s="487"/>
      <c r="H241" s="486"/>
      <c r="I241" s="487"/>
      <c r="J241" s="486"/>
      <c r="K241" s="487"/>
      <c r="L241" s="486"/>
      <c r="M241" s="487"/>
      <c r="N241" s="486"/>
      <c r="O241" s="487"/>
      <c r="P241" s="486"/>
      <c r="Q241" s="487"/>
      <c r="R241" s="486"/>
      <c r="S241" s="487"/>
      <c r="T241" s="486"/>
      <c r="U241" s="487"/>
      <c r="V241" s="486"/>
      <c r="W241" s="487"/>
      <c r="X241" s="486"/>
      <c r="Y241" s="487"/>
      <c r="Z241" s="486"/>
      <c r="AA241" s="487"/>
    </row>
    <row r="242" spans="2:27" x14ac:dyDescent="0.2">
      <c r="B242" s="406"/>
      <c r="C242" s="372"/>
      <c r="D242" s="372"/>
      <c r="E242" s="486"/>
      <c r="F242" s="487"/>
      <c r="G242" s="486"/>
      <c r="H242" s="487"/>
      <c r="I242" s="486"/>
      <c r="J242" s="487"/>
      <c r="K242" s="486"/>
      <c r="L242" s="487"/>
      <c r="M242" s="486"/>
      <c r="N242" s="487"/>
      <c r="O242" s="486"/>
      <c r="P242" s="487"/>
      <c r="Q242" s="486"/>
      <c r="R242" s="487"/>
      <c r="S242" s="486"/>
      <c r="T242" s="487"/>
      <c r="U242" s="486"/>
      <c r="V242" s="487"/>
      <c r="W242" s="486"/>
      <c r="X242" s="487"/>
      <c r="Y242" s="486"/>
      <c r="Z242" s="487"/>
      <c r="AA242" s="402"/>
    </row>
    <row r="243" spans="2:27" x14ac:dyDescent="0.2">
      <c r="B243" s="405"/>
      <c r="C243" s="372"/>
      <c r="D243" s="372"/>
      <c r="E243" s="402"/>
      <c r="F243" s="486"/>
      <c r="G243" s="487"/>
      <c r="H243" s="486"/>
      <c r="I243" s="487"/>
      <c r="J243" s="486"/>
      <c r="K243" s="487"/>
      <c r="L243" s="486"/>
      <c r="M243" s="487"/>
      <c r="N243" s="486"/>
      <c r="O243" s="487"/>
      <c r="P243" s="486"/>
      <c r="Q243" s="487"/>
      <c r="R243" s="486"/>
      <c r="S243" s="487"/>
      <c r="T243" s="486"/>
      <c r="U243" s="487"/>
      <c r="V243" s="486"/>
      <c r="W243" s="487"/>
      <c r="X243" s="486"/>
      <c r="Y243" s="487"/>
      <c r="Z243" s="486"/>
      <c r="AA243" s="487"/>
    </row>
    <row r="244" spans="2:27" x14ac:dyDescent="0.2">
      <c r="B244" s="406"/>
      <c r="C244" s="372"/>
      <c r="D244" s="372"/>
      <c r="E244" s="486"/>
      <c r="F244" s="487"/>
      <c r="G244" s="486"/>
      <c r="H244" s="487"/>
      <c r="I244" s="486"/>
      <c r="J244" s="487"/>
      <c r="K244" s="486"/>
      <c r="L244" s="487"/>
      <c r="M244" s="486"/>
      <c r="N244" s="487"/>
      <c r="O244" s="486"/>
      <c r="P244" s="487"/>
      <c r="Q244" s="486"/>
      <c r="R244" s="487"/>
      <c r="S244" s="486"/>
      <c r="T244" s="487"/>
      <c r="U244" s="486"/>
      <c r="V244" s="487"/>
      <c r="W244" s="486"/>
      <c r="X244" s="487"/>
      <c r="Y244" s="486"/>
      <c r="Z244" s="487"/>
      <c r="AA244" s="402"/>
    </row>
    <row r="245" spans="2:27" x14ac:dyDescent="0.2">
      <c r="B245" s="405"/>
      <c r="C245" s="372"/>
      <c r="D245" s="372"/>
      <c r="E245" s="402"/>
      <c r="F245" s="486"/>
      <c r="G245" s="487"/>
      <c r="H245" s="486"/>
      <c r="I245" s="487"/>
      <c r="J245" s="486"/>
      <c r="K245" s="487"/>
      <c r="L245" s="486"/>
      <c r="M245" s="487"/>
      <c r="N245" s="486"/>
      <c r="O245" s="487"/>
      <c r="P245" s="486"/>
      <c r="Q245" s="487"/>
      <c r="R245" s="486"/>
      <c r="S245" s="487"/>
      <c r="T245" s="486"/>
      <c r="U245" s="487"/>
      <c r="V245" s="486"/>
      <c r="W245" s="487"/>
      <c r="X245" s="486"/>
      <c r="Y245" s="487"/>
      <c r="Z245" s="486"/>
      <c r="AA245" s="487"/>
    </row>
    <row r="246" spans="2:27" x14ac:dyDescent="0.2">
      <c r="B246" s="406"/>
      <c r="C246" s="372"/>
      <c r="D246" s="372"/>
      <c r="E246" s="486"/>
      <c r="F246" s="487"/>
      <c r="G246" s="486"/>
      <c r="H246" s="487"/>
      <c r="I246" s="486"/>
      <c r="J246" s="487"/>
      <c r="K246" s="486"/>
      <c r="L246" s="487"/>
      <c r="M246" s="486"/>
      <c r="N246" s="487"/>
      <c r="O246" s="486"/>
      <c r="P246" s="487"/>
      <c r="Q246" s="486"/>
      <c r="R246" s="487"/>
      <c r="S246" s="486"/>
      <c r="T246" s="487"/>
      <c r="U246" s="486"/>
      <c r="V246" s="487"/>
      <c r="W246" s="486"/>
      <c r="X246" s="487"/>
      <c r="Y246" s="486"/>
      <c r="Z246" s="487"/>
      <c r="AA246" s="402"/>
    </row>
    <row r="247" spans="2:27" x14ac:dyDescent="0.2">
      <c r="B247" s="405"/>
      <c r="C247" s="372"/>
      <c r="D247" s="372"/>
      <c r="E247" s="402"/>
      <c r="F247" s="486"/>
      <c r="G247" s="487"/>
      <c r="H247" s="486"/>
      <c r="I247" s="487"/>
      <c r="J247" s="486"/>
      <c r="K247" s="487"/>
      <c r="L247" s="486"/>
      <c r="M247" s="487"/>
      <c r="N247" s="486"/>
      <c r="O247" s="487"/>
      <c r="P247" s="486"/>
      <c r="Q247" s="487"/>
      <c r="R247" s="486"/>
      <c r="S247" s="487"/>
      <c r="T247" s="486"/>
      <c r="U247" s="487"/>
      <c r="V247" s="486"/>
      <c r="W247" s="487"/>
      <c r="X247" s="486"/>
      <c r="Y247" s="487"/>
      <c r="Z247" s="486"/>
      <c r="AA247" s="487"/>
    </row>
    <row r="248" spans="2:27" x14ac:dyDescent="0.2">
      <c r="B248" s="406"/>
      <c r="C248" s="372"/>
      <c r="D248" s="372"/>
      <c r="E248" s="486"/>
      <c r="F248" s="487"/>
      <c r="G248" s="486"/>
      <c r="H248" s="487"/>
      <c r="I248" s="486"/>
      <c r="J248" s="487"/>
      <c r="K248" s="486"/>
      <c r="L248" s="487"/>
      <c r="M248" s="486"/>
      <c r="N248" s="487"/>
      <c r="O248" s="486"/>
      <c r="P248" s="487"/>
      <c r="Q248" s="486"/>
      <c r="R248" s="487"/>
      <c r="S248" s="486"/>
      <c r="T248" s="487"/>
      <c r="U248" s="486"/>
      <c r="V248" s="487"/>
      <c r="W248" s="486"/>
      <c r="X248" s="487"/>
      <c r="Y248" s="486"/>
      <c r="Z248" s="487"/>
      <c r="AA248" s="402"/>
    </row>
    <row r="249" spans="2:27" x14ac:dyDescent="0.2">
      <c r="B249" s="405"/>
      <c r="C249" s="372"/>
      <c r="D249" s="372"/>
      <c r="E249" s="402"/>
      <c r="F249" s="486"/>
      <c r="G249" s="487"/>
      <c r="H249" s="486"/>
      <c r="I249" s="487"/>
      <c r="J249" s="486"/>
      <c r="K249" s="487"/>
      <c r="L249" s="486"/>
      <c r="M249" s="487"/>
      <c r="N249" s="486"/>
      <c r="O249" s="487"/>
      <c r="P249" s="486"/>
      <c r="Q249" s="487"/>
      <c r="R249" s="486"/>
      <c r="S249" s="487"/>
      <c r="T249" s="486"/>
      <c r="U249" s="487"/>
      <c r="V249" s="486"/>
      <c r="W249" s="487"/>
      <c r="X249" s="486"/>
      <c r="Y249" s="487"/>
      <c r="Z249" s="486"/>
      <c r="AA249" s="487"/>
    </row>
    <row r="250" spans="2:27" x14ac:dyDescent="0.2">
      <c r="B250" s="406"/>
      <c r="C250" s="372"/>
      <c r="D250" s="372"/>
      <c r="E250" s="486"/>
      <c r="F250" s="487"/>
      <c r="G250" s="486"/>
      <c r="H250" s="487"/>
      <c r="I250" s="486"/>
      <c r="J250" s="487"/>
      <c r="K250" s="486"/>
      <c r="L250" s="487"/>
      <c r="M250" s="486"/>
      <c r="N250" s="487"/>
      <c r="O250" s="486"/>
      <c r="P250" s="487"/>
      <c r="Q250" s="486"/>
      <c r="R250" s="487"/>
      <c r="S250" s="486"/>
      <c r="T250" s="487"/>
      <c r="U250" s="486"/>
      <c r="V250" s="487"/>
      <c r="W250" s="486"/>
      <c r="X250" s="487"/>
      <c r="Y250" s="486"/>
      <c r="Z250" s="487"/>
      <c r="AA250" s="402"/>
    </row>
    <row r="251" spans="2:27" x14ac:dyDescent="0.2">
      <c r="B251" s="405"/>
      <c r="C251" s="372"/>
      <c r="D251" s="372"/>
      <c r="E251" s="402"/>
      <c r="F251" s="486"/>
      <c r="G251" s="487"/>
      <c r="H251" s="486"/>
      <c r="I251" s="487"/>
      <c r="J251" s="486"/>
      <c r="K251" s="487"/>
      <c r="L251" s="486"/>
      <c r="M251" s="487"/>
      <c r="N251" s="486"/>
      <c r="O251" s="487"/>
      <c r="P251" s="486"/>
      <c r="Q251" s="487"/>
      <c r="R251" s="486"/>
      <c r="S251" s="487"/>
      <c r="T251" s="486"/>
      <c r="U251" s="487"/>
      <c r="V251" s="486"/>
      <c r="W251" s="487"/>
      <c r="X251" s="486"/>
      <c r="Y251" s="487"/>
      <c r="Z251" s="486"/>
      <c r="AA251" s="487"/>
    </row>
    <row r="252" spans="2:27" x14ac:dyDescent="0.2">
      <c r="B252" s="406"/>
      <c r="C252" s="372"/>
      <c r="D252" s="372"/>
      <c r="E252" s="486"/>
      <c r="F252" s="487"/>
      <c r="G252" s="486"/>
      <c r="H252" s="487"/>
      <c r="I252" s="486"/>
      <c r="J252" s="487"/>
      <c r="K252" s="486"/>
      <c r="L252" s="487"/>
      <c r="M252" s="486"/>
      <c r="N252" s="487"/>
      <c r="O252" s="486"/>
      <c r="P252" s="487"/>
      <c r="Q252" s="486"/>
      <c r="R252" s="487"/>
      <c r="S252" s="486"/>
      <c r="T252" s="487"/>
      <c r="U252" s="486"/>
      <c r="V252" s="487"/>
      <c r="W252" s="486"/>
      <c r="X252" s="487"/>
      <c r="Y252" s="486"/>
      <c r="Z252" s="487"/>
      <c r="AA252" s="402"/>
    </row>
    <row r="253" spans="2:27" x14ac:dyDescent="0.2">
      <c r="B253" s="405"/>
      <c r="C253" s="372"/>
      <c r="D253" s="372"/>
      <c r="E253" s="402"/>
      <c r="F253" s="486"/>
      <c r="G253" s="487"/>
      <c r="H253" s="486"/>
      <c r="I253" s="487"/>
      <c r="J253" s="486"/>
      <c r="K253" s="487"/>
      <c r="L253" s="486"/>
      <c r="M253" s="487"/>
      <c r="N253" s="486"/>
      <c r="O253" s="487"/>
      <c r="P253" s="486"/>
      <c r="Q253" s="487"/>
      <c r="R253" s="486"/>
      <c r="S253" s="487"/>
      <c r="T253" s="486"/>
      <c r="U253" s="487"/>
      <c r="V253" s="486"/>
      <c r="W253" s="487"/>
      <c r="X253" s="486"/>
      <c r="Y253" s="487"/>
      <c r="Z253" s="486"/>
      <c r="AA253" s="487"/>
    </row>
    <row r="254" spans="2:27" x14ac:dyDescent="0.2">
      <c r="B254" s="406"/>
      <c r="C254" s="372"/>
      <c r="D254" s="372"/>
      <c r="E254" s="486"/>
      <c r="F254" s="487"/>
      <c r="G254" s="486"/>
      <c r="H254" s="487"/>
      <c r="I254" s="486"/>
      <c r="J254" s="487"/>
      <c r="K254" s="486"/>
      <c r="L254" s="487"/>
      <c r="M254" s="486"/>
      <c r="N254" s="487"/>
      <c r="O254" s="486"/>
      <c r="P254" s="487"/>
      <c r="Q254" s="486"/>
      <c r="R254" s="487"/>
      <c r="S254" s="486"/>
      <c r="T254" s="487"/>
      <c r="U254" s="486"/>
      <c r="V254" s="487"/>
      <c r="W254" s="486"/>
      <c r="X254" s="487"/>
      <c r="Y254" s="486"/>
      <c r="Z254" s="487"/>
      <c r="AA254" s="402"/>
    </row>
    <row r="255" spans="2:27" x14ac:dyDescent="0.2">
      <c r="B255" s="405"/>
      <c r="C255" s="372"/>
      <c r="D255" s="372"/>
      <c r="E255" s="402"/>
      <c r="F255" s="486"/>
      <c r="G255" s="487"/>
      <c r="H255" s="486"/>
      <c r="I255" s="487"/>
      <c r="J255" s="486"/>
      <c r="K255" s="487"/>
      <c r="L255" s="486"/>
      <c r="M255" s="487"/>
      <c r="N255" s="486"/>
      <c r="O255" s="487"/>
      <c r="P255" s="486"/>
      <c r="Q255" s="487"/>
      <c r="R255" s="486"/>
      <c r="S255" s="487"/>
      <c r="T255" s="486"/>
      <c r="U255" s="487"/>
      <c r="V255" s="486"/>
      <c r="W255" s="487"/>
      <c r="X255" s="486"/>
      <c r="Y255" s="487"/>
      <c r="Z255" s="486"/>
      <c r="AA255" s="487"/>
    </row>
    <row r="256" spans="2:27" x14ac:dyDescent="0.2">
      <c r="B256" s="406"/>
      <c r="C256" s="372"/>
      <c r="D256" s="372"/>
      <c r="E256" s="486"/>
      <c r="F256" s="487"/>
      <c r="G256" s="486"/>
      <c r="H256" s="487"/>
      <c r="I256" s="486"/>
      <c r="J256" s="487"/>
      <c r="K256" s="486"/>
      <c r="L256" s="487"/>
      <c r="M256" s="486"/>
      <c r="N256" s="487"/>
      <c r="O256" s="486"/>
      <c r="P256" s="487"/>
      <c r="Q256" s="486"/>
      <c r="R256" s="487"/>
      <c r="S256" s="486"/>
      <c r="T256" s="487"/>
      <c r="U256" s="486"/>
      <c r="V256" s="487"/>
      <c r="W256" s="486"/>
      <c r="X256" s="487"/>
      <c r="Y256" s="486"/>
      <c r="Z256" s="487"/>
      <c r="AA256" s="402"/>
    </row>
    <row r="257" spans="2:27" x14ac:dyDescent="0.2">
      <c r="B257" s="405"/>
      <c r="C257" s="372"/>
      <c r="D257" s="372"/>
      <c r="E257" s="402"/>
      <c r="F257" s="486"/>
      <c r="G257" s="487"/>
      <c r="H257" s="486"/>
      <c r="I257" s="487"/>
      <c r="J257" s="486"/>
      <c r="K257" s="487"/>
      <c r="L257" s="486"/>
      <c r="M257" s="487"/>
      <c r="N257" s="486"/>
      <c r="O257" s="487"/>
      <c r="P257" s="486"/>
      <c r="Q257" s="487"/>
      <c r="R257" s="486"/>
      <c r="S257" s="487"/>
      <c r="T257" s="486"/>
      <c r="U257" s="487"/>
      <c r="V257" s="486"/>
      <c r="W257" s="487"/>
      <c r="X257" s="486"/>
      <c r="Y257" s="487"/>
      <c r="Z257" s="486"/>
      <c r="AA257" s="487"/>
    </row>
    <row r="258" spans="2:27" x14ac:dyDescent="0.2">
      <c r="B258" s="406"/>
      <c r="C258" s="372"/>
      <c r="D258" s="372"/>
      <c r="E258" s="486"/>
      <c r="F258" s="487"/>
      <c r="G258" s="486"/>
      <c r="H258" s="487"/>
      <c r="I258" s="486"/>
      <c r="J258" s="487"/>
      <c r="K258" s="486"/>
      <c r="L258" s="487"/>
      <c r="M258" s="486"/>
      <c r="N258" s="487"/>
      <c r="O258" s="486"/>
      <c r="P258" s="487"/>
      <c r="Q258" s="486"/>
      <c r="R258" s="487"/>
      <c r="S258" s="486"/>
      <c r="T258" s="487"/>
      <c r="U258" s="486"/>
      <c r="V258" s="487"/>
      <c r="W258" s="486"/>
      <c r="X258" s="487"/>
      <c r="Y258" s="486"/>
      <c r="Z258" s="487"/>
      <c r="AA258" s="402"/>
    </row>
    <row r="259" spans="2:27" x14ac:dyDescent="0.2">
      <c r="B259" s="405"/>
      <c r="C259" s="372"/>
      <c r="D259" s="372"/>
      <c r="E259" s="402"/>
      <c r="F259" s="486"/>
      <c r="G259" s="487"/>
      <c r="H259" s="486"/>
      <c r="I259" s="487"/>
      <c r="J259" s="486"/>
      <c r="K259" s="487"/>
      <c r="L259" s="486"/>
      <c r="M259" s="487"/>
      <c r="N259" s="486"/>
      <c r="O259" s="487"/>
      <c r="P259" s="486"/>
      <c r="Q259" s="487"/>
      <c r="R259" s="486"/>
      <c r="S259" s="487"/>
      <c r="T259" s="486"/>
      <c r="U259" s="487"/>
      <c r="V259" s="486"/>
      <c r="W259" s="487"/>
      <c r="X259" s="486"/>
      <c r="Y259" s="487"/>
      <c r="Z259" s="486"/>
      <c r="AA259" s="487"/>
    </row>
    <row r="260" spans="2:27" x14ac:dyDescent="0.2">
      <c r="B260" s="406"/>
      <c r="C260" s="372"/>
      <c r="D260" s="372"/>
      <c r="E260" s="486"/>
      <c r="F260" s="487"/>
      <c r="G260" s="486"/>
      <c r="H260" s="487"/>
      <c r="I260" s="486"/>
      <c r="J260" s="487"/>
      <c r="K260" s="486"/>
      <c r="L260" s="487"/>
      <c r="M260" s="486"/>
      <c r="N260" s="487"/>
      <c r="O260" s="486"/>
      <c r="P260" s="487"/>
      <c r="Q260" s="486"/>
      <c r="R260" s="487"/>
      <c r="S260" s="486"/>
      <c r="T260" s="487"/>
      <c r="U260" s="486"/>
      <c r="V260" s="487"/>
      <c r="W260" s="486"/>
      <c r="X260" s="487"/>
      <c r="Y260" s="486"/>
      <c r="Z260" s="487"/>
      <c r="AA260" s="402"/>
    </row>
    <row r="261" spans="2:27" x14ac:dyDescent="0.2">
      <c r="B261" s="405"/>
      <c r="C261" s="372"/>
      <c r="D261" s="372"/>
      <c r="E261" s="402"/>
      <c r="F261" s="486"/>
      <c r="G261" s="487"/>
      <c r="H261" s="486"/>
      <c r="I261" s="487"/>
      <c r="J261" s="486"/>
      <c r="K261" s="487"/>
      <c r="L261" s="486"/>
      <c r="M261" s="487"/>
      <c r="N261" s="486"/>
      <c r="O261" s="487"/>
      <c r="P261" s="486"/>
      <c r="Q261" s="487"/>
      <c r="R261" s="486"/>
      <c r="S261" s="487"/>
      <c r="T261" s="486"/>
      <c r="U261" s="487"/>
      <c r="V261" s="486"/>
      <c r="W261" s="487"/>
      <c r="X261" s="486"/>
      <c r="Y261" s="487"/>
      <c r="Z261" s="486"/>
      <c r="AA261" s="487"/>
    </row>
    <row r="262" spans="2:27" x14ac:dyDescent="0.2">
      <c r="B262" s="406"/>
      <c r="C262" s="372"/>
      <c r="D262" s="372"/>
      <c r="E262" s="486"/>
      <c r="F262" s="487"/>
      <c r="G262" s="486"/>
      <c r="H262" s="487"/>
      <c r="I262" s="486"/>
      <c r="J262" s="487"/>
      <c r="K262" s="486"/>
      <c r="L262" s="487"/>
      <c r="M262" s="486"/>
      <c r="N262" s="487"/>
      <c r="O262" s="486"/>
      <c r="P262" s="487"/>
      <c r="Q262" s="486"/>
      <c r="R262" s="487"/>
      <c r="S262" s="486"/>
      <c r="T262" s="487"/>
      <c r="U262" s="486"/>
      <c r="V262" s="487"/>
      <c r="W262" s="486"/>
      <c r="X262" s="487"/>
      <c r="Y262" s="486"/>
      <c r="Z262" s="487"/>
      <c r="AA262" s="402"/>
    </row>
    <row r="263" spans="2:27" x14ac:dyDescent="0.2">
      <c r="B263" s="405"/>
      <c r="C263" s="372"/>
      <c r="D263" s="372"/>
      <c r="E263" s="402"/>
      <c r="F263" s="486"/>
      <c r="G263" s="487"/>
      <c r="H263" s="486"/>
      <c r="I263" s="487"/>
      <c r="J263" s="486"/>
      <c r="K263" s="487"/>
      <c r="L263" s="486"/>
      <c r="M263" s="487"/>
      <c r="N263" s="486"/>
      <c r="O263" s="487"/>
      <c r="P263" s="486"/>
      <c r="Q263" s="487"/>
      <c r="R263" s="486"/>
      <c r="S263" s="487"/>
      <c r="T263" s="486"/>
      <c r="U263" s="487"/>
      <c r="V263" s="486"/>
      <c r="W263" s="487"/>
      <c r="X263" s="486"/>
      <c r="Y263" s="487"/>
      <c r="Z263" s="486"/>
      <c r="AA263" s="487"/>
    </row>
    <row r="264" spans="2:27" x14ac:dyDescent="0.2">
      <c r="B264" s="406"/>
      <c r="C264" s="372"/>
      <c r="D264" s="372"/>
      <c r="E264" s="486"/>
      <c r="F264" s="487"/>
      <c r="G264" s="486"/>
      <c r="H264" s="487"/>
      <c r="I264" s="486"/>
      <c r="J264" s="487"/>
      <c r="K264" s="486"/>
      <c r="L264" s="487"/>
      <c r="M264" s="486"/>
      <c r="N264" s="487"/>
      <c r="O264" s="486"/>
      <c r="P264" s="487"/>
      <c r="Q264" s="486"/>
      <c r="R264" s="487"/>
      <c r="S264" s="486"/>
      <c r="T264" s="487"/>
      <c r="U264" s="486"/>
      <c r="V264" s="487"/>
      <c r="W264" s="486"/>
      <c r="X264" s="487"/>
      <c r="Y264" s="486"/>
      <c r="Z264" s="487"/>
      <c r="AA264" s="402"/>
    </row>
    <row r="265" spans="2:27" x14ac:dyDescent="0.2">
      <c r="B265" s="405"/>
      <c r="C265" s="372"/>
      <c r="D265" s="372"/>
      <c r="E265" s="402"/>
      <c r="F265" s="486"/>
      <c r="G265" s="487"/>
      <c r="H265" s="486"/>
      <c r="I265" s="487"/>
      <c r="J265" s="486"/>
      <c r="K265" s="487"/>
      <c r="L265" s="486"/>
      <c r="M265" s="487"/>
      <c r="N265" s="486"/>
      <c r="O265" s="487"/>
      <c r="P265" s="486"/>
      <c r="Q265" s="487"/>
      <c r="R265" s="486"/>
      <c r="S265" s="487"/>
      <c r="T265" s="486"/>
      <c r="U265" s="487"/>
      <c r="V265" s="486"/>
      <c r="W265" s="487"/>
      <c r="X265" s="486"/>
      <c r="Y265" s="487"/>
      <c r="Z265" s="486"/>
      <c r="AA265" s="487"/>
    </row>
    <row r="266" spans="2:27" x14ac:dyDescent="0.2">
      <c r="B266" s="406"/>
      <c r="C266" s="372"/>
      <c r="D266" s="372"/>
      <c r="E266" s="486"/>
      <c r="F266" s="487"/>
      <c r="G266" s="486"/>
      <c r="H266" s="487"/>
      <c r="I266" s="486"/>
      <c r="J266" s="487"/>
      <c r="K266" s="486"/>
      <c r="L266" s="487"/>
      <c r="M266" s="486"/>
      <c r="N266" s="487"/>
      <c r="O266" s="486"/>
      <c r="P266" s="487"/>
      <c r="Q266" s="486"/>
      <c r="R266" s="487"/>
      <c r="S266" s="486"/>
      <c r="T266" s="487"/>
      <c r="U266" s="486"/>
      <c r="V266" s="487"/>
      <c r="W266" s="486"/>
      <c r="X266" s="487"/>
      <c r="Y266" s="486"/>
      <c r="Z266" s="487"/>
      <c r="AA266" s="402"/>
    </row>
    <row r="267" spans="2:27" x14ac:dyDescent="0.2">
      <c r="B267" s="405"/>
      <c r="C267" s="372"/>
      <c r="D267" s="372"/>
      <c r="E267" s="402"/>
      <c r="F267" s="486"/>
      <c r="G267" s="487"/>
      <c r="H267" s="486"/>
      <c r="I267" s="487"/>
      <c r="J267" s="486"/>
      <c r="K267" s="487"/>
      <c r="L267" s="486"/>
      <c r="M267" s="487"/>
      <c r="N267" s="486"/>
      <c r="O267" s="487"/>
      <c r="P267" s="486"/>
      <c r="Q267" s="487"/>
      <c r="R267" s="486"/>
      <c r="S267" s="487"/>
      <c r="T267" s="486"/>
      <c r="U267" s="487"/>
      <c r="V267" s="486"/>
      <c r="W267" s="487"/>
      <c r="X267" s="486"/>
      <c r="Y267" s="487"/>
      <c r="Z267" s="486"/>
      <c r="AA267" s="487"/>
    </row>
    <row r="268" spans="2:27" x14ac:dyDescent="0.2">
      <c r="B268" s="406"/>
      <c r="C268" s="372"/>
      <c r="D268" s="372"/>
      <c r="E268" s="486"/>
      <c r="F268" s="487"/>
      <c r="G268" s="486"/>
      <c r="H268" s="487"/>
      <c r="I268" s="486"/>
      <c r="J268" s="487"/>
      <c r="K268" s="486"/>
      <c r="L268" s="487"/>
      <c r="M268" s="486"/>
      <c r="N268" s="487"/>
      <c r="O268" s="486"/>
      <c r="P268" s="487"/>
      <c r="Q268" s="486"/>
      <c r="R268" s="487"/>
      <c r="S268" s="486"/>
      <c r="T268" s="487"/>
      <c r="U268" s="486"/>
      <c r="V268" s="487"/>
      <c r="W268" s="486"/>
      <c r="X268" s="487"/>
      <c r="Y268" s="486"/>
      <c r="Z268" s="487"/>
      <c r="AA268" s="402"/>
    </row>
    <row r="269" spans="2:27" x14ac:dyDescent="0.2">
      <c r="B269" s="405"/>
      <c r="C269" s="372"/>
      <c r="D269" s="372"/>
      <c r="E269" s="402"/>
      <c r="F269" s="486"/>
      <c r="G269" s="487"/>
      <c r="H269" s="486"/>
      <c r="I269" s="487"/>
      <c r="J269" s="486"/>
      <c r="K269" s="487"/>
      <c r="L269" s="486"/>
      <c r="M269" s="487"/>
      <c r="N269" s="486"/>
      <c r="O269" s="487"/>
      <c r="P269" s="486"/>
      <c r="Q269" s="487"/>
      <c r="R269" s="486"/>
      <c r="S269" s="487"/>
      <c r="T269" s="486"/>
      <c r="U269" s="487"/>
      <c r="V269" s="486"/>
      <c r="W269" s="487"/>
      <c r="X269" s="486"/>
      <c r="Y269" s="487"/>
      <c r="Z269" s="486"/>
      <c r="AA269" s="487"/>
    </row>
    <row r="270" spans="2:27" x14ac:dyDescent="0.2">
      <c r="B270" s="406"/>
      <c r="C270" s="372"/>
      <c r="D270" s="372"/>
      <c r="E270" s="486"/>
      <c r="F270" s="487"/>
      <c r="G270" s="486"/>
      <c r="H270" s="487"/>
      <c r="I270" s="486"/>
      <c r="J270" s="487"/>
      <c r="K270" s="486"/>
      <c r="L270" s="487"/>
      <c r="M270" s="486"/>
      <c r="N270" s="487"/>
      <c r="O270" s="486"/>
      <c r="P270" s="487"/>
      <c r="Q270" s="486"/>
      <c r="R270" s="487"/>
      <c r="S270" s="486"/>
      <c r="T270" s="487"/>
      <c r="U270" s="486"/>
      <c r="V270" s="487"/>
      <c r="W270" s="486"/>
      <c r="X270" s="487"/>
      <c r="Y270" s="486"/>
      <c r="Z270" s="487"/>
      <c r="AA270" s="402"/>
    </row>
    <row r="271" spans="2:27" x14ac:dyDescent="0.2">
      <c r="B271" s="405"/>
      <c r="C271" s="372"/>
      <c r="D271" s="372"/>
      <c r="E271" s="402"/>
      <c r="F271" s="486"/>
      <c r="G271" s="487"/>
      <c r="H271" s="486"/>
      <c r="I271" s="487"/>
      <c r="J271" s="486"/>
      <c r="K271" s="487"/>
      <c r="L271" s="486"/>
      <c r="M271" s="487"/>
      <c r="N271" s="486"/>
      <c r="O271" s="487"/>
      <c r="P271" s="486"/>
      <c r="Q271" s="487"/>
      <c r="R271" s="486"/>
      <c r="S271" s="487"/>
      <c r="T271" s="486"/>
      <c r="U271" s="487"/>
      <c r="V271" s="486"/>
      <c r="W271" s="487"/>
      <c r="X271" s="486"/>
      <c r="Y271" s="487"/>
      <c r="Z271" s="486"/>
      <c r="AA271" s="487"/>
    </row>
    <row r="272" spans="2:27" x14ac:dyDescent="0.2">
      <c r="B272" s="406"/>
      <c r="C272" s="372"/>
      <c r="D272" s="372"/>
      <c r="E272" s="486"/>
      <c r="F272" s="487"/>
      <c r="G272" s="486"/>
      <c r="H272" s="487"/>
      <c r="I272" s="486"/>
      <c r="J272" s="487"/>
      <c r="K272" s="486"/>
      <c r="L272" s="487"/>
      <c r="M272" s="486"/>
      <c r="N272" s="487"/>
      <c r="O272" s="486"/>
      <c r="P272" s="487"/>
      <c r="Q272" s="486"/>
      <c r="R272" s="487"/>
      <c r="S272" s="486"/>
      <c r="T272" s="487"/>
      <c r="U272" s="486"/>
      <c r="V272" s="487"/>
      <c r="W272" s="486"/>
      <c r="X272" s="487"/>
      <c r="Y272" s="486"/>
      <c r="Z272" s="487"/>
      <c r="AA272" s="402"/>
    </row>
    <row r="273" spans="2:27" x14ac:dyDescent="0.2">
      <c r="B273" s="405"/>
      <c r="C273" s="372"/>
      <c r="D273" s="372"/>
      <c r="E273" s="402"/>
      <c r="F273" s="486"/>
      <c r="G273" s="487"/>
      <c r="H273" s="486"/>
      <c r="I273" s="487"/>
      <c r="J273" s="486"/>
      <c r="K273" s="487"/>
      <c r="L273" s="486"/>
      <c r="M273" s="487"/>
      <c r="N273" s="486"/>
      <c r="O273" s="487"/>
      <c r="P273" s="486"/>
      <c r="Q273" s="487"/>
      <c r="R273" s="486"/>
      <c r="S273" s="487"/>
      <c r="T273" s="486"/>
      <c r="U273" s="487"/>
      <c r="V273" s="486"/>
      <c r="W273" s="487"/>
      <c r="X273" s="486"/>
      <c r="Y273" s="487"/>
      <c r="Z273" s="486"/>
      <c r="AA273" s="487"/>
    </row>
    <row r="274" spans="2:27" x14ac:dyDescent="0.2">
      <c r="B274" s="406"/>
      <c r="C274" s="372"/>
      <c r="D274" s="372"/>
      <c r="E274" s="486"/>
      <c r="F274" s="487"/>
      <c r="G274" s="486"/>
      <c r="H274" s="487"/>
      <c r="I274" s="486"/>
      <c r="J274" s="487"/>
      <c r="K274" s="486"/>
      <c r="L274" s="487"/>
      <c r="M274" s="486"/>
      <c r="N274" s="487"/>
      <c r="O274" s="486"/>
      <c r="P274" s="487"/>
      <c r="Q274" s="486"/>
      <c r="R274" s="487"/>
      <c r="S274" s="486"/>
      <c r="T274" s="487"/>
      <c r="U274" s="486"/>
      <c r="V274" s="487"/>
      <c r="W274" s="486"/>
      <c r="X274" s="487"/>
      <c r="Y274" s="486"/>
      <c r="Z274" s="487"/>
      <c r="AA274" s="402"/>
    </row>
    <row r="275" spans="2:27" x14ac:dyDescent="0.2">
      <c r="B275" s="405"/>
      <c r="C275" s="372"/>
      <c r="D275" s="372"/>
      <c r="E275" s="402"/>
      <c r="F275" s="486"/>
      <c r="G275" s="487"/>
      <c r="H275" s="486"/>
      <c r="I275" s="487"/>
      <c r="J275" s="486"/>
      <c r="K275" s="487"/>
      <c r="L275" s="486"/>
      <c r="M275" s="487"/>
      <c r="N275" s="486"/>
      <c r="O275" s="487"/>
      <c r="P275" s="486"/>
      <c r="Q275" s="487"/>
      <c r="R275" s="486"/>
      <c r="S275" s="487"/>
      <c r="T275" s="486"/>
      <c r="U275" s="487"/>
      <c r="V275" s="486"/>
      <c r="W275" s="487"/>
      <c r="X275" s="486"/>
      <c r="Y275" s="487"/>
      <c r="Z275" s="486"/>
      <c r="AA275" s="487"/>
    </row>
    <row r="276" spans="2:27" x14ac:dyDescent="0.2">
      <c r="B276" s="406"/>
      <c r="C276" s="372"/>
      <c r="D276" s="372"/>
      <c r="E276" s="486"/>
      <c r="F276" s="487"/>
      <c r="G276" s="486"/>
      <c r="H276" s="487"/>
      <c r="I276" s="486"/>
      <c r="J276" s="487"/>
      <c r="K276" s="486"/>
      <c r="L276" s="487"/>
      <c r="M276" s="486"/>
      <c r="N276" s="487"/>
      <c r="O276" s="486"/>
      <c r="P276" s="487"/>
      <c r="Q276" s="486"/>
      <c r="R276" s="487"/>
      <c r="S276" s="486"/>
      <c r="T276" s="487"/>
      <c r="U276" s="486"/>
      <c r="V276" s="487"/>
      <c r="W276" s="486"/>
      <c r="X276" s="487"/>
      <c r="Y276" s="486"/>
      <c r="Z276" s="487"/>
      <c r="AA276" s="402"/>
    </row>
    <row r="277" spans="2:27" x14ac:dyDescent="0.2">
      <c r="B277" s="405"/>
      <c r="C277" s="372"/>
      <c r="D277" s="372"/>
      <c r="E277" s="402"/>
      <c r="F277" s="486"/>
      <c r="G277" s="487"/>
      <c r="H277" s="486"/>
      <c r="I277" s="487"/>
      <c r="J277" s="486"/>
      <c r="K277" s="487"/>
      <c r="L277" s="486"/>
      <c r="M277" s="487"/>
      <c r="N277" s="486"/>
      <c r="O277" s="487"/>
      <c r="P277" s="486"/>
      <c r="Q277" s="487"/>
      <c r="R277" s="486"/>
      <c r="S277" s="487"/>
      <c r="T277" s="486"/>
      <c r="U277" s="487"/>
      <c r="V277" s="486"/>
      <c r="W277" s="487"/>
      <c r="X277" s="486"/>
      <c r="Y277" s="487"/>
      <c r="Z277" s="486"/>
      <c r="AA277" s="487"/>
    </row>
    <row r="278" spans="2:27" x14ac:dyDescent="0.2">
      <c r="B278" s="406"/>
      <c r="C278" s="372"/>
      <c r="D278" s="372"/>
      <c r="E278" s="486"/>
      <c r="F278" s="487"/>
      <c r="G278" s="486"/>
      <c r="H278" s="487"/>
      <c r="I278" s="486"/>
      <c r="J278" s="487"/>
      <c r="K278" s="486"/>
      <c r="L278" s="487"/>
      <c r="M278" s="486"/>
      <c r="N278" s="487"/>
      <c r="O278" s="486"/>
      <c r="P278" s="487"/>
      <c r="Q278" s="486"/>
      <c r="R278" s="487"/>
      <c r="S278" s="486"/>
      <c r="T278" s="487"/>
      <c r="U278" s="486"/>
      <c r="V278" s="487"/>
      <c r="W278" s="486"/>
      <c r="X278" s="487"/>
      <c r="Y278" s="486"/>
      <c r="Z278" s="487"/>
      <c r="AA278" s="402"/>
    </row>
    <row r="279" spans="2:27" x14ac:dyDescent="0.2">
      <c r="B279" s="405"/>
      <c r="C279" s="372"/>
      <c r="D279" s="372"/>
      <c r="E279" s="402"/>
      <c r="F279" s="486"/>
      <c r="G279" s="487"/>
      <c r="H279" s="486"/>
      <c r="I279" s="487"/>
      <c r="J279" s="486"/>
      <c r="K279" s="487"/>
      <c r="L279" s="486"/>
      <c r="M279" s="487"/>
      <c r="N279" s="486"/>
      <c r="O279" s="487"/>
      <c r="P279" s="486"/>
      <c r="Q279" s="487"/>
      <c r="R279" s="486"/>
      <c r="S279" s="487"/>
      <c r="T279" s="486"/>
      <c r="U279" s="487"/>
      <c r="V279" s="486"/>
      <c r="W279" s="487"/>
      <c r="X279" s="486"/>
      <c r="Y279" s="487"/>
      <c r="Z279" s="486"/>
      <c r="AA279" s="487"/>
    </row>
    <row r="280" spans="2:27" x14ac:dyDescent="0.2">
      <c r="B280" s="406"/>
      <c r="C280" s="372"/>
      <c r="D280" s="372"/>
      <c r="E280" s="486"/>
      <c r="F280" s="487"/>
      <c r="G280" s="486"/>
      <c r="H280" s="487"/>
      <c r="I280" s="486"/>
      <c r="J280" s="487"/>
      <c r="K280" s="486"/>
      <c r="L280" s="487"/>
      <c r="M280" s="486"/>
      <c r="N280" s="487"/>
      <c r="O280" s="486"/>
      <c r="P280" s="487"/>
      <c r="Q280" s="486"/>
      <c r="R280" s="487"/>
      <c r="S280" s="486"/>
      <c r="T280" s="487"/>
      <c r="U280" s="486"/>
      <c r="V280" s="487"/>
      <c r="W280" s="486"/>
      <c r="X280" s="487"/>
      <c r="Y280" s="486"/>
      <c r="Z280" s="487"/>
      <c r="AA280" s="402"/>
    </row>
    <row r="281" spans="2:27" x14ac:dyDescent="0.2">
      <c r="B281" s="405"/>
      <c r="C281" s="372"/>
      <c r="D281" s="372"/>
      <c r="E281" s="402"/>
      <c r="F281" s="486"/>
      <c r="G281" s="487"/>
      <c r="H281" s="486"/>
      <c r="I281" s="487"/>
      <c r="J281" s="486"/>
      <c r="K281" s="487"/>
      <c r="L281" s="486"/>
      <c r="M281" s="487"/>
      <c r="N281" s="486"/>
      <c r="O281" s="487"/>
      <c r="P281" s="486"/>
      <c r="Q281" s="487"/>
      <c r="R281" s="486"/>
      <c r="S281" s="487"/>
      <c r="T281" s="486"/>
      <c r="U281" s="487"/>
      <c r="V281" s="486"/>
      <c r="W281" s="487"/>
      <c r="X281" s="486"/>
      <c r="Y281" s="487"/>
      <c r="Z281" s="486"/>
      <c r="AA281" s="487"/>
    </row>
    <row r="282" spans="2:27" x14ac:dyDescent="0.2">
      <c r="B282" s="406"/>
      <c r="C282" s="372"/>
      <c r="D282" s="372"/>
      <c r="E282" s="486"/>
      <c r="F282" s="487"/>
      <c r="G282" s="486"/>
      <c r="H282" s="487"/>
      <c r="I282" s="486"/>
      <c r="J282" s="487"/>
      <c r="K282" s="486"/>
      <c r="L282" s="487"/>
      <c r="M282" s="486"/>
      <c r="N282" s="487"/>
      <c r="O282" s="486"/>
      <c r="P282" s="487"/>
      <c r="Q282" s="486"/>
      <c r="R282" s="487"/>
      <c r="S282" s="486"/>
      <c r="T282" s="487"/>
      <c r="U282" s="486"/>
      <c r="V282" s="487"/>
      <c r="W282" s="486"/>
      <c r="X282" s="487"/>
      <c r="Y282" s="486"/>
      <c r="Z282" s="487"/>
      <c r="AA282" s="402"/>
    </row>
    <row r="283" spans="2:27" x14ac:dyDescent="0.2">
      <c r="B283" s="405"/>
      <c r="C283" s="372"/>
      <c r="D283" s="372"/>
      <c r="E283" s="402"/>
      <c r="F283" s="486"/>
      <c r="G283" s="487"/>
      <c r="H283" s="486"/>
      <c r="I283" s="487"/>
      <c r="J283" s="486"/>
      <c r="K283" s="487"/>
      <c r="L283" s="486"/>
      <c r="M283" s="487"/>
      <c r="N283" s="486"/>
      <c r="O283" s="487"/>
      <c r="P283" s="486"/>
      <c r="Q283" s="487"/>
      <c r="R283" s="486"/>
      <c r="S283" s="487"/>
      <c r="T283" s="486"/>
      <c r="U283" s="487"/>
      <c r="V283" s="486"/>
      <c r="W283" s="487"/>
      <c r="X283" s="486"/>
      <c r="Y283" s="487"/>
      <c r="Z283" s="486"/>
      <c r="AA283" s="487"/>
    </row>
    <row r="284" spans="2:27" x14ac:dyDescent="0.2">
      <c r="B284" s="406"/>
      <c r="C284" s="372"/>
      <c r="D284" s="372"/>
      <c r="E284" s="486"/>
      <c r="F284" s="487"/>
      <c r="G284" s="486"/>
      <c r="H284" s="487"/>
      <c r="I284" s="486"/>
      <c r="J284" s="487"/>
      <c r="K284" s="486"/>
      <c r="L284" s="487"/>
      <c r="M284" s="486"/>
      <c r="N284" s="487"/>
      <c r="O284" s="486"/>
      <c r="P284" s="487"/>
      <c r="Q284" s="486"/>
      <c r="R284" s="487"/>
      <c r="S284" s="486"/>
      <c r="T284" s="487"/>
      <c r="U284" s="486"/>
      <c r="V284" s="487"/>
      <c r="W284" s="486"/>
      <c r="X284" s="487"/>
      <c r="Y284" s="486"/>
      <c r="Z284" s="487"/>
      <c r="AA284" s="402"/>
    </row>
    <row r="285" spans="2:27" x14ac:dyDescent="0.2">
      <c r="B285" s="405"/>
      <c r="C285" s="372"/>
      <c r="D285" s="372"/>
      <c r="E285" s="402"/>
      <c r="F285" s="486"/>
      <c r="G285" s="487"/>
      <c r="H285" s="486"/>
      <c r="I285" s="487"/>
      <c r="J285" s="486"/>
      <c r="K285" s="487"/>
      <c r="L285" s="486"/>
      <c r="M285" s="487"/>
      <c r="N285" s="486"/>
      <c r="O285" s="487"/>
      <c r="P285" s="486"/>
      <c r="Q285" s="487"/>
      <c r="R285" s="486"/>
      <c r="S285" s="487"/>
      <c r="T285" s="486"/>
      <c r="U285" s="487"/>
      <c r="V285" s="486"/>
      <c r="W285" s="487"/>
      <c r="X285" s="486"/>
      <c r="Y285" s="487"/>
      <c r="Z285" s="486"/>
      <c r="AA285" s="487"/>
    </row>
    <row r="286" spans="2:27" x14ac:dyDescent="0.2">
      <c r="B286" s="406"/>
      <c r="C286" s="372"/>
      <c r="D286" s="372"/>
      <c r="E286" s="486"/>
      <c r="F286" s="487"/>
      <c r="G286" s="486"/>
      <c r="H286" s="487"/>
      <c r="I286" s="486"/>
      <c r="J286" s="487"/>
      <c r="K286" s="486"/>
      <c r="L286" s="487"/>
      <c r="M286" s="486"/>
      <c r="N286" s="487"/>
      <c r="O286" s="486"/>
      <c r="P286" s="487"/>
      <c r="Q286" s="486"/>
      <c r="R286" s="487"/>
      <c r="S286" s="486"/>
      <c r="T286" s="487"/>
      <c r="U286" s="486"/>
      <c r="V286" s="487"/>
      <c r="W286" s="486"/>
      <c r="X286" s="487"/>
      <c r="Y286" s="486"/>
      <c r="Z286" s="487"/>
      <c r="AA286" s="402"/>
    </row>
    <row r="287" spans="2:27" x14ac:dyDescent="0.2">
      <c r="B287" s="405"/>
      <c r="C287" s="372"/>
      <c r="D287" s="372"/>
      <c r="E287" s="402"/>
      <c r="F287" s="486"/>
      <c r="G287" s="487"/>
      <c r="H287" s="486"/>
      <c r="I287" s="487"/>
      <c r="J287" s="486"/>
      <c r="K287" s="487"/>
      <c r="L287" s="486"/>
      <c r="M287" s="487"/>
      <c r="N287" s="486"/>
      <c r="O287" s="487"/>
      <c r="P287" s="486"/>
      <c r="Q287" s="487"/>
      <c r="R287" s="486"/>
      <c r="S287" s="487"/>
      <c r="T287" s="486"/>
      <c r="U287" s="487"/>
      <c r="V287" s="486"/>
      <c r="W287" s="487"/>
      <c r="X287" s="486"/>
      <c r="Y287" s="487"/>
      <c r="Z287" s="486"/>
      <c r="AA287" s="487"/>
    </row>
    <row r="288" spans="2:27" x14ac:dyDescent="0.2">
      <c r="B288" s="406"/>
      <c r="C288" s="372"/>
      <c r="D288" s="372"/>
      <c r="E288" s="486"/>
      <c r="F288" s="487"/>
      <c r="G288" s="486"/>
      <c r="H288" s="487"/>
      <c r="I288" s="486"/>
      <c r="J288" s="487"/>
      <c r="K288" s="486"/>
      <c r="L288" s="487"/>
      <c r="M288" s="486"/>
      <c r="N288" s="487"/>
      <c r="O288" s="486"/>
      <c r="P288" s="487"/>
      <c r="Q288" s="486"/>
      <c r="R288" s="487"/>
      <c r="S288" s="486"/>
      <c r="T288" s="487"/>
      <c r="U288" s="486"/>
      <c r="V288" s="487"/>
      <c r="W288" s="486"/>
      <c r="X288" s="487"/>
      <c r="Y288" s="486"/>
      <c r="Z288" s="487"/>
      <c r="AA288" s="402"/>
    </row>
    <row r="289" spans="2:27" x14ac:dyDescent="0.2">
      <c r="B289" s="405"/>
      <c r="C289" s="372"/>
      <c r="D289" s="372"/>
      <c r="E289" s="402"/>
      <c r="F289" s="486"/>
      <c r="G289" s="487"/>
      <c r="H289" s="486"/>
      <c r="I289" s="487"/>
      <c r="J289" s="486"/>
      <c r="K289" s="487"/>
      <c r="L289" s="486"/>
      <c r="M289" s="487"/>
      <c r="N289" s="486"/>
      <c r="O289" s="487"/>
      <c r="P289" s="486"/>
      <c r="Q289" s="487"/>
      <c r="R289" s="486"/>
      <c r="S289" s="487"/>
      <c r="T289" s="486"/>
      <c r="U289" s="487"/>
      <c r="V289" s="486"/>
      <c r="W289" s="487"/>
      <c r="X289" s="486"/>
      <c r="Y289" s="487"/>
      <c r="Z289" s="486"/>
      <c r="AA289" s="487"/>
    </row>
    <row r="290" spans="2:27" x14ac:dyDescent="0.2">
      <c r="B290" s="406"/>
      <c r="C290" s="372"/>
      <c r="D290" s="372"/>
      <c r="E290" s="486"/>
      <c r="F290" s="487"/>
      <c r="G290" s="486"/>
      <c r="H290" s="487"/>
      <c r="I290" s="486"/>
      <c r="J290" s="487"/>
      <c r="K290" s="486"/>
      <c r="L290" s="487"/>
      <c r="M290" s="486"/>
      <c r="N290" s="487"/>
      <c r="O290" s="486"/>
      <c r="P290" s="487"/>
      <c r="Q290" s="486"/>
      <c r="R290" s="487"/>
      <c r="S290" s="486"/>
      <c r="T290" s="487"/>
      <c r="U290" s="486"/>
      <c r="V290" s="487"/>
      <c r="W290" s="486"/>
      <c r="X290" s="487"/>
      <c r="Y290" s="486"/>
      <c r="Z290" s="487"/>
      <c r="AA290" s="402"/>
    </row>
    <row r="291" spans="2:27" x14ac:dyDescent="0.2">
      <c r="B291" s="405"/>
      <c r="C291" s="372"/>
      <c r="D291" s="372"/>
      <c r="E291" s="402"/>
      <c r="F291" s="486"/>
      <c r="G291" s="487"/>
      <c r="H291" s="486"/>
      <c r="I291" s="487"/>
      <c r="J291" s="486"/>
      <c r="K291" s="487"/>
      <c r="L291" s="486"/>
      <c r="M291" s="487"/>
      <c r="N291" s="486"/>
      <c r="O291" s="487"/>
      <c r="P291" s="486"/>
      <c r="Q291" s="487"/>
      <c r="R291" s="486"/>
      <c r="S291" s="487"/>
      <c r="T291" s="486"/>
      <c r="U291" s="487"/>
      <c r="V291" s="486"/>
      <c r="W291" s="487"/>
      <c r="X291" s="486"/>
      <c r="Y291" s="487"/>
      <c r="Z291" s="486"/>
      <c r="AA291" s="487"/>
    </row>
    <row r="292" spans="2:27" x14ac:dyDescent="0.2">
      <c r="B292" s="406"/>
      <c r="C292" s="372"/>
      <c r="D292" s="372"/>
      <c r="E292" s="486"/>
      <c r="F292" s="487"/>
      <c r="G292" s="486"/>
      <c r="H292" s="487"/>
      <c r="I292" s="486"/>
      <c r="J292" s="487"/>
      <c r="K292" s="486"/>
      <c r="L292" s="487"/>
      <c r="M292" s="486"/>
      <c r="N292" s="487"/>
      <c r="O292" s="486"/>
      <c r="P292" s="487"/>
      <c r="Q292" s="486"/>
      <c r="R292" s="487"/>
      <c r="S292" s="486"/>
      <c r="T292" s="487"/>
      <c r="U292" s="486"/>
      <c r="V292" s="487"/>
      <c r="W292" s="486"/>
      <c r="X292" s="487"/>
      <c r="Y292" s="486"/>
      <c r="Z292" s="487"/>
      <c r="AA292" s="402"/>
    </row>
    <row r="293" spans="2:27" x14ac:dyDescent="0.2">
      <c r="B293" s="405"/>
      <c r="C293" s="372"/>
      <c r="D293" s="372"/>
      <c r="E293" s="402"/>
      <c r="F293" s="486"/>
      <c r="G293" s="487"/>
      <c r="H293" s="486"/>
      <c r="I293" s="487"/>
      <c r="J293" s="486"/>
      <c r="K293" s="487"/>
      <c r="L293" s="486"/>
      <c r="M293" s="487"/>
      <c r="N293" s="486"/>
      <c r="O293" s="487"/>
      <c r="P293" s="486"/>
      <c r="Q293" s="487"/>
      <c r="R293" s="486"/>
      <c r="S293" s="487"/>
      <c r="T293" s="486"/>
      <c r="U293" s="487"/>
      <c r="V293" s="486"/>
      <c r="W293" s="487"/>
      <c r="X293" s="486"/>
      <c r="Y293" s="487"/>
      <c r="Z293" s="486"/>
      <c r="AA293" s="487"/>
    </row>
    <row r="294" spans="2:27" x14ac:dyDescent="0.2">
      <c r="B294" s="406"/>
      <c r="C294" s="372"/>
      <c r="D294" s="372"/>
      <c r="E294" s="486"/>
      <c r="F294" s="487"/>
      <c r="G294" s="486"/>
      <c r="H294" s="487"/>
      <c r="I294" s="486"/>
      <c r="J294" s="487"/>
      <c r="K294" s="486"/>
      <c r="L294" s="487"/>
      <c r="M294" s="486"/>
      <c r="N294" s="487"/>
      <c r="O294" s="486"/>
      <c r="P294" s="487"/>
      <c r="Q294" s="486"/>
      <c r="R294" s="487"/>
      <c r="S294" s="486"/>
      <c r="T294" s="487"/>
      <c r="U294" s="486"/>
      <c r="V294" s="487"/>
      <c r="W294" s="486"/>
      <c r="X294" s="487"/>
      <c r="Y294" s="486"/>
      <c r="Z294" s="487"/>
      <c r="AA294" s="402"/>
    </row>
    <row r="295" spans="2:27" x14ac:dyDescent="0.2">
      <c r="B295" s="405"/>
      <c r="C295" s="372"/>
      <c r="D295" s="372"/>
      <c r="E295" s="402"/>
      <c r="F295" s="486"/>
      <c r="G295" s="487"/>
      <c r="H295" s="486"/>
      <c r="I295" s="487"/>
      <c r="J295" s="486"/>
      <c r="K295" s="487"/>
      <c r="L295" s="486"/>
      <c r="M295" s="487"/>
      <c r="N295" s="486"/>
      <c r="O295" s="487"/>
      <c r="P295" s="486"/>
      <c r="Q295" s="487"/>
      <c r="R295" s="486"/>
      <c r="S295" s="487"/>
      <c r="T295" s="486"/>
      <c r="U295" s="487"/>
      <c r="V295" s="486"/>
      <c r="W295" s="487"/>
      <c r="X295" s="486"/>
      <c r="Y295" s="487"/>
      <c r="Z295" s="486"/>
      <c r="AA295" s="487"/>
    </row>
    <row r="296" spans="2:27" x14ac:dyDescent="0.2">
      <c r="B296" s="406"/>
      <c r="C296" s="372"/>
      <c r="D296" s="372"/>
      <c r="E296" s="486"/>
      <c r="F296" s="487"/>
      <c r="G296" s="486"/>
      <c r="H296" s="487"/>
      <c r="I296" s="486"/>
      <c r="J296" s="487"/>
      <c r="K296" s="486"/>
      <c r="L296" s="487"/>
      <c r="M296" s="486"/>
      <c r="N296" s="487"/>
      <c r="O296" s="486"/>
      <c r="P296" s="487"/>
      <c r="Q296" s="486"/>
      <c r="R296" s="487"/>
      <c r="S296" s="486"/>
      <c r="T296" s="487"/>
      <c r="U296" s="486"/>
      <c r="V296" s="487"/>
      <c r="W296" s="486"/>
      <c r="X296" s="487"/>
      <c r="Y296" s="486"/>
      <c r="Z296" s="487"/>
      <c r="AA296" s="402"/>
    </row>
    <row r="297" spans="2:27" x14ac:dyDescent="0.2">
      <c r="B297" s="405"/>
      <c r="C297" s="372"/>
      <c r="D297" s="372"/>
      <c r="E297" s="402"/>
      <c r="F297" s="486"/>
      <c r="G297" s="487"/>
      <c r="H297" s="486"/>
      <c r="I297" s="487"/>
      <c r="J297" s="486"/>
      <c r="K297" s="487"/>
      <c r="L297" s="486"/>
      <c r="M297" s="487"/>
      <c r="N297" s="486"/>
      <c r="O297" s="487"/>
      <c r="P297" s="486"/>
      <c r="Q297" s="487"/>
      <c r="R297" s="486"/>
      <c r="S297" s="487"/>
      <c r="T297" s="486"/>
      <c r="U297" s="487"/>
      <c r="V297" s="486"/>
      <c r="W297" s="487"/>
      <c r="X297" s="486"/>
      <c r="Y297" s="487"/>
      <c r="Z297" s="486"/>
      <c r="AA297" s="487"/>
    </row>
    <row r="298" spans="2:27" x14ac:dyDescent="0.2">
      <c r="B298" s="406"/>
      <c r="C298" s="372"/>
      <c r="D298" s="372"/>
      <c r="E298" s="486"/>
      <c r="F298" s="487"/>
      <c r="G298" s="486"/>
      <c r="H298" s="487"/>
      <c r="I298" s="486"/>
      <c r="J298" s="487"/>
      <c r="K298" s="486"/>
      <c r="L298" s="487"/>
      <c r="M298" s="486"/>
      <c r="N298" s="487"/>
      <c r="O298" s="486"/>
      <c r="P298" s="487"/>
      <c r="Q298" s="486"/>
      <c r="R298" s="487"/>
      <c r="S298" s="486"/>
      <c r="T298" s="487"/>
      <c r="U298" s="486"/>
      <c r="V298" s="487"/>
      <c r="W298" s="486"/>
      <c r="X298" s="487"/>
      <c r="Y298" s="486"/>
      <c r="Z298" s="487"/>
      <c r="AA298" s="402"/>
    </row>
    <row r="299" spans="2:27" x14ac:dyDescent="0.2">
      <c r="B299" s="405"/>
      <c r="C299" s="372"/>
      <c r="D299" s="372"/>
      <c r="E299" s="402"/>
      <c r="F299" s="486"/>
      <c r="G299" s="487"/>
      <c r="H299" s="486"/>
      <c r="I299" s="487"/>
      <c r="J299" s="486"/>
      <c r="K299" s="487"/>
      <c r="L299" s="486"/>
      <c r="M299" s="487"/>
      <c r="N299" s="486"/>
      <c r="O299" s="487"/>
      <c r="P299" s="486"/>
      <c r="Q299" s="487"/>
      <c r="R299" s="486"/>
      <c r="S299" s="487"/>
      <c r="T299" s="486"/>
      <c r="U299" s="487"/>
      <c r="V299" s="486"/>
      <c r="W299" s="487"/>
      <c r="X299" s="486"/>
      <c r="Y299" s="487"/>
      <c r="Z299" s="486"/>
      <c r="AA299" s="487"/>
    </row>
    <row r="300" spans="2:27" x14ac:dyDescent="0.2">
      <c r="B300" s="406"/>
      <c r="C300" s="372"/>
      <c r="D300" s="372"/>
      <c r="E300" s="486"/>
      <c r="F300" s="487"/>
      <c r="G300" s="486"/>
      <c r="H300" s="487"/>
      <c r="I300" s="486"/>
      <c r="J300" s="487"/>
      <c r="K300" s="486"/>
      <c r="L300" s="487"/>
      <c r="M300" s="486"/>
      <c r="N300" s="487"/>
      <c r="O300" s="486"/>
      <c r="P300" s="487"/>
      <c r="Q300" s="486"/>
      <c r="R300" s="487"/>
      <c r="S300" s="486"/>
      <c r="T300" s="487"/>
      <c r="U300" s="486"/>
      <c r="V300" s="487"/>
      <c r="W300" s="486"/>
      <c r="X300" s="487"/>
      <c r="Y300" s="486"/>
      <c r="Z300" s="487"/>
      <c r="AA300" s="402"/>
    </row>
    <row r="301" spans="2:27" x14ac:dyDescent="0.2">
      <c r="B301" s="405"/>
      <c r="C301" s="372"/>
      <c r="D301" s="372"/>
      <c r="E301" s="402"/>
      <c r="F301" s="486"/>
      <c r="G301" s="487"/>
      <c r="H301" s="486"/>
      <c r="I301" s="487"/>
      <c r="J301" s="486"/>
      <c r="K301" s="487"/>
      <c r="L301" s="486"/>
      <c r="M301" s="487"/>
      <c r="N301" s="486"/>
      <c r="O301" s="487"/>
      <c r="P301" s="486"/>
      <c r="Q301" s="487"/>
      <c r="R301" s="486"/>
      <c r="S301" s="487"/>
      <c r="T301" s="486"/>
      <c r="U301" s="487"/>
      <c r="V301" s="486"/>
      <c r="W301" s="487"/>
      <c r="X301" s="486"/>
      <c r="Y301" s="487"/>
      <c r="Z301" s="486"/>
      <c r="AA301" s="487"/>
    </row>
    <row r="302" spans="2:27" x14ac:dyDescent="0.2">
      <c r="B302" s="406"/>
      <c r="C302" s="372"/>
      <c r="D302" s="372"/>
      <c r="E302" s="486"/>
      <c r="F302" s="487"/>
      <c r="G302" s="486"/>
      <c r="H302" s="487"/>
      <c r="I302" s="486"/>
      <c r="J302" s="487"/>
      <c r="K302" s="486"/>
      <c r="L302" s="487"/>
      <c r="M302" s="486"/>
      <c r="N302" s="487"/>
      <c r="O302" s="486"/>
      <c r="P302" s="487"/>
      <c r="Q302" s="486"/>
      <c r="R302" s="487"/>
      <c r="S302" s="486"/>
      <c r="T302" s="487"/>
      <c r="U302" s="486"/>
      <c r="V302" s="487"/>
      <c r="W302" s="486"/>
      <c r="X302" s="487"/>
      <c r="Y302" s="486"/>
      <c r="Z302" s="487"/>
      <c r="AA302" s="402"/>
    </row>
    <row r="303" spans="2:27" x14ac:dyDescent="0.2">
      <c r="B303" s="405"/>
      <c r="C303" s="372"/>
      <c r="D303" s="372"/>
      <c r="E303" s="402"/>
      <c r="F303" s="486"/>
      <c r="G303" s="487"/>
      <c r="H303" s="486"/>
      <c r="I303" s="487"/>
      <c r="J303" s="486"/>
      <c r="K303" s="487"/>
      <c r="L303" s="486"/>
      <c r="M303" s="487"/>
      <c r="N303" s="486"/>
      <c r="O303" s="487"/>
      <c r="P303" s="486"/>
      <c r="Q303" s="487"/>
      <c r="R303" s="486"/>
      <c r="S303" s="487"/>
      <c r="T303" s="486"/>
      <c r="U303" s="487"/>
      <c r="V303" s="486"/>
      <c r="W303" s="487"/>
      <c r="X303" s="486"/>
      <c r="Y303" s="487"/>
      <c r="Z303" s="486"/>
      <c r="AA303" s="487"/>
    </row>
    <row r="304" spans="2:27" x14ac:dyDescent="0.2">
      <c r="B304" s="406"/>
      <c r="C304" s="372"/>
      <c r="D304" s="372"/>
      <c r="E304" s="486"/>
      <c r="F304" s="487"/>
      <c r="G304" s="486"/>
      <c r="H304" s="487"/>
      <c r="I304" s="486"/>
      <c r="J304" s="487"/>
      <c r="K304" s="486"/>
      <c r="L304" s="487"/>
      <c r="M304" s="486"/>
      <c r="N304" s="487"/>
      <c r="O304" s="486"/>
      <c r="P304" s="487"/>
      <c r="Q304" s="486"/>
      <c r="R304" s="487"/>
      <c r="S304" s="486"/>
      <c r="T304" s="487"/>
      <c r="U304" s="486"/>
      <c r="V304" s="487"/>
      <c r="W304" s="486"/>
      <c r="X304" s="487"/>
      <c r="Y304" s="486"/>
      <c r="Z304" s="487"/>
      <c r="AA304" s="402"/>
    </row>
    <row r="305" spans="2:27" x14ac:dyDescent="0.2">
      <c r="B305" s="405"/>
      <c r="C305" s="372"/>
      <c r="D305" s="372"/>
      <c r="E305" s="402"/>
      <c r="F305" s="486"/>
      <c r="G305" s="487"/>
      <c r="H305" s="486"/>
      <c r="I305" s="487"/>
      <c r="J305" s="486"/>
      <c r="K305" s="487"/>
      <c r="L305" s="486"/>
      <c r="M305" s="487"/>
      <c r="N305" s="486"/>
      <c r="O305" s="487"/>
      <c r="P305" s="486"/>
      <c r="Q305" s="487"/>
      <c r="R305" s="486"/>
      <c r="S305" s="487"/>
      <c r="T305" s="486"/>
      <c r="U305" s="487"/>
      <c r="V305" s="486"/>
      <c r="W305" s="487"/>
      <c r="X305" s="486"/>
      <c r="Y305" s="487"/>
      <c r="Z305" s="486"/>
      <c r="AA305" s="487"/>
    </row>
    <row r="306" spans="2:27" x14ac:dyDescent="0.2">
      <c r="B306" s="406"/>
      <c r="C306" s="372"/>
      <c r="D306" s="372"/>
      <c r="E306" s="486"/>
      <c r="F306" s="487"/>
      <c r="G306" s="486"/>
      <c r="H306" s="487"/>
      <c r="I306" s="486"/>
      <c r="J306" s="487"/>
      <c r="K306" s="486"/>
      <c r="L306" s="487"/>
      <c r="M306" s="486"/>
      <c r="N306" s="487"/>
      <c r="O306" s="486"/>
      <c r="P306" s="487"/>
      <c r="Q306" s="486"/>
      <c r="R306" s="487"/>
      <c r="S306" s="486"/>
      <c r="T306" s="487"/>
      <c r="U306" s="486"/>
      <c r="V306" s="487"/>
      <c r="W306" s="486"/>
      <c r="X306" s="487"/>
      <c r="Y306" s="486"/>
      <c r="Z306" s="487"/>
      <c r="AA306" s="402"/>
    </row>
    <row r="307" spans="2:27" x14ac:dyDescent="0.2">
      <c r="B307" s="405"/>
      <c r="C307" s="372"/>
      <c r="D307" s="372"/>
      <c r="E307" s="402"/>
      <c r="F307" s="486"/>
      <c r="G307" s="487"/>
      <c r="H307" s="486"/>
      <c r="I307" s="487"/>
      <c r="J307" s="486"/>
      <c r="K307" s="487"/>
      <c r="L307" s="486"/>
      <c r="M307" s="487"/>
      <c r="N307" s="486"/>
      <c r="O307" s="487"/>
      <c r="P307" s="486"/>
      <c r="Q307" s="487"/>
      <c r="R307" s="486"/>
      <c r="S307" s="487"/>
      <c r="T307" s="486"/>
      <c r="U307" s="487"/>
      <c r="V307" s="486"/>
      <c r="W307" s="487"/>
      <c r="X307" s="486"/>
      <c r="Y307" s="487"/>
      <c r="Z307" s="486"/>
      <c r="AA307" s="487"/>
    </row>
    <row r="308" spans="2:27" x14ac:dyDescent="0.2">
      <c r="B308" s="406"/>
      <c r="C308" s="372"/>
      <c r="D308" s="372"/>
      <c r="E308" s="486"/>
      <c r="F308" s="487"/>
      <c r="G308" s="486"/>
      <c r="H308" s="487"/>
      <c r="I308" s="486"/>
      <c r="J308" s="487"/>
      <c r="K308" s="486"/>
      <c r="L308" s="487"/>
      <c r="M308" s="486"/>
      <c r="N308" s="487"/>
      <c r="O308" s="486"/>
      <c r="P308" s="487"/>
      <c r="Q308" s="486"/>
      <c r="R308" s="487"/>
      <c r="S308" s="486"/>
      <c r="T308" s="487"/>
      <c r="U308" s="486"/>
      <c r="V308" s="487"/>
      <c r="W308" s="486"/>
      <c r="X308" s="487"/>
      <c r="Y308" s="486"/>
      <c r="Z308" s="487"/>
      <c r="AA308" s="402"/>
    </row>
    <row r="309" spans="2:27" x14ac:dyDescent="0.2">
      <c r="B309" s="405"/>
      <c r="C309" s="372"/>
      <c r="D309" s="372"/>
      <c r="E309" s="402"/>
      <c r="F309" s="486"/>
      <c r="G309" s="487"/>
      <c r="H309" s="486"/>
      <c r="I309" s="487"/>
      <c r="J309" s="486"/>
      <c r="K309" s="487"/>
      <c r="L309" s="486"/>
      <c r="M309" s="487"/>
      <c r="N309" s="486"/>
      <c r="O309" s="487"/>
      <c r="P309" s="486"/>
      <c r="Q309" s="487"/>
      <c r="R309" s="486"/>
      <c r="S309" s="487"/>
      <c r="T309" s="486"/>
      <c r="U309" s="487"/>
      <c r="V309" s="486"/>
      <c r="W309" s="487"/>
      <c r="X309" s="486"/>
      <c r="Y309" s="487"/>
      <c r="Z309" s="486"/>
      <c r="AA309" s="487"/>
    </row>
    <row r="310" spans="2:27" x14ac:dyDescent="0.2">
      <c r="B310" s="406"/>
      <c r="C310" s="372"/>
      <c r="D310" s="372"/>
      <c r="E310" s="486"/>
      <c r="F310" s="487"/>
      <c r="G310" s="486"/>
      <c r="H310" s="487"/>
      <c r="I310" s="486"/>
      <c r="J310" s="487"/>
      <c r="K310" s="486"/>
      <c r="L310" s="487"/>
      <c r="M310" s="486"/>
      <c r="N310" s="487"/>
      <c r="O310" s="486"/>
      <c r="P310" s="487"/>
      <c r="Q310" s="486"/>
      <c r="R310" s="487"/>
      <c r="S310" s="486"/>
      <c r="T310" s="487"/>
      <c r="U310" s="486"/>
      <c r="V310" s="487"/>
      <c r="W310" s="486"/>
      <c r="X310" s="487"/>
      <c r="Y310" s="486"/>
      <c r="Z310" s="487"/>
      <c r="AA310" s="402"/>
    </row>
    <row r="311" spans="2:27" x14ac:dyDescent="0.2">
      <c r="B311" s="405"/>
      <c r="C311" s="372"/>
      <c r="D311" s="372"/>
      <c r="E311" s="402"/>
      <c r="F311" s="486"/>
      <c r="G311" s="487"/>
      <c r="H311" s="486"/>
      <c r="I311" s="487"/>
      <c r="J311" s="486"/>
      <c r="K311" s="487"/>
      <c r="L311" s="486"/>
      <c r="M311" s="487"/>
      <c r="N311" s="486"/>
      <c r="O311" s="487"/>
      <c r="P311" s="486"/>
      <c r="Q311" s="487"/>
      <c r="R311" s="486"/>
      <c r="S311" s="487"/>
      <c r="T311" s="486"/>
      <c r="U311" s="487"/>
      <c r="V311" s="486"/>
      <c r="W311" s="487"/>
      <c r="X311" s="486"/>
      <c r="Y311" s="487"/>
      <c r="Z311" s="486"/>
      <c r="AA311" s="487"/>
    </row>
    <row r="312" spans="2:27" x14ac:dyDescent="0.2">
      <c r="B312" s="406"/>
      <c r="C312" s="372"/>
      <c r="D312" s="372"/>
      <c r="E312" s="486"/>
      <c r="F312" s="487"/>
      <c r="G312" s="486"/>
      <c r="H312" s="487"/>
      <c r="I312" s="486"/>
      <c r="J312" s="487"/>
      <c r="K312" s="486"/>
      <c r="L312" s="487"/>
      <c r="M312" s="486"/>
      <c r="N312" s="487"/>
      <c r="O312" s="486"/>
      <c r="P312" s="487"/>
      <c r="Q312" s="486"/>
      <c r="R312" s="487"/>
      <c r="S312" s="486"/>
      <c r="T312" s="487"/>
      <c r="U312" s="486"/>
      <c r="V312" s="487"/>
      <c r="W312" s="486"/>
      <c r="X312" s="487"/>
      <c r="Y312" s="486"/>
      <c r="Z312" s="487"/>
      <c r="AA312" s="402"/>
    </row>
    <row r="313" spans="2:27" x14ac:dyDescent="0.2">
      <c r="B313" s="405"/>
      <c r="C313" s="372"/>
      <c r="D313" s="372"/>
      <c r="E313" s="402"/>
      <c r="F313" s="486"/>
      <c r="G313" s="487"/>
      <c r="H313" s="486"/>
      <c r="I313" s="487"/>
      <c r="J313" s="486"/>
      <c r="K313" s="487"/>
      <c r="L313" s="486"/>
      <c r="M313" s="487"/>
      <c r="N313" s="486"/>
      <c r="O313" s="487"/>
      <c r="P313" s="486"/>
      <c r="Q313" s="487"/>
      <c r="R313" s="486"/>
      <c r="S313" s="487"/>
      <c r="T313" s="486"/>
      <c r="U313" s="487"/>
      <c r="V313" s="486"/>
      <c r="W313" s="487"/>
      <c r="X313" s="486"/>
      <c r="Y313" s="487"/>
      <c r="Z313" s="486"/>
      <c r="AA313" s="487"/>
    </row>
    <row r="314" spans="2:27" x14ac:dyDescent="0.2">
      <c r="B314" s="406"/>
      <c r="C314" s="372"/>
      <c r="D314" s="372"/>
      <c r="E314" s="486"/>
      <c r="F314" s="487"/>
      <c r="G314" s="486"/>
      <c r="H314" s="487"/>
      <c r="I314" s="486"/>
      <c r="J314" s="487"/>
      <c r="K314" s="486"/>
      <c r="L314" s="487"/>
      <c r="M314" s="486"/>
      <c r="N314" s="487"/>
      <c r="O314" s="486"/>
      <c r="P314" s="487"/>
      <c r="Q314" s="486"/>
      <c r="R314" s="487"/>
      <c r="S314" s="486"/>
      <c r="T314" s="487"/>
      <c r="U314" s="486"/>
      <c r="V314" s="487"/>
      <c r="W314" s="486"/>
      <c r="X314" s="487"/>
      <c r="Y314" s="486"/>
      <c r="Z314" s="487"/>
      <c r="AA314" s="402"/>
    </row>
    <row r="315" spans="2:27" x14ac:dyDescent="0.2">
      <c r="B315" s="405"/>
      <c r="C315" s="372"/>
      <c r="D315" s="372"/>
      <c r="E315" s="402"/>
      <c r="F315" s="486"/>
      <c r="G315" s="487"/>
      <c r="H315" s="486"/>
      <c r="I315" s="487"/>
      <c r="J315" s="486"/>
      <c r="K315" s="487"/>
      <c r="L315" s="486"/>
      <c r="M315" s="487"/>
      <c r="N315" s="486"/>
      <c r="O315" s="487"/>
      <c r="P315" s="486"/>
      <c r="Q315" s="487"/>
      <c r="R315" s="486"/>
      <c r="S315" s="487"/>
      <c r="T315" s="486"/>
      <c r="U315" s="487"/>
      <c r="V315" s="486"/>
      <c r="W315" s="487"/>
      <c r="X315" s="486"/>
      <c r="Y315" s="487"/>
      <c r="Z315" s="486"/>
      <c r="AA315" s="487"/>
    </row>
    <row r="316" spans="2:27" x14ac:dyDescent="0.2">
      <c r="B316" s="406"/>
      <c r="C316" s="372"/>
      <c r="D316" s="372"/>
      <c r="E316" s="486"/>
      <c r="F316" s="487"/>
      <c r="G316" s="486"/>
      <c r="H316" s="487"/>
      <c r="I316" s="486"/>
      <c r="J316" s="487"/>
      <c r="K316" s="486"/>
      <c r="L316" s="487"/>
      <c r="M316" s="486"/>
      <c r="N316" s="487"/>
      <c r="O316" s="486"/>
      <c r="P316" s="487"/>
      <c r="Q316" s="486"/>
      <c r="R316" s="487"/>
      <c r="S316" s="486"/>
      <c r="T316" s="487"/>
      <c r="U316" s="486"/>
      <c r="V316" s="487"/>
      <c r="W316" s="486"/>
      <c r="X316" s="487"/>
      <c r="Y316" s="486"/>
      <c r="Z316" s="487"/>
      <c r="AA316" s="402"/>
    </row>
    <row r="317" spans="2:27" x14ac:dyDescent="0.2">
      <c r="B317" s="405"/>
      <c r="C317" s="372"/>
      <c r="D317" s="372"/>
      <c r="E317" s="402"/>
      <c r="F317" s="486"/>
      <c r="G317" s="487"/>
      <c r="H317" s="486"/>
      <c r="I317" s="487"/>
      <c r="J317" s="486"/>
      <c r="K317" s="487"/>
      <c r="L317" s="486"/>
      <c r="M317" s="487"/>
      <c r="N317" s="486"/>
      <c r="O317" s="487"/>
      <c r="P317" s="486"/>
      <c r="Q317" s="487"/>
      <c r="R317" s="486"/>
      <c r="S317" s="487"/>
      <c r="T317" s="486"/>
      <c r="U317" s="487"/>
      <c r="V317" s="486"/>
      <c r="W317" s="487"/>
      <c r="X317" s="486"/>
      <c r="Y317" s="487"/>
      <c r="Z317" s="486"/>
      <c r="AA317" s="487"/>
    </row>
    <row r="318" spans="2:27" x14ac:dyDescent="0.2">
      <c r="B318" s="406"/>
      <c r="C318" s="372"/>
      <c r="D318" s="372"/>
      <c r="E318" s="486"/>
      <c r="F318" s="487"/>
      <c r="G318" s="486"/>
      <c r="H318" s="487"/>
      <c r="I318" s="486"/>
      <c r="J318" s="487"/>
      <c r="K318" s="486"/>
      <c r="L318" s="487"/>
      <c r="M318" s="486"/>
      <c r="N318" s="487"/>
      <c r="O318" s="486"/>
      <c r="P318" s="487"/>
      <c r="Q318" s="486"/>
      <c r="R318" s="487"/>
      <c r="S318" s="486"/>
      <c r="T318" s="487"/>
      <c r="U318" s="486"/>
      <c r="V318" s="487"/>
      <c r="W318" s="486"/>
      <c r="X318" s="487"/>
      <c r="Y318" s="486"/>
      <c r="Z318" s="487"/>
      <c r="AA318" s="402"/>
    </row>
    <row r="319" spans="2:27" x14ac:dyDescent="0.2">
      <c r="B319" s="405"/>
      <c r="C319" s="372"/>
      <c r="D319" s="372"/>
      <c r="E319" s="402"/>
      <c r="F319" s="486"/>
      <c r="G319" s="487"/>
      <c r="H319" s="486"/>
      <c r="I319" s="487"/>
      <c r="J319" s="486"/>
      <c r="K319" s="487"/>
      <c r="L319" s="486"/>
      <c r="M319" s="487"/>
      <c r="N319" s="486"/>
      <c r="O319" s="487"/>
      <c r="P319" s="486"/>
      <c r="Q319" s="487"/>
      <c r="R319" s="486"/>
      <c r="S319" s="487"/>
      <c r="T319" s="486"/>
      <c r="U319" s="487"/>
      <c r="V319" s="486"/>
      <c r="W319" s="487"/>
      <c r="X319" s="486"/>
      <c r="Y319" s="487"/>
      <c r="Z319" s="486"/>
      <c r="AA319" s="487"/>
    </row>
    <row r="320" spans="2:27" x14ac:dyDescent="0.2">
      <c r="B320" s="406"/>
      <c r="C320" s="372"/>
      <c r="D320" s="372"/>
      <c r="E320" s="486"/>
      <c r="F320" s="487"/>
      <c r="G320" s="486"/>
      <c r="H320" s="487"/>
      <c r="I320" s="486"/>
      <c r="J320" s="487"/>
      <c r="K320" s="486"/>
      <c r="L320" s="487"/>
      <c r="M320" s="486"/>
      <c r="N320" s="487"/>
      <c r="O320" s="486"/>
      <c r="P320" s="487"/>
      <c r="Q320" s="486"/>
      <c r="R320" s="487"/>
      <c r="S320" s="486"/>
      <c r="T320" s="487"/>
      <c r="U320" s="486"/>
      <c r="V320" s="487"/>
      <c r="W320" s="486"/>
      <c r="X320" s="487"/>
      <c r="Y320" s="486"/>
      <c r="Z320" s="487"/>
      <c r="AA320" s="402"/>
    </row>
    <row r="321" spans="2:27" x14ac:dyDescent="0.2">
      <c r="B321" s="405"/>
      <c r="C321" s="372"/>
      <c r="D321" s="372"/>
      <c r="E321" s="402"/>
      <c r="F321" s="486"/>
      <c r="G321" s="487"/>
      <c r="H321" s="486"/>
      <c r="I321" s="487"/>
      <c r="J321" s="486"/>
      <c r="K321" s="487"/>
      <c r="L321" s="486"/>
      <c r="M321" s="487"/>
      <c r="N321" s="486"/>
      <c r="O321" s="487"/>
      <c r="P321" s="486"/>
      <c r="Q321" s="487"/>
      <c r="R321" s="486"/>
      <c r="S321" s="487"/>
      <c r="T321" s="486"/>
      <c r="U321" s="487"/>
      <c r="V321" s="486"/>
      <c r="W321" s="487"/>
      <c r="X321" s="486"/>
      <c r="Y321" s="487"/>
      <c r="Z321" s="486"/>
      <c r="AA321" s="487"/>
    </row>
    <row r="322" spans="2:27" x14ac:dyDescent="0.2">
      <c r="B322" s="406"/>
      <c r="C322" s="372"/>
      <c r="D322" s="372"/>
      <c r="E322" s="486"/>
      <c r="F322" s="487"/>
      <c r="G322" s="486"/>
      <c r="H322" s="487"/>
      <c r="I322" s="486"/>
      <c r="J322" s="487"/>
      <c r="K322" s="486"/>
      <c r="L322" s="487"/>
      <c r="M322" s="486"/>
      <c r="N322" s="487"/>
      <c r="O322" s="486"/>
      <c r="P322" s="487"/>
      <c r="Q322" s="486"/>
      <c r="R322" s="487"/>
      <c r="S322" s="486"/>
      <c r="T322" s="487"/>
      <c r="U322" s="486"/>
      <c r="V322" s="487"/>
      <c r="W322" s="486"/>
      <c r="X322" s="487"/>
      <c r="Y322" s="486"/>
      <c r="Z322" s="487"/>
      <c r="AA322" s="402"/>
    </row>
    <row r="323" spans="2:27" x14ac:dyDescent="0.2">
      <c r="B323" s="405"/>
      <c r="C323" s="372"/>
      <c r="D323" s="372"/>
      <c r="E323" s="402"/>
      <c r="F323" s="486"/>
      <c r="G323" s="487"/>
      <c r="H323" s="486"/>
      <c r="I323" s="487"/>
      <c r="J323" s="486"/>
      <c r="K323" s="487"/>
      <c r="L323" s="486"/>
      <c r="M323" s="487"/>
      <c r="N323" s="486"/>
      <c r="O323" s="487"/>
      <c r="P323" s="486"/>
      <c r="Q323" s="487"/>
      <c r="R323" s="486"/>
      <c r="S323" s="487"/>
      <c r="T323" s="486"/>
      <c r="U323" s="487"/>
      <c r="V323" s="486"/>
      <c r="W323" s="487"/>
      <c r="X323" s="486"/>
      <c r="Y323" s="487"/>
      <c r="Z323" s="486"/>
      <c r="AA323" s="487"/>
    </row>
    <row r="324" spans="2:27" x14ac:dyDescent="0.2">
      <c r="B324" s="406"/>
      <c r="C324" s="372"/>
      <c r="D324" s="372"/>
      <c r="E324" s="486"/>
      <c r="F324" s="487"/>
      <c r="G324" s="486"/>
      <c r="H324" s="487"/>
      <c r="I324" s="486"/>
      <c r="J324" s="487"/>
      <c r="K324" s="486"/>
      <c r="L324" s="487"/>
      <c r="M324" s="486"/>
      <c r="N324" s="487"/>
      <c r="O324" s="486"/>
      <c r="P324" s="487"/>
      <c r="Q324" s="486"/>
      <c r="R324" s="487"/>
      <c r="S324" s="486"/>
      <c r="T324" s="487"/>
      <c r="U324" s="486"/>
      <c r="V324" s="487"/>
      <c r="W324" s="486"/>
      <c r="X324" s="487"/>
      <c r="Y324" s="486"/>
      <c r="Z324" s="487"/>
      <c r="AA324" s="402"/>
    </row>
    <row r="325" spans="2:27" x14ac:dyDescent="0.2">
      <c r="B325" s="405"/>
      <c r="C325" s="372"/>
      <c r="D325" s="372"/>
      <c r="E325" s="402"/>
      <c r="F325" s="486"/>
      <c r="G325" s="487"/>
      <c r="H325" s="486"/>
      <c r="I325" s="487"/>
      <c r="J325" s="486"/>
      <c r="K325" s="487"/>
      <c r="L325" s="486"/>
      <c r="M325" s="487"/>
      <c r="N325" s="486"/>
      <c r="O325" s="487"/>
      <c r="P325" s="486"/>
      <c r="Q325" s="487"/>
      <c r="R325" s="486"/>
      <c r="S325" s="487"/>
      <c r="T325" s="486"/>
      <c r="U325" s="487"/>
      <c r="V325" s="486"/>
      <c r="W325" s="487"/>
      <c r="X325" s="486"/>
      <c r="Y325" s="487"/>
      <c r="Z325" s="486"/>
      <c r="AA325" s="487"/>
    </row>
    <row r="326" spans="2:27" x14ac:dyDescent="0.2">
      <c r="B326" s="406"/>
      <c r="C326" s="372"/>
      <c r="D326" s="372"/>
      <c r="E326" s="486"/>
      <c r="F326" s="487"/>
      <c r="G326" s="486"/>
      <c r="H326" s="487"/>
      <c r="I326" s="486"/>
      <c r="J326" s="487"/>
      <c r="K326" s="486"/>
      <c r="L326" s="487"/>
      <c r="M326" s="486"/>
      <c r="N326" s="487"/>
      <c r="O326" s="486"/>
      <c r="P326" s="487"/>
      <c r="Q326" s="486"/>
      <c r="R326" s="487"/>
      <c r="S326" s="486"/>
      <c r="T326" s="487"/>
      <c r="U326" s="486"/>
      <c r="V326" s="487"/>
      <c r="W326" s="486"/>
      <c r="X326" s="487"/>
      <c r="Y326" s="486"/>
      <c r="Z326" s="487"/>
      <c r="AA326" s="402"/>
    </row>
    <row r="327" spans="2:27" x14ac:dyDescent="0.2">
      <c r="B327" s="405"/>
      <c r="C327" s="372"/>
      <c r="D327" s="372"/>
      <c r="E327" s="402"/>
      <c r="F327" s="486"/>
      <c r="G327" s="487"/>
      <c r="H327" s="486"/>
      <c r="I327" s="487"/>
      <c r="J327" s="486"/>
      <c r="K327" s="487"/>
      <c r="L327" s="486"/>
      <c r="M327" s="487"/>
      <c r="N327" s="486"/>
      <c r="O327" s="487"/>
      <c r="P327" s="486"/>
      <c r="Q327" s="487"/>
      <c r="R327" s="486"/>
      <c r="S327" s="487"/>
      <c r="T327" s="486"/>
      <c r="U327" s="487"/>
      <c r="V327" s="486"/>
      <c r="W327" s="487"/>
      <c r="X327" s="486"/>
      <c r="Y327" s="487"/>
      <c r="Z327" s="486"/>
      <c r="AA327" s="487"/>
    </row>
    <row r="328" spans="2:27" x14ac:dyDescent="0.2">
      <c r="B328" s="406"/>
      <c r="C328" s="372"/>
      <c r="D328" s="372"/>
      <c r="E328" s="486"/>
      <c r="F328" s="487"/>
      <c r="G328" s="486"/>
      <c r="H328" s="487"/>
      <c r="I328" s="486"/>
      <c r="J328" s="487"/>
      <c r="K328" s="486"/>
      <c r="L328" s="487"/>
      <c r="M328" s="486"/>
      <c r="N328" s="487"/>
      <c r="O328" s="486"/>
      <c r="P328" s="487"/>
      <c r="Q328" s="486"/>
      <c r="R328" s="487"/>
      <c r="S328" s="486"/>
      <c r="T328" s="487"/>
      <c r="U328" s="486"/>
      <c r="V328" s="487"/>
      <c r="W328" s="486"/>
      <c r="X328" s="487"/>
      <c r="Y328" s="486"/>
      <c r="Z328" s="487"/>
      <c r="AA328" s="402"/>
    </row>
    <row r="329" spans="2:27" x14ac:dyDescent="0.2">
      <c r="B329" s="405"/>
      <c r="C329" s="372"/>
      <c r="D329" s="372"/>
      <c r="E329" s="402"/>
      <c r="F329" s="486"/>
      <c r="G329" s="487"/>
      <c r="H329" s="486"/>
      <c r="I329" s="487"/>
      <c r="J329" s="486"/>
      <c r="K329" s="487"/>
      <c r="L329" s="486"/>
      <c r="M329" s="487"/>
      <c r="N329" s="486"/>
      <c r="O329" s="487"/>
      <c r="P329" s="486"/>
      <c r="Q329" s="487"/>
      <c r="R329" s="486"/>
      <c r="S329" s="487"/>
      <c r="T329" s="486"/>
      <c r="U329" s="487"/>
      <c r="V329" s="486"/>
      <c r="W329" s="487"/>
      <c r="X329" s="486"/>
      <c r="Y329" s="487"/>
      <c r="Z329" s="486"/>
      <c r="AA329" s="487"/>
    </row>
    <row r="330" spans="2:27" x14ac:dyDescent="0.2">
      <c r="B330" s="406"/>
      <c r="C330" s="372"/>
      <c r="D330" s="372"/>
      <c r="E330" s="486"/>
      <c r="F330" s="487"/>
      <c r="G330" s="486"/>
      <c r="H330" s="487"/>
      <c r="I330" s="486"/>
      <c r="J330" s="487"/>
      <c r="K330" s="486"/>
      <c r="L330" s="487"/>
      <c r="M330" s="486"/>
      <c r="N330" s="487"/>
      <c r="O330" s="486"/>
      <c r="P330" s="487"/>
      <c r="Q330" s="486"/>
      <c r="R330" s="487"/>
      <c r="S330" s="486"/>
      <c r="T330" s="487"/>
      <c r="U330" s="486"/>
      <c r="V330" s="487"/>
      <c r="W330" s="486"/>
      <c r="X330" s="487"/>
      <c r="Y330" s="486"/>
      <c r="Z330" s="487"/>
      <c r="AA330" s="402"/>
    </row>
    <row r="331" spans="2:27" x14ac:dyDescent="0.2">
      <c r="B331" s="405"/>
      <c r="C331" s="372"/>
      <c r="D331" s="372"/>
      <c r="E331" s="402"/>
      <c r="F331" s="486"/>
      <c r="G331" s="487"/>
      <c r="H331" s="486"/>
      <c r="I331" s="487"/>
      <c r="J331" s="486"/>
      <c r="K331" s="487"/>
      <c r="L331" s="486"/>
      <c r="M331" s="487"/>
      <c r="N331" s="486"/>
      <c r="O331" s="487"/>
      <c r="P331" s="486"/>
      <c r="Q331" s="487"/>
      <c r="R331" s="486"/>
      <c r="S331" s="487"/>
      <c r="T331" s="486"/>
      <c r="U331" s="487"/>
      <c r="V331" s="486"/>
      <c r="W331" s="487"/>
      <c r="X331" s="486"/>
      <c r="Y331" s="487"/>
      <c r="Z331" s="486"/>
      <c r="AA331" s="487"/>
    </row>
    <row r="332" spans="2:27" x14ac:dyDescent="0.2">
      <c r="B332" s="406"/>
      <c r="C332" s="372"/>
      <c r="D332" s="372"/>
      <c r="E332" s="486"/>
      <c r="F332" s="487"/>
      <c r="G332" s="486"/>
      <c r="H332" s="487"/>
      <c r="I332" s="486"/>
      <c r="J332" s="487"/>
      <c r="K332" s="486"/>
      <c r="L332" s="487"/>
      <c r="M332" s="486"/>
      <c r="N332" s="487"/>
      <c r="O332" s="486"/>
      <c r="P332" s="487"/>
      <c r="Q332" s="486"/>
      <c r="R332" s="487"/>
      <c r="S332" s="486"/>
      <c r="T332" s="487"/>
      <c r="U332" s="486"/>
      <c r="V332" s="487"/>
      <c r="W332" s="486"/>
      <c r="X332" s="487"/>
      <c r="Y332" s="486"/>
      <c r="Z332" s="487"/>
      <c r="AA332" s="402"/>
    </row>
    <row r="333" spans="2:27" x14ac:dyDescent="0.2">
      <c r="B333" s="405"/>
      <c r="C333" s="372"/>
      <c r="D333" s="372"/>
      <c r="E333" s="402"/>
      <c r="F333" s="486"/>
      <c r="G333" s="487"/>
      <c r="H333" s="486"/>
      <c r="I333" s="487"/>
      <c r="J333" s="486"/>
      <c r="K333" s="487"/>
      <c r="L333" s="486"/>
      <c r="M333" s="487"/>
      <c r="N333" s="486"/>
      <c r="O333" s="487"/>
      <c r="P333" s="486"/>
      <c r="Q333" s="487"/>
      <c r="R333" s="486"/>
      <c r="S333" s="487"/>
      <c r="T333" s="486"/>
      <c r="U333" s="487"/>
      <c r="V333" s="486"/>
      <c r="W333" s="487"/>
      <c r="X333" s="486"/>
      <c r="Y333" s="487"/>
      <c r="Z333" s="486"/>
      <c r="AA333" s="487"/>
    </row>
    <row r="334" spans="2:27" x14ac:dyDescent="0.2">
      <c r="B334" s="406"/>
      <c r="C334" s="372"/>
      <c r="D334" s="372"/>
      <c r="E334" s="486"/>
      <c r="F334" s="487"/>
      <c r="G334" s="486"/>
      <c r="H334" s="487"/>
      <c r="I334" s="486"/>
      <c r="J334" s="487"/>
      <c r="K334" s="486"/>
      <c r="L334" s="487"/>
      <c r="M334" s="486"/>
      <c r="N334" s="487"/>
      <c r="O334" s="486"/>
      <c r="P334" s="487"/>
      <c r="Q334" s="486"/>
      <c r="R334" s="487"/>
      <c r="S334" s="486"/>
      <c r="T334" s="487"/>
      <c r="U334" s="486"/>
      <c r="V334" s="487"/>
      <c r="W334" s="486"/>
      <c r="X334" s="487"/>
      <c r="Y334" s="486"/>
      <c r="Z334" s="487"/>
      <c r="AA334" s="402"/>
    </row>
    <row r="335" spans="2:27" x14ac:dyDescent="0.2">
      <c r="B335" s="405"/>
      <c r="C335" s="372"/>
      <c r="D335" s="372"/>
      <c r="E335" s="402"/>
      <c r="F335" s="486"/>
      <c r="G335" s="487"/>
      <c r="H335" s="486"/>
      <c r="I335" s="487"/>
      <c r="J335" s="486"/>
      <c r="K335" s="487"/>
      <c r="L335" s="486"/>
      <c r="M335" s="487"/>
      <c r="N335" s="486"/>
      <c r="O335" s="487"/>
      <c r="P335" s="486"/>
      <c r="Q335" s="487"/>
      <c r="R335" s="486"/>
      <c r="S335" s="487"/>
      <c r="T335" s="486"/>
      <c r="U335" s="487"/>
      <c r="V335" s="486"/>
      <c r="W335" s="487"/>
      <c r="X335" s="486"/>
      <c r="Y335" s="487"/>
      <c r="Z335" s="486"/>
      <c r="AA335" s="487"/>
    </row>
    <row r="336" spans="2:27" x14ac:dyDescent="0.2">
      <c r="B336" s="406"/>
      <c r="C336" s="372"/>
      <c r="D336" s="372"/>
      <c r="E336" s="486"/>
      <c r="F336" s="487"/>
      <c r="G336" s="486"/>
      <c r="H336" s="487"/>
      <c r="I336" s="486"/>
      <c r="J336" s="487"/>
      <c r="K336" s="486"/>
      <c r="L336" s="487"/>
      <c r="M336" s="486"/>
      <c r="N336" s="487"/>
      <c r="O336" s="486"/>
      <c r="P336" s="487"/>
      <c r="Q336" s="486"/>
      <c r="R336" s="487"/>
      <c r="S336" s="486"/>
      <c r="T336" s="487"/>
      <c r="U336" s="486"/>
      <c r="V336" s="487"/>
      <c r="W336" s="486"/>
      <c r="X336" s="487"/>
      <c r="Y336" s="486"/>
      <c r="Z336" s="487"/>
      <c r="AA336" s="402"/>
    </row>
    <row r="337" spans="2:27" x14ac:dyDescent="0.2">
      <c r="B337" s="405"/>
      <c r="C337" s="372"/>
      <c r="D337" s="372"/>
      <c r="E337" s="402"/>
      <c r="F337" s="486"/>
      <c r="G337" s="487"/>
      <c r="H337" s="486"/>
      <c r="I337" s="487"/>
      <c r="J337" s="486"/>
      <c r="K337" s="487"/>
      <c r="L337" s="486"/>
      <c r="M337" s="487"/>
      <c r="N337" s="486"/>
      <c r="O337" s="487"/>
      <c r="P337" s="486"/>
      <c r="Q337" s="487"/>
      <c r="R337" s="486"/>
      <c r="S337" s="487"/>
      <c r="T337" s="486"/>
      <c r="U337" s="487"/>
      <c r="V337" s="486"/>
      <c r="W337" s="487"/>
      <c r="X337" s="486"/>
      <c r="Y337" s="487"/>
      <c r="Z337" s="486"/>
      <c r="AA337" s="487"/>
    </row>
    <row r="338" spans="2:27" x14ac:dyDescent="0.2">
      <c r="B338" s="406"/>
      <c r="C338" s="372"/>
      <c r="D338" s="372"/>
      <c r="E338" s="486"/>
      <c r="F338" s="487"/>
      <c r="G338" s="486"/>
      <c r="H338" s="487"/>
      <c r="I338" s="486"/>
      <c r="J338" s="487"/>
      <c r="K338" s="486"/>
      <c r="L338" s="487"/>
      <c r="M338" s="486"/>
      <c r="N338" s="487"/>
      <c r="O338" s="486"/>
      <c r="P338" s="487"/>
      <c r="Q338" s="486"/>
      <c r="R338" s="487"/>
      <c r="S338" s="486"/>
      <c r="T338" s="487"/>
      <c r="U338" s="486"/>
      <c r="V338" s="487"/>
      <c r="W338" s="486"/>
      <c r="X338" s="487"/>
      <c r="Y338" s="486"/>
      <c r="Z338" s="487"/>
      <c r="AA338" s="402"/>
    </row>
    <row r="339" spans="2:27" x14ac:dyDescent="0.2">
      <c r="B339" s="405"/>
      <c r="C339" s="372"/>
      <c r="D339" s="372"/>
      <c r="E339" s="402"/>
      <c r="F339" s="486"/>
      <c r="G339" s="487"/>
      <c r="H339" s="486"/>
      <c r="I339" s="487"/>
      <c r="J339" s="486"/>
      <c r="K339" s="487"/>
      <c r="L339" s="486"/>
      <c r="M339" s="487"/>
      <c r="N339" s="486"/>
      <c r="O339" s="487"/>
      <c r="P339" s="486"/>
      <c r="Q339" s="487"/>
      <c r="R339" s="486"/>
      <c r="S339" s="487"/>
      <c r="T339" s="486"/>
      <c r="U339" s="487"/>
      <c r="V339" s="486"/>
      <c r="W339" s="487"/>
      <c r="X339" s="486"/>
      <c r="Y339" s="487"/>
      <c r="Z339" s="486"/>
      <c r="AA339" s="487"/>
    </row>
    <row r="340" spans="2:27" x14ac:dyDescent="0.2">
      <c r="B340" s="406"/>
      <c r="C340" s="372"/>
      <c r="D340" s="372"/>
      <c r="E340" s="486"/>
      <c r="F340" s="487"/>
      <c r="G340" s="486"/>
      <c r="H340" s="487"/>
      <c r="I340" s="486"/>
      <c r="J340" s="487"/>
      <c r="K340" s="486"/>
      <c r="L340" s="487"/>
      <c r="M340" s="486"/>
      <c r="N340" s="487"/>
      <c r="O340" s="486"/>
      <c r="P340" s="487"/>
      <c r="Q340" s="486"/>
      <c r="R340" s="487"/>
      <c r="S340" s="486"/>
      <c r="T340" s="487"/>
      <c r="U340" s="486"/>
      <c r="V340" s="487"/>
      <c r="W340" s="486"/>
      <c r="X340" s="487"/>
      <c r="Y340" s="486"/>
      <c r="Z340" s="487"/>
      <c r="AA340" s="402"/>
    </row>
    <row r="341" spans="2:27" x14ac:dyDescent="0.2">
      <c r="B341" s="405"/>
      <c r="C341" s="372"/>
      <c r="D341" s="372"/>
      <c r="E341" s="402"/>
      <c r="F341" s="486"/>
      <c r="G341" s="487"/>
      <c r="H341" s="486"/>
      <c r="I341" s="487"/>
      <c r="J341" s="486"/>
      <c r="K341" s="487"/>
      <c r="L341" s="486"/>
      <c r="M341" s="487"/>
      <c r="N341" s="486"/>
      <c r="O341" s="487"/>
      <c r="P341" s="486"/>
      <c r="Q341" s="487"/>
      <c r="R341" s="486"/>
      <c r="S341" s="487"/>
      <c r="T341" s="486"/>
      <c r="U341" s="487"/>
      <c r="V341" s="486"/>
      <c r="W341" s="487"/>
      <c r="X341" s="486"/>
      <c r="Y341" s="487"/>
      <c r="Z341" s="486"/>
      <c r="AA341" s="487"/>
    </row>
    <row r="342" spans="2:27" x14ac:dyDescent="0.2">
      <c r="B342" s="406"/>
      <c r="C342" s="372"/>
      <c r="D342" s="372"/>
      <c r="E342" s="486"/>
      <c r="F342" s="487"/>
      <c r="G342" s="486"/>
      <c r="H342" s="487"/>
      <c r="I342" s="486"/>
      <c r="J342" s="487"/>
      <c r="K342" s="486"/>
      <c r="L342" s="487"/>
      <c r="M342" s="486"/>
      <c r="N342" s="487"/>
      <c r="O342" s="486"/>
      <c r="P342" s="487"/>
      <c r="Q342" s="486"/>
      <c r="R342" s="487"/>
      <c r="S342" s="486"/>
      <c r="T342" s="487"/>
      <c r="U342" s="486"/>
      <c r="V342" s="487"/>
      <c r="W342" s="486"/>
      <c r="X342" s="487"/>
      <c r="Y342" s="486"/>
      <c r="Z342" s="487"/>
      <c r="AA342" s="402"/>
    </row>
    <row r="343" spans="2:27" x14ac:dyDescent="0.2">
      <c r="B343" s="405"/>
      <c r="C343" s="372"/>
      <c r="D343" s="372"/>
      <c r="E343" s="402"/>
      <c r="F343" s="486"/>
      <c r="G343" s="487"/>
      <c r="H343" s="486"/>
      <c r="I343" s="487"/>
      <c r="J343" s="486"/>
      <c r="K343" s="487"/>
      <c r="L343" s="486"/>
      <c r="M343" s="487"/>
      <c r="N343" s="486"/>
      <c r="O343" s="487"/>
      <c r="P343" s="486"/>
      <c r="Q343" s="487"/>
      <c r="R343" s="486"/>
      <c r="S343" s="487"/>
      <c r="T343" s="486"/>
      <c r="U343" s="487"/>
      <c r="V343" s="486"/>
      <c r="W343" s="487"/>
      <c r="X343" s="486"/>
      <c r="Y343" s="487"/>
      <c r="Z343" s="486"/>
      <c r="AA343" s="487"/>
    </row>
    <row r="344" spans="2:27" x14ac:dyDescent="0.2">
      <c r="B344" s="406"/>
      <c r="C344" s="372"/>
      <c r="D344" s="372"/>
      <c r="E344" s="486"/>
      <c r="F344" s="487"/>
      <c r="G344" s="486"/>
      <c r="H344" s="487"/>
      <c r="I344" s="486"/>
      <c r="J344" s="487"/>
      <c r="K344" s="486"/>
      <c r="L344" s="487"/>
      <c r="M344" s="486"/>
      <c r="N344" s="487"/>
      <c r="O344" s="486"/>
      <c r="P344" s="487"/>
      <c r="Q344" s="486"/>
      <c r="R344" s="487"/>
      <c r="S344" s="486"/>
      <c r="T344" s="487"/>
      <c r="U344" s="486"/>
      <c r="V344" s="487"/>
      <c r="W344" s="486"/>
      <c r="X344" s="487"/>
      <c r="Y344" s="486"/>
      <c r="Z344" s="487"/>
      <c r="AA344" s="402"/>
    </row>
    <row r="345" spans="2:27" x14ac:dyDescent="0.2">
      <c r="B345" s="405"/>
      <c r="C345" s="372"/>
      <c r="D345" s="372"/>
      <c r="E345" s="402"/>
      <c r="F345" s="486"/>
      <c r="G345" s="487"/>
      <c r="H345" s="486"/>
      <c r="I345" s="487"/>
      <c r="J345" s="486"/>
      <c r="K345" s="487"/>
      <c r="L345" s="486"/>
      <c r="M345" s="487"/>
      <c r="N345" s="486"/>
      <c r="O345" s="487"/>
      <c r="P345" s="486"/>
      <c r="Q345" s="487"/>
      <c r="R345" s="486"/>
      <c r="S345" s="487"/>
      <c r="T345" s="486"/>
      <c r="U345" s="487"/>
      <c r="V345" s="486"/>
      <c r="W345" s="487"/>
      <c r="X345" s="486"/>
      <c r="Y345" s="487"/>
      <c r="Z345" s="486"/>
      <c r="AA345" s="487"/>
    </row>
    <row r="346" spans="2:27" x14ac:dyDescent="0.2">
      <c r="B346" s="406"/>
      <c r="C346" s="372"/>
      <c r="D346" s="372"/>
      <c r="E346" s="486"/>
      <c r="F346" s="487"/>
      <c r="G346" s="486"/>
      <c r="H346" s="487"/>
      <c r="I346" s="486"/>
      <c r="J346" s="487"/>
      <c r="K346" s="486"/>
      <c r="L346" s="487"/>
      <c r="M346" s="486"/>
      <c r="N346" s="487"/>
      <c r="O346" s="486"/>
      <c r="P346" s="487"/>
      <c r="Q346" s="486"/>
      <c r="R346" s="487"/>
      <c r="S346" s="486"/>
      <c r="T346" s="487"/>
      <c r="U346" s="486"/>
      <c r="V346" s="487"/>
      <c r="W346" s="486"/>
      <c r="X346" s="487"/>
      <c r="Y346" s="486"/>
      <c r="Z346" s="487"/>
      <c r="AA346" s="402"/>
    </row>
    <row r="347" spans="2:27" x14ac:dyDescent="0.2">
      <c r="B347" s="405"/>
      <c r="C347" s="372"/>
      <c r="D347" s="372"/>
      <c r="E347" s="402"/>
      <c r="F347" s="486"/>
      <c r="G347" s="487"/>
      <c r="H347" s="486"/>
      <c r="I347" s="487"/>
      <c r="J347" s="486"/>
      <c r="K347" s="487"/>
      <c r="L347" s="486"/>
      <c r="M347" s="487"/>
      <c r="N347" s="486"/>
      <c r="O347" s="487"/>
      <c r="P347" s="486"/>
      <c r="Q347" s="487"/>
      <c r="R347" s="486"/>
      <c r="S347" s="487"/>
      <c r="T347" s="486"/>
      <c r="U347" s="487"/>
      <c r="V347" s="486"/>
      <c r="W347" s="487"/>
      <c r="X347" s="486"/>
      <c r="Y347" s="487"/>
      <c r="Z347" s="486"/>
      <c r="AA347" s="487"/>
    </row>
    <row r="348" spans="2:27" x14ac:dyDescent="0.2">
      <c r="B348" s="406"/>
      <c r="C348" s="372"/>
      <c r="D348" s="372"/>
      <c r="E348" s="486"/>
      <c r="F348" s="487"/>
      <c r="G348" s="486"/>
      <c r="H348" s="487"/>
      <c r="I348" s="486"/>
      <c r="J348" s="487"/>
      <c r="K348" s="486"/>
      <c r="L348" s="487"/>
      <c r="M348" s="486"/>
      <c r="N348" s="487"/>
      <c r="O348" s="486"/>
      <c r="P348" s="487"/>
      <c r="Q348" s="486"/>
      <c r="R348" s="487"/>
      <c r="S348" s="486"/>
      <c r="T348" s="487"/>
      <c r="U348" s="486"/>
      <c r="V348" s="487"/>
      <c r="W348" s="486"/>
      <c r="X348" s="487"/>
      <c r="Y348" s="486"/>
      <c r="Z348" s="487"/>
      <c r="AA348" s="402"/>
    </row>
    <row r="349" spans="2:27" x14ac:dyDescent="0.2">
      <c r="B349" s="405"/>
      <c r="C349" s="372"/>
      <c r="D349" s="372"/>
      <c r="E349" s="402"/>
      <c r="F349" s="486"/>
      <c r="G349" s="487"/>
      <c r="H349" s="486"/>
      <c r="I349" s="487"/>
      <c r="J349" s="486"/>
      <c r="K349" s="487"/>
      <c r="L349" s="486"/>
      <c r="M349" s="487"/>
      <c r="N349" s="486"/>
      <c r="O349" s="487"/>
      <c r="P349" s="486"/>
      <c r="Q349" s="487"/>
      <c r="R349" s="486"/>
      <c r="S349" s="487"/>
      <c r="T349" s="486"/>
      <c r="U349" s="487"/>
      <c r="V349" s="486"/>
      <c r="W349" s="487"/>
      <c r="X349" s="486"/>
      <c r="Y349" s="487"/>
      <c r="Z349" s="486"/>
      <c r="AA349" s="487"/>
    </row>
    <row r="350" spans="2:27" x14ac:dyDescent="0.2">
      <c r="B350" s="406"/>
      <c r="C350" s="372"/>
      <c r="D350" s="372"/>
      <c r="E350" s="486"/>
      <c r="F350" s="487"/>
      <c r="G350" s="486"/>
      <c r="H350" s="487"/>
      <c r="I350" s="486"/>
      <c r="J350" s="487"/>
      <c r="K350" s="486"/>
      <c r="L350" s="487"/>
      <c r="M350" s="486"/>
      <c r="N350" s="487"/>
      <c r="O350" s="486"/>
      <c r="P350" s="487"/>
      <c r="Q350" s="486"/>
      <c r="R350" s="487"/>
      <c r="S350" s="486"/>
      <c r="T350" s="487"/>
      <c r="U350" s="486"/>
      <c r="V350" s="487"/>
      <c r="W350" s="486"/>
      <c r="X350" s="487"/>
      <c r="Y350" s="486"/>
      <c r="Z350" s="487"/>
      <c r="AA350" s="402"/>
    </row>
    <row r="351" spans="2:27" x14ac:dyDescent="0.2">
      <c r="B351" s="405"/>
      <c r="C351" s="372"/>
      <c r="D351" s="372"/>
      <c r="E351" s="402"/>
      <c r="F351" s="486"/>
      <c r="G351" s="487"/>
      <c r="H351" s="486"/>
      <c r="I351" s="487"/>
      <c r="J351" s="486"/>
      <c r="K351" s="487"/>
      <c r="L351" s="486"/>
      <c r="M351" s="487"/>
      <c r="N351" s="486"/>
      <c r="O351" s="487"/>
      <c r="P351" s="486"/>
      <c r="Q351" s="487"/>
      <c r="R351" s="486"/>
      <c r="S351" s="487"/>
      <c r="T351" s="486"/>
      <c r="U351" s="487"/>
      <c r="V351" s="486"/>
      <c r="W351" s="487"/>
      <c r="X351" s="486"/>
      <c r="Y351" s="487"/>
      <c r="Z351" s="486"/>
      <c r="AA351" s="487"/>
    </row>
    <row r="352" spans="2:27" x14ac:dyDescent="0.2">
      <c r="B352" s="406"/>
      <c r="C352" s="372"/>
      <c r="D352" s="372"/>
      <c r="E352" s="486"/>
      <c r="F352" s="487"/>
      <c r="G352" s="486"/>
      <c r="H352" s="487"/>
      <c r="I352" s="486"/>
      <c r="J352" s="487"/>
      <c r="K352" s="486"/>
      <c r="L352" s="487"/>
      <c r="M352" s="486"/>
      <c r="N352" s="487"/>
      <c r="O352" s="486"/>
      <c r="P352" s="487"/>
      <c r="Q352" s="486"/>
      <c r="R352" s="487"/>
      <c r="S352" s="486"/>
      <c r="T352" s="487"/>
      <c r="U352" s="486"/>
      <c r="V352" s="487"/>
      <c r="W352" s="486"/>
      <c r="X352" s="487"/>
      <c r="Y352" s="486"/>
      <c r="Z352" s="487"/>
      <c r="AA352" s="402"/>
    </row>
    <row r="353" spans="2:27" x14ac:dyDescent="0.2">
      <c r="B353" s="405"/>
      <c r="C353" s="372"/>
      <c r="D353" s="372"/>
      <c r="E353" s="402"/>
      <c r="F353" s="486"/>
      <c r="G353" s="487"/>
      <c r="H353" s="486"/>
      <c r="I353" s="487"/>
      <c r="J353" s="486"/>
      <c r="K353" s="487"/>
      <c r="L353" s="486"/>
      <c r="M353" s="487"/>
      <c r="N353" s="486"/>
      <c r="O353" s="487"/>
      <c r="P353" s="486"/>
      <c r="Q353" s="487"/>
      <c r="R353" s="486"/>
      <c r="S353" s="487"/>
      <c r="T353" s="486"/>
      <c r="U353" s="487"/>
      <c r="V353" s="486"/>
      <c r="W353" s="487"/>
      <c r="X353" s="486"/>
      <c r="Y353" s="487"/>
      <c r="Z353" s="486"/>
      <c r="AA353" s="487"/>
    </row>
    <row r="354" spans="2:27" x14ac:dyDescent="0.2">
      <c r="B354" s="406"/>
      <c r="C354" s="372"/>
      <c r="D354" s="372"/>
      <c r="E354" s="486"/>
      <c r="F354" s="487"/>
      <c r="G354" s="486"/>
      <c r="H354" s="487"/>
      <c r="I354" s="486"/>
      <c r="J354" s="487"/>
      <c r="K354" s="486"/>
      <c r="L354" s="487"/>
      <c r="M354" s="486"/>
      <c r="N354" s="487"/>
      <c r="O354" s="486"/>
      <c r="P354" s="487"/>
      <c r="Q354" s="486"/>
      <c r="R354" s="487"/>
      <c r="S354" s="486"/>
      <c r="T354" s="487"/>
      <c r="U354" s="486"/>
      <c r="V354" s="487"/>
      <c r="W354" s="486"/>
      <c r="X354" s="487"/>
      <c r="Y354" s="486"/>
      <c r="Z354" s="487"/>
      <c r="AA354" s="402"/>
    </row>
    <row r="355" spans="2:27" x14ac:dyDescent="0.2">
      <c r="B355" s="405"/>
      <c r="C355" s="372"/>
      <c r="D355" s="372"/>
      <c r="E355" s="402"/>
      <c r="F355" s="486"/>
      <c r="G355" s="487"/>
      <c r="H355" s="486"/>
      <c r="I355" s="487"/>
      <c r="J355" s="486"/>
      <c r="K355" s="487"/>
      <c r="L355" s="486"/>
      <c r="M355" s="487"/>
      <c r="N355" s="486"/>
      <c r="O355" s="487"/>
      <c r="P355" s="486"/>
      <c r="Q355" s="487"/>
      <c r="R355" s="486"/>
      <c r="S355" s="487"/>
      <c r="T355" s="486"/>
      <c r="U355" s="487"/>
      <c r="V355" s="486"/>
      <c r="W355" s="487"/>
      <c r="X355" s="486"/>
      <c r="Y355" s="487"/>
      <c r="Z355" s="486"/>
      <c r="AA355" s="487"/>
    </row>
    <row r="356" spans="2:27" x14ac:dyDescent="0.2">
      <c r="B356" s="406"/>
      <c r="C356" s="372"/>
      <c r="D356" s="372"/>
      <c r="E356" s="486"/>
      <c r="F356" s="487"/>
      <c r="G356" s="486"/>
      <c r="H356" s="487"/>
      <c r="I356" s="486"/>
      <c r="J356" s="487"/>
      <c r="K356" s="486"/>
      <c r="L356" s="487"/>
      <c r="M356" s="486"/>
      <c r="N356" s="487"/>
      <c r="O356" s="486"/>
      <c r="P356" s="487"/>
      <c r="Q356" s="486"/>
      <c r="R356" s="487"/>
      <c r="S356" s="486"/>
      <c r="T356" s="487"/>
      <c r="U356" s="486"/>
      <c r="V356" s="487"/>
      <c r="W356" s="486"/>
      <c r="X356" s="487"/>
      <c r="Y356" s="486"/>
      <c r="Z356" s="487"/>
      <c r="AA356" s="402"/>
    </row>
    <row r="357" spans="2:27" x14ac:dyDescent="0.2">
      <c r="B357" s="405"/>
      <c r="C357" s="372"/>
      <c r="D357" s="372"/>
      <c r="E357" s="402"/>
      <c r="F357" s="486"/>
      <c r="G357" s="487"/>
      <c r="H357" s="486"/>
      <c r="I357" s="487"/>
      <c r="J357" s="486"/>
      <c r="K357" s="487"/>
      <c r="L357" s="486"/>
      <c r="M357" s="487"/>
      <c r="N357" s="486"/>
      <c r="O357" s="487"/>
      <c r="P357" s="486"/>
      <c r="Q357" s="487"/>
      <c r="R357" s="486"/>
      <c r="S357" s="487"/>
      <c r="T357" s="486"/>
      <c r="U357" s="487"/>
      <c r="V357" s="486"/>
      <c r="W357" s="487"/>
      <c r="X357" s="486"/>
      <c r="Y357" s="487"/>
      <c r="Z357" s="486"/>
      <c r="AA357" s="487"/>
    </row>
    <row r="358" spans="2:27" x14ac:dyDescent="0.2">
      <c r="B358" s="406"/>
      <c r="C358" s="372"/>
      <c r="D358" s="372"/>
      <c r="E358" s="486"/>
      <c r="F358" s="487"/>
      <c r="G358" s="486"/>
      <c r="H358" s="487"/>
      <c r="I358" s="486"/>
      <c r="J358" s="487"/>
      <c r="K358" s="486"/>
      <c r="L358" s="487"/>
      <c r="M358" s="486"/>
      <c r="N358" s="487"/>
      <c r="O358" s="486"/>
      <c r="P358" s="487"/>
      <c r="Q358" s="486"/>
      <c r="R358" s="487"/>
      <c r="S358" s="486"/>
      <c r="T358" s="487"/>
      <c r="U358" s="486"/>
      <c r="V358" s="487"/>
      <c r="W358" s="486"/>
      <c r="X358" s="487"/>
      <c r="Y358" s="486"/>
      <c r="Z358" s="487"/>
      <c r="AA358" s="402"/>
    </row>
    <row r="359" spans="2:27" x14ac:dyDescent="0.2">
      <c r="B359" s="405"/>
      <c r="C359" s="372"/>
      <c r="D359" s="372"/>
      <c r="E359" s="402"/>
      <c r="F359" s="486"/>
      <c r="G359" s="487"/>
      <c r="H359" s="486"/>
      <c r="I359" s="487"/>
      <c r="J359" s="486"/>
      <c r="K359" s="487"/>
      <c r="L359" s="486"/>
      <c r="M359" s="487"/>
      <c r="N359" s="486"/>
      <c r="O359" s="487"/>
      <c r="P359" s="486"/>
      <c r="Q359" s="487"/>
      <c r="R359" s="486"/>
      <c r="S359" s="487"/>
      <c r="T359" s="486"/>
      <c r="U359" s="487"/>
      <c r="V359" s="486"/>
      <c r="W359" s="487"/>
      <c r="X359" s="486"/>
      <c r="Y359" s="487"/>
      <c r="Z359" s="486"/>
      <c r="AA359" s="487"/>
    </row>
    <row r="360" spans="2:27" x14ac:dyDescent="0.2">
      <c r="B360" s="406"/>
      <c r="C360" s="372"/>
      <c r="D360" s="372"/>
      <c r="E360" s="486"/>
      <c r="F360" s="487"/>
      <c r="G360" s="486"/>
      <c r="H360" s="487"/>
      <c r="I360" s="486"/>
      <c r="J360" s="487"/>
      <c r="K360" s="486"/>
      <c r="L360" s="487"/>
      <c r="M360" s="486"/>
      <c r="N360" s="487"/>
      <c r="O360" s="486"/>
      <c r="P360" s="487"/>
      <c r="Q360" s="486"/>
      <c r="R360" s="487"/>
      <c r="S360" s="486"/>
      <c r="T360" s="487"/>
      <c r="U360" s="486"/>
      <c r="V360" s="487"/>
      <c r="W360" s="486"/>
      <c r="X360" s="487"/>
      <c r="Y360" s="486"/>
      <c r="Z360" s="487"/>
      <c r="AA360" s="402"/>
    </row>
    <row r="361" spans="2:27" x14ac:dyDescent="0.2">
      <c r="B361" s="405"/>
      <c r="C361" s="372"/>
      <c r="D361" s="372"/>
      <c r="E361" s="402"/>
      <c r="F361" s="486"/>
      <c r="G361" s="487"/>
      <c r="H361" s="486"/>
      <c r="I361" s="487"/>
      <c r="J361" s="486"/>
      <c r="K361" s="487"/>
      <c r="L361" s="486"/>
      <c r="M361" s="487"/>
      <c r="N361" s="486"/>
      <c r="O361" s="487"/>
      <c r="P361" s="486"/>
      <c r="Q361" s="487"/>
      <c r="R361" s="486"/>
      <c r="S361" s="487"/>
      <c r="T361" s="486"/>
      <c r="U361" s="487"/>
      <c r="V361" s="486"/>
      <c r="W361" s="487"/>
      <c r="X361" s="486"/>
      <c r="Y361" s="487"/>
      <c r="Z361" s="486"/>
      <c r="AA361" s="487"/>
    </row>
    <row r="362" spans="2:27" x14ac:dyDescent="0.2">
      <c r="B362" s="406"/>
      <c r="C362" s="372"/>
      <c r="D362" s="372"/>
      <c r="E362" s="486"/>
      <c r="F362" s="487"/>
      <c r="G362" s="486"/>
      <c r="H362" s="487"/>
      <c r="I362" s="486"/>
      <c r="J362" s="487"/>
      <c r="K362" s="486"/>
      <c r="L362" s="487"/>
      <c r="M362" s="486"/>
      <c r="N362" s="487"/>
      <c r="O362" s="486"/>
      <c r="P362" s="487"/>
      <c r="Q362" s="486"/>
      <c r="R362" s="487"/>
      <c r="S362" s="486"/>
      <c r="T362" s="487"/>
      <c r="U362" s="486"/>
      <c r="V362" s="487"/>
      <c r="W362" s="486"/>
      <c r="X362" s="487"/>
      <c r="Y362" s="486"/>
      <c r="Z362" s="487"/>
      <c r="AA362" s="402"/>
    </row>
    <row r="363" spans="2:27" x14ac:dyDescent="0.2">
      <c r="B363" s="405"/>
      <c r="C363" s="372"/>
      <c r="D363" s="372"/>
      <c r="E363" s="402"/>
      <c r="F363" s="486"/>
      <c r="G363" s="487"/>
      <c r="H363" s="486"/>
      <c r="I363" s="487"/>
      <c r="J363" s="486"/>
      <c r="K363" s="487"/>
      <c r="L363" s="486"/>
      <c r="M363" s="487"/>
      <c r="N363" s="486"/>
      <c r="O363" s="487"/>
      <c r="P363" s="486"/>
      <c r="Q363" s="487"/>
      <c r="R363" s="486"/>
      <c r="S363" s="487"/>
      <c r="T363" s="486"/>
      <c r="U363" s="487"/>
      <c r="V363" s="486"/>
      <c r="W363" s="487"/>
      <c r="X363" s="486"/>
      <c r="Y363" s="487"/>
      <c r="Z363" s="486"/>
      <c r="AA363" s="487"/>
    </row>
    <row r="364" spans="2:27" x14ac:dyDescent="0.2">
      <c r="B364" s="406"/>
      <c r="C364" s="372"/>
      <c r="D364" s="372"/>
      <c r="E364" s="486"/>
      <c r="F364" s="487"/>
      <c r="G364" s="486"/>
      <c r="H364" s="487"/>
      <c r="I364" s="486"/>
      <c r="J364" s="487"/>
      <c r="K364" s="486"/>
      <c r="L364" s="487"/>
      <c r="M364" s="486"/>
      <c r="N364" s="487"/>
      <c r="O364" s="486"/>
      <c r="P364" s="487"/>
      <c r="Q364" s="486"/>
      <c r="R364" s="487"/>
      <c r="S364" s="486"/>
      <c r="T364" s="487"/>
      <c r="U364" s="486"/>
      <c r="V364" s="487"/>
      <c r="W364" s="486"/>
      <c r="X364" s="487"/>
      <c r="Y364" s="486"/>
      <c r="Z364" s="487"/>
      <c r="AA364" s="402"/>
    </row>
    <row r="365" spans="2:27" x14ac:dyDescent="0.2">
      <c r="B365" s="405"/>
      <c r="C365" s="372"/>
      <c r="D365" s="372"/>
      <c r="E365" s="402"/>
      <c r="F365" s="486"/>
      <c r="G365" s="487"/>
      <c r="H365" s="486"/>
      <c r="I365" s="487"/>
      <c r="J365" s="486"/>
      <c r="K365" s="487"/>
      <c r="L365" s="486"/>
      <c r="M365" s="487"/>
      <c r="N365" s="486"/>
      <c r="O365" s="487"/>
      <c r="P365" s="486"/>
      <c r="Q365" s="487"/>
      <c r="R365" s="486"/>
      <c r="S365" s="487"/>
      <c r="T365" s="486"/>
      <c r="U365" s="487"/>
      <c r="V365" s="486"/>
      <c r="W365" s="487"/>
      <c r="X365" s="486"/>
      <c r="Y365" s="487"/>
      <c r="Z365" s="486"/>
      <c r="AA365" s="487"/>
    </row>
    <row r="366" spans="2:27" x14ac:dyDescent="0.2">
      <c r="B366" s="406"/>
      <c r="C366" s="372"/>
      <c r="D366" s="372"/>
      <c r="E366" s="486"/>
      <c r="F366" s="487"/>
      <c r="G366" s="486"/>
      <c r="H366" s="487"/>
      <c r="I366" s="486"/>
      <c r="J366" s="487"/>
      <c r="K366" s="486"/>
      <c r="L366" s="487"/>
      <c r="M366" s="486"/>
      <c r="N366" s="487"/>
      <c r="O366" s="486"/>
      <c r="P366" s="487"/>
      <c r="Q366" s="486"/>
      <c r="R366" s="487"/>
      <c r="S366" s="486"/>
      <c r="T366" s="487"/>
      <c r="U366" s="486"/>
      <c r="V366" s="487"/>
      <c r="W366" s="486"/>
      <c r="X366" s="487"/>
      <c r="Y366" s="486"/>
      <c r="Z366" s="487"/>
      <c r="AA366" s="402"/>
    </row>
    <row r="367" spans="2:27" x14ac:dyDescent="0.2">
      <c r="B367" s="405"/>
      <c r="C367" s="372"/>
      <c r="D367" s="372"/>
      <c r="E367" s="402"/>
      <c r="F367" s="486"/>
      <c r="G367" s="487"/>
      <c r="H367" s="486"/>
      <c r="I367" s="487"/>
      <c r="J367" s="486"/>
      <c r="K367" s="487"/>
      <c r="L367" s="486"/>
      <c r="M367" s="487"/>
      <c r="N367" s="486"/>
      <c r="O367" s="487"/>
      <c r="P367" s="486"/>
      <c r="Q367" s="487"/>
      <c r="R367" s="486"/>
      <c r="S367" s="487"/>
      <c r="T367" s="486"/>
      <c r="U367" s="487"/>
      <c r="V367" s="486"/>
      <c r="W367" s="487"/>
      <c r="X367" s="486"/>
      <c r="Y367" s="487"/>
      <c r="Z367" s="486"/>
      <c r="AA367" s="487"/>
    </row>
    <row r="368" spans="2:27" x14ac:dyDescent="0.2">
      <c r="B368" s="406"/>
      <c r="C368" s="372"/>
      <c r="D368" s="372"/>
      <c r="E368" s="486"/>
      <c r="F368" s="487"/>
      <c r="G368" s="486"/>
      <c r="H368" s="487"/>
      <c r="I368" s="486"/>
      <c r="J368" s="487"/>
      <c r="K368" s="486"/>
      <c r="L368" s="487"/>
      <c r="M368" s="486"/>
      <c r="N368" s="487"/>
      <c r="O368" s="486"/>
      <c r="P368" s="487"/>
      <c r="Q368" s="486"/>
      <c r="R368" s="487"/>
      <c r="S368" s="486"/>
      <c r="T368" s="487"/>
      <c r="U368" s="486"/>
      <c r="V368" s="487"/>
      <c r="W368" s="486"/>
      <c r="X368" s="487"/>
      <c r="Y368" s="486"/>
      <c r="Z368" s="487"/>
      <c r="AA368" s="402"/>
    </row>
    <row r="369" spans="2:27" x14ac:dyDescent="0.2">
      <c r="B369" s="405"/>
      <c r="C369" s="372"/>
      <c r="D369" s="372"/>
      <c r="E369" s="402"/>
      <c r="F369" s="486"/>
      <c r="G369" s="487"/>
      <c r="H369" s="486"/>
      <c r="I369" s="487"/>
      <c r="J369" s="486"/>
      <c r="K369" s="487"/>
      <c r="L369" s="486"/>
      <c r="M369" s="487"/>
      <c r="N369" s="486"/>
      <c r="O369" s="487"/>
      <c r="P369" s="486"/>
      <c r="Q369" s="487"/>
      <c r="R369" s="486"/>
      <c r="S369" s="487"/>
      <c r="T369" s="486"/>
      <c r="U369" s="487"/>
      <c r="V369" s="486"/>
      <c r="W369" s="487"/>
      <c r="X369" s="486"/>
      <c r="Y369" s="487"/>
      <c r="Z369" s="486"/>
      <c r="AA369" s="487"/>
    </row>
    <row r="370" spans="2:27" x14ac:dyDescent="0.2">
      <c r="B370" s="406"/>
      <c r="C370" s="372"/>
      <c r="D370" s="372"/>
      <c r="E370" s="486"/>
      <c r="F370" s="487"/>
      <c r="G370" s="486"/>
      <c r="H370" s="487"/>
      <c r="I370" s="486"/>
      <c r="J370" s="487"/>
      <c r="K370" s="486"/>
      <c r="L370" s="487"/>
      <c r="M370" s="486"/>
      <c r="N370" s="487"/>
      <c r="O370" s="486"/>
      <c r="P370" s="487"/>
      <c r="Q370" s="486"/>
      <c r="R370" s="487"/>
      <c r="S370" s="486"/>
      <c r="T370" s="487"/>
      <c r="U370" s="486"/>
      <c r="V370" s="487"/>
      <c r="W370" s="486"/>
      <c r="X370" s="487"/>
      <c r="Y370" s="486"/>
      <c r="Z370" s="487"/>
      <c r="AA370" s="402"/>
    </row>
    <row r="371" spans="2:27" x14ac:dyDescent="0.2">
      <c r="B371" s="405"/>
      <c r="C371" s="372"/>
      <c r="D371" s="372"/>
      <c r="E371" s="402"/>
      <c r="F371" s="486"/>
      <c r="G371" s="487"/>
      <c r="H371" s="486"/>
      <c r="I371" s="487"/>
      <c r="J371" s="486"/>
      <c r="K371" s="487"/>
      <c r="L371" s="486"/>
      <c r="M371" s="487"/>
      <c r="N371" s="486"/>
      <c r="O371" s="487"/>
      <c r="P371" s="486"/>
      <c r="Q371" s="487"/>
      <c r="R371" s="486"/>
      <c r="S371" s="487"/>
      <c r="T371" s="486"/>
      <c r="U371" s="487"/>
      <c r="V371" s="486"/>
      <c r="W371" s="487"/>
      <c r="X371" s="486"/>
      <c r="Y371" s="487"/>
      <c r="Z371" s="486"/>
      <c r="AA371" s="487"/>
    </row>
    <row r="372" spans="2:27" x14ac:dyDescent="0.2">
      <c r="B372" s="406"/>
      <c r="C372" s="372"/>
      <c r="D372" s="372"/>
      <c r="E372" s="486"/>
      <c r="F372" s="487"/>
      <c r="G372" s="486"/>
      <c r="H372" s="487"/>
      <c r="I372" s="486"/>
      <c r="J372" s="487"/>
      <c r="K372" s="486"/>
      <c r="L372" s="487"/>
      <c r="M372" s="486"/>
      <c r="N372" s="487"/>
      <c r="O372" s="486"/>
      <c r="P372" s="487"/>
      <c r="Q372" s="486"/>
      <c r="R372" s="487"/>
      <c r="S372" s="486"/>
      <c r="T372" s="487"/>
      <c r="U372" s="486"/>
      <c r="V372" s="487"/>
      <c r="W372" s="486"/>
      <c r="X372" s="487"/>
      <c r="Y372" s="486"/>
      <c r="Z372" s="487"/>
      <c r="AA372" s="402"/>
    </row>
    <row r="373" spans="2:27" x14ac:dyDescent="0.2">
      <c r="B373" s="405"/>
      <c r="C373" s="372"/>
      <c r="D373" s="372"/>
      <c r="E373" s="402"/>
      <c r="F373" s="486"/>
      <c r="G373" s="487"/>
      <c r="H373" s="486"/>
      <c r="I373" s="487"/>
      <c r="J373" s="486"/>
      <c r="K373" s="487"/>
      <c r="L373" s="486"/>
      <c r="M373" s="487"/>
      <c r="N373" s="486"/>
      <c r="O373" s="487"/>
      <c r="P373" s="486"/>
      <c r="Q373" s="487"/>
      <c r="R373" s="486"/>
      <c r="S373" s="487"/>
      <c r="T373" s="486"/>
      <c r="U373" s="487"/>
      <c r="V373" s="486"/>
      <c r="W373" s="487"/>
      <c r="X373" s="486"/>
      <c r="Y373" s="487"/>
      <c r="Z373" s="486"/>
      <c r="AA373" s="487"/>
    </row>
    <row r="374" spans="2:27" x14ac:dyDescent="0.2">
      <c r="B374" s="406"/>
      <c r="C374" s="372"/>
      <c r="D374" s="372"/>
      <c r="E374" s="486"/>
      <c r="F374" s="487"/>
      <c r="G374" s="486"/>
      <c r="H374" s="487"/>
      <c r="I374" s="486"/>
      <c r="J374" s="487"/>
      <c r="K374" s="486"/>
      <c r="L374" s="487"/>
      <c r="M374" s="486"/>
      <c r="N374" s="487"/>
      <c r="O374" s="486"/>
      <c r="P374" s="487"/>
      <c r="Q374" s="486"/>
      <c r="R374" s="487"/>
      <c r="S374" s="486"/>
      <c r="T374" s="487"/>
      <c r="U374" s="486"/>
      <c r="V374" s="487"/>
      <c r="W374" s="486"/>
      <c r="X374" s="487"/>
      <c r="Y374" s="486"/>
      <c r="Z374" s="487"/>
      <c r="AA374" s="402"/>
    </row>
    <row r="375" spans="2:27" x14ac:dyDescent="0.2">
      <c r="B375" s="405"/>
      <c r="C375" s="372"/>
      <c r="D375" s="372"/>
      <c r="E375" s="402"/>
      <c r="F375" s="486"/>
      <c r="G375" s="487"/>
      <c r="H375" s="486"/>
      <c r="I375" s="487"/>
      <c r="J375" s="486"/>
      <c r="K375" s="487"/>
      <c r="L375" s="486"/>
      <c r="M375" s="487"/>
      <c r="N375" s="486"/>
      <c r="O375" s="487"/>
      <c r="P375" s="486"/>
      <c r="Q375" s="487"/>
      <c r="R375" s="486"/>
      <c r="S375" s="487"/>
      <c r="T375" s="486"/>
      <c r="U375" s="487"/>
      <c r="V375" s="486"/>
      <c r="W375" s="487"/>
      <c r="X375" s="486"/>
      <c r="Y375" s="487"/>
      <c r="Z375" s="486"/>
      <c r="AA375" s="487"/>
    </row>
    <row r="376" spans="2:27" x14ac:dyDescent="0.2">
      <c r="B376" s="406"/>
      <c r="C376" s="372"/>
      <c r="D376" s="372"/>
      <c r="E376" s="486"/>
      <c r="F376" s="487"/>
      <c r="G376" s="486"/>
      <c r="H376" s="487"/>
      <c r="I376" s="486"/>
      <c r="J376" s="487"/>
      <c r="K376" s="486"/>
      <c r="L376" s="487"/>
      <c r="M376" s="486"/>
      <c r="N376" s="487"/>
      <c r="O376" s="486"/>
      <c r="P376" s="487"/>
      <c r="Q376" s="486"/>
      <c r="R376" s="487"/>
      <c r="S376" s="486"/>
      <c r="T376" s="487"/>
      <c r="U376" s="486"/>
      <c r="V376" s="487"/>
      <c r="W376" s="486"/>
      <c r="X376" s="487"/>
      <c r="Y376" s="486"/>
      <c r="Z376" s="487"/>
      <c r="AA376" s="402"/>
    </row>
    <row r="377" spans="2:27" x14ac:dyDescent="0.2">
      <c r="B377" s="405"/>
      <c r="C377" s="372"/>
      <c r="D377" s="372"/>
      <c r="E377" s="402"/>
      <c r="F377" s="486"/>
      <c r="G377" s="487"/>
      <c r="H377" s="486"/>
      <c r="I377" s="487"/>
      <c r="J377" s="486"/>
      <c r="K377" s="487"/>
      <c r="L377" s="486"/>
      <c r="M377" s="487"/>
      <c r="N377" s="486"/>
      <c r="O377" s="487"/>
      <c r="P377" s="486"/>
      <c r="Q377" s="487"/>
      <c r="R377" s="486"/>
      <c r="S377" s="487"/>
      <c r="T377" s="486"/>
      <c r="U377" s="487"/>
      <c r="V377" s="486"/>
      <c r="W377" s="487"/>
      <c r="X377" s="486"/>
      <c r="Y377" s="487"/>
      <c r="Z377" s="486"/>
      <c r="AA377" s="487"/>
    </row>
    <row r="378" spans="2:27" x14ac:dyDescent="0.2">
      <c r="B378" s="406"/>
      <c r="C378" s="372"/>
      <c r="D378" s="372"/>
      <c r="E378" s="486"/>
      <c r="F378" s="487"/>
      <c r="G378" s="486"/>
      <c r="H378" s="487"/>
      <c r="I378" s="486"/>
      <c r="J378" s="487"/>
      <c r="K378" s="486"/>
      <c r="L378" s="487"/>
      <c r="M378" s="486"/>
      <c r="N378" s="487"/>
      <c r="O378" s="486"/>
      <c r="P378" s="487"/>
      <c r="Q378" s="486"/>
      <c r="R378" s="487"/>
      <c r="S378" s="486"/>
      <c r="T378" s="487"/>
      <c r="U378" s="486"/>
      <c r="V378" s="487"/>
      <c r="W378" s="486"/>
      <c r="X378" s="487"/>
      <c r="Y378" s="486"/>
      <c r="Z378" s="487"/>
      <c r="AA378" s="402"/>
    </row>
    <row r="379" spans="2:27" x14ac:dyDescent="0.2">
      <c r="B379" s="405"/>
      <c r="C379" s="372"/>
      <c r="D379" s="372"/>
      <c r="E379" s="402"/>
      <c r="F379" s="486"/>
      <c r="G379" s="487"/>
      <c r="H379" s="486"/>
      <c r="I379" s="487"/>
      <c r="J379" s="486"/>
      <c r="K379" s="487"/>
      <c r="L379" s="486"/>
      <c r="M379" s="487"/>
      <c r="N379" s="486"/>
      <c r="O379" s="487"/>
      <c r="P379" s="486"/>
      <c r="Q379" s="487"/>
      <c r="R379" s="486"/>
      <c r="S379" s="487"/>
      <c r="T379" s="486"/>
      <c r="U379" s="487"/>
      <c r="V379" s="486"/>
      <c r="W379" s="487"/>
      <c r="X379" s="486"/>
      <c r="Y379" s="487"/>
      <c r="Z379" s="486"/>
      <c r="AA379" s="487"/>
    </row>
    <row r="380" spans="2:27" x14ac:dyDescent="0.2">
      <c r="B380" s="406"/>
      <c r="C380" s="372"/>
      <c r="D380" s="372"/>
      <c r="E380" s="486"/>
      <c r="F380" s="487"/>
      <c r="G380" s="486"/>
      <c r="H380" s="487"/>
      <c r="I380" s="486"/>
      <c r="J380" s="487"/>
      <c r="K380" s="486"/>
      <c r="L380" s="487"/>
      <c r="M380" s="486"/>
      <c r="N380" s="487"/>
      <c r="O380" s="486"/>
      <c r="P380" s="487"/>
      <c r="Q380" s="486"/>
      <c r="R380" s="487"/>
      <c r="S380" s="486"/>
      <c r="T380" s="487"/>
      <c r="U380" s="486"/>
      <c r="V380" s="487"/>
      <c r="W380" s="486"/>
      <c r="X380" s="487"/>
      <c r="Y380" s="486"/>
      <c r="Z380" s="487"/>
      <c r="AA380" s="402"/>
    </row>
    <row r="381" spans="2:27" x14ac:dyDescent="0.2">
      <c r="B381" s="405"/>
      <c r="C381" s="372"/>
      <c r="D381" s="372"/>
      <c r="E381" s="402"/>
      <c r="F381" s="486"/>
      <c r="G381" s="487"/>
      <c r="H381" s="486"/>
      <c r="I381" s="487"/>
      <c r="J381" s="486"/>
      <c r="K381" s="487"/>
      <c r="L381" s="486"/>
      <c r="M381" s="487"/>
      <c r="N381" s="486"/>
      <c r="O381" s="487"/>
      <c r="P381" s="486"/>
      <c r="Q381" s="487"/>
      <c r="R381" s="486"/>
      <c r="S381" s="487"/>
      <c r="T381" s="486"/>
      <c r="U381" s="487"/>
      <c r="V381" s="486"/>
      <c r="W381" s="487"/>
      <c r="X381" s="486"/>
      <c r="Y381" s="487"/>
      <c r="Z381" s="486"/>
      <c r="AA381" s="487"/>
    </row>
    <row r="382" spans="2:27" x14ac:dyDescent="0.2">
      <c r="B382" s="406"/>
      <c r="C382" s="372"/>
      <c r="D382" s="372"/>
      <c r="E382" s="486"/>
      <c r="F382" s="487"/>
      <c r="G382" s="486"/>
      <c r="H382" s="487"/>
      <c r="I382" s="486"/>
      <c r="J382" s="487"/>
      <c r="K382" s="486"/>
      <c r="L382" s="487"/>
      <c r="M382" s="486"/>
      <c r="N382" s="487"/>
      <c r="O382" s="486"/>
      <c r="P382" s="487"/>
      <c r="Q382" s="486"/>
      <c r="R382" s="487"/>
      <c r="S382" s="486"/>
      <c r="T382" s="487"/>
      <c r="U382" s="486"/>
      <c r="V382" s="487"/>
      <c r="W382" s="486"/>
      <c r="X382" s="487"/>
      <c r="Y382" s="486"/>
      <c r="Z382" s="487"/>
      <c r="AA382" s="402"/>
    </row>
    <row r="383" spans="2:27" x14ac:dyDescent="0.2">
      <c r="B383" s="405"/>
      <c r="C383" s="372"/>
      <c r="D383" s="372"/>
      <c r="E383" s="402"/>
      <c r="F383" s="486"/>
      <c r="G383" s="487"/>
      <c r="H383" s="486"/>
      <c r="I383" s="487"/>
      <c r="J383" s="486"/>
      <c r="K383" s="487"/>
      <c r="L383" s="486"/>
      <c r="M383" s="487"/>
      <c r="N383" s="486"/>
      <c r="O383" s="487"/>
      <c r="P383" s="486"/>
      <c r="Q383" s="487"/>
      <c r="R383" s="486"/>
      <c r="S383" s="487"/>
      <c r="T383" s="486"/>
      <c r="U383" s="487"/>
      <c r="V383" s="486"/>
      <c r="W383" s="487"/>
      <c r="X383" s="486"/>
      <c r="Y383" s="487"/>
      <c r="Z383" s="486"/>
      <c r="AA383" s="487"/>
    </row>
    <row r="384" spans="2:27" x14ac:dyDescent="0.2">
      <c r="B384" s="406"/>
      <c r="C384" s="372"/>
      <c r="D384" s="372"/>
      <c r="E384" s="486"/>
      <c r="F384" s="487"/>
      <c r="G384" s="486"/>
      <c r="H384" s="487"/>
      <c r="I384" s="486"/>
      <c r="J384" s="487"/>
      <c r="K384" s="486"/>
      <c r="L384" s="487"/>
      <c r="M384" s="486"/>
      <c r="N384" s="487"/>
      <c r="O384" s="486"/>
      <c r="P384" s="487"/>
      <c r="Q384" s="486"/>
      <c r="R384" s="487"/>
      <c r="S384" s="486"/>
      <c r="T384" s="487"/>
      <c r="U384" s="486"/>
      <c r="V384" s="487"/>
      <c r="W384" s="486"/>
      <c r="X384" s="487"/>
      <c r="Y384" s="486"/>
      <c r="Z384" s="487"/>
      <c r="AA384" s="402"/>
    </row>
    <row r="385" spans="2:27" x14ac:dyDescent="0.2">
      <c r="B385" s="405"/>
      <c r="C385" s="372"/>
      <c r="D385" s="372"/>
      <c r="E385" s="402"/>
      <c r="F385" s="486"/>
      <c r="G385" s="487"/>
      <c r="H385" s="486"/>
      <c r="I385" s="487"/>
      <c r="J385" s="486"/>
      <c r="K385" s="487"/>
      <c r="L385" s="486"/>
      <c r="M385" s="487"/>
      <c r="N385" s="486"/>
      <c r="O385" s="487"/>
      <c r="P385" s="486"/>
      <c r="Q385" s="487"/>
      <c r="R385" s="486"/>
      <c r="S385" s="487"/>
      <c r="T385" s="486"/>
      <c r="U385" s="487"/>
      <c r="V385" s="486"/>
      <c r="W385" s="487"/>
      <c r="X385" s="486"/>
      <c r="Y385" s="487"/>
      <c r="Z385" s="486"/>
      <c r="AA385" s="487"/>
    </row>
    <row r="386" spans="2:27" x14ac:dyDescent="0.2">
      <c r="B386" s="406"/>
      <c r="C386" s="372"/>
      <c r="D386" s="372"/>
      <c r="E386" s="486"/>
      <c r="F386" s="487"/>
      <c r="G386" s="486"/>
      <c r="H386" s="487"/>
      <c r="I386" s="486"/>
      <c r="J386" s="487"/>
      <c r="K386" s="486"/>
      <c r="L386" s="487"/>
      <c r="M386" s="486"/>
      <c r="N386" s="487"/>
      <c r="O386" s="486"/>
      <c r="P386" s="487"/>
      <c r="Q386" s="486"/>
      <c r="R386" s="487"/>
      <c r="S386" s="486"/>
      <c r="T386" s="487"/>
      <c r="U386" s="486"/>
      <c r="V386" s="487"/>
      <c r="W386" s="486"/>
      <c r="X386" s="487"/>
      <c r="Y386" s="486"/>
      <c r="Z386" s="487"/>
      <c r="AA386" s="402"/>
    </row>
    <row r="387" spans="2:27" x14ac:dyDescent="0.2">
      <c r="B387" s="405"/>
      <c r="C387" s="372"/>
      <c r="D387" s="372"/>
      <c r="E387" s="402"/>
      <c r="F387" s="486"/>
      <c r="G387" s="487"/>
      <c r="H387" s="486"/>
      <c r="I387" s="487"/>
      <c r="J387" s="486"/>
      <c r="K387" s="487"/>
      <c r="L387" s="486"/>
      <c r="M387" s="487"/>
      <c r="N387" s="486"/>
      <c r="O387" s="487"/>
      <c r="P387" s="486"/>
      <c r="Q387" s="487"/>
      <c r="R387" s="486"/>
      <c r="S387" s="487"/>
      <c r="T387" s="486"/>
      <c r="U387" s="487"/>
      <c r="V387" s="486"/>
      <c r="W387" s="487"/>
      <c r="X387" s="486"/>
      <c r="Y387" s="487"/>
      <c r="Z387" s="486"/>
      <c r="AA387" s="487"/>
    </row>
    <row r="388" spans="2:27" x14ac:dyDescent="0.2">
      <c r="B388" s="406"/>
      <c r="C388" s="372"/>
      <c r="D388" s="372"/>
      <c r="E388" s="486"/>
      <c r="F388" s="487"/>
      <c r="G388" s="486"/>
      <c r="H388" s="487"/>
      <c r="I388" s="486"/>
      <c r="J388" s="487"/>
      <c r="K388" s="486"/>
      <c r="L388" s="487"/>
      <c r="M388" s="486"/>
      <c r="N388" s="487"/>
      <c r="O388" s="486"/>
      <c r="P388" s="487"/>
      <c r="Q388" s="486"/>
      <c r="R388" s="487"/>
      <c r="S388" s="486"/>
      <c r="T388" s="487"/>
      <c r="U388" s="486"/>
      <c r="V388" s="487"/>
      <c r="W388" s="486"/>
      <c r="X388" s="487"/>
      <c r="Y388" s="486"/>
      <c r="Z388" s="487"/>
      <c r="AA388" s="402"/>
    </row>
    <row r="389" spans="2:27" x14ac:dyDescent="0.2">
      <c r="B389" s="405"/>
      <c r="C389" s="372"/>
      <c r="D389" s="372"/>
      <c r="E389" s="402"/>
      <c r="F389" s="486"/>
      <c r="G389" s="487"/>
      <c r="H389" s="486"/>
      <c r="I389" s="487"/>
      <c r="J389" s="486"/>
      <c r="K389" s="487"/>
      <c r="L389" s="486"/>
      <c r="M389" s="487"/>
      <c r="N389" s="486"/>
      <c r="O389" s="487"/>
      <c r="P389" s="486"/>
      <c r="Q389" s="487"/>
      <c r="R389" s="486"/>
      <c r="S389" s="487"/>
      <c r="T389" s="486"/>
      <c r="U389" s="487"/>
      <c r="V389" s="486"/>
      <c r="W389" s="487"/>
      <c r="X389" s="486"/>
      <c r="Y389" s="487"/>
      <c r="Z389" s="486"/>
      <c r="AA389" s="487"/>
    </row>
    <row r="390" spans="2:27" x14ac:dyDescent="0.2">
      <c r="B390" s="406"/>
      <c r="C390" s="372"/>
      <c r="D390" s="372"/>
      <c r="E390" s="486"/>
      <c r="F390" s="487"/>
      <c r="G390" s="486"/>
      <c r="H390" s="487"/>
      <c r="I390" s="486"/>
      <c r="J390" s="487"/>
      <c r="K390" s="486"/>
      <c r="L390" s="487"/>
      <c r="M390" s="486"/>
      <c r="N390" s="487"/>
      <c r="O390" s="486"/>
      <c r="P390" s="487"/>
      <c r="Q390" s="486"/>
      <c r="R390" s="487"/>
      <c r="S390" s="486"/>
      <c r="T390" s="487"/>
      <c r="U390" s="486"/>
      <c r="V390" s="487"/>
      <c r="W390" s="486"/>
      <c r="X390" s="487"/>
      <c r="Y390" s="486"/>
      <c r="Z390" s="487"/>
      <c r="AA390" s="402"/>
    </row>
    <row r="391" spans="2:27" x14ac:dyDescent="0.2">
      <c r="B391" s="405"/>
      <c r="C391" s="372"/>
      <c r="D391" s="372"/>
      <c r="E391" s="402"/>
      <c r="F391" s="486"/>
      <c r="G391" s="487"/>
      <c r="H391" s="486"/>
      <c r="I391" s="487"/>
      <c r="J391" s="486"/>
      <c r="K391" s="487"/>
      <c r="L391" s="486"/>
      <c r="M391" s="487"/>
      <c r="N391" s="486"/>
      <c r="O391" s="487"/>
      <c r="P391" s="486"/>
      <c r="Q391" s="487"/>
      <c r="R391" s="486"/>
      <c r="S391" s="487"/>
      <c r="T391" s="486"/>
      <c r="U391" s="487"/>
      <c r="V391" s="486"/>
      <c r="W391" s="487"/>
      <c r="X391" s="486"/>
      <c r="Y391" s="487"/>
      <c r="Z391" s="486"/>
      <c r="AA391" s="487"/>
    </row>
    <row r="392" spans="2:27" x14ac:dyDescent="0.2">
      <c r="B392" s="406"/>
      <c r="C392" s="372"/>
      <c r="D392" s="372"/>
      <c r="E392" s="486"/>
      <c r="F392" s="487"/>
      <c r="G392" s="486"/>
      <c r="H392" s="487"/>
      <c r="I392" s="486"/>
      <c r="J392" s="487"/>
      <c r="K392" s="486"/>
      <c r="L392" s="487"/>
      <c r="M392" s="486"/>
      <c r="N392" s="487"/>
      <c r="O392" s="486"/>
      <c r="P392" s="487"/>
      <c r="Q392" s="486"/>
      <c r="R392" s="487"/>
      <c r="S392" s="486"/>
      <c r="T392" s="487"/>
      <c r="U392" s="486"/>
      <c r="V392" s="487"/>
      <c r="W392" s="486"/>
      <c r="X392" s="487"/>
      <c r="Y392" s="486"/>
      <c r="Z392" s="487"/>
      <c r="AA392" s="402"/>
    </row>
    <row r="393" spans="2:27" x14ac:dyDescent="0.2">
      <c r="B393" s="405"/>
      <c r="C393" s="372"/>
      <c r="D393" s="372"/>
      <c r="E393" s="402"/>
      <c r="F393" s="486"/>
      <c r="G393" s="487"/>
      <c r="H393" s="486"/>
      <c r="I393" s="487"/>
      <c r="J393" s="486"/>
      <c r="K393" s="487"/>
      <c r="L393" s="486"/>
      <c r="M393" s="487"/>
      <c r="N393" s="486"/>
      <c r="O393" s="487"/>
      <c r="P393" s="486"/>
      <c r="Q393" s="487"/>
      <c r="R393" s="486"/>
      <c r="S393" s="487"/>
      <c r="T393" s="486"/>
      <c r="U393" s="487"/>
      <c r="V393" s="486"/>
      <c r="W393" s="487"/>
      <c r="X393" s="486"/>
      <c r="Y393" s="487"/>
      <c r="Z393" s="486"/>
      <c r="AA393" s="487"/>
    </row>
    <row r="394" spans="2:27" x14ac:dyDescent="0.2">
      <c r="B394" s="406"/>
      <c r="C394" s="372"/>
      <c r="D394" s="372"/>
      <c r="E394" s="486"/>
      <c r="F394" s="487"/>
      <c r="G394" s="486"/>
      <c r="H394" s="487"/>
      <c r="I394" s="486"/>
      <c r="J394" s="487"/>
      <c r="K394" s="486"/>
      <c r="L394" s="487"/>
      <c r="M394" s="486"/>
      <c r="N394" s="487"/>
      <c r="O394" s="486"/>
      <c r="P394" s="487"/>
      <c r="Q394" s="486"/>
      <c r="R394" s="487"/>
      <c r="S394" s="486"/>
      <c r="T394" s="487"/>
      <c r="U394" s="486"/>
      <c r="V394" s="487"/>
      <c r="W394" s="486"/>
      <c r="X394" s="487"/>
      <c r="Y394" s="486"/>
      <c r="Z394" s="487"/>
      <c r="AA394" s="402"/>
    </row>
    <row r="395" spans="2:27" x14ac:dyDescent="0.2">
      <c r="B395" s="405"/>
      <c r="C395" s="372"/>
      <c r="D395" s="372"/>
      <c r="E395" s="402"/>
      <c r="F395" s="486"/>
      <c r="G395" s="487"/>
      <c r="H395" s="486"/>
      <c r="I395" s="487"/>
      <c r="J395" s="486"/>
      <c r="K395" s="487"/>
      <c r="L395" s="486"/>
      <c r="M395" s="487"/>
      <c r="N395" s="486"/>
      <c r="O395" s="487"/>
      <c r="P395" s="486"/>
      <c r="Q395" s="487"/>
      <c r="R395" s="486"/>
      <c r="S395" s="487"/>
      <c r="T395" s="486"/>
      <c r="U395" s="487"/>
      <c r="V395" s="486"/>
      <c r="W395" s="487"/>
      <c r="X395" s="486"/>
      <c r="Y395" s="487"/>
      <c r="Z395" s="486"/>
      <c r="AA395" s="487"/>
    </row>
    <row r="396" spans="2:27" x14ac:dyDescent="0.2">
      <c r="B396" s="406"/>
      <c r="C396" s="372"/>
      <c r="D396" s="372"/>
      <c r="E396" s="486"/>
      <c r="F396" s="487"/>
      <c r="G396" s="486"/>
      <c r="H396" s="487"/>
      <c r="I396" s="486"/>
      <c r="J396" s="487"/>
      <c r="K396" s="486"/>
      <c r="L396" s="487"/>
      <c r="M396" s="486"/>
      <c r="N396" s="487"/>
      <c r="O396" s="486"/>
      <c r="P396" s="487"/>
      <c r="Q396" s="486"/>
      <c r="R396" s="487"/>
      <c r="S396" s="486"/>
      <c r="T396" s="487"/>
      <c r="U396" s="486"/>
      <c r="V396" s="487"/>
      <c r="W396" s="486"/>
      <c r="X396" s="487"/>
      <c r="Y396" s="486"/>
      <c r="Z396" s="487"/>
      <c r="AA396" s="402"/>
    </row>
    <row r="397" spans="2:27" x14ac:dyDescent="0.2">
      <c r="B397" s="405"/>
      <c r="C397" s="372"/>
      <c r="D397" s="372"/>
      <c r="E397" s="402"/>
      <c r="F397" s="486"/>
      <c r="G397" s="487"/>
      <c r="H397" s="486"/>
      <c r="I397" s="487"/>
      <c r="J397" s="486"/>
      <c r="K397" s="487"/>
      <c r="L397" s="486"/>
      <c r="M397" s="487"/>
      <c r="N397" s="486"/>
      <c r="O397" s="487"/>
      <c r="P397" s="486"/>
      <c r="Q397" s="487"/>
      <c r="R397" s="486"/>
      <c r="S397" s="487"/>
      <c r="T397" s="486"/>
      <c r="U397" s="487"/>
      <c r="V397" s="486"/>
      <c r="W397" s="487"/>
      <c r="X397" s="486"/>
      <c r="Y397" s="487"/>
      <c r="Z397" s="486"/>
      <c r="AA397" s="487"/>
    </row>
    <row r="398" spans="2:27" x14ac:dyDescent="0.2">
      <c r="B398" s="406"/>
      <c r="C398" s="372"/>
      <c r="D398" s="372"/>
      <c r="E398" s="486"/>
      <c r="F398" s="487"/>
      <c r="G398" s="486"/>
      <c r="H398" s="487"/>
      <c r="I398" s="486"/>
      <c r="J398" s="487"/>
      <c r="K398" s="486"/>
      <c r="L398" s="487"/>
      <c r="M398" s="486"/>
      <c r="N398" s="487"/>
      <c r="O398" s="486"/>
      <c r="P398" s="487"/>
      <c r="Q398" s="486"/>
      <c r="R398" s="487"/>
      <c r="S398" s="486"/>
      <c r="T398" s="487"/>
      <c r="U398" s="486"/>
      <c r="V398" s="487"/>
      <c r="W398" s="486"/>
      <c r="X398" s="487"/>
      <c r="Y398" s="486"/>
      <c r="Z398" s="487"/>
      <c r="AA398" s="402"/>
    </row>
    <row r="399" spans="2:27" x14ac:dyDescent="0.2">
      <c r="B399" s="405"/>
      <c r="C399" s="372"/>
      <c r="D399" s="372"/>
      <c r="E399" s="402"/>
      <c r="F399" s="486"/>
      <c r="G399" s="487"/>
      <c r="H399" s="486"/>
      <c r="I399" s="487"/>
      <c r="J399" s="486"/>
      <c r="K399" s="487"/>
      <c r="L399" s="486"/>
      <c r="M399" s="487"/>
      <c r="N399" s="486"/>
      <c r="O399" s="487"/>
      <c r="P399" s="486"/>
      <c r="Q399" s="487"/>
      <c r="R399" s="486"/>
      <c r="S399" s="487"/>
      <c r="T399" s="486"/>
      <c r="U399" s="487"/>
      <c r="V399" s="486"/>
      <c r="W399" s="487"/>
      <c r="X399" s="486"/>
      <c r="Y399" s="487"/>
      <c r="Z399" s="486"/>
      <c r="AA399" s="487"/>
    </row>
    <row r="400" spans="2:27" x14ac:dyDescent="0.2">
      <c r="B400" s="406"/>
      <c r="C400" s="372"/>
      <c r="D400" s="372"/>
      <c r="E400" s="486"/>
      <c r="F400" s="487"/>
      <c r="G400" s="486"/>
      <c r="H400" s="487"/>
      <c r="I400" s="486"/>
      <c r="J400" s="487"/>
      <c r="K400" s="486"/>
      <c r="L400" s="487"/>
      <c r="M400" s="486"/>
      <c r="N400" s="487"/>
      <c r="O400" s="486"/>
      <c r="P400" s="487"/>
      <c r="Q400" s="486"/>
      <c r="R400" s="487"/>
      <c r="S400" s="486"/>
      <c r="T400" s="487"/>
      <c r="U400" s="486"/>
      <c r="V400" s="487"/>
      <c r="W400" s="486"/>
      <c r="X400" s="487"/>
      <c r="Y400" s="486"/>
      <c r="Z400" s="487"/>
      <c r="AA400" s="402"/>
    </row>
    <row r="401" spans="2:27" x14ac:dyDescent="0.2">
      <c r="B401" s="405"/>
      <c r="C401" s="372"/>
      <c r="D401" s="372"/>
      <c r="E401" s="402"/>
      <c r="F401" s="486"/>
      <c r="G401" s="487"/>
      <c r="H401" s="486"/>
      <c r="I401" s="487"/>
      <c r="J401" s="486"/>
      <c r="K401" s="487"/>
      <c r="L401" s="486"/>
      <c r="M401" s="487"/>
      <c r="N401" s="486"/>
      <c r="O401" s="487"/>
      <c r="P401" s="486"/>
      <c r="Q401" s="487"/>
      <c r="R401" s="486"/>
      <c r="S401" s="487"/>
      <c r="T401" s="486"/>
      <c r="U401" s="487"/>
      <c r="V401" s="486"/>
      <c r="W401" s="487"/>
      <c r="X401" s="486"/>
      <c r="Y401" s="487"/>
      <c r="Z401" s="486"/>
      <c r="AA401" s="487"/>
    </row>
    <row r="402" spans="2:27" x14ac:dyDescent="0.2">
      <c r="B402" s="406"/>
      <c r="C402" s="372"/>
      <c r="D402" s="372"/>
      <c r="E402" s="486"/>
      <c r="F402" s="487"/>
      <c r="G402" s="486"/>
      <c r="H402" s="487"/>
      <c r="I402" s="486"/>
      <c r="J402" s="487"/>
      <c r="K402" s="486"/>
      <c r="L402" s="487"/>
      <c r="M402" s="486"/>
      <c r="N402" s="487"/>
      <c r="O402" s="486"/>
      <c r="P402" s="487"/>
      <c r="Q402" s="486"/>
      <c r="R402" s="487"/>
      <c r="S402" s="486"/>
      <c r="T402" s="487"/>
      <c r="U402" s="486"/>
      <c r="V402" s="487"/>
      <c r="W402" s="486"/>
      <c r="X402" s="487"/>
      <c r="Y402" s="486"/>
      <c r="Z402" s="487"/>
      <c r="AA402" s="402"/>
    </row>
    <row r="403" spans="2:27" x14ac:dyDescent="0.2">
      <c r="B403" s="405"/>
      <c r="C403" s="372"/>
      <c r="D403" s="372"/>
      <c r="E403" s="402"/>
      <c r="F403" s="486"/>
      <c r="G403" s="487"/>
      <c r="H403" s="486"/>
      <c r="I403" s="487"/>
      <c r="J403" s="486"/>
      <c r="K403" s="487"/>
      <c r="L403" s="486"/>
      <c r="M403" s="487"/>
      <c r="N403" s="486"/>
      <c r="O403" s="487"/>
      <c r="P403" s="486"/>
      <c r="Q403" s="487"/>
      <c r="R403" s="486"/>
      <c r="S403" s="487"/>
      <c r="T403" s="486"/>
      <c r="U403" s="487"/>
      <c r="V403" s="486"/>
      <c r="W403" s="487"/>
      <c r="X403" s="486"/>
      <c r="Y403" s="487"/>
      <c r="Z403" s="486"/>
      <c r="AA403" s="487"/>
    </row>
    <row r="404" spans="2:27" x14ac:dyDescent="0.2">
      <c r="B404" s="406"/>
      <c r="C404" s="372"/>
      <c r="D404" s="372"/>
      <c r="E404" s="486"/>
      <c r="F404" s="487"/>
      <c r="G404" s="486"/>
      <c r="H404" s="487"/>
      <c r="I404" s="486"/>
      <c r="J404" s="487"/>
      <c r="K404" s="486"/>
      <c r="L404" s="487"/>
      <c r="M404" s="486"/>
      <c r="N404" s="487"/>
      <c r="O404" s="486"/>
      <c r="P404" s="487"/>
      <c r="Q404" s="486"/>
      <c r="R404" s="487"/>
      <c r="S404" s="486"/>
      <c r="T404" s="487"/>
      <c r="U404" s="486"/>
      <c r="V404" s="487"/>
      <c r="W404" s="486"/>
      <c r="X404" s="487"/>
      <c r="Y404" s="486"/>
      <c r="Z404" s="487"/>
      <c r="AA404" s="402"/>
    </row>
    <row r="405" spans="2:27" x14ac:dyDescent="0.2">
      <c r="B405" s="405"/>
      <c r="C405" s="372"/>
      <c r="D405" s="372"/>
      <c r="E405" s="402"/>
      <c r="F405" s="486"/>
      <c r="G405" s="487"/>
      <c r="H405" s="486"/>
      <c r="I405" s="487"/>
      <c r="J405" s="486"/>
      <c r="K405" s="487"/>
      <c r="L405" s="486"/>
      <c r="M405" s="487"/>
      <c r="N405" s="486"/>
      <c r="O405" s="487"/>
      <c r="P405" s="486"/>
      <c r="Q405" s="487"/>
      <c r="R405" s="486"/>
      <c r="S405" s="487"/>
      <c r="T405" s="486"/>
      <c r="U405" s="487"/>
      <c r="V405" s="486"/>
      <c r="W405" s="487"/>
      <c r="X405" s="486"/>
      <c r="Y405" s="487"/>
      <c r="Z405" s="486"/>
      <c r="AA405" s="487"/>
    </row>
    <row r="406" spans="2:27" x14ac:dyDescent="0.2">
      <c r="B406" s="406"/>
      <c r="C406" s="372"/>
      <c r="D406" s="372"/>
      <c r="E406" s="486"/>
      <c r="F406" s="487"/>
      <c r="G406" s="486"/>
      <c r="H406" s="487"/>
      <c r="I406" s="486"/>
      <c r="J406" s="487"/>
      <c r="K406" s="486"/>
      <c r="L406" s="487"/>
      <c r="M406" s="486"/>
      <c r="N406" s="487"/>
      <c r="O406" s="486"/>
      <c r="P406" s="487"/>
      <c r="Q406" s="486"/>
      <c r="R406" s="487"/>
      <c r="S406" s="486"/>
      <c r="T406" s="487"/>
      <c r="U406" s="486"/>
      <c r="V406" s="487"/>
      <c r="W406" s="486"/>
      <c r="X406" s="487"/>
      <c r="Y406" s="486"/>
      <c r="Z406" s="487"/>
      <c r="AA406" s="402"/>
    </row>
    <row r="407" spans="2:27" x14ac:dyDescent="0.2">
      <c r="B407" s="405"/>
      <c r="C407" s="372"/>
      <c r="D407" s="372"/>
      <c r="E407" s="402"/>
      <c r="F407" s="486"/>
      <c r="G407" s="487"/>
      <c r="H407" s="486"/>
      <c r="I407" s="487"/>
      <c r="J407" s="486"/>
      <c r="K407" s="487"/>
      <c r="L407" s="486"/>
      <c r="M407" s="487"/>
      <c r="N407" s="486"/>
      <c r="O407" s="487"/>
      <c r="P407" s="486"/>
      <c r="Q407" s="487"/>
      <c r="R407" s="486"/>
      <c r="S407" s="487"/>
      <c r="T407" s="486"/>
      <c r="U407" s="487"/>
      <c r="V407" s="486"/>
      <c r="W407" s="487"/>
      <c r="X407" s="486"/>
      <c r="Y407" s="487"/>
      <c r="Z407" s="486"/>
      <c r="AA407" s="487"/>
    </row>
    <row r="408" spans="2:27" x14ac:dyDescent="0.2">
      <c r="B408" s="406"/>
      <c r="C408" s="372"/>
      <c r="D408" s="372"/>
      <c r="E408" s="486"/>
      <c r="F408" s="487"/>
      <c r="G408" s="486"/>
      <c r="H408" s="487"/>
      <c r="I408" s="486"/>
      <c r="J408" s="487"/>
      <c r="K408" s="486"/>
      <c r="L408" s="487"/>
      <c r="M408" s="486"/>
      <c r="N408" s="487"/>
      <c r="O408" s="486"/>
      <c r="P408" s="487"/>
      <c r="Q408" s="486"/>
      <c r="R408" s="487"/>
      <c r="S408" s="486"/>
      <c r="T408" s="487"/>
      <c r="U408" s="486"/>
      <c r="V408" s="487"/>
      <c r="W408" s="486"/>
      <c r="X408" s="487"/>
      <c r="Y408" s="486"/>
      <c r="Z408" s="487"/>
      <c r="AA408" s="402"/>
    </row>
    <row r="409" spans="2:27" x14ac:dyDescent="0.2">
      <c r="B409" s="405"/>
      <c r="C409" s="372"/>
      <c r="D409" s="372"/>
      <c r="E409" s="402"/>
      <c r="F409" s="486"/>
      <c r="G409" s="487"/>
      <c r="H409" s="486"/>
      <c r="I409" s="487"/>
      <c r="J409" s="486"/>
      <c r="K409" s="487"/>
      <c r="L409" s="486"/>
      <c r="M409" s="487"/>
      <c r="N409" s="486"/>
      <c r="O409" s="487"/>
      <c r="P409" s="486"/>
      <c r="Q409" s="487"/>
      <c r="R409" s="486"/>
      <c r="S409" s="487"/>
      <c r="T409" s="486"/>
      <c r="U409" s="487"/>
      <c r="V409" s="486"/>
      <c r="W409" s="487"/>
      <c r="X409" s="486"/>
      <c r="Y409" s="487"/>
      <c r="Z409" s="486"/>
      <c r="AA409" s="487"/>
    </row>
    <row r="410" spans="2:27" x14ac:dyDescent="0.2">
      <c r="B410" s="406"/>
      <c r="C410" s="372"/>
      <c r="D410" s="372"/>
      <c r="E410" s="486"/>
      <c r="F410" s="487"/>
      <c r="G410" s="486"/>
      <c r="H410" s="487"/>
      <c r="I410" s="486"/>
      <c r="J410" s="487"/>
      <c r="K410" s="486"/>
      <c r="L410" s="487"/>
      <c r="M410" s="486"/>
      <c r="N410" s="487"/>
      <c r="O410" s="486"/>
      <c r="P410" s="487"/>
      <c r="Q410" s="486"/>
      <c r="R410" s="487"/>
      <c r="S410" s="486"/>
      <c r="T410" s="487"/>
      <c r="U410" s="486"/>
      <c r="V410" s="487"/>
      <c r="W410" s="486"/>
      <c r="X410" s="487"/>
      <c r="Y410" s="486"/>
      <c r="Z410" s="487"/>
      <c r="AA410" s="402"/>
    </row>
    <row r="411" spans="2:27" x14ac:dyDescent="0.2">
      <c r="B411" s="405"/>
      <c r="C411" s="372"/>
      <c r="D411" s="372"/>
      <c r="E411" s="402"/>
      <c r="F411" s="486"/>
      <c r="G411" s="487"/>
      <c r="H411" s="486"/>
      <c r="I411" s="487"/>
      <c r="J411" s="486"/>
      <c r="K411" s="487"/>
      <c r="L411" s="486"/>
      <c r="M411" s="487"/>
      <c r="N411" s="486"/>
      <c r="O411" s="487"/>
      <c r="P411" s="486"/>
      <c r="Q411" s="487"/>
      <c r="R411" s="486"/>
      <c r="S411" s="487"/>
      <c r="T411" s="486"/>
      <c r="U411" s="487"/>
      <c r="V411" s="486"/>
      <c r="W411" s="487"/>
      <c r="X411" s="486"/>
      <c r="Y411" s="487"/>
      <c r="Z411" s="486"/>
      <c r="AA411" s="487"/>
    </row>
    <row r="412" spans="2:27" x14ac:dyDescent="0.2">
      <c r="B412" s="406"/>
      <c r="C412" s="372"/>
      <c r="D412" s="372"/>
      <c r="E412" s="486"/>
      <c r="F412" s="487"/>
      <c r="G412" s="486"/>
      <c r="H412" s="487"/>
      <c r="I412" s="486"/>
      <c r="J412" s="487"/>
      <c r="K412" s="486"/>
      <c r="L412" s="487"/>
      <c r="M412" s="486"/>
      <c r="N412" s="487"/>
      <c r="O412" s="486"/>
      <c r="P412" s="487"/>
      <c r="Q412" s="486"/>
      <c r="R412" s="487"/>
      <c r="S412" s="486"/>
      <c r="T412" s="487"/>
      <c r="U412" s="486"/>
      <c r="V412" s="487"/>
      <c r="W412" s="486"/>
      <c r="X412" s="487"/>
      <c r="Y412" s="486"/>
      <c r="Z412" s="487"/>
      <c r="AA412" s="402"/>
    </row>
    <row r="413" spans="2:27" x14ac:dyDescent="0.2">
      <c r="B413" s="405"/>
      <c r="C413" s="372"/>
      <c r="D413" s="372"/>
      <c r="E413" s="402"/>
      <c r="F413" s="486"/>
      <c r="G413" s="487"/>
      <c r="H413" s="486"/>
      <c r="I413" s="487"/>
      <c r="J413" s="486"/>
      <c r="K413" s="487"/>
      <c r="L413" s="486"/>
      <c r="M413" s="487"/>
      <c r="N413" s="486"/>
      <c r="O413" s="487"/>
      <c r="P413" s="486"/>
      <c r="Q413" s="487"/>
      <c r="R413" s="486"/>
      <c r="S413" s="487"/>
      <c r="T413" s="486"/>
      <c r="U413" s="487"/>
      <c r="V413" s="486"/>
      <c r="W413" s="487"/>
      <c r="X413" s="486"/>
      <c r="Y413" s="487"/>
      <c r="Z413" s="486"/>
      <c r="AA413" s="487"/>
    </row>
    <row r="414" spans="2:27" x14ac:dyDescent="0.2">
      <c r="B414" s="406"/>
      <c r="C414" s="372"/>
      <c r="D414" s="372"/>
      <c r="E414" s="486"/>
      <c r="F414" s="487"/>
      <c r="G414" s="486"/>
      <c r="H414" s="487"/>
      <c r="I414" s="486"/>
      <c r="J414" s="487"/>
      <c r="K414" s="486"/>
      <c r="L414" s="487"/>
      <c r="M414" s="486"/>
      <c r="N414" s="487"/>
      <c r="O414" s="486"/>
      <c r="P414" s="487"/>
      <c r="Q414" s="486"/>
      <c r="R414" s="487"/>
      <c r="S414" s="486"/>
      <c r="T414" s="487"/>
      <c r="U414" s="486"/>
      <c r="V414" s="487"/>
      <c r="W414" s="486"/>
      <c r="X414" s="487"/>
      <c r="Y414" s="486"/>
      <c r="Z414" s="487"/>
      <c r="AA414" s="402"/>
    </row>
    <row r="415" spans="2:27" x14ac:dyDescent="0.2">
      <c r="B415" s="405"/>
      <c r="C415" s="372"/>
      <c r="D415" s="372"/>
      <c r="E415" s="402"/>
      <c r="F415" s="486"/>
      <c r="G415" s="487"/>
      <c r="H415" s="486"/>
      <c r="I415" s="487"/>
      <c r="J415" s="486"/>
      <c r="K415" s="487"/>
      <c r="L415" s="486"/>
      <c r="M415" s="487"/>
      <c r="N415" s="486"/>
      <c r="O415" s="487"/>
      <c r="P415" s="486"/>
      <c r="Q415" s="487"/>
      <c r="R415" s="486"/>
      <c r="S415" s="487"/>
      <c r="T415" s="486"/>
      <c r="U415" s="487"/>
      <c r="V415" s="486"/>
      <c r="W415" s="487"/>
      <c r="X415" s="486"/>
      <c r="Y415" s="487"/>
      <c r="Z415" s="486"/>
      <c r="AA415" s="487"/>
    </row>
    <row r="416" spans="2:27" x14ac:dyDescent="0.2">
      <c r="B416" s="406"/>
      <c r="C416" s="372"/>
      <c r="D416" s="372"/>
      <c r="E416" s="486"/>
      <c r="F416" s="487"/>
      <c r="G416" s="486"/>
      <c r="H416" s="487"/>
      <c r="I416" s="486"/>
      <c r="J416" s="487"/>
      <c r="K416" s="486"/>
      <c r="L416" s="487"/>
      <c r="M416" s="486"/>
      <c r="N416" s="487"/>
      <c r="O416" s="486"/>
      <c r="P416" s="487"/>
      <c r="Q416" s="486"/>
      <c r="R416" s="487"/>
      <c r="S416" s="486"/>
      <c r="T416" s="487"/>
      <c r="U416" s="486"/>
      <c r="V416" s="487"/>
      <c r="W416" s="486"/>
      <c r="X416" s="487"/>
      <c r="Y416" s="486"/>
      <c r="Z416" s="487"/>
      <c r="AA416" s="402"/>
    </row>
    <row r="417" spans="2:27" x14ac:dyDescent="0.2">
      <c r="B417" s="405"/>
      <c r="C417" s="372"/>
      <c r="D417" s="372"/>
      <c r="E417" s="402"/>
      <c r="F417" s="486"/>
      <c r="G417" s="487"/>
      <c r="H417" s="486"/>
      <c r="I417" s="487"/>
      <c r="J417" s="486"/>
      <c r="K417" s="487"/>
      <c r="L417" s="486"/>
      <c r="M417" s="487"/>
      <c r="N417" s="486"/>
      <c r="O417" s="487"/>
      <c r="P417" s="486"/>
      <c r="Q417" s="487"/>
      <c r="R417" s="486"/>
      <c r="S417" s="487"/>
      <c r="T417" s="486"/>
      <c r="U417" s="487"/>
      <c r="V417" s="486"/>
      <c r="W417" s="487"/>
      <c r="X417" s="486"/>
      <c r="Y417" s="487"/>
      <c r="Z417" s="486"/>
      <c r="AA417" s="487"/>
    </row>
    <row r="418" spans="2:27" x14ac:dyDescent="0.2">
      <c r="B418" s="406"/>
      <c r="C418" s="372"/>
      <c r="D418" s="372"/>
      <c r="E418" s="486"/>
      <c r="F418" s="487"/>
      <c r="G418" s="486"/>
      <c r="H418" s="487"/>
      <c r="I418" s="486"/>
      <c r="J418" s="487"/>
      <c r="K418" s="486"/>
      <c r="L418" s="487"/>
      <c r="M418" s="486"/>
      <c r="N418" s="487"/>
      <c r="O418" s="486"/>
      <c r="P418" s="487"/>
      <c r="Q418" s="486"/>
      <c r="R418" s="487"/>
      <c r="S418" s="486"/>
      <c r="T418" s="487"/>
      <c r="U418" s="486"/>
      <c r="V418" s="487"/>
      <c r="W418" s="486"/>
      <c r="X418" s="487"/>
      <c r="Y418" s="486"/>
      <c r="Z418" s="487"/>
      <c r="AA418" s="402"/>
    </row>
    <row r="419" spans="2:27" x14ac:dyDescent="0.2">
      <c r="B419" s="405"/>
      <c r="C419" s="372"/>
      <c r="D419" s="372"/>
      <c r="E419" s="402"/>
      <c r="F419" s="486"/>
      <c r="G419" s="487"/>
      <c r="H419" s="486"/>
      <c r="I419" s="487"/>
      <c r="J419" s="486"/>
      <c r="K419" s="487"/>
      <c r="L419" s="486"/>
      <c r="M419" s="487"/>
      <c r="N419" s="486"/>
      <c r="O419" s="487"/>
      <c r="P419" s="486"/>
      <c r="Q419" s="487"/>
      <c r="R419" s="486"/>
      <c r="S419" s="487"/>
      <c r="T419" s="486"/>
      <c r="U419" s="487"/>
      <c r="V419" s="486"/>
      <c r="W419" s="487"/>
      <c r="X419" s="486"/>
      <c r="Y419" s="487"/>
      <c r="Z419" s="486"/>
      <c r="AA419" s="487"/>
    </row>
    <row r="420" spans="2:27" x14ac:dyDescent="0.2">
      <c r="B420" s="406"/>
      <c r="C420" s="372"/>
      <c r="D420" s="372"/>
      <c r="E420" s="486"/>
      <c r="F420" s="487"/>
      <c r="G420" s="486"/>
      <c r="H420" s="487"/>
      <c r="I420" s="486"/>
      <c r="J420" s="487"/>
      <c r="K420" s="486"/>
      <c r="L420" s="487"/>
      <c r="M420" s="486"/>
      <c r="N420" s="487"/>
      <c r="O420" s="486"/>
      <c r="P420" s="487"/>
      <c r="Q420" s="486"/>
      <c r="R420" s="487"/>
      <c r="S420" s="486"/>
      <c r="T420" s="487"/>
      <c r="U420" s="486"/>
      <c r="V420" s="487"/>
      <c r="W420" s="486"/>
      <c r="X420" s="487"/>
      <c r="Y420" s="486"/>
      <c r="Z420" s="487"/>
      <c r="AA420" s="402"/>
    </row>
    <row r="421" spans="2:27" x14ac:dyDescent="0.2">
      <c r="B421" s="405"/>
      <c r="C421" s="372"/>
      <c r="D421" s="372"/>
      <c r="E421" s="402"/>
      <c r="F421" s="486"/>
      <c r="G421" s="487"/>
      <c r="H421" s="486"/>
      <c r="I421" s="487"/>
      <c r="J421" s="486"/>
      <c r="K421" s="487"/>
      <c r="L421" s="486"/>
      <c r="M421" s="487"/>
      <c r="N421" s="486"/>
      <c r="O421" s="487"/>
      <c r="P421" s="486"/>
      <c r="Q421" s="487"/>
      <c r="R421" s="486"/>
      <c r="S421" s="487"/>
      <c r="T421" s="486"/>
      <c r="U421" s="487"/>
      <c r="V421" s="486"/>
      <c r="W421" s="487"/>
      <c r="X421" s="486"/>
      <c r="Y421" s="487"/>
      <c r="Z421" s="486"/>
      <c r="AA421" s="487"/>
    </row>
    <row r="422" spans="2:27" x14ac:dyDescent="0.2">
      <c r="B422" s="406"/>
      <c r="C422" s="372"/>
      <c r="D422" s="372"/>
      <c r="E422" s="486"/>
      <c r="F422" s="487"/>
      <c r="G422" s="486"/>
      <c r="H422" s="487"/>
      <c r="I422" s="486"/>
      <c r="J422" s="487"/>
      <c r="K422" s="486"/>
      <c r="L422" s="487"/>
      <c r="M422" s="486"/>
      <c r="N422" s="487"/>
      <c r="O422" s="486"/>
      <c r="P422" s="487"/>
      <c r="Q422" s="486"/>
      <c r="R422" s="487"/>
      <c r="S422" s="486"/>
      <c r="T422" s="487"/>
      <c r="U422" s="486"/>
      <c r="V422" s="487"/>
      <c r="W422" s="486"/>
      <c r="X422" s="487"/>
      <c r="Y422" s="486"/>
      <c r="Z422" s="487"/>
      <c r="AA422" s="402"/>
    </row>
    <row r="423" spans="2:27" x14ac:dyDescent="0.2">
      <c r="B423" s="405"/>
      <c r="C423" s="372"/>
      <c r="D423" s="372"/>
      <c r="E423" s="402"/>
      <c r="F423" s="486"/>
      <c r="G423" s="487"/>
      <c r="H423" s="486"/>
      <c r="I423" s="487"/>
      <c r="J423" s="486"/>
      <c r="K423" s="487"/>
      <c r="L423" s="486"/>
      <c r="M423" s="487"/>
      <c r="N423" s="486"/>
      <c r="O423" s="487"/>
      <c r="P423" s="486"/>
      <c r="Q423" s="487"/>
      <c r="R423" s="486"/>
      <c r="S423" s="487"/>
      <c r="T423" s="486"/>
      <c r="U423" s="487"/>
      <c r="V423" s="486"/>
      <c r="W423" s="487"/>
      <c r="X423" s="486"/>
      <c r="Y423" s="487"/>
      <c r="Z423" s="486"/>
      <c r="AA423" s="487"/>
    </row>
    <row r="424" spans="2:27" x14ac:dyDescent="0.2">
      <c r="B424" s="406"/>
      <c r="C424" s="372"/>
      <c r="D424" s="372"/>
      <c r="E424" s="486"/>
      <c r="F424" s="487"/>
      <c r="G424" s="486"/>
      <c r="H424" s="487"/>
      <c r="I424" s="486"/>
      <c r="J424" s="487"/>
      <c r="K424" s="486"/>
      <c r="L424" s="487"/>
      <c r="M424" s="486"/>
      <c r="N424" s="487"/>
      <c r="O424" s="486"/>
      <c r="P424" s="487"/>
      <c r="Q424" s="486"/>
      <c r="R424" s="487"/>
      <c r="S424" s="486"/>
      <c r="T424" s="487"/>
      <c r="U424" s="486"/>
      <c r="V424" s="487"/>
      <c r="W424" s="486"/>
      <c r="X424" s="487"/>
      <c r="Y424" s="486"/>
      <c r="Z424" s="487"/>
      <c r="AA424" s="402"/>
    </row>
    <row r="425" spans="2:27" x14ac:dyDescent="0.2">
      <c r="B425" s="405"/>
      <c r="C425" s="372"/>
      <c r="D425" s="372"/>
      <c r="E425" s="402"/>
      <c r="F425" s="486"/>
      <c r="G425" s="487"/>
      <c r="H425" s="486"/>
      <c r="I425" s="487"/>
      <c r="J425" s="486"/>
      <c r="K425" s="487"/>
      <c r="L425" s="486"/>
      <c r="M425" s="487"/>
      <c r="N425" s="486"/>
      <c r="O425" s="487"/>
      <c r="P425" s="486"/>
      <c r="Q425" s="487"/>
      <c r="R425" s="486"/>
      <c r="S425" s="487"/>
      <c r="T425" s="486"/>
      <c r="U425" s="487"/>
      <c r="V425" s="486"/>
      <c r="W425" s="487"/>
      <c r="X425" s="486"/>
      <c r="Y425" s="487"/>
      <c r="Z425" s="486"/>
      <c r="AA425" s="487"/>
    </row>
    <row r="426" spans="2:27" x14ac:dyDescent="0.2">
      <c r="B426" s="406"/>
      <c r="C426" s="372"/>
      <c r="D426" s="372"/>
      <c r="E426" s="486"/>
      <c r="F426" s="487"/>
      <c r="G426" s="486"/>
      <c r="H426" s="487"/>
      <c r="I426" s="486"/>
      <c r="J426" s="487"/>
      <c r="K426" s="486"/>
      <c r="L426" s="487"/>
      <c r="M426" s="486"/>
      <c r="N426" s="487"/>
      <c r="O426" s="486"/>
      <c r="P426" s="487"/>
      <c r="Q426" s="486"/>
      <c r="R426" s="487"/>
      <c r="S426" s="486"/>
      <c r="T426" s="487"/>
      <c r="U426" s="486"/>
      <c r="V426" s="487"/>
      <c r="W426" s="486"/>
      <c r="X426" s="487"/>
      <c r="Y426" s="486"/>
      <c r="Z426" s="487"/>
      <c r="AA426" s="402"/>
    </row>
    <row r="427" spans="2:27" x14ac:dyDescent="0.2">
      <c r="B427" s="405"/>
      <c r="C427" s="372"/>
      <c r="D427" s="372"/>
      <c r="E427" s="402"/>
      <c r="F427" s="486"/>
      <c r="G427" s="487"/>
      <c r="H427" s="486"/>
      <c r="I427" s="487"/>
      <c r="J427" s="486"/>
      <c r="K427" s="487"/>
      <c r="L427" s="486"/>
      <c r="M427" s="487"/>
      <c r="N427" s="486"/>
      <c r="O427" s="487"/>
      <c r="P427" s="486"/>
      <c r="Q427" s="487"/>
      <c r="R427" s="486"/>
      <c r="S427" s="487"/>
      <c r="T427" s="486"/>
      <c r="U427" s="487"/>
      <c r="V427" s="486"/>
      <c r="W427" s="487"/>
      <c r="X427" s="486"/>
      <c r="Y427" s="487"/>
      <c r="Z427" s="486"/>
      <c r="AA427" s="487"/>
    </row>
    <row r="428" spans="2:27" x14ac:dyDescent="0.2">
      <c r="B428" s="406"/>
      <c r="C428" s="372"/>
      <c r="D428" s="372"/>
      <c r="E428" s="486"/>
      <c r="F428" s="487"/>
      <c r="G428" s="486"/>
      <c r="H428" s="487"/>
      <c r="I428" s="486"/>
      <c r="J428" s="487"/>
      <c r="K428" s="486"/>
      <c r="L428" s="487"/>
      <c r="M428" s="486"/>
      <c r="N428" s="487"/>
      <c r="O428" s="486"/>
      <c r="P428" s="487"/>
      <c r="Q428" s="486"/>
      <c r="R428" s="487"/>
      <c r="S428" s="486"/>
      <c r="T428" s="487"/>
      <c r="U428" s="486"/>
      <c r="V428" s="487"/>
      <c r="W428" s="486"/>
      <c r="X428" s="487"/>
      <c r="Y428" s="486"/>
      <c r="Z428" s="487"/>
      <c r="AA428" s="402"/>
    </row>
    <row r="429" spans="2:27" x14ac:dyDescent="0.2">
      <c r="B429" s="405"/>
      <c r="C429" s="372"/>
      <c r="D429" s="372"/>
      <c r="E429" s="402"/>
      <c r="F429" s="486"/>
      <c r="G429" s="487"/>
      <c r="H429" s="486"/>
      <c r="I429" s="487"/>
      <c r="J429" s="486"/>
      <c r="K429" s="487"/>
      <c r="L429" s="486"/>
      <c r="M429" s="487"/>
      <c r="N429" s="486"/>
      <c r="O429" s="487"/>
      <c r="P429" s="486"/>
      <c r="Q429" s="487"/>
      <c r="R429" s="486"/>
      <c r="S429" s="487"/>
      <c r="T429" s="486"/>
      <c r="U429" s="487"/>
      <c r="V429" s="486"/>
      <c r="W429" s="487"/>
      <c r="X429" s="486"/>
      <c r="Y429" s="487"/>
      <c r="Z429" s="486"/>
      <c r="AA429" s="487"/>
    </row>
    <row r="430" spans="2:27" x14ac:dyDescent="0.2">
      <c r="B430" s="406"/>
      <c r="C430" s="372"/>
      <c r="D430" s="372"/>
      <c r="E430" s="486"/>
      <c r="F430" s="487"/>
      <c r="G430" s="486"/>
      <c r="H430" s="487"/>
      <c r="I430" s="486"/>
      <c r="J430" s="487"/>
      <c r="K430" s="486"/>
      <c r="L430" s="487"/>
      <c r="M430" s="486"/>
      <c r="N430" s="487"/>
      <c r="O430" s="486"/>
      <c r="P430" s="487"/>
      <c r="Q430" s="486"/>
      <c r="R430" s="487"/>
      <c r="S430" s="486"/>
      <c r="T430" s="487"/>
      <c r="U430" s="486"/>
      <c r="V430" s="487"/>
      <c r="W430" s="486"/>
      <c r="X430" s="487"/>
      <c r="Y430" s="486"/>
      <c r="Z430" s="487"/>
      <c r="AA430" s="402"/>
    </row>
    <row r="431" spans="2:27" x14ac:dyDescent="0.2">
      <c r="B431" s="405"/>
      <c r="C431" s="372"/>
      <c r="D431" s="372"/>
      <c r="E431" s="402"/>
      <c r="F431" s="486"/>
      <c r="G431" s="487"/>
      <c r="H431" s="486"/>
      <c r="I431" s="487"/>
      <c r="J431" s="486"/>
      <c r="K431" s="487"/>
      <c r="L431" s="486"/>
      <c r="M431" s="487"/>
      <c r="N431" s="486"/>
      <c r="O431" s="487"/>
      <c r="P431" s="486"/>
      <c r="Q431" s="487"/>
      <c r="R431" s="486"/>
      <c r="S431" s="487"/>
      <c r="T431" s="486"/>
      <c r="U431" s="487"/>
      <c r="V431" s="486"/>
      <c r="W431" s="487"/>
      <c r="X431" s="486"/>
      <c r="Y431" s="487"/>
      <c r="Z431" s="486"/>
      <c r="AA431" s="487"/>
    </row>
    <row r="432" spans="2:27" x14ac:dyDescent="0.2">
      <c r="B432" s="406"/>
      <c r="C432" s="372"/>
      <c r="D432" s="372"/>
      <c r="E432" s="486"/>
      <c r="F432" s="487"/>
      <c r="G432" s="486"/>
      <c r="H432" s="487"/>
      <c r="I432" s="486"/>
      <c r="J432" s="487"/>
      <c r="K432" s="486"/>
      <c r="L432" s="487"/>
      <c r="M432" s="486"/>
      <c r="N432" s="487"/>
      <c r="O432" s="486"/>
      <c r="P432" s="487"/>
      <c r="Q432" s="486"/>
      <c r="R432" s="487"/>
      <c r="S432" s="486"/>
      <c r="T432" s="487"/>
      <c r="U432" s="486"/>
      <c r="V432" s="487"/>
      <c r="W432" s="486"/>
      <c r="X432" s="487"/>
      <c r="Y432" s="486"/>
      <c r="Z432" s="487"/>
      <c r="AA432" s="402"/>
    </row>
    <row r="433" spans="2:27" x14ac:dyDescent="0.2">
      <c r="B433" s="405"/>
      <c r="C433" s="372"/>
      <c r="D433" s="372"/>
      <c r="E433" s="402"/>
      <c r="F433" s="486"/>
      <c r="G433" s="487"/>
      <c r="H433" s="486"/>
      <c r="I433" s="487"/>
      <c r="J433" s="486"/>
      <c r="K433" s="487"/>
      <c r="L433" s="486"/>
      <c r="M433" s="487"/>
      <c r="N433" s="486"/>
      <c r="O433" s="487"/>
      <c r="P433" s="486"/>
      <c r="Q433" s="487"/>
      <c r="R433" s="486"/>
      <c r="S433" s="487"/>
      <c r="T433" s="486"/>
      <c r="U433" s="487"/>
      <c r="V433" s="486"/>
      <c r="W433" s="487"/>
      <c r="X433" s="486"/>
      <c r="Y433" s="487"/>
      <c r="Z433" s="486"/>
      <c r="AA433" s="487"/>
    </row>
    <row r="434" spans="2:27" x14ac:dyDescent="0.2">
      <c r="B434" s="406"/>
      <c r="C434" s="372"/>
      <c r="D434" s="372"/>
      <c r="E434" s="486"/>
      <c r="F434" s="487"/>
      <c r="G434" s="486"/>
      <c r="H434" s="487"/>
      <c r="I434" s="486"/>
      <c r="J434" s="487"/>
      <c r="K434" s="486"/>
      <c r="L434" s="487"/>
      <c r="M434" s="486"/>
      <c r="N434" s="487"/>
      <c r="O434" s="486"/>
      <c r="P434" s="487"/>
      <c r="Q434" s="486"/>
      <c r="R434" s="487"/>
      <c r="S434" s="486"/>
      <c r="T434" s="487"/>
      <c r="U434" s="486"/>
      <c r="V434" s="487"/>
      <c r="W434" s="486"/>
      <c r="X434" s="487"/>
      <c r="Y434" s="486"/>
      <c r="Z434" s="487"/>
      <c r="AA434" s="402"/>
    </row>
    <row r="435" spans="2:27" x14ac:dyDescent="0.2">
      <c r="B435" s="405"/>
      <c r="C435" s="372"/>
      <c r="D435" s="372"/>
      <c r="E435" s="402"/>
      <c r="F435" s="486"/>
      <c r="G435" s="487"/>
      <c r="H435" s="486"/>
      <c r="I435" s="487"/>
      <c r="J435" s="486"/>
      <c r="K435" s="487"/>
      <c r="L435" s="486"/>
      <c r="M435" s="487"/>
      <c r="N435" s="486"/>
      <c r="O435" s="487"/>
      <c r="P435" s="486"/>
      <c r="Q435" s="487"/>
      <c r="R435" s="486"/>
      <c r="S435" s="487"/>
      <c r="T435" s="486"/>
      <c r="U435" s="487"/>
      <c r="V435" s="486"/>
      <c r="W435" s="487"/>
      <c r="X435" s="486"/>
      <c r="Y435" s="487"/>
      <c r="Z435" s="486"/>
      <c r="AA435" s="487"/>
    </row>
    <row r="436" spans="2:27" x14ac:dyDescent="0.2">
      <c r="B436" s="406"/>
      <c r="C436" s="372"/>
      <c r="D436" s="372"/>
      <c r="E436" s="486"/>
      <c r="F436" s="487"/>
      <c r="G436" s="486"/>
      <c r="H436" s="487"/>
      <c r="I436" s="486"/>
      <c r="J436" s="487"/>
      <c r="K436" s="486"/>
      <c r="L436" s="487"/>
      <c r="M436" s="486"/>
      <c r="N436" s="487"/>
      <c r="O436" s="486"/>
      <c r="P436" s="487"/>
      <c r="Q436" s="486"/>
      <c r="R436" s="487"/>
      <c r="S436" s="486"/>
      <c r="T436" s="487"/>
      <c r="U436" s="486"/>
      <c r="V436" s="487"/>
      <c r="W436" s="486"/>
      <c r="X436" s="487"/>
      <c r="Y436" s="486"/>
      <c r="Z436" s="487"/>
      <c r="AA436" s="402"/>
    </row>
    <row r="437" spans="2:27" x14ac:dyDescent="0.2">
      <c r="B437" s="405"/>
      <c r="C437" s="372"/>
      <c r="D437" s="372"/>
      <c r="E437" s="402"/>
      <c r="F437" s="486"/>
      <c r="G437" s="487"/>
      <c r="H437" s="486"/>
      <c r="I437" s="487"/>
      <c r="J437" s="486"/>
      <c r="K437" s="487"/>
      <c r="L437" s="486"/>
      <c r="M437" s="487"/>
      <c r="N437" s="486"/>
      <c r="O437" s="487"/>
      <c r="P437" s="486"/>
      <c r="Q437" s="487"/>
      <c r="R437" s="486"/>
      <c r="S437" s="487"/>
      <c r="T437" s="486"/>
      <c r="U437" s="487"/>
      <c r="V437" s="486"/>
      <c r="W437" s="487"/>
      <c r="X437" s="486"/>
      <c r="Y437" s="487"/>
      <c r="Z437" s="486"/>
      <c r="AA437" s="487"/>
    </row>
    <row r="438" spans="2:27" x14ac:dyDescent="0.2">
      <c r="B438" s="406"/>
      <c r="C438" s="372"/>
      <c r="D438" s="372"/>
      <c r="E438" s="486"/>
      <c r="F438" s="487"/>
      <c r="G438" s="486"/>
      <c r="H438" s="487"/>
      <c r="I438" s="486"/>
      <c r="J438" s="487"/>
      <c r="K438" s="486"/>
      <c r="L438" s="487"/>
      <c r="M438" s="486"/>
      <c r="N438" s="487"/>
      <c r="O438" s="486"/>
      <c r="P438" s="487"/>
      <c r="Q438" s="486"/>
      <c r="R438" s="487"/>
      <c r="S438" s="486"/>
      <c r="T438" s="487"/>
      <c r="U438" s="486"/>
      <c r="V438" s="487"/>
      <c r="W438" s="486"/>
      <c r="X438" s="487"/>
      <c r="Y438" s="486"/>
      <c r="Z438" s="487"/>
      <c r="AA438" s="402"/>
    </row>
    <row r="439" spans="2:27" x14ac:dyDescent="0.2">
      <c r="B439" s="405"/>
      <c r="C439" s="372"/>
      <c r="D439" s="372"/>
      <c r="E439" s="402"/>
      <c r="F439" s="486"/>
      <c r="G439" s="487"/>
      <c r="H439" s="486"/>
      <c r="I439" s="487"/>
      <c r="J439" s="486"/>
      <c r="K439" s="487"/>
      <c r="L439" s="486"/>
      <c r="M439" s="487"/>
      <c r="N439" s="486"/>
      <c r="O439" s="487"/>
      <c r="P439" s="486"/>
      <c r="Q439" s="487"/>
      <c r="R439" s="486"/>
      <c r="S439" s="487"/>
      <c r="T439" s="486"/>
      <c r="U439" s="487"/>
      <c r="V439" s="486"/>
      <c r="W439" s="487"/>
      <c r="X439" s="486"/>
      <c r="Y439" s="487"/>
      <c r="Z439" s="486"/>
      <c r="AA439" s="487"/>
    </row>
    <row r="440" spans="2:27" x14ac:dyDescent="0.2">
      <c r="B440" s="406"/>
      <c r="C440" s="372"/>
      <c r="D440" s="372"/>
      <c r="E440" s="486"/>
      <c r="F440" s="487"/>
      <c r="G440" s="486"/>
      <c r="H440" s="487"/>
      <c r="I440" s="486"/>
      <c r="J440" s="487"/>
      <c r="K440" s="486"/>
      <c r="L440" s="487"/>
      <c r="M440" s="486"/>
      <c r="N440" s="487"/>
      <c r="O440" s="486"/>
      <c r="P440" s="487"/>
      <c r="Q440" s="486"/>
      <c r="R440" s="487"/>
      <c r="S440" s="486"/>
      <c r="T440" s="487"/>
      <c r="U440" s="486"/>
      <c r="V440" s="487"/>
      <c r="W440" s="486"/>
      <c r="X440" s="487"/>
      <c r="Y440" s="486"/>
      <c r="Z440" s="487"/>
      <c r="AA440" s="402"/>
    </row>
    <row r="441" spans="2:27" x14ac:dyDescent="0.2">
      <c r="B441" s="405"/>
      <c r="C441" s="372"/>
      <c r="D441" s="372"/>
      <c r="E441" s="402"/>
      <c r="F441" s="486"/>
      <c r="G441" s="487"/>
      <c r="H441" s="486"/>
      <c r="I441" s="487"/>
      <c r="J441" s="486"/>
      <c r="K441" s="487"/>
      <c r="L441" s="486"/>
      <c r="M441" s="487"/>
      <c r="N441" s="486"/>
      <c r="O441" s="487"/>
      <c r="P441" s="486"/>
      <c r="Q441" s="487"/>
      <c r="R441" s="486"/>
      <c r="S441" s="487"/>
      <c r="T441" s="486"/>
      <c r="U441" s="487"/>
      <c r="V441" s="486"/>
      <c r="W441" s="487"/>
      <c r="X441" s="486"/>
      <c r="Y441" s="487"/>
      <c r="Z441" s="486"/>
      <c r="AA441" s="487"/>
    </row>
    <row r="442" spans="2:27" x14ac:dyDescent="0.2">
      <c r="B442" s="406"/>
      <c r="C442" s="372"/>
      <c r="D442" s="372"/>
      <c r="E442" s="486"/>
      <c r="F442" s="487"/>
      <c r="G442" s="486"/>
      <c r="H442" s="487"/>
      <c r="I442" s="486"/>
      <c r="J442" s="487"/>
      <c r="K442" s="486"/>
      <c r="L442" s="487"/>
      <c r="M442" s="486"/>
      <c r="N442" s="487"/>
      <c r="O442" s="486"/>
      <c r="P442" s="487"/>
      <c r="Q442" s="486"/>
      <c r="R442" s="487"/>
      <c r="S442" s="486"/>
      <c r="T442" s="487"/>
      <c r="U442" s="486"/>
      <c r="V442" s="487"/>
      <c r="W442" s="486"/>
      <c r="X442" s="487"/>
      <c r="Y442" s="486"/>
      <c r="Z442" s="487"/>
      <c r="AA442" s="402"/>
    </row>
    <row r="443" spans="2:27" x14ac:dyDescent="0.2">
      <c r="B443" s="405"/>
      <c r="C443" s="372"/>
      <c r="D443" s="372"/>
      <c r="E443" s="402"/>
      <c r="F443" s="486"/>
      <c r="G443" s="487"/>
      <c r="H443" s="486"/>
      <c r="I443" s="487"/>
      <c r="J443" s="486"/>
      <c r="K443" s="487"/>
      <c r="L443" s="486"/>
      <c r="M443" s="487"/>
      <c r="N443" s="486"/>
      <c r="O443" s="487"/>
      <c r="P443" s="486"/>
      <c r="Q443" s="487"/>
      <c r="R443" s="486"/>
      <c r="S443" s="487"/>
      <c r="T443" s="486"/>
      <c r="U443" s="487"/>
      <c r="V443" s="486"/>
      <c r="W443" s="487"/>
      <c r="X443" s="486"/>
      <c r="Y443" s="487"/>
      <c r="Z443" s="486"/>
      <c r="AA443" s="487"/>
    </row>
    <row r="444" spans="2:27" x14ac:dyDescent="0.2">
      <c r="B444" s="406"/>
      <c r="C444" s="372"/>
      <c r="D444" s="372"/>
      <c r="E444" s="486"/>
      <c r="F444" s="487"/>
      <c r="G444" s="486"/>
      <c r="H444" s="487"/>
      <c r="I444" s="486"/>
      <c r="J444" s="487"/>
      <c r="K444" s="486"/>
      <c r="L444" s="487"/>
      <c r="M444" s="486"/>
      <c r="N444" s="487"/>
      <c r="O444" s="486"/>
      <c r="P444" s="487"/>
      <c r="Q444" s="486"/>
      <c r="R444" s="487"/>
      <c r="S444" s="486"/>
      <c r="T444" s="487"/>
      <c r="U444" s="486"/>
      <c r="V444" s="487"/>
      <c r="W444" s="486"/>
      <c r="X444" s="487"/>
      <c r="Y444" s="486"/>
      <c r="Z444" s="487"/>
      <c r="AA444" s="402"/>
    </row>
    <row r="445" spans="2:27" x14ac:dyDescent="0.2">
      <c r="B445" s="405"/>
      <c r="C445" s="372"/>
      <c r="D445" s="372"/>
      <c r="E445" s="402"/>
      <c r="F445" s="486"/>
      <c r="G445" s="487"/>
      <c r="H445" s="486"/>
      <c r="I445" s="487"/>
      <c r="J445" s="486"/>
      <c r="K445" s="487"/>
      <c r="L445" s="486"/>
      <c r="M445" s="487"/>
      <c r="N445" s="486"/>
      <c r="O445" s="487"/>
      <c r="P445" s="486"/>
      <c r="Q445" s="487"/>
      <c r="R445" s="486"/>
      <c r="S445" s="487"/>
      <c r="T445" s="486"/>
      <c r="U445" s="487"/>
      <c r="V445" s="486"/>
      <c r="W445" s="487"/>
      <c r="X445" s="486"/>
      <c r="Y445" s="487"/>
      <c r="Z445" s="486"/>
      <c r="AA445" s="487"/>
    </row>
    <row r="446" spans="2:27" x14ac:dyDescent="0.2">
      <c r="B446" s="406"/>
      <c r="C446" s="372"/>
      <c r="D446" s="372"/>
      <c r="E446" s="486"/>
      <c r="F446" s="487"/>
      <c r="G446" s="486"/>
      <c r="H446" s="487"/>
      <c r="I446" s="486"/>
      <c r="J446" s="487"/>
      <c r="K446" s="486"/>
      <c r="L446" s="487"/>
      <c r="M446" s="486"/>
      <c r="N446" s="487"/>
      <c r="O446" s="486"/>
      <c r="P446" s="487"/>
      <c r="Q446" s="486"/>
      <c r="R446" s="487"/>
      <c r="S446" s="486"/>
      <c r="T446" s="487"/>
      <c r="U446" s="486"/>
      <c r="V446" s="487"/>
      <c r="W446" s="486"/>
      <c r="X446" s="487"/>
      <c r="Y446" s="486"/>
      <c r="Z446" s="487"/>
      <c r="AA446" s="402"/>
    </row>
    <row r="447" spans="2:27" x14ac:dyDescent="0.2">
      <c r="B447" s="405"/>
      <c r="C447" s="372"/>
      <c r="D447" s="372"/>
      <c r="E447" s="402"/>
      <c r="F447" s="486"/>
      <c r="G447" s="487"/>
      <c r="H447" s="486"/>
      <c r="I447" s="487"/>
      <c r="J447" s="486"/>
      <c r="K447" s="487"/>
      <c r="L447" s="486"/>
      <c r="M447" s="487"/>
      <c r="N447" s="486"/>
      <c r="O447" s="487"/>
      <c r="P447" s="486"/>
      <c r="Q447" s="487"/>
      <c r="R447" s="486"/>
      <c r="S447" s="487"/>
      <c r="T447" s="486"/>
      <c r="U447" s="487"/>
      <c r="V447" s="486"/>
      <c r="W447" s="487"/>
      <c r="X447" s="486"/>
      <c r="Y447" s="487"/>
      <c r="Z447" s="486"/>
      <c r="AA447" s="487"/>
    </row>
    <row r="448" spans="2:27" x14ac:dyDescent="0.2">
      <c r="B448" s="406"/>
      <c r="C448" s="372"/>
      <c r="D448" s="372"/>
      <c r="E448" s="486"/>
      <c r="F448" s="487"/>
      <c r="G448" s="486"/>
      <c r="H448" s="487"/>
      <c r="I448" s="486"/>
      <c r="J448" s="487"/>
      <c r="K448" s="486"/>
      <c r="L448" s="487"/>
      <c r="M448" s="486"/>
      <c r="N448" s="487"/>
      <c r="O448" s="486"/>
      <c r="P448" s="487"/>
      <c r="Q448" s="486"/>
      <c r="R448" s="487"/>
      <c r="S448" s="486"/>
      <c r="T448" s="487"/>
      <c r="U448" s="486"/>
      <c r="V448" s="487"/>
      <c r="W448" s="486"/>
      <c r="X448" s="487"/>
      <c r="Y448" s="486"/>
      <c r="Z448" s="487"/>
      <c r="AA448" s="402"/>
    </row>
    <row r="449" spans="2:27" x14ac:dyDescent="0.2">
      <c r="B449" s="405"/>
      <c r="C449" s="372"/>
      <c r="D449" s="372"/>
      <c r="E449" s="402"/>
      <c r="F449" s="486"/>
      <c r="G449" s="487"/>
      <c r="H449" s="486"/>
      <c r="I449" s="487"/>
      <c r="J449" s="486"/>
      <c r="K449" s="487"/>
      <c r="L449" s="486"/>
      <c r="M449" s="487"/>
      <c r="N449" s="486"/>
      <c r="O449" s="487"/>
      <c r="P449" s="486"/>
      <c r="Q449" s="487"/>
      <c r="R449" s="486"/>
      <c r="S449" s="487"/>
      <c r="T449" s="486"/>
      <c r="U449" s="487"/>
      <c r="V449" s="486"/>
      <c r="W449" s="487"/>
      <c r="X449" s="486"/>
      <c r="Y449" s="487"/>
      <c r="Z449" s="486"/>
      <c r="AA449" s="487"/>
    </row>
    <row r="450" spans="2:27" x14ac:dyDescent="0.2">
      <c r="B450" s="406"/>
      <c r="C450" s="372"/>
      <c r="D450" s="372"/>
      <c r="E450" s="486"/>
      <c r="F450" s="487"/>
      <c r="G450" s="486"/>
      <c r="H450" s="487"/>
      <c r="I450" s="486"/>
      <c r="J450" s="487"/>
      <c r="K450" s="486"/>
      <c r="L450" s="487"/>
      <c r="M450" s="486"/>
      <c r="N450" s="487"/>
      <c r="O450" s="486"/>
      <c r="P450" s="487"/>
      <c r="Q450" s="486"/>
      <c r="R450" s="487"/>
      <c r="S450" s="486"/>
      <c r="T450" s="487"/>
      <c r="U450" s="486"/>
      <c r="V450" s="487"/>
      <c r="W450" s="486"/>
      <c r="X450" s="487"/>
      <c r="Y450" s="486"/>
      <c r="Z450" s="487"/>
      <c r="AA450" s="402"/>
    </row>
    <row r="451" spans="2:27" x14ac:dyDescent="0.2">
      <c r="B451" s="405"/>
      <c r="C451" s="372"/>
      <c r="D451" s="372"/>
      <c r="E451" s="402"/>
      <c r="F451" s="486"/>
      <c r="G451" s="487"/>
      <c r="H451" s="486"/>
      <c r="I451" s="487"/>
      <c r="J451" s="486"/>
      <c r="K451" s="487"/>
      <c r="L451" s="486"/>
      <c r="M451" s="487"/>
      <c r="N451" s="486"/>
      <c r="O451" s="487"/>
      <c r="P451" s="486"/>
      <c r="Q451" s="487"/>
      <c r="R451" s="486"/>
      <c r="S451" s="487"/>
      <c r="T451" s="486"/>
      <c r="U451" s="487"/>
      <c r="V451" s="486"/>
      <c r="W451" s="487"/>
      <c r="X451" s="486"/>
      <c r="Y451" s="487"/>
      <c r="Z451" s="486"/>
      <c r="AA451" s="487"/>
    </row>
    <row r="452" spans="2:27" x14ac:dyDescent="0.2">
      <c r="B452" s="406"/>
      <c r="C452" s="372"/>
      <c r="D452" s="372"/>
      <c r="E452" s="486"/>
      <c r="F452" s="487"/>
      <c r="G452" s="486"/>
      <c r="H452" s="487"/>
      <c r="I452" s="486"/>
      <c r="J452" s="487"/>
      <c r="K452" s="486"/>
      <c r="L452" s="487"/>
      <c r="M452" s="486"/>
      <c r="N452" s="487"/>
      <c r="O452" s="486"/>
      <c r="P452" s="487"/>
      <c r="Q452" s="486"/>
      <c r="R452" s="487"/>
      <c r="S452" s="486"/>
      <c r="T452" s="487"/>
      <c r="U452" s="486"/>
      <c r="V452" s="487"/>
      <c r="W452" s="486"/>
      <c r="X452" s="487"/>
      <c r="Y452" s="486"/>
      <c r="Z452" s="487"/>
      <c r="AA452" s="402"/>
    </row>
    <row r="453" spans="2:27" x14ac:dyDescent="0.2">
      <c r="B453" s="405"/>
      <c r="C453" s="372"/>
      <c r="D453" s="372"/>
      <c r="E453" s="402"/>
      <c r="F453" s="486"/>
      <c r="G453" s="487"/>
      <c r="H453" s="486"/>
      <c r="I453" s="487"/>
      <c r="J453" s="486"/>
      <c r="K453" s="487"/>
      <c r="L453" s="486"/>
      <c r="M453" s="487"/>
      <c r="N453" s="486"/>
      <c r="O453" s="487"/>
      <c r="P453" s="486"/>
      <c r="Q453" s="487"/>
      <c r="R453" s="486"/>
      <c r="S453" s="487"/>
      <c r="T453" s="486"/>
      <c r="U453" s="487"/>
      <c r="V453" s="486"/>
      <c r="W453" s="487"/>
      <c r="X453" s="486"/>
      <c r="Y453" s="487"/>
      <c r="Z453" s="486"/>
      <c r="AA453" s="487"/>
    </row>
    <row r="454" spans="2:27" x14ac:dyDescent="0.2">
      <c r="B454" s="406"/>
      <c r="C454" s="372"/>
      <c r="D454" s="372"/>
      <c r="E454" s="486"/>
      <c r="F454" s="487"/>
      <c r="G454" s="486"/>
      <c r="H454" s="487"/>
      <c r="I454" s="486"/>
      <c r="J454" s="487"/>
      <c r="K454" s="486"/>
      <c r="L454" s="487"/>
      <c r="M454" s="486"/>
      <c r="N454" s="487"/>
      <c r="O454" s="486"/>
      <c r="P454" s="487"/>
      <c r="Q454" s="486"/>
      <c r="R454" s="487"/>
      <c r="S454" s="486"/>
      <c r="T454" s="487"/>
      <c r="U454" s="486"/>
      <c r="V454" s="487"/>
      <c r="W454" s="486"/>
      <c r="X454" s="487"/>
      <c r="Y454" s="486"/>
      <c r="Z454" s="487"/>
      <c r="AA454" s="402"/>
    </row>
    <row r="455" spans="2:27" x14ac:dyDescent="0.2">
      <c r="B455" s="405"/>
      <c r="C455" s="372"/>
      <c r="D455" s="372"/>
      <c r="E455" s="402"/>
      <c r="F455" s="486"/>
      <c r="G455" s="487"/>
      <c r="H455" s="486"/>
      <c r="I455" s="487"/>
      <c r="J455" s="486"/>
      <c r="K455" s="487"/>
      <c r="L455" s="486"/>
      <c r="M455" s="487"/>
      <c r="N455" s="486"/>
      <c r="O455" s="487"/>
      <c r="P455" s="486"/>
      <c r="Q455" s="487"/>
      <c r="R455" s="486"/>
      <c r="S455" s="487"/>
      <c r="T455" s="486"/>
      <c r="U455" s="487"/>
      <c r="V455" s="486"/>
      <c r="W455" s="487"/>
      <c r="X455" s="486"/>
      <c r="Y455" s="487"/>
      <c r="Z455" s="486"/>
      <c r="AA455" s="487"/>
    </row>
    <row r="456" spans="2:27" x14ac:dyDescent="0.2">
      <c r="B456" s="406"/>
      <c r="C456" s="372"/>
      <c r="D456" s="372"/>
      <c r="E456" s="486"/>
      <c r="F456" s="487"/>
      <c r="G456" s="486"/>
      <c r="H456" s="487"/>
      <c r="I456" s="486"/>
      <c r="J456" s="487"/>
      <c r="K456" s="486"/>
      <c r="L456" s="487"/>
      <c r="M456" s="486"/>
      <c r="N456" s="487"/>
      <c r="O456" s="486"/>
      <c r="P456" s="487"/>
      <c r="Q456" s="486"/>
      <c r="R456" s="487"/>
      <c r="S456" s="486"/>
      <c r="T456" s="487"/>
      <c r="U456" s="486"/>
      <c r="V456" s="487"/>
      <c r="W456" s="486"/>
      <c r="X456" s="487"/>
      <c r="Y456" s="486"/>
      <c r="Z456" s="487"/>
      <c r="AA456" s="402"/>
    </row>
    <row r="457" spans="2:27" x14ac:dyDescent="0.2">
      <c r="B457" s="405"/>
      <c r="C457" s="372"/>
      <c r="D457" s="372"/>
      <c r="E457" s="402"/>
      <c r="F457" s="486"/>
      <c r="G457" s="487"/>
      <c r="H457" s="486"/>
      <c r="I457" s="487"/>
      <c r="J457" s="486"/>
      <c r="K457" s="487"/>
      <c r="L457" s="486"/>
      <c r="M457" s="487"/>
      <c r="N457" s="486"/>
      <c r="O457" s="487"/>
      <c r="P457" s="486"/>
      <c r="Q457" s="487"/>
      <c r="R457" s="486"/>
      <c r="S457" s="487"/>
      <c r="T457" s="486"/>
      <c r="U457" s="487"/>
      <c r="V457" s="486"/>
      <c r="W457" s="487"/>
      <c r="X457" s="486"/>
      <c r="Y457" s="487"/>
      <c r="Z457" s="486"/>
      <c r="AA457" s="487"/>
    </row>
    <row r="458" spans="2:27" x14ac:dyDescent="0.2">
      <c r="B458" s="406"/>
      <c r="C458" s="372"/>
      <c r="D458" s="372"/>
      <c r="E458" s="486"/>
      <c r="F458" s="487"/>
      <c r="G458" s="486"/>
      <c r="H458" s="487"/>
      <c r="I458" s="486"/>
      <c r="J458" s="487"/>
      <c r="K458" s="486"/>
      <c r="L458" s="487"/>
      <c r="M458" s="486"/>
      <c r="N458" s="487"/>
      <c r="O458" s="486"/>
      <c r="P458" s="487"/>
      <c r="Q458" s="486"/>
      <c r="R458" s="487"/>
      <c r="S458" s="486"/>
      <c r="T458" s="487"/>
      <c r="U458" s="486"/>
      <c r="V458" s="487"/>
      <c r="W458" s="486"/>
      <c r="X458" s="487"/>
      <c r="Y458" s="486"/>
      <c r="Z458" s="487"/>
      <c r="AA458" s="402"/>
    </row>
    <row r="459" spans="2:27" x14ac:dyDescent="0.2">
      <c r="B459" s="405"/>
      <c r="C459" s="372"/>
      <c r="D459" s="372"/>
      <c r="E459" s="402"/>
      <c r="F459" s="486"/>
      <c r="G459" s="487"/>
      <c r="H459" s="486"/>
      <c r="I459" s="487"/>
      <c r="J459" s="486"/>
      <c r="K459" s="487"/>
      <c r="L459" s="486"/>
      <c r="M459" s="487"/>
      <c r="N459" s="486"/>
      <c r="O459" s="487"/>
      <c r="P459" s="486"/>
      <c r="Q459" s="487"/>
      <c r="R459" s="486"/>
      <c r="S459" s="487"/>
      <c r="T459" s="486"/>
      <c r="U459" s="487"/>
      <c r="V459" s="486"/>
      <c r="W459" s="487"/>
      <c r="X459" s="486"/>
      <c r="Y459" s="487"/>
      <c r="Z459" s="486"/>
      <c r="AA459" s="487"/>
    </row>
    <row r="460" spans="2:27" x14ac:dyDescent="0.2">
      <c r="B460" s="406"/>
      <c r="C460" s="372"/>
      <c r="D460" s="372"/>
      <c r="E460" s="486"/>
      <c r="F460" s="487"/>
      <c r="G460" s="486"/>
      <c r="H460" s="487"/>
      <c r="I460" s="486"/>
      <c r="J460" s="487"/>
      <c r="K460" s="486"/>
      <c r="L460" s="487"/>
      <c r="M460" s="486"/>
      <c r="N460" s="487"/>
      <c r="O460" s="486"/>
      <c r="P460" s="487"/>
      <c r="Q460" s="486"/>
      <c r="R460" s="487"/>
      <c r="S460" s="486"/>
      <c r="T460" s="487"/>
      <c r="U460" s="486"/>
      <c r="V460" s="487"/>
      <c r="W460" s="486"/>
      <c r="X460" s="487"/>
      <c r="Y460" s="486"/>
      <c r="Z460" s="487"/>
      <c r="AA460" s="402"/>
    </row>
    <row r="461" spans="2:27" x14ac:dyDescent="0.2">
      <c r="B461" s="405"/>
      <c r="C461" s="372"/>
      <c r="D461" s="372"/>
      <c r="E461" s="402"/>
      <c r="F461" s="486"/>
      <c r="G461" s="487"/>
      <c r="H461" s="486"/>
      <c r="I461" s="487"/>
      <c r="J461" s="486"/>
      <c r="K461" s="487"/>
      <c r="L461" s="486"/>
      <c r="M461" s="487"/>
      <c r="N461" s="486"/>
      <c r="O461" s="487"/>
      <c r="P461" s="486"/>
      <c r="Q461" s="487"/>
      <c r="R461" s="486"/>
      <c r="S461" s="487"/>
      <c r="T461" s="486"/>
      <c r="U461" s="487"/>
      <c r="V461" s="486"/>
      <c r="W461" s="487"/>
      <c r="X461" s="486"/>
      <c r="Y461" s="487"/>
      <c r="Z461" s="486"/>
      <c r="AA461" s="487"/>
    </row>
    <row r="462" spans="2:27" x14ac:dyDescent="0.2">
      <c r="B462" s="406"/>
      <c r="C462" s="372"/>
      <c r="D462" s="372"/>
      <c r="E462" s="486"/>
      <c r="F462" s="487"/>
      <c r="G462" s="486"/>
      <c r="H462" s="487"/>
      <c r="I462" s="486"/>
      <c r="J462" s="487"/>
      <c r="K462" s="486"/>
      <c r="L462" s="487"/>
      <c r="M462" s="486"/>
      <c r="N462" s="487"/>
      <c r="O462" s="486"/>
      <c r="P462" s="487"/>
      <c r="Q462" s="486"/>
      <c r="R462" s="487"/>
      <c r="S462" s="486"/>
      <c r="T462" s="487"/>
      <c r="U462" s="486"/>
      <c r="V462" s="487"/>
      <c r="W462" s="486"/>
      <c r="X462" s="487"/>
      <c r="Y462" s="486"/>
      <c r="Z462" s="487"/>
      <c r="AA462" s="402"/>
    </row>
    <row r="463" spans="2:27" x14ac:dyDescent="0.2">
      <c r="B463" s="405"/>
      <c r="C463" s="372"/>
      <c r="D463" s="372"/>
      <c r="E463" s="402"/>
      <c r="F463" s="486"/>
      <c r="G463" s="487"/>
      <c r="H463" s="486"/>
      <c r="I463" s="487"/>
      <c r="J463" s="486"/>
      <c r="K463" s="487"/>
      <c r="L463" s="486"/>
      <c r="M463" s="487"/>
      <c r="N463" s="486"/>
      <c r="O463" s="487"/>
      <c r="P463" s="486"/>
      <c r="Q463" s="487"/>
      <c r="R463" s="486"/>
      <c r="S463" s="487"/>
      <c r="T463" s="486"/>
      <c r="U463" s="487"/>
      <c r="V463" s="486"/>
      <c r="W463" s="487"/>
      <c r="X463" s="486"/>
      <c r="Y463" s="487"/>
      <c r="Z463" s="486"/>
      <c r="AA463" s="487"/>
    </row>
    <row r="464" spans="2:27" x14ac:dyDescent="0.2">
      <c r="B464" s="406"/>
      <c r="C464" s="372"/>
      <c r="D464" s="372"/>
      <c r="E464" s="486"/>
      <c r="F464" s="487"/>
      <c r="G464" s="486"/>
      <c r="H464" s="487"/>
      <c r="I464" s="486"/>
      <c r="J464" s="487"/>
      <c r="K464" s="486"/>
      <c r="L464" s="487"/>
      <c r="M464" s="486"/>
      <c r="N464" s="487"/>
      <c r="O464" s="486"/>
      <c r="P464" s="487"/>
      <c r="Q464" s="486"/>
      <c r="R464" s="487"/>
      <c r="S464" s="486"/>
      <c r="T464" s="487"/>
      <c r="U464" s="486"/>
      <c r="V464" s="487"/>
      <c r="W464" s="486"/>
      <c r="X464" s="487"/>
      <c r="Y464" s="486"/>
      <c r="Z464" s="487"/>
      <c r="AA464" s="402"/>
    </row>
    <row r="465" spans="2:27" x14ac:dyDescent="0.2">
      <c r="B465" s="405"/>
      <c r="C465" s="372"/>
      <c r="D465" s="372"/>
      <c r="E465" s="402"/>
      <c r="F465" s="486"/>
      <c r="G465" s="487"/>
      <c r="H465" s="486"/>
      <c r="I465" s="487"/>
      <c r="J465" s="486"/>
      <c r="K465" s="487"/>
      <c r="L465" s="486"/>
      <c r="M465" s="487"/>
      <c r="N465" s="486"/>
      <c r="O465" s="487"/>
      <c r="P465" s="486"/>
      <c r="Q465" s="487"/>
      <c r="R465" s="486"/>
      <c r="S465" s="487"/>
      <c r="T465" s="486"/>
      <c r="U465" s="487"/>
      <c r="V465" s="486"/>
      <c r="W465" s="487"/>
      <c r="X465" s="486"/>
      <c r="Y465" s="487"/>
      <c r="Z465" s="486"/>
      <c r="AA465" s="487"/>
    </row>
    <row r="466" spans="2:27" x14ac:dyDescent="0.2">
      <c r="B466" s="406"/>
      <c r="C466" s="372"/>
      <c r="D466" s="372"/>
      <c r="E466" s="486"/>
      <c r="F466" s="487"/>
      <c r="G466" s="486"/>
      <c r="H466" s="487"/>
      <c r="I466" s="486"/>
      <c r="J466" s="487"/>
      <c r="K466" s="486"/>
      <c r="L466" s="487"/>
      <c r="M466" s="486"/>
      <c r="N466" s="487"/>
      <c r="O466" s="486"/>
      <c r="P466" s="487"/>
      <c r="Q466" s="486"/>
      <c r="R466" s="487"/>
      <c r="S466" s="486"/>
      <c r="T466" s="487"/>
      <c r="U466" s="486"/>
      <c r="V466" s="487"/>
      <c r="W466" s="486"/>
      <c r="X466" s="487"/>
      <c r="Y466" s="486"/>
      <c r="Z466" s="487"/>
      <c r="AA466" s="402"/>
    </row>
    <row r="467" spans="2:27" x14ac:dyDescent="0.2">
      <c r="B467" s="405"/>
      <c r="C467" s="372"/>
      <c r="D467" s="372"/>
      <c r="E467" s="402"/>
      <c r="F467" s="486"/>
      <c r="G467" s="487"/>
      <c r="H467" s="486"/>
      <c r="I467" s="487"/>
      <c r="J467" s="486"/>
      <c r="K467" s="487"/>
      <c r="L467" s="486"/>
      <c r="M467" s="487"/>
      <c r="N467" s="486"/>
      <c r="O467" s="487"/>
      <c r="P467" s="486"/>
      <c r="Q467" s="487"/>
      <c r="R467" s="486"/>
      <c r="S467" s="487"/>
      <c r="T467" s="486"/>
      <c r="U467" s="487"/>
      <c r="V467" s="486"/>
      <c r="W467" s="487"/>
      <c r="X467" s="486"/>
      <c r="Y467" s="487"/>
      <c r="Z467" s="486"/>
      <c r="AA467" s="487"/>
    </row>
    <row r="468" spans="2:27" x14ac:dyDescent="0.2">
      <c r="B468" s="406"/>
      <c r="C468" s="372"/>
      <c r="D468" s="372"/>
      <c r="E468" s="486"/>
      <c r="F468" s="487"/>
      <c r="G468" s="486"/>
      <c r="H468" s="487"/>
      <c r="I468" s="486"/>
      <c r="J468" s="487"/>
      <c r="K468" s="486"/>
      <c r="L468" s="487"/>
      <c r="M468" s="486"/>
      <c r="N468" s="487"/>
      <c r="O468" s="486"/>
      <c r="P468" s="487"/>
      <c r="Q468" s="486"/>
      <c r="R468" s="487"/>
      <c r="S468" s="486"/>
      <c r="T468" s="487"/>
      <c r="U468" s="486"/>
      <c r="V468" s="487"/>
      <c r="W468" s="486"/>
      <c r="X468" s="487"/>
      <c r="Y468" s="486"/>
      <c r="Z468" s="487"/>
      <c r="AA468" s="402"/>
    </row>
    <row r="469" spans="2:27" x14ac:dyDescent="0.2">
      <c r="B469" s="405"/>
      <c r="C469" s="372"/>
      <c r="D469" s="372"/>
      <c r="E469" s="402"/>
      <c r="F469" s="486"/>
      <c r="G469" s="487"/>
      <c r="H469" s="486"/>
      <c r="I469" s="487"/>
      <c r="J469" s="486"/>
      <c r="K469" s="487"/>
      <c r="L469" s="486"/>
      <c r="M469" s="487"/>
      <c r="N469" s="486"/>
      <c r="O469" s="487"/>
      <c r="P469" s="486"/>
      <c r="Q469" s="487"/>
      <c r="R469" s="486"/>
      <c r="S469" s="487"/>
      <c r="T469" s="486"/>
      <c r="U469" s="487"/>
      <c r="V469" s="486"/>
      <c r="W469" s="487"/>
      <c r="X469" s="486"/>
      <c r="Y469" s="487"/>
      <c r="Z469" s="486"/>
      <c r="AA469" s="487"/>
    </row>
    <row r="470" spans="2:27" x14ac:dyDescent="0.2">
      <c r="B470" s="406"/>
      <c r="C470" s="372"/>
      <c r="D470" s="372"/>
      <c r="E470" s="486"/>
      <c r="F470" s="487"/>
      <c r="G470" s="486"/>
      <c r="H470" s="487"/>
      <c r="I470" s="486"/>
      <c r="J470" s="487"/>
      <c r="K470" s="486"/>
      <c r="L470" s="487"/>
      <c r="M470" s="486"/>
      <c r="N470" s="487"/>
      <c r="O470" s="486"/>
      <c r="P470" s="487"/>
      <c r="Q470" s="486"/>
      <c r="R470" s="487"/>
      <c r="S470" s="486"/>
      <c r="T470" s="487"/>
      <c r="U470" s="486"/>
      <c r="V470" s="487"/>
      <c r="W470" s="486"/>
      <c r="X470" s="487"/>
      <c r="Y470" s="486"/>
      <c r="Z470" s="487"/>
      <c r="AA470" s="402"/>
    </row>
    <row r="471" spans="2:27" x14ac:dyDescent="0.2">
      <c r="B471" s="405"/>
      <c r="C471" s="372"/>
      <c r="D471" s="372"/>
      <c r="E471" s="402"/>
      <c r="F471" s="486"/>
      <c r="G471" s="487"/>
      <c r="H471" s="486"/>
      <c r="I471" s="487"/>
      <c r="J471" s="486"/>
      <c r="K471" s="487"/>
      <c r="L471" s="486"/>
      <c r="M471" s="487"/>
      <c r="N471" s="486"/>
      <c r="O471" s="487"/>
      <c r="P471" s="486"/>
      <c r="Q471" s="487"/>
      <c r="R471" s="486"/>
      <c r="S471" s="487"/>
      <c r="T471" s="486"/>
      <c r="U471" s="487"/>
      <c r="V471" s="486"/>
      <c r="W471" s="487"/>
      <c r="X471" s="486"/>
      <c r="Y471" s="487"/>
      <c r="Z471" s="486"/>
      <c r="AA471" s="487"/>
    </row>
    <row r="472" spans="2:27" x14ac:dyDescent="0.2">
      <c r="B472" s="406"/>
      <c r="C472" s="372"/>
      <c r="D472" s="372"/>
      <c r="E472" s="486"/>
      <c r="F472" s="487"/>
      <c r="G472" s="486"/>
      <c r="H472" s="487"/>
      <c r="I472" s="486"/>
      <c r="J472" s="487"/>
      <c r="K472" s="486"/>
      <c r="L472" s="487"/>
      <c r="M472" s="486"/>
      <c r="N472" s="487"/>
      <c r="O472" s="486"/>
      <c r="P472" s="487"/>
      <c r="Q472" s="486"/>
      <c r="R472" s="487"/>
      <c r="S472" s="486"/>
      <c r="T472" s="487"/>
      <c r="U472" s="486"/>
      <c r="V472" s="487"/>
      <c r="W472" s="486"/>
      <c r="X472" s="487"/>
      <c r="Y472" s="486"/>
      <c r="Z472" s="487"/>
      <c r="AA472" s="402"/>
    </row>
    <row r="473" spans="2:27" x14ac:dyDescent="0.2">
      <c r="B473" s="405"/>
      <c r="C473" s="372"/>
      <c r="D473" s="372"/>
      <c r="E473" s="402"/>
      <c r="F473" s="486"/>
      <c r="G473" s="487"/>
      <c r="H473" s="486"/>
      <c r="I473" s="487"/>
      <c r="J473" s="486"/>
      <c r="K473" s="487"/>
      <c r="L473" s="486"/>
      <c r="M473" s="487"/>
      <c r="N473" s="486"/>
      <c r="O473" s="487"/>
      <c r="P473" s="486"/>
      <c r="Q473" s="487"/>
      <c r="R473" s="486"/>
      <c r="S473" s="487"/>
      <c r="T473" s="486"/>
      <c r="U473" s="487"/>
      <c r="V473" s="486"/>
      <c r="W473" s="487"/>
      <c r="X473" s="486"/>
      <c r="Y473" s="487"/>
      <c r="Z473" s="486"/>
      <c r="AA473" s="487"/>
    </row>
    <row r="474" spans="2:27" x14ac:dyDescent="0.2">
      <c r="B474" s="406"/>
      <c r="C474" s="372"/>
      <c r="D474" s="372"/>
      <c r="E474" s="486"/>
      <c r="F474" s="487"/>
      <c r="G474" s="486"/>
      <c r="H474" s="487"/>
      <c r="I474" s="486"/>
      <c r="J474" s="487"/>
      <c r="K474" s="486"/>
      <c r="L474" s="487"/>
      <c r="M474" s="486"/>
      <c r="N474" s="487"/>
      <c r="O474" s="486"/>
      <c r="P474" s="487"/>
      <c r="Q474" s="486"/>
      <c r="R474" s="487"/>
      <c r="S474" s="486"/>
      <c r="T474" s="487"/>
      <c r="U474" s="486"/>
      <c r="V474" s="487"/>
      <c r="W474" s="486"/>
      <c r="X474" s="487"/>
      <c r="Y474" s="486"/>
      <c r="Z474" s="487"/>
      <c r="AA474" s="402"/>
    </row>
    <row r="475" spans="2:27" x14ac:dyDescent="0.2">
      <c r="B475" s="405"/>
      <c r="C475" s="372"/>
      <c r="D475" s="372"/>
      <c r="E475" s="402"/>
      <c r="F475" s="486"/>
      <c r="G475" s="487"/>
      <c r="H475" s="486"/>
      <c r="I475" s="487"/>
      <c r="J475" s="486"/>
      <c r="K475" s="487"/>
      <c r="L475" s="486"/>
      <c r="M475" s="487"/>
      <c r="N475" s="486"/>
      <c r="O475" s="487"/>
      <c r="P475" s="486"/>
      <c r="Q475" s="487"/>
      <c r="R475" s="486"/>
      <c r="S475" s="487"/>
      <c r="T475" s="486"/>
      <c r="U475" s="487"/>
      <c r="V475" s="486"/>
      <c r="W475" s="487"/>
      <c r="X475" s="486"/>
      <c r="Y475" s="487"/>
      <c r="Z475" s="486"/>
      <c r="AA475" s="487"/>
    </row>
    <row r="476" spans="2:27" x14ac:dyDescent="0.2">
      <c r="B476" s="406"/>
      <c r="C476" s="372"/>
      <c r="D476" s="372"/>
      <c r="E476" s="486"/>
      <c r="F476" s="487"/>
      <c r="G476" s="486"/>
      <c r="H476" s="487"/>
      <c r="I476" s="486"/>
      <c r="J476" s="487"/>
      <c r="K476" s="486"/>
      <c r="L476" s="487"/>
      <c r="M476" s="486"/>
      <c r="N476" s="487"/>
      <c r="O476" s="486"/>
      <c r="P476" s="487"/>
      <c r="Q476" s="486"/>
      <c r="R476" s="487"/>
      <c r="S476" s="486"/>
      <c r="T476" s="487"/>
      <c r="U476" s="486"/>
      <c r="V476" s="487"/>
      <c r="W476" s="486"/>
      <c r="X476" s="487"/>
      <c r="Y476" s="486"/>
      <c r="Z476" s="487"/>
      <c r="AA476" s="402"/>
    </row>
    <row r="477" spans="2:27" x14ac:dyDescent="0.2">
      <c r="B477" s="405"/>
      <c r="C477" s="372"/>
      <c r="D477" s="372"/>
      <c r="E477" s="402"/>
      <c r="F477" s="486"/>
      <c r="G477" s="487"/>
      <c r="H477" s="486"/>
      <c r="I477" s="487"/>
      <c r="J477" s="486"/>
      <c r="K477" s="487"/>
      <c r="L477" s="486"/>
      <c r="M477" s="487"/>
      <c r="N477" s="486"/>
      <c r="O477" s="487"/>
      <c r="P477" s="486"/>
      <c r="Q477" s="487"/>
      <c r="R477" s="486"/>
      <c r="S477" s="487"/>
      <c r="T477" s="486"/>
      <c r="U477" s="487"/>
      <c r="V477" s="486"/>
      <c r="W477" s="487"/>
      <c r="X477" s="486"/>
      <c r="Y477" s="487"/>
      <c r="Z477" s="486"/>
      <c r="AA477" s="487"/>
    </row>
    <row r="478" spans="2:27" x14ac:dyDescent="0.2">
      <c r="B478" s="406"/>
      <c r="C478" s="372"/>
      <c r="D478" s="372"/>
      <c r="E478" s="486"/>
      <c r="F478" s="487"/>
      <c r="G478" s="486"/>
      <c r="H478" s="487"/>
      <c r="I478" s="486"/>
      <c r="J478" s="487"/>
      <c r="K478" s="486"/>
      <c r="L478" s="487"/>
      <c r="M478" s="486"/>
      <c r="N478" s="487"/>
      <c r="O478" s="486"/>
      <c r="P478" s="487"/>
      <c r="Q478" s="486"/>
      <c r="R478" s="487"/>
      <c r="S478" s="486"/>
      <c r="T478" s="487"/>
      <c r="U478" s="486"/>
      <c r="V478" s="487"/>
      <c r="W478" s="486"/>
      <c r="X478" s="487"/>
      <c r="Y478" s="486"/>
      <c r="Z478" s="487"/>
      <c r="AA478" s="402"/>
    </row>
    <row r="479" spans="2:27" x14ac:dyDescent="0.2">
      <c r="B479" s="405"/>
      <c r="C479" s="372"/>
      <c r="D479" s="372"/>
      <c r="E479" s="402"/>
      <c r="F479" s="486"/>
      <c r="G479" s="487"/>
      <c r="H479" s="486"/>
      <c r="I479" s="487"/>
      <c r="J479" s="486"/>
      <c r="K479" s="487"/>
      <c r="L479" s="486"/>
      <c r="M479" s="487"/>
      <c r="N479" s="486"/>
      <c r="O479" s="487"/>
      <c r="P479" s="486"/>
      <c r="Q479" s="487"/>
      <c r="R479" s="486"/>
      <c r="S479" s="487"/>
      <c r="T479" s="486"/>
      <c r="U479" s="487"/>
      <c r="V479" s="486"/>
      <c r="W479" s="487"/>
      <c r="X479" s="486"/>
      <c r="Y479" s="487"/>
      <c r="Z479" s="486"/>
      <c r="AA479" s="487"/>
    </row>
    <row r="480" spans="2:27" x14ac:dyDescent="0.2">
      <c r="B480" s="406"/>
      <c r="C480" s="372"/>
      <c r="D480" s="372"/>
      <c r="E480" s="486"/>
      <c r="F480" s="487"/>
      <c r="G480" s="486"/>
      <c r="H480" s="487"/>
      <c r="I480" s="486"/>
      <c r="J480" s="487"/>
      <c r="K480" s="486"/>
      <c r="L480" s="487"/>
      <c r="M480" s="486"/>
      <c r="N480" s="487"/>
      <c r="O480" s="486"/>
      <c r="P480" s="487"/>
      <c r="Q480" s="486"/>
      <c r="R480" s="487"/>
      <c r="S480" s="486"/>
      <c r="T480" s="487"/>
      <c r="U480" s="486"/>
      <c r="V480" s="487"/>
      <c r="W480" s="486"/>
      <c r="X480" s="487"/>
      <c r="Y480" s="486"/>
      <c r="Z480" s="487"/>
      <c r="AA480" s="402"/>
    </row>
    <row r="481" spans="2:27" x14ac:dyDescent="0.2">
      <c r="B481" s="405"/>
      <c r="C481" s="372"/>
      <c r="D481" s="372"/>
      <c r="E481" s="402"/>
      <c r="F481" s="486"/>
      <c r="G481" s="487"/>
      <c r="H481" s="486"/>
      <c r="I481" s="487"/>
      <c r="J481" s="486"/>
      <c r="K481" s="487"/>
      <c r="L481" s="486"/>
      <c r="M481" s="487"/>
      <c r="N481" s="486"/>
      <c r="O481" s="487"/>
      <c r="P481" s="486"/>
      <c r="Q481" s="487"/>
      <c r="R481" s="486"/>
      <c r="S481" s="487"/>
      <c r="T481" s="486"/>
      <c r="U481" s="487"/>
      <c r="V481" s="486"/>
      <c r="W481" s="487"/>
      <c r="X481" s="486"/>
      <c r="Y481" s="487"/>
      <c r="Z481" s="486"/>
      <c r="AA481" s="487"/>
    </row>
    <row r="482" spans="2:27" x14ac:dyDescent="0.2">
      <c r="B482" s="406"/>
      <c r="C482" s="372"/>
      <c r="D482" s="372"/>
      <c r="E482" s="486"/>
      <c r="F482" s="487"/>
      <c r="G482" s="486"/>
      <c r="H482" s="487"/>
      <c r="I482" s="486"/>
      <c r="J482" s="487"/>
      <c r="K482" s="486"/>
      <c r="L482" s="487"/>
      <c r="M482" s="486"/>
      <c r="N482" s="487"/>
      <c r="O482" s="486"/>
      <c r="P482" s="487"/>
      <c r="Q482" s="486"/>
      <c r="R482" s="487"/>
      <c r="S482" s="486"/>
      <c r="T482" s="487"/>
      <c r="U482" s="486"/>
      <c r="V482" s="487"/>
      <c r="W482" s="486"/>
      <c r="X482" s="487"/>
      <c r="Y482" s="486"/>
      <c r="Z482" s="487"/>
      <c r="AA482" s="402"/>
    </row>
    <row r="483" spans="2:27" x14ac:dyDescent="0.2">
      <c r="B483" s="405"/>
      <c r="C483" s="372"/>
      <c r="D483" s="372"/>
      <c r="E483" s="402"/>
      <c r="F483" s="486"/>
      <c r="G483" s="487"/>
      <c r="H483" s="486"/>
      <c r="I483" s="487"/>
      <c r="J483" s="486"/>
      <c r="K483" s="487"/>
      <c r="L483" s="486"/>
      <c r="M483" s="487"/>
      <c r="N483" s="486"/>
      <c r="O483" s="487"/>
      <c r="P483" s="486"/>
      <c r="Q483" s="487"/>
      <c r="R483" s="486"/>
      <c r="S483" s="487"/>
      <c r="T483" s="486"/>
      <c r="U483" s="487"/>
      <c r="V483" s="486"/>
      <c r="W483" s="487"/>
      <c r="X483" s="486"/>
      <c r="Y483" s="487"/>
      <c r="Z483" s="486"/>
      <c r="AA483" s="487"/>
    </row>
    <row r="484" spans="2:27" x14ac:dyDescent="0.2">
      <c r="B484" s="406"/>
      <c r="C484" s="372"/>
      <c r="D484" s="372"/>
      <c r="E484" s="486"/>
      <c r="F484" s="487"/>
      <c r="G484" s="486"/>
      <c r="H484" s="487"/>
      <c r="I484" s="486"/>
      <c r="J484" s="487"/>
      <c r="K484" s="486"/>
      <c r="L484" s="487"/>
      <c r="M484" s="486"/>
      <c r="N484" s="487"/>
      <c r="O484" s="486"/>
      <c r="P484" s="487"/>
      <c r="Q484" s="486"/>
      <c r="R484" s="487"/>
      <c r="S484" s="486"/>
      <c r="T484" s="487"/>
      <c r="U484" s="486"/>
      <c r="V484" s="487"/>
      <c r="W484" s="486"/>
      <c r="X484" s="487"/>
      <c r="Y484" s="486"/>
      <c r="Z484" s="487"/>
      <c r="AA484" s="402"/>
    </row>
    <row r="485" spans="2:27" x14ac:dyDescent="0.2">
      <c r="B485" s="405"/>
      <c r="C485" s="372"/>
      <c r="D485" s="372"/>
      <c r="E485" s="402"/>
      <c r="F485" s="486"/>
      <c r="G485" s="487"/>
      <c r="H485" s="486"/>
      <c r="I485" s="487"/>
      <c r="J485" s="486"/>
      <c r="K485" s="487"/>
      <c r="L485" s="486"/>
      <c r="M485" s="487"/>
      <c r="N485" s="486"/>
      <c r="O485" s="487"/>
      <c r="P485" s="486"/>
      <c r="Q485" s="487"/>
      <c r="R485" s="486"/>
      <c r="S485" s="487"/>
      <c r="T485" s="486"/>
      <c r="U485" s="487"/>
      <c r="V485" s="486"/>
      <c r="W485" s="487"/>
      <c r="X485" s="486"/>
      <c r="Y485" s="487"/>
      <c r="Z485" s="486"/>
      <c r="AA485" s="487"/>
    </row>
    <row r="486" spans="2:27" x14ac:dyDescent="0.2">
      <c r="B486" s="406"/>
      <c r="C486" s="372"/>
      <c r="D486" s="372"/>
      <c r="E486" s="486"/>
      <c r="F486" s="487"/>
      <c r="G486" s="486"/>
      <c r="H486" s="487"/>
      <c r="I486" s="486"/>
      <c r="J486" s="487"/>
      <c r="K486" s="486"/>
      <c r="L486" s="487"/>
      <c r="M486" s="486"/>
      <c r="N486" s="487"/>
      <c r="O486" s="486"/>
      <c r="P486" s="487"/>
      <c r="Q486" s="486"/>
      <c r="R486" s="487"/>
      <c r="S486" s="486"/>
      <c r="T486" s="487"/>
      <c r="U486" s="486"/>
      <c r="V486" s="487"/>
      <c r="W486" s="486"/>
      <c r="X486" s="487"/>
      <c r="Y486" s="486"/>
      <c r="Z486" s="487"/>
      <c r="AA486" s="402"/>
    </row>
    <row r="487" spans="2:27" x14ac:dyDescent="0.2">
      <c r="B487" s="405"/>
      <c r="C487" s="372"/>
      <c r="D487" s="372"/>
      <c r="E487" s="402"/>
      <c r="F487" s="486"/>
      <c r="G487" s="487"/>
      <c r="H487" s="486"/>
      <c r="I487" s="487"/>
      <c r="J487" s="486"/>
      <c r="K487" s="487"/>
      <c r="L487" s="486"/>
      <c r="M487" s="487"/>
      <c r="N487" s="486"/>
      <c r="O487" s="487"/>
      <c r="P487" s="486"/>
      <c r="Q487" s="487"/>
      <c r="R487" s="486"/>
      <c r="S487" s="487"/>
      <c r="T487" s="486"/>
      <c r="U487" s="487"/>
      <c r="V487" s="486"/>
      <c r="W487" s="487"/>
      <c r="X487" s="486"/>
      <c r="Y487" s="487"/>
      <c r="Z487" s="486"/>
      <c r="AA487" s="487"/>
    </row>
    <row r="488" spans="2:27" x14ac:dyDescent="0.2">
      <c r="B488" s="406"/>
      <c r="C488" s="372"/>
      <c r="D488" s="372"/>
      <c r="E488" s="486"/>
      <c r="F488" s="487"/>
      <c r="G488" s="486"/>
      <c r="H488" s="487"/>
      <c r="I488" s="486"/>
      <c r="J488" s="487"/>
      <c r="K488" s="486"/>
      <c r="L488" s="487"/>
      <c r="M488" s="486"/>
      <c r="N488" s="487"/>
      <c r="O488" s="486"/>
      <c r="P488" s="487"/>
      <c r="Q488" s="486"/>
      <c r="R488" s="487"/>
      <c r="S488" s="486"/>
      <c r="T488" s="487"/>
      <c r="U488" s="486"/>
      <c r="V488" s="487"/>
      <c r="W488" s="486"/>
      <c r="X488" s="487"/>
      <c r="Y488" s="486"/>
      <c r="Z488" s="487"/>
      <c r="AA488" s="402"/>
    </row>
    <row r="489" spans="2:27" x14ac:dyDescent="0.2">
      <c r="B489" s="405"/>
      <c r="C489" s="372"/>
      <c r="D489" s="372"/>
      <c r="E489" s="402"/>
      <c r="F489" s="486"/>
      <c r="G489" s="487"/>
      <c r="H489" s="486"/>
      <c r="I489" s="487"/>
      <c r="J489" s="486"/>
      <c r="K489" s="487"/>
      <c r="L489" s="486"/>
      <c r="M489" s="487"/>
      <c r="N489" s="486"/>
      <c r="O489" s="487"/>
      <c r="P489" s="486"/>
      <c r="Q489" s="487"/>
      <c r="R489" s="486"/>
      <c r="S489" s="487"/>
      <c r="T489" s="486"/>
      <c r="U489" s="487"/>
      <c r="V489" s="486"/>
      <c r="W489" s="487"/>
      <c r="X489" s="486"/>
      <c r="Y489" s="487"/>
      <c r="Z489" s="486"/>
      <c r="AA489" s="487"/>
    </row>
    <row r="490" spans="2:27" x14ac:dyDescent="0.2">
      <c r="B490" s="406"/>
      <c r="C490" s="372"/>
      <c r="D490" s="372"/>
      <c r="E490" s="486"/>
      <c r="F490" s="487"/>
      <c r="G490" s="486"/>
      <c r="H490" s="487"/>
      <c r="I490" s="486"/>
      <c r="J490" s="487"/>
      <c r="K490" s="486"/>
      <c r="L490" s="487"/>
      <c r="M490" s="486"/>
      <c r="N490" s="487"/>
      <c r="O490" s="486"/>
      <c r="P490" s="487"/>
      <c r="Q490" s="486"/>
      <c r="R490" s="487"/>
      <c r="S490" s="486"/>
      <c r="T490" s="487"/>
      <c r="U490" s="486"/>
      <c r="V490" s="487"/>
      <c r="W490" s="486"/>
      <c r="X490" s="487"/>
      <c r="Y490" s="486"/>
      <c r="Z490" s="487"/>
      <c r="AA490" s="402"/>
    </row>
    <row r="491" spans="2:27" x14ac:dyDescent="0.2">
      <c r="B491" s="405"/>
      <c r="C491" s="372"/>
      <c r="D491" s="372"/>
      <c r="E491" s="402"/>
      <c r="F491" s="486"/>
      <c r="G491" s="487"/>
      <c r="H491" s="486"/>
      <c r="I491" s="487"/>
      <c r="J491" s="486"/>
      <c r="K491" s="487"/>
      <c r="L491" s="486"/>
      <c r="M491" s="487"/>
      <c r="N491" s="486"/>
      <c r="O491" s="487"/>
      <c r="P491" s="486"/>
      <c r="Q491" s="487"/>
      <c r="R491" s="486"/>
      <c r="S491" s="487"/>
      <c r="T491" s="486"/>
      <c r="U491" s="487"/>
      <c r="V491" s="486"/>
      <c r="W491" s="487"/>
      <c r="X491" s="486"/>
      <c r="Y491" s="487"/>
      <c r="Z491" s="486"/>
      <c r="AA491" s="487"/>
    </row>
    <row r="492" spans="2:27" x14ac:dyDescent="0.2">
      <c r="B492" s="406"/>
      <c r="C492" s="372"/>
      <c r="D492" s="372"/>
      <c r="E492" s="486"/>
      <c r="F492" s="487"/>
      <c r="G492" s="486"/>
      <c r="H492" s="487"/>
      <c r="I492" s="486"/>
      <c r="J492" s="487"/>
      <c r="K492" s="486"/>
      <c r="L492" s="487"/>
      <c r="M492" s="486"/>
      <c r="N492" s="487"/>
      <c r="O492" s="486"/>
      <c r="P492" s="487"/>
      <c r="Q492" s="486"/>
      <c r="R492" s="487"/>
      <c r="S492" s="486"/>
      <c r="T492" s="487"/>
      <c r="U492" s="486"/>
      <c r="V492" s="487"/>
      <c r="W492" s="486"/>
      <c r="X492" s="487"/>
      <c r="Y492" s="486"/>
      <c r="Z492" s="487"/>
      <c r="AA492" s="402"/>
    </row>
    <row r="493" spans="2:27" x14ac:dyDescent="0.2">
      <c r="B493" s="405"/>
      <c r="C493" s="372"/>
      <c r="D493" s="372"/>
      <c r="E493" s="402"/>
      <c r="F493" s="486"/>
      <c r="G493" s="487"/>
      <c r="H493" s="486"/>
      <c r="I493" s="487"/>
      <c r="J493" s="486"/>
      <c r="K493" s="487"/>
      <c r="L493" s="486"/>
      <c r="M493" s="487"/>
      <c r="N493" s="486"/>
      <c r="O493" s="487"/>
      <c r="P493" s="486"/>
      <c r="Q493" s="487"/>
      <c r="R493" s="486"/>
      <c r="S493" s="487"/>
      <c r="T493" s="486"/>
      <c r="U493" s="487"/>
      <c r="V493" s="486"/>
      <c r="W493" s="487"/>
      <c r="X493" s="486"/>
      <c r="Y493" s="487"/>
      <c r="Z493" s="486"/>
      <c r="AA493" s="487"/>
    </row>
    <row r="494" spans="2:27" x14ac:dyDescent="0.2">
      <c r="B494" s="406"/>
      <c r="C494" s="372"/>
      <c r="D494" s="372"/>
      <c r="E494" s="486"/>
      <c r="F494" s="487"/>
      <c r="G494" s="486"/>
      <c r="H494" s="487"/>
      <c r="I494" s="486"/>
      <c r="J494" s="487"/>
      <c r="K494" s="486"/>
      <c r="L494" s="487"/>
      <c r="M494" s="486"/>
      <c r="N494" s="487"/>
      <c r="O494" s="486"/>
      <c r="P494" s="487"/>
      <c r="Q494" s="486"/>
      <c r="R494" s="487"/>
      <c r="S494" s="486"/>
      <c r="T494" s="487"/>
      <c r="U494" s="486"/>
      <c r="V494" s="487"/>
      <c r="W494" s="486"/>
      <c r="X494" s="487"/>
      <c r="Y494" s="486"/>
      <c r="Z494" s="487"/>
      <c r="AA494" s="402"/>
    </row>
    <row r="495" spans="2:27" x14ac:dyDescent="0.2">
      <c r="B495" s="405"/>
      <c r="C495" s="372"/>
      <c r="D495" s="372"/>
      <c r="E495" s="402"/>
      <c r="F495" s="486"/>
      <c r="G495" s="487"/>
      <c r="H495" s="486"/>
      <c r="I495" s="487"/>
      <c r="J495" s="486"/>
      <c r="K495" s="487"/>
      <c r="L495" s="486"/>
      <c r="M495" s="487"/>
      <c r="N495" s="486"/>
      <c r="O495" s="487"/>
      <c r="P495" s="486"/>
      <c r="Q495" s="487"/>
      <c r="R495" s="486"/>
      <c r="S495" s="487"/>
      <c r="T495" s="486"/>
      <c r="U495" s="487"/>
      <c r="V495" s="486"/>
      <c r="W495" s="487"/>
      <c r="X495" s="486"/>
      <c r="Y495" s="487"/>
      <c r="Z495" s="486"/>
      <c r="AA495" s="487"/>
    </row>
    <row r="496" spans="2:27" x14ac:dyDescent="0.2">
      <c r="B496" s="406"/>
      <c r="C496" s="372"/>
      <c r="D496" s="372"/>
      <c r="E496" s="486"/>
      <c r="F496" s="487"/>
      <c r="G496" s="486"/>
      <c r="H496" s="487"/>
      <c r="I496" s="486"/>
      <c r="J496" s="487"/>
      <c r="K496" s="486"/>
      <c r="L496" s="487"/>
      <c r="M496" s="486"/>
      <c r="N496" s="487"/>
      <c r="O496" s="486"/>
      <c r="P496" s="487"/>
      <c r="Q496" s="486"/>
      <c r="R496" s="487"/>
      <c r="S496" s="486"/>
      <c r="T496" s="487"/>
      <c r="U496" s="486"/>
      <c r="V496" s="487"/>
      <c r="W496" s="486"/>
      <c r="X496" s="487"/>
      <c r="Y496" s="486"/>
      <c r="Z496" s="487"/>
      <c r="AA496" s="402"/>
    </row>
    <row r="497" spans="2:27" x14ac:dyDescent="0.2">
      <c r="B497" s="405"/>
      <c r="C497" s="372"/>
      <c r="D497" s="372"/>
      <c r="E497" s="402"/>
      <c r="F497" s="486"/>
      <c r="G497" s="487"/>
      <c r="H497" s="486"/>
      <c r="I497" s="487"/>
      <c r="J497" s="486"/>
      <c r="K497" s="487"/>
      <c r="L497" s="486"/>
      <c r="M497" s="487"/>
      <c r="N497" s="486"/>
      <c r="O497" s="487"/>
      <c r="P497" s="486"/>
      <c r="Q497" s="487"/>
      <c r="R497" s="486"/>
      <c r="S497" s="487"/>
      <c r="T497" s="486"/>
      <c r="U497" s="487"/>
      <c r="V497" s="486"/>
      <c r="W497" s="487"/>
      <c r="X497" s="486"/>
      <c r="Y497" s="487"/>
      <c r="Z497" s="486"/>
      <c r="AA497" s="487"/>
    </row>
    <row r="498" spans="2:27" x14ac:dyDescent="0.2">
      <c r="B498" s="406"/>
      <c r="C498" s="372"/>
      <c r="D498" s="372"/>
      <c r="E498" s="486"/>
      <c r="F498" s="487"/>
      <c r="G498" s="486"/>
      <c r="H498" s="487"/>
      <c r="I498" s="486"/>
      <c r="J498" s="487"/>
      <c r="K498" s="486"/>
      <c r="L498" s="487"/>
      <c r="M498" s="486"/>
      <c r="N498" s="487"/>
      <c r="O498" s="486"/>
      <c r="P498" s="487"/>
      <c r="Q498" s="486"/>
      <c r="R498" s="487"/>
      <c r="S498" s="486"/>
      <c r="T498" s="487"/>
      <c r="U498" s="486"/>
      <c r="V498" s="487"/>
      <c r="W498" s="486"/>
      <c r="X498" s="487"/>
      <c r="Y498" s="486"/>
      <c r="Z498" s="487"/>
      <c r="AA498" s="402"/>
    </row>
    <row r="499" spans="2:27" x14ac:dyDescent="0.2">
      <c r="B499" s="405"/>
      <c r="C499" s="372"/>
      <c r="D499" s="372"/>
      <c r="E499" s="402"/>
      <c r="F499" s="486"/>
      <c r="G499" s="487"/>
      <c r="H499" s="486"/>
      <c r="I499" s="487"/>
      <c r="J499" s="486"/>
      <c r="K499" s="487"/>
      <c r="L499" s="486"/>
      <c r="M499" s="487"/>
      <c r="N499" s="486"/>
      <c r="O499" s="487"/>
      <c r="P499" s="486"/>
      <c r="Q499" s="487"/>
      <c r="R499" s="486"/>
      <c r="S499" s="487"/>
      <c r="T499" s="486"/>
      <c r="U499" s="487"/>
      <c r="V499" s="486"/>
      <c r="W499" s="487"/>
      <c r="X499" s="486"/>
      <c r="Y499" s="487"/>
      <c r="Z499" s="486"/>
      <c r="AA499" s="487"/>
    </row>
    <row r="500" spans="2:27" x14ac:dyDescent="0.2">
      <c r="B500" s="406"/>
      <c r="C500" s="372"/>
      <c r="D500" s="372"/>
      <c r="E500" s="486"/>
      <c r="F500" s="487"/>
      <c r="G500" s="486"/>
      <c r="H500" s="487"/>
      <c r="I500" s="486"/>
      <c r="J500" s="487"/>
      <c r="K500" s="486"/>
      <c r="L500" s="487"/>
      <c r="M500" s="486"/>
      <c r="N500" s="487"/>
      <c r="O500" s="486"/>
      <c r="P500" s="487"/>
      <c r="Q500" s="486"/>
      <c r="R500" s="487"/>
      <c r="S500" s="486"/>
      <c r="T500" s="487"/>
      <c r="U500" s="486"/>
      <c r="V500" s="487"/>
      <c r="W500" s="486"/>
      <c r="X500" s="487"/>
      <c r="Y500" s="486"/>
      <c r="Z500" s="487"/>
      <c r="AA500" s="402"/>
    </row>
    <row r="501" spans="2:27" x14ac:dyDescent="0.2">
      <c r="B501" s="405"/>
      <c r="C501" s="372"/>
      <c r="D501" s="372"/>
      <c r="E501" s="402"/>
      <c r="F501" s="486"/>
      <c r="G501" s="487"/>
      <c r="H501" s="486"/>
      <c r="I501" s="487"/>
      <c r="J501" s="486"/>
      <c r="K501" s="487"/>
      <c r="L501" s="486"/>
      <c r="M501" s="487"/>
      <c r="N501" s="486"/>
      <c r="O501" s="487"/>
      <c r="P501" s="486"/>
      <c r="Q501" s="487"/>
      <c r="R501" s="486"/>
      <c r="S501" s="487"/>
      <c r="T501" s="486"/>
      <c r="U501" s="487"/>
      <c r="V501" s="486"/>
      <c r="W501" s="487"/>
      <c r="X501" s="486"/>
      <c r="Y501" s="487"/>
      <c r="Z501" s="486"/>
      <c r="AA501" s="487"/>
    </row>
    <row r="502" spans="2:27" x14ac:dyDescent="0.2">
      <c r="B502" s="406"/>
      <c r="C502" s="372"/>
      <c r="D502" s="372"/>
      <c r="E502" s="486"/>
      <c r="F502" s="487"/>
      <c r="G502" s="486"/>
      <c r="H502" s="487"/>
      <c r="I502" s="486"/>
      <c r="J502" s="487"/>
      <c r="K502" s="486"/>
      <c r="L502" s="487"/>
      <c r="M502" s="486"/>
      <c r="N502" s="487"/>
      <c r="O502" s="486"/>
      <c r="P502" s="487"/>
      <c r="Q502" s="486"/>
      <c r="R502" s="487"/>
      <c r="S502" s="486"/>
      <c r="T502" s="487"/>
      <c r="U502" s="486"/>
      <c r="V502" s="487"/>
      <c r="W502" s="486"/>
      <c r="X502" s="487"/>
      <c r="Y502" s="486"/>
      <c r="Z502" s="487"/>
      <c r="AA502" s="402"/>
    </row>
    <row r="503" spans="2:27" x14ac:dyDescent="0.2">
      <c r="B503" s="405"/>
      <c r="C503" s="372"/>
      <c r="D503" s="372"/>
      <c r="E503" s="402"/>
      <c r="F503" s="486"/>
      <c r="G503" s="487"/>
      <c r="H503" s="486"/>
      <c r="I503" s="487"/>
      <c r="J503" s="486"/>
      <c r="K503" s="487"/>
      <c r="L503" s="486"/>
      <c r="M503" s="487"/>
      <c r="N503" s="486"/>
      <c r="O503" s="487"/>
      <c r="P503" s="486"/>
      <c r="Q503" s="487"/>
      <c r="R503" s="486"/>
      <c r="S503" s="487"/>
      <c r="T503" s="486"/>
      <c r="U503" s="487"/>
      <c r="V503" s="486"/>
      <c r="W503" s="487"/>
      <c r="X503" s="486"/>
      <c r="Y503" s="487"/>
      <c r="Z503" s="486"/>
      <c r="AA503" s="487"/>
    </row>
    <row r="504" spans="2:27" x14ac:dyDescent="0.2">
      <c r="B504" s="406"/>
      <c r="C504" s="372"/>
      <c r="D504" s="372"/>
      <c r="E504" s="486"/>
      <c r="F504" s="487"/>
      <c r="G504" s="486"/>
      <c r="H504" s="487"/>
      <c r="I504" s="486"/>
      <c r="J504" s="487"/>
      <c r="K504" s="486"/>
      <c r="L504" s="487"/>
      <c r="M504" s="486"/>
      <c r="N504" s="487"/>
      <c r="O504" s="486"/>
      <c r="P504" s="487"/>
      <c r="Q504" s="486"/>
      <c r="R504" s="487"/>
      <c r="S504" s="486"/>
      <c r="T504" s="487"/>
      <c r="U504" s="486"/>
      <c r="V504" s="487"/>
      <c r="W504" s="486"/>
      <c r="X504" s="487"/>
      <c r="Y504" s="486"/>
      <c r="Z504" s="487"/>
      <c r="AA504" s="402"/>
    </row>
    <row r="505" spans="2:27" x14ac:dyDescent="0.2">
      <c r="B505" s="405"/>
      <c r="C505" s="372"/>
      <c r="D505" s="372"/>
      <c r="E505" s="402"/>
      <c r="F505" s="486"/>
      <c r="G505" s="487"/>
      <c r="H505" s="486"/>
      <c r="I505" s="487"/>
      <c r="J505" s="486"/>
      <c r="K505" s="487"/>
      <c r="L505" s="486"/>
      <c r="M505" s="487"/>
      <c r="N505" s="486"/>
      <c r="O505" s="487"/>
      <c r="P505" s="486"/>
      <c r="Q505" s="487"/>
      <c r="R505" s="486"/>
      <c r="S505" s="487"/>
      <c r="T505" s="486"/>
      <c r="U505" s="487"/>
      <c r="V505" s="486"/>
      <c r="W505" s="487"/>
      <c r="X505" s="486"/>
      <c r="Y505" s="487"/>
      <c r="Z505" s="486"/>
      <c r="AA505" s="487"/>
    </row>
    <row r="506" spans="2:27" x14ac:dyDescent="0.2">
      <c r="B506" s="406"/>
      <c r="C506" s="372"/>
      <c r="D506" s="372"/>
      <c r="E506" s="486"/>
      <c r="F506" s="487"/>
      <c r="G506" s="486"/>
      <c r="H506" s="487"/>
      <c r="I506" s="486"/>
      <c r="J506" s="487"/>
      <c r="K506" s="486"/>
      <c r="L506" s="487"/>
      <c r="M506" s="486"/>
      <c r="N506" s="487"/>
      <c r="O506" s="486"/>
      <c r="P506" s="487"/>
      <c r="Q506" s="486"/>
      <c r="R506" s="487"/>
      <c r="S506" s="486"/>
      <c r="T506" s="487"/>
      <c r="U506" s="486"/>
      <c r="V506" s="487"/>
      <c r="W506" s="486"/>
      <c r="X506" s="487"/>
      <c r="Y506" s="486"/>
      <c r="Z506" s="487"/>
      <c r="AA506" s="402"/>
    </row>
    <row r="507" spans="2:27" x14ac:dyDescent="0.2">
      <c r="B507" s="405"/>
      <c r="C507" s="372"/>
      <c r="D507" s="372"/>
      <c r="E507" s="402"/>
      <c r="F507" s="486"/>
      <c r="G507" s="487"/>
      <c r="H507" s="486"/>
      <c r="I507" s="487"/>
      <c r="J507" s="486"/>
      <c r="K507" s="487"/>
      <c r="L507" s="486"/>
      <c r="M507" s="487"/>
      <c r="N507" s="486"/>
      <c r="O507" s="487"/>
      <c r="P507" s="486"/>
      <c r="Q507" s="487"/>
      <c r="R507" s="486"/>
      <c r="S507" s="487"/>
      <c r="T507" s="486"/>
      <c r="U507" s="487"/>
      <c r="V507" s="486"/>
      <c r="W507" s="487"/>
      <c r="X507" s="486"/>
      <c r="Y507" s="487"/>
      <c r="Z507" s="486"/>
      <c r="AA507" s="487"/>
    </row>
    <row r="508" spans="2:27" x14ac:dyDescent="0.2">
      <c r="B508" s="406"/>
      <c r="C508" s="372"/>
      <c r="D508" s="372"/>
      <c r="E508" s="486"/>
      <c r="F508" s="487"/>
      <c r="G508" s="486"/>
      <c r="H508" s="487"/>
      <c r="I508" s="486"/>
      <c r="J508" s="487"/>
      <c r="K508" s="486"/>
      <c r="L508" s="487"/>
      <c r="M508" s="486"/>
      <c r="N508" s="487"/>
      <c r="O508" s="486"/>
      <c r="P508" s="487"/>
      <c r="Q508" s="486"/>
      <c r="R508" s="487"/>
      <c r="S508" s="486"/>
      <c r="T508" s="487"/>
      <c r="U508" s="486"/>
      <c r="V508" s="487"/>
      <c r="W508" s="486"/>
      <c r="X508" s="487"/>
      <c r="Y508" s="486"/>
      <c r="Z508" s="487"/>
      <c r="AA508" s="402"/>
    </row>
    <row r="509" spans="2:27" x14ac:dyDescent="0.2">
      <c r="B509" s="405"/>
      <c r="C509" s="372"/>
      <c r="D509" s="372"/>
      <c r="E509" s="402"/>
      <c r="F509" s="486"/>
      <c r="G509" s="487"/>
      <c r="H509" s="486"/>
      <c r="I509" s="487"/>
      <c r="J509" s="486"/>
      <c r="K509" s="487"/>
      <c r="L509" s="486"/>
      <c r="M509" s="487"/>
      <c r="N509" s="486"/>
      <c r="O509" s="487"/>
      <c r="P509" s="486"/>
      <c r="Q509" s="487"/>
      <c r="R509" s="486"/>
      <c r="S509" s="487"/>
      <c r="T509" s="486"/>
      <c r="U509" s="487"/>
      <c r="V509" s="486"/>
      <c r="W509" s="487"/>
      <c r="X509" s="486"/>
      <c r="Y509" s="487"/>
      <c r="Z509" s="486"/>
      <c r="AA509" s="487"/>
    </row>
    <row r="510" spans="2:27" x14ac:dyDescent="0.2">
      <c r="B510" s="406"/>
      <c r="C510" s="372"/>
      <c r="D510" s="372"/>
      <c r="E510" s="486"/>
      <c r="F510" s="487"/>
      <c r="G510" s="486"/>
      <c r="H510" s="487"/>
      <c r="I510" s="486"/>
      <c r="J510" s="487"/>
      <c r="K510" s="486"/>
      <c r="L510" s="487"/>
      <c r="M510" s="486"/>
      <c r="N510" s="487"/>
      <c r="O510" s="486"/>
      <c r="P510" s="487"/>
      <c r="Q510" s="486"/>
      <c r="R510" s="487"/>
      <c r="S510" s="486"/>
      <c r="T510" s="487"/>
      <c r="U510" s="486"/>
      <c r="V510" s="487"/>
      <c r="W510" s="486"/>
      <c r="X510" s="487"/>
      <c r="Y510" s="486"/>
      <c r="Z510" s="487"/>
      <c r="AA510" s="402"/>
    </row>
    <row r="511" spans="2:27" x14ac:dyDescent="0.2">
      <c r="B511" s="405"/>
      <c r="C511" s="372"/>
      <c r="D511" s="372"/>
      <c r="E511" s="402"/>
      <c r="F511" s="486"/>
      <c r="G511" s="487"/>
      <c r="H511" s="486"/>
      <c r="I511" s="487"/>
      <c r="J511" s="486"/>
      <c r="K511" s="487"/>
      <c r="L511" s="486"/>
      <c r="M511" s="487"/>
      <c r="N511" s="486"/>
      <c r="O511" s="487"/>
      <c r="P511" s="486"/>
      <c r="Q511" s="487"/>
      <c r="R511" s="486"/>
      <c r="S511" s="487"/>
      <c r="T511" s="486"/>
      <c r="U511" s="487"/>
      <c r="V511" s="486"/>
      <c r="W511" s="487"/>
      <c r="X511" s="486"/>
      <c r="Y511" s="487"/>
      <c r="Z511" s="486"/>
      <c r="AA511" s="487"/>
    </row>
    <row r="512" spans="2:27" x14ac:dyDescent="0.2">
      <c r="B512" s="406"/>
      <c r="C512" s="372"/>
      <c r="D512" s="372"/>
      <c r="E512" s="486"/>
      <c r="F512" s="487"/>
      <c r="G512" s="486"/>
      <c r="H512" s="487"/>
      <c r="I512" s="486"/>
      <c r="J512" s="487"/>
      <c r="K512" s="486"/>
      <c r="L512" s="487"/>
      <c r="M512" s="486"/>
      <c r="N512" s="487"/>
      <c r="O512" s="486"/>
      <c r="P512" s="487"/>
      <c r="Q512" s="486"/>
      <c r="R512" s="487"/>
      <c r="S512" s="486"/>
      <c r="T512" s="487"/>
      <c r="U512" s="486"/>
      <c r="V512" s="487"/>
      <c r="W512" s="486"/>
      <c r="X512" s="487"/>
      <c r="Y512" s="486"/>
      <c r="Z512" s="487"/>
      <c r="AA512" s="402"/>
    </row>
    <row r="513" spans="2:27" x14ac:dyDescent="0.2">
      <c r="B513" s="405"/>
      <c r="C513" s="372"/>
      <c r="D513" s="372"/>
      <c r="E513" s="402"/>
      <c r="F513" s="486"/>
      <c r="G513" s="487"/>
      <c r="H513" s="486"/>
      <c r="I513" s="487"/>
      <c r="J513" s="486"/>
      <c r="K513" s="487"/>
      <c r="L513" s="486"/>
      <c r="M513" s="487"/>
      <c r="N513" s="486"/>
      <c r="O513" s="487"/>
      <c r="P513" s="486"/>
      <c r="Q513" s="487"/>
      <c r="R513" s="486"/>
      <c r="S513" s="487"/>
      <c r="T513" s="486"/>
      <c r="U513" s="487"/>
      <c r="V513" s="486"/>
      <c r="W513" s="487"/>
      <c r="X513" s="486"/>
      <c r="Y513" s="487"/>
      <c r="Z513" s="486"/>
      <c r="AA513" s="487"/>
    </row>
    <row r="514" spans="2:27" x14ac:dyDescent="0.2">
      <c r="B514" s="406"/>
      <c r="C514" s="372"/>
      <c r="D514" s="372"/>
      <c r="E514" s="486"/>
      <c r="F514" s="487"/>
      <c r="G514" s="486"/>
      <c r="H514" s="487"/>
      <c r="I514" s="486"/>
      <c r="J514" s="487"/>
      <c r="K514" s="486"/>
      <c r="L514" s="487"/>
      <c r="M514" s="486"/>
      <c r="N514" s="487"/>
      <c r="O514" s="486"/>
      <c r="P514" s="487"/>
      <c r="Q514" s="486"/>
      <c r="R514" s="487"/>
      <c r="S514" s="486"/>
      <c r="T514" s="487"/>
      <c r="U514" s="486"/>
      <c r="V514" s="487"/>
      <c r="W514" s="486"/>
      <c r="X514" s="487"/>
      <c r="Y514" s="486"/>
      <c r="Z514" s="487"/>
      <c r="AA514" s="402"/>
    </row>
    <row r="515" spans="2:27" x14ac:dyDescent="0.2">
      <c r="B515" s="405"/>
      <c r="C515" s="372"/>
      <c r="D515" s="372"/>
      <c r="E515" s="402"/>
      <c r="F515" s="486"/>
      <c r="G515" s="487"/>
      <c r="H515" s="486"/>
      <c r="I515" s="487"/>
      <c r="J515" s="486"/>
      <c r="K515" s="487"/>
      <c r="L515" s="486"/>
      <c r="M515" s="487"/>
      <c r="N515" s="486"/>
      <c r="O515" s="487"/>
      <c r="P515" s="486"/>
      <c r="Q515" s="487"/>
      <c r="R515" s="486"/>
      <c r="S515" s="487"/>
      <c r="T515" s="486"/>
      <c r="U515" s="487"/>
      <c r="V515" s="486"/>
      <c r="W515" s="487"/>
      <c r="X515" s="486"/>
      <c r="Y515" s="487"/>
      <c r="Z515" s="486"/>
      <c r="AA515" s="487"/>
    </row>
    <row r="516" spans="2:27" x14ac:dyDescent="0.2">
      <c r="B516" s="406"/>
      <c r="C516" s="372"/>
      <c r="D516" s="372"/>
      <c r="E516" s="486"/>
      <c r="F516" s="487"/>
      <c r="G516" s="486"/>
      <c r="H516" s="487"/>
      <c r="I516" s="486"/>
      <c r="J516" s="487"/>
      <c r="K516" s="486"/>
      <c r="L516" s="487"/>
      <c r="M516" s="486"/>
      <c r="N516" s="487"/>
      <c r="O516" s="486"/>
      <c r="P516" s="487"/>
      <c r="Q516" s="486"/>
      <c r="R516" s="487"/>
      <c r="S516" s="486"/>
      <c r="T516" s="487"/>
      <c r="U516" s="486"/>
      <c r="V516" s="487"/>
      <c r="W516" s="486"/>
      <c r="X516" s="487"/>
      <c r="Y516" s="486"/>
      <c r="Z516" s="487"/>
      <c r="AA516" s="402"/>
    </row>
    <row r="517" spans="2:27" x14ac:dyDescent="0.2">
      <c r="B517" s="405"/>
      <c r="C517" s="372"/>
      <c r="D517" s="372"/>
      <c r="E517" s="402"/>
      <c r="F517" s="486"/>
      <c r="G517" s="487"/>
      <c r="H517" s="486"/>
      <c r="I517" s="487"/>
      <c r="J517" s="486"/>
      <c r="K517" s="487"/>
      <c r="L517" s="486"/>
      <c r="M517" s="487"/>
      <c r="N517" s="486"/>
      <c r="O517" s="487"/>
      <c r="P517" s="486"/>
      <c r="Q517" s="487"/>
      <c r="R517" s="486"/>
      <c r="S517" s="487"/>
      <c r="T517" s="486"/>
      <c r="U517" s="487"/>
      <c r="V517" s="486"/>
      <c r="W517" s="487"/>
      <c r="X517" s="486"/>
      <c r="Y517" s="487"/>
      <c r="Z517" s="486"/>
      <c r="AA517" s="487"/>
    </row>
    <row r="518" spans="2:27" x14ac:dyDescent="0.2">
      <c r="B518" s="406"/>
      <c r="C518" s="372"/>
      <c r="D518" s="372"/>
      <c r="E518" s="486"/>
      <c r="F518" s="487"/>
      <c r="G518" s="486"/>
      <c r="H518" s="487"/>
      <c r="I518" s="486"/>
      <c r="J518" s="487"/>
      <c r="K518" s="486"/>
      <c r="L518" s="487"/>
      <c r="M518" s="486"/>
      <c r="N518" s="487"/>
      <c r="O518" s="486"/>
      <c r="P518" s="487"/>
      <c r="Q518" s="486"/>
      <c r="R518" s="487"/>
      <c r="S518" s="486"/>
      <c r="T518" s="487"/>
      <c r="U518" s="486"/>
      <c r="V518" s="487"/>
      <c r="W518" s="486"/>
      <c r="X518" s="487"/>
      <c r="Y518" s="486"/>
      <c r="Z518" s="487"/>
      <c r="AA518" s="402"/>
    </row>
    <row r="519" spans="2:27" x14ac:dyDescent="0.2">
      <c r="B519" s="405"/>
      <c r="C519" s="372"/>
      <c r="D519" s="372"/>
      <c r="E519" s="402"/>
      <c r="F519" s="486"/>
      <c r="G519" s="487"/>
      <c r="H519" s="486"/>
      <c r="I519" s="487"/>
      <c r="J519" s="486"/>
      <c r="K519" s="487"/>
      <c r="L519" s="486"/>
      <c r="M519" s="487"/>
      <c r="N519" s="486"/>
      <c r="O519" s="487"/>
      <c r="P519" s="486"/>
      <c r="Q519" s="487"/>
      <c r="R519" s="486"/>
      <c r="S519" s="487"/>
      <c r="T519" s="486"/>
      <c r="U519" s="487"/>
      <c r="V519" s="486"/>
      <c r="W519" s="487"/>
      <c r="X519" s="486"/>
      <c r="Y519" s="487"/>
      <c r="Z519" s="486"/>
      <c r="AA519" s="487"/>
    </row>
    <row r="520" spans="2:27" x14ac:dyDescent="0.2">
      <c r="B520" s="406"/>
      <c r="C520" s="372"/>
      <c r="D520" s="372"/>
      <c r="E520" s="486"/>
      <c r="F520" s="487"/>
      <c r="G520" s="486"/>
      <c r="H520" s="487"/>
      <c r="I520" s="486"/>
      <c r="J520" s="487"/>
      <c r="K520" s="486"/>
      <c r="L520" s="487"/>
      <c r="M520" s="486"/>
      <c r="N520" s="487"/>
      <c r="O520" s="486"/>
      <c r="P520" s="487"/>
      <c r="Q520" s="486"/>
      <c r="R520" s="487"/>
      <c r="S520" s="486"/>
      <c r="T520" s="487"/>
      <c r="U520" s="486"/>
      <c r="V520" s="487"/>
      <c r="W520" s="486"/>
      <c r="X520" s="487"/>
      <c r="Y520" s="486"/>
      <c r="Z520" s="487"/>
      <c r="AA520" s="402"/>
    </row>
    <row r="521" spans="2:27" x14ac:dyDescent="0.2">
      <c r="B521" s="405"/>
      <c r="C521" s="372"/>
      <c r="D521" s="372"/>
      <c r="E521" s="402"/>
      <c r="F521" s="486"/>
      <c r="G521" s="487"/>
      <c r="H521" s="486"/>
      <c r="I521" s="487"/>
      <c r="J521" s="486"/>
      <c r="K521" s="487"/>
      <c r="L521" s="486"/>
      <c r="M521" s="487"/>
      <c r="N521" s="486"/>
      <c r="O521" s="487"/>
      <c r="P521" s="486"/>
      <c r="Q521" s="487"/>
      <c r="R521" s="486"/>
      <c r="S521" s="487"/>
      <c r="T521" s="486"/>
      <c r="U521" s="487"/>
      <c r="V521" s="486"/>
      <c r="W521" s="487"/>
      <c r="X521" s="486"/>
      <c r="Y521" s="487"/>
      <c r="Z521" s="486"/>
      <c r="AA521" s="487"/>
    </row>
    <row r="522" spans="2:27" x14ac:dyDescent="0.2">
      <c r="B522" s="406"/>
      <c r="C522" s="372"/>
      <c r="D522" s="372"/>
      <c r="E522" s="486"/>
      <c r="F522" s="487"/>
      <c r="G522" s="486"/>
      <c r="H522" s="487"/>
      <c r="I522" s="486"/>
      <c r="J522" s="487"/>
      <c r="K522" s="486"/>
      <c r="L522" s="487"/>
      <c r="M522" s="486"/>
      <c r="N522" s="487"/>
      <c r="O522" s="486"/>
      <c r="P522" s="487"/>
      <c r="Q522" s="486"/>
      <c r="R522" s="487"/>
      <c r="S522" s="486"/>
      <c r="T522" s="487"/>
      <c r="U522" s="486"/>
      <c r="V522" s="487"/>
      <c r="W522" s="486"/>
      <c r="X522" s="487"/>
      <c r="Y522" s="486"/>
      <c r="Z522" s="487"/>
      <c r="AA522" s="402"/>
    </row>
    <row r="523" spans="2:27" x14ac:dyDescent="0.2">
      <c r="B523" s="405"/>
      <c r="C523" s="372"/>
      <c r="D523" s="372"/>
      <c r="E523" s="402"/>
      <c r="F523" s="486"/>
      <c r="G523" s="487"/>
      <c r="H523" s="486"/>
      <c r="I523" s="487"/>
      <c r="J523" s="486"/>
      <c r="K523" s="487"/>
      <c r="L523" s="486"/>
      <c r="M523" s="487"/>
      <c r="N523" s="486"/>
      <c r="O523" s="487"/>
      <c r="P523" s="486"/>
      <c r="Q523" s="487"/>
      <c r="R523" s="486"/>
      <c r="S523" s="487"/>
      <c r="T523" s="486"/>
      <c r="U523" s="487"/>
      <c r="V523" s="486"/>
      <c r="W523" s="487"/>
      <c r="X523" s="486"/>
      <c r="Y523" s="487"/>
      <c r="Z523" s="486"/>
      <c r="AA523" s="487"/>
    </row>
    <row r="524" spans="2:27" x14ac:dyDescent="0.2">
      <c r="B524" s="406"/>
      <c r="C524" s="372"/>
      <c r="D524" s="372"/>
      <c r="E524" s="486"/>
      <c r="F524" s="487"/>
      <c r="G524" s="486"/>
      <c r="H524" s="487"/>
      <c r="I524" s="486"/>
      <c r="J524" s="487"/>
      <c r="K524" s="486"/>
      <c r="L524" s="487"/>
      <c r="M524" s="486"/>
      <c r="N524" s="487"/>
      <c r="O524" s="486"/>
      <c r="P524" s="487"/>
      <c r="Q524" s="486"/>
      <c r="R524" s="487"/>
      <c r="S524" s="486"/>
      <c r="T524" s="487"/>
      <c r="U524" s="486"/>
      <c r="V524" s="487"/>
      <c r="W524" s="486"/>
      <c r="X524" s="487"/>
      <c r="Y524" s="486"/>
      <c r="Z524" s="487"/>
      <c r="AA524" s="402"/>
    </row>
    <row r="525" spans="2:27" x14ac:dyDescent="0.2">
      <c r="B525" s="405"/>
      <c r="C525" s="372"/>
      <c r="D525" s="372"/>
      <c r="E525" s="402"/>
      <c r="F525" s="486"/>
      <c r="G525" s="487"/>
      <c r="H525" s="486"/>
      <c r="I525" s="487"/>
      <c r="J525" s="486"/>
      <c r="K525" s="487"/>
      <c r="L525" s="486"/>
      <c r="M525" s="487"/>
      <c r="N525" s="486"/>
      <c r="O525" s="487"/>
      <c r="P525" s="486"/>
      <c r="Q525" s="487"/>
      <c r="R525" s="486"/>
      <c r="S525" s="487"/>
      <c r="T525" s="486"/>
      <c r="U525" s="487"/>
      <c r="V525" s="486"/>
      <c r="W525" s="487"/>
      <c r="X525" s="486"/>
      <c r="Y525" s="487"/>
      <c r="Z525" s="486"/>
      <c r="AA525" s="487"/>
    </row>
    <row r="526" spans="2:27" x14ac:dyDescent="0.2">
      <c r="B526" s="406"/>
      <c r="C526" s="372"/>
      <c r="D526" s="372"/>
      <c r="E526" s="486"/>
      <c r="F526" s="487"/>
      <c r="G526" s="486"/>
      <c r="H526" s="487"/>
      <c r="I526" s="486"/>
      <c r="J526" s="487"/>
      <c r="K526" s="486"/>
      <c r="L526" s="487"/>
      <c r="M526" s="486"/>
      <c r="N526" s="487"/>
      <c r="O526" s="486"/>
      <c r="P526" s="487"/>
      <c r="Q526" s="486"/>
      <c r="R526" s="487"/>
      <c r="S526" s="486"/>
      <c r="T526" s="487"/>
      <c r="U526" s="486"/>
      <c r="V526" s="487"/>
      <c r="W526" s="486"/>
      <c r="X526" s="487"/>
      <c r="Y526" s="486"/>
      <c r="Z526" s="487"/>
      <c r="AA526" s="402"/>
    </row>
    <row r="527" spans="2:27" x14ac:dyDescent="0.2">
      <c r="B527" s="405"/>
      <c r="C527" s="372"/>
      <c r="D527" s="372"/>
      <c r="E527" s="402"/>
      <c r="F527" s="486"/>
      <c r="G527" s="487"/>
      <c r="H527" s="486"/>
      <c r="I527" s="487"/>
      <c r="J527" s="486"/>
      <c r="K527" s="487"/>
      <c r="L527" s="486"/>
      <c r="M527" s="487"/>
      <c r="N527" s="486"/>
      <c r="O527" s="487"/>
      <c r="P527" s="486"/>
      <c r="Q527" s="487"/>
      <c r="R527" s="486"/>
      <c r="S527" s="487"/>
      <c r="T527" s="486"/>
      <c r="U527" s="487"/>
      <c r="V527" s="486"/>
      <c r="W527" s="487"/>
      <c r="X527" s="486"/>
      <c r="Y527" s="487"/>
      <c r="Z527" s="486"/>
      <c r="AA527" s="487"/>
    </row>
    <row r="528" spans="2:27" x14ac:dyDescent="0.2">
      <c r="B528" s="406"/>
      <c r="C528" s="372"/>
      <c r="D528" s="372"/>
      <c r="E528" s="486"/>
      <c r="F528" s="487"/>
      <c r="G528" s="486"/>
      <c r="H528" s="487"/>
      <c r="I528" s="486"/>
      <c r="J528" s="487"/>
      <c r="K528" s="486"/>
      <c r="L528" s="487"/>
      <c r="M528" s="486"/>
      <c r="N528" s="487"/>
      <c r="O528" s="486"/>
      <c r="P528" s="487"/>
      <c r="Q528" s="486"/>
      <c r="R528" s="487"/>
      <c r="S528" s="486"/>
      <c r="T528" s="487"/>
      <c r="U528" s="486"/>
      <c r="V528" s="487"/>
      <c r="W528" s="486"/>
      <c r="X528" s="487"/>
      <c r="Y528" s="486"/>
      <c r="Z528" s="487"/>
      <c r="AA528" s="402"/>
    </row>
    <row r="529" spans="2:27" x14ac:dyDescent="0.2">
      <c r="B529" s="405"/>
      <c r="C529" s="372"/>
      <c r="D529" s="372"/>
      <c r="E529" s="402"/>
      <c r="F529" s="486"/>
      <c r="G529" s="487"/>
      <c r="H529" s="486"/>
      <c r="I529" s="487"/>
      <c r="J529" s="486"/>
      <c r="K529" s="487"/>
      <c r="L529" s="486"/>
      <c r="M529" s="487"/>
      <c r="N529" s="486"/>
      <c r="O529" s="487"/>
      <c r="P529" s="486"/>
      <c r="Q529" s="487"/>
      <c r="R529" s="486"/>
      <c r="S529" s="487"/>
      <c r="T529" s="486"/>
      <c r="U529" s="487"/>
      <c r="V529" s="486"/>
      <c r="W529" s="487"/>
      <c r="X529" s="486"/>
      <c r="Y529" s="487"/>
      <c r="Z529" s="486"/>
      <c r="AA529" s="487"/>
    </row>
    <row r="530" spans="2:27" x14ac:dyDescent="0.2">
      <c r="B530" s="406"/>
      <c r="C530" s="372"/>
      <c r="D530" s="372"/>
      <c r="E530" s="486"/>
      <c r="F530" s="487"/>
      <c r="G530" s="486"/>
      <c r="H530" s="487"/>
      <c r="I530" s="486"/>
      <c r="J530" s="487"/>
      <c r="K530" s="486"/>
      <c r="L530" s="487"/>
      <c r="M530" s="486"/>
      <c r="N530" s="487"/>
      <c r="O530" s="486"/>
      <c r="P530" s="487"/>
      <c r="Q530" s="486"/>
      <c r="R530" s="487"/>
      <c r="S530" s="486"/>
      <c r="T530" s="487"/>
      <c r="U530" s="486"/>
      <c r="V530" s="487"/>
      <c r="W530" s="486"/>
      <c r="X530" s="487"/>
      <c r="Y530" s="486"/>
      <c r="Z530" s="487"/>
      <c r="AA530" s="402"/>
    </row>
    <row r="531" spans="2:27" x14ac:dyDescent="0.2">
      <c r="B531" s="405"/>
      <c r="C531" s="372"/>
      <c r="D531" s="372"/>
      <c r="E531" s="402"/>
      <c r="F531" s="486"/>
      <c r="G531" s="487"/>
      <c r="H531" s="486"/>
      <c r="I531" s="487"/>
      <c r="J531" s="486"/>
      <c r="K531" s="487"/>
      <c r="L531" s="486"/>
      <c r="M531" s="487"/>
      <c r="N531" s="486"/>
      <c r="O531" s="487"/>
      <c r="P531" s="486"/>
      <c r="Q531" s="487"/>
      <c r="R531" s="486"/>
      <c r="S531" s="487"/>
      <c r="T531" s="486"/>
      <c r="U531" s="487"/>
      <c r="V531" s="486"/>
      <c r="W531" s="487"/>
      <c r="X531" s="486"/>
      <c r="Y531" s="487"/>
      <c r="Z531" s="486"/>
      <c r="AA531" s="487"/>
    </row>
    <row r="532" spans="2:27" x14ac:dyDescent="0.2">
      <c r="B532" s="406"/>
      <c r="C532" s="372"/>
      <c r="D532" s="372"/>
      <c r="E532" s="486"/>
      <c r="F532" s="487"/>
      <c r="G532" s="486"/>
      <c r="H532" s="487"/>
      <c r="I532" s="486"/>
      <c r="J532" s="487"/>
      <c r="K532" s="486"/>
      <c r="L532" s="487"/>
      <c r="M532" s="486"/>
      <c r="N532" s="487"/>
      <c r="O532" s="486"/>
      <c r="P532" s="487"/>
      <c r="Q532" s="486"/>
      <c r="R532" s="487"/>
      <c r="S532" s="486"/>
      <c r="T532" s="487"/>
      <c r="U532" s="486"/>
      <c r="V532" s="487"/>
      <c r="W532" s="486"/>
      <c r="X532" s="487"/>
      <c r="Y532" s="486"/>
      <c r="Z532" s="487"/>
      <c r="AA532" s="402"/>
    </row>
    <row r="533" spans="2:27" x14ac:dyDescent="0.2">
      <c r="B533" s="405"/>
      <c r="C533" s="372"/>
      <c r="D533" s="372"/>
      <c r="E533" s="402"/>
      <c r="F533" s="486"/>
      <c r="G533" s="487"/>
      <c r="H533" s="486"/>
      <c r="I533" s="487"/>
      <c r="J533" s="486"/>
      <c r="K533" s="487"/>
      <c r="L533" s="486"/>
      <c r="M533" s="487"/>
      <c r="N533" s="486"/>
      <c r="O533" s="487"/>
      <c r="P533" s="486"/>
      <c r="Q533" s="487"/>
      <c r="R533" s="486"/>
      <c r="S533" s="487"/>
      <c r="T533" s="486"/>
      <c r="U533" s="487"/>
      <c r="V533" s="486"/>
      <c r="W533" s="487"/>
      <c r="X533" s="486"/>
      <c r="Y533" s="487"/>
      <c r="Z533" s="486"/>
      <c r="AA533" s="487"/>
    </row>
    <row r="534" spans="2:27" x14ac:dyDescent="0.2">
      <c r="B534" s="406"/>
      <c r="C534" s="372"/>
      <c r="D534" s="372"/>
      <c r="E534" s="486"/>
      <c r="F534" s="487"/>
      <c r="G534" s="486"/>
      <c r="H534" s="487"/>
      <c r="I534" s="486"/>
      <c r="J534" s="487"/>
      <c r="K534" s="486"/>
      <c r="L534" s="487"/>
      <c r="M534" s="486"/>
      <c r="N534" s="487"/>
      <c r="O534" s="486"/>
      <c r="P534" s="487"/>
      <c r="Q534" s="486"/>
      <c r="R534" s="487"/>
      <c r="S534" s="486"/>
      <c r="T534" s="487"/>
      <c r="U534" s="486"/>
      <c r="V534" s="487"/>
      <c r="W534" s="486"/>
      <c r="X534" s="487"/>
      <c r="Y534" s="486"/>
      <c r="Z534" s="487"/>
      <c r="AA534" s="402"/>
    </row>
    <row r="535" spans="2:27" x14ac:dyDescent="0.2">
      <c r="B535" s="405"/>
      <c r="C535" s="372"/>
      <c r="D535" s="372"/>
      <c r="E535" s="402"/>
      <c r="F535" s="486"/>
      <c r="G535" s="487"/>
      <c r="H535" s="486"/>
      <c r="I535" s="487"/>
      <c r="J535" s="486"/>
      <c r="K535" s="487"/>
      <c r="L535" s="486"/>
      <c r="M535" s="487"/>
      <c r="N535" s="486"/>
      <c r="O535" s="487"/>
      <c r="P535" s="486"/>
      <c r="Q535" s="487"/>
      <c r="R535" s="486"/>
      <c r="S535" s="487"/>
      <c r="T535" s="486"/>
      <c r="U535" s="487"/>
      <c r="V535" s="486"/>
      <c r="W535" s="487"/>
      <c r="X535" s="486"/>
      <c r="Y535" s="487"/>
      <c r="Z535" s="486"/>
      <c r="AA535" s="487"/>
    </row>
    <row r="536" spans="2:27" x14ac:dyDescent="0.2">
      <c r="B536" s="406"/>
      <c r="C536" s="372"/>
      <c r="D536" s="372"/>
      <c r="E536" s="486"/>
      <c r="F536" s="487"/>
      <c r="G536" s="486"/>
      <c r="H536" s="487"/>
      <c r="I536" s="486"/>
      <c r="J536" s="487"/>
      <c r="K536" s="486"/>
      <c r="L536" s="487"/>
      <c r="M536" s="486"/>
      <c r="N536" s="487"/>
      <c r="O536" s="486"/>
      <c r="P536" s="487"/>
      <c r="Q536" s="486"/>
      <c r="R536" s="487"/>
      <c r="S536" s="486"/>
      <c r="T536" s="487"/>
      <c r="U536" s="486"/>
      <c r="V536" s="487"/>
      <c r="W536" s="486"/>
      <c r="X536" s="487"/>
      <c r="Y536" s="486"/>
      <c r="Z536" s="487"/>
      <c r="AA536" s="402"/>
    </row>
    <row r="537" spans="2:27" x14ac:dyDescent="0.2">
      <c r="B537" s="405"/>
      <c r="C537" s="372"/>
      <c r="D537" s="372"/>
      <c r="E537" s="402"/>
      <c r="F537" s="486"/>
      <c r="G537" s="487"/>
      <c r="H537" s="486"/>
      <c r="I537" s="487"/>
      <c r="J537" s="486"/>
      <c r="K537" s="487"/>
      <c r="L537" s="486"/>
      <c r="M537" s="487"/>
      <c r="N537" s="486"/>
      <c r="O537" s="487"/>
      <c r="P537" s="486"/>
      <c r="Q537" s="487"/>
      <c r="R537" s="486"/>
      <c r="S537" s="487"/>
      <c r="T537" s="486"/>
      <c r="U537" s="487"/>
      <c r="V537" s="486"/>
      <c r="W537" s="487"/>
      <c r="X537" s="486"/>
      <c r="Y537" s="487"/>
      <c r="Z537" s="486"/>
      <c r="AA537" s="487"/>
    </row>
    <row r="538" spans="2:27" x14ac:dyDescent="0.2">
      <c r="B538" s="406"/>
      <c r="C538" s="372"/>
      <c r="D538" s="372"/>
      <c r="E538" s="486"/>
      <c r="F538" s="487"/>
      <c r="G538" s="486"/>
      <c r="H538" s="487"/>
      <c r="I538" s="486"/>
      <c r="J538" s="487"/>
      <c r="K538" s="486"/>
      <c r="L538" s="487"/>
      <c r="M538" s="486"/>
      <c r="N538" s="487"/>
      <c r="O538" s="486"/>
      <c r="P538" s="487"/>
      <c r="Q538" s="486"/>
      <c r="R538" s="487"/>
      <c r="S538" s="486"/>
      <c r="T538" s="487"/>
      <c r="U538" s="486"/>
      <c r="V538" s="487"/>
      <c r="W538" s="486"/>
      <c r="X538" s="487"/>
      <c r="Y538" s="486"/>
      <c r="Z538" s="487"/>
      <c r="AA538" s="402"/>
    </row>
    <row r="539" spans="2:27" x14ac:dyDescent="0.2">
      <c r="B539" s="405"/>
      <c r="C539" s="372"/>
      <c r="D539" s="372"/>
      <c r="E539" s="402"/>
      <c r="F539" s="486"/>
      <c r="G539" s="487"/>
      <c r="H539" s="486"/>
      <c r="I539" s="487"/>
      <c r="J539" s="486"/>
      <c r="K539" s="487"/>
      <c r="L539" s="486"/>
      <c r="M539" s="487"/>
      <c r="N539" s="486"/>
      <c r="O539" s="487"/>
      <c r="P539" s="486"/>
      <c r="Q539" s="487"/>
      <c r="R539" s="486"/>
      <c r="S539" s="487"/>
      <c r="T539" s="486"/>
      <c r="U539" s="487"/>
      <c r="V539" s="486"/>
      <c r="W539" s="487"/>
      <c r="X539" s="486"/>
      <c r="Y539" s="487"/>
      <c r="Z539" s="486"/>
      <c r="AA539" s="487"/>
    </row>
    <row r="540" spans="2:27" x14ac:dyDescent="0.2">
      <c r="B540" s="406"/>
      <c r="C540" s="372"/>
      <c r="D540" s="372"/>
      <c r="E540" s="486"/>
      <c r="F540" s="487"/>
      <c r="G540" s="486"/>
      <c r="H540" s="487"/>
      <c r="I540" s="486"/>
      <c r="J540" s="487"/>
      <c r="K540" s="486"/>
      <c r="L540" s="487"/>
      <c r="M540" s="486"/>
      <c r="N540" s="487"/>
      <c r="O540" s="486"/>
      <c r="P540" s="487"/>
      <c r="Q540" s="486"/>
      <c r="R540" s="487"/>
      <c r="S540" s="486"/>
      <c r="T540" s="487"/>
      <c r="U540" s="486"/>
      <c r="V540" s="487"/>
      <c r="W540" s="486"/>
      <c r="X540" s="487"/>
      <c r="Y540" s="486"/>
      <c r="Z540" s="487"/>
      <c r="AA540" s="402"/>
    </row>
    <row r="541" spans="2:27" x14ac:dyDescent="0.2">
      <c r="B541" s="405"/>
      <c r="C541" s="372"/>
      <c r="D541" s="372"/>
      <c r="E541" s="402"/>
      <c r="F541" s="486"/>
      <c r="G541" s="487"/>
      <c r="H541" s="486"/>
      <c r="I541" s="487"/>
      <c r="J541" s="486"/>
      <c r="K541" s="487"/>
      <c r="L541" s="486"/>
      <c r="M541" s="487"/>
      <c r="N541" s="486"/>
      <c r="O541" s="487"/>
      <c r="P541" s="486"/>
      <c r="Q541" s="487"/>
      <c r="R541" s="486"/>
      <c r="S541" s="487"/>
      <c r="T541" s="486"/>
      <c r="U541" s="487"/>
      <c r="V541" s="486"/>
      <c r="W541" s="487"/>
      <c r="X541" s="486"/>
      <c r="Y541" s="487"/>
      <c r="Z541" s="486"/>
      <c r="AA541" s="487"/>
    </row>
    <row r="542" spans="2:27" x14ac:dyDescent="0.2">
      <c r="B542" s="406"/>
      <c r="C542" s="372"/>
      <c r="D542" s="372"/>
      <c r="E542" s="486"/>
      <c r="F542" s="487"/>
      <c r="G542" s="486"/>
      <c r="H542" s="487"/>
      <c r="I542" s="486"/>
      <c r="J542" s="487"/>
      <c r="K542" s="486"/>
      <c r="L542" s="487"/>
      <c r="M542" s="486"/>
      <c r="N542" s="487"/>
      <c r="O542" s="486"/>
      <c r="P542" s="487"/>
      <c r="Q542" s="486"/>
      <c r="R542" s="487"/>
      <c r="S542" s="486"/>
      <c r="T542" s="487"/>
      <c r="U542" s="486"/>
      <c r="V542" s="487"/>
      <c r="W542" s="486"/>
      <c r="X542" s="487"/>
      <c r="Y542" s="486"/>
      <c r="Z542" s="487"/>
      <c r="AA542" s="402"/>
    </row>
    <row r="543" spans="2:27" x14ac:dyDescent="0.2">
      <c r="B543" s="405"/>
      <c r="C543" s="372"/>
      <c r="D543" s="372"/>
      <c r="E543" s="402"/>
      <c r="F543" s="486"/>
      <c r="G543" s="487"/>
      <c r="H543" s="486"/>
      <c r="I543" s="487"/>
      <c r="J543" s="486"/>
      <c r="K543" s="487"/>
      <c r="L543" s="486"/>
      <c r="M543" s="487"/>
      <c r="N543" s="486"/>
      <c r="O543" s="487"/>
      <c r="P543" s="486"/>
      <c r="Q543" s="487"/>
      <c r="R543" s="486"/>
      <c r="S543" s="487"/>
      <c r="T543" s="486"/>
      <c r="U543" s="487"/>
      <c r="V543" s="486"/>
      <c r="W543" s="487"/>
      <c r="X543" s="486"/>
      <c r="Y543" s="487"/>
      <c r="Z543" s="486"/>
      <c r="AA543" s="487"/>
    </row>
    <row r="544" spans="2:27" x14ac:dyDescent="0.2">
      <c r="B544" s="406"/>
      <c r="C544" s="372"/>
      <c r="D544" s="372"/>
      <c r="E544" s="486"/>
      <c r="F544" s="487"/>
      <c r="G544" s="486"/>
      <c r="H544" s="487"/>
      <c r="I544" s="486"/>
      <c r="J544" s="487"/>
      <c r="K544" s="486"/>
      <c r="L544" s="487"/>
      <c r="M544" s="486"/>
      <c r="N544" s="487"/>
      <c r="O544" s="486"/>
      <c r="P544" s="487"/>
      <c r="Q544" s="486"/>
      <c r="R544" s="487"/>
      <c r="S544" s="486"/>
      <c r="T544" s="487"/>
      <c r="U544" s="486"/>
      <c r="V544" s="487"/>
      <c r="W544" s="486"/>
      <c r="X544" s="487"/>
      <c r="Y544" s="486"/>
      <c r="Z544" s="487"/>
      <c r="AA544" s="402"/>
    </row>
    <row r="545" spans="2:27" x14ac:dyDescent="0.2">
      <c r="B545" s="405"/>
      <c r="C545" s="372"/>
      <c r="D545" s="372"/>
      <c r="E545" s="402"/>
      <c r="F545" s="486"/>
      <c r="G545" s="487"/>
      <c r="H545" s="486"/>
      <c r="I545" s="487"/>
      <c r="J545" s="486"/>
      <c r="K545" s="487"/>
      <c r="L545" s="486"/>
      <c r="M545" s="487"/>
      <c r="N545" s="486"/>
      <c r="O545" s="487"/>
      <c r="P545" s="486"/>
      <c r="Q545" s="487"/>
      <c r="R545" s="486"/>
      <c r="S545" s="487"/>
      <c r="T545" s="486"/>
      <c r="U545" s="487"/>
      <c r="V545" s="486"/>
      <c r="W545" s="487"/>
      <c r="X545" s="486"/>
      <c r="Y545" s="487"/>
      <c r="Z545" s="486"/>
      <c r="AA545" s="487"/>
    </row>
    <row r="546" spans="2:27" x14ac:dyDescent="0.2">
      <c r="B546" s="406"/>
      <c r="C546" s="372"/>
      <c r="D546" s="372"/>
      <c r="E546" s="486"/>
      <c r="F546" s="487"/>
      <c r="G546" s="486"/>
      <c r="H546" s="487"/>
      <c r="I546" s="486"/>
      <c r="J546" s="487"/>
      <c r="K546" s="486"/>
      <c r="L546" s="487"/>
      <c r="M546" s="486"/>
      <c r="N546" s="487"/>
      <c r="O546" s="486"/>
      <c r="P546" s="487"/>
      <c r="Q546" s="486"/>
      <c r="R546" s="487"/>
      <c r="S546" s="486"/>
      <c r="T546" s="487"/>
      <c r="U546" s="486"/>
      <c r="V546" s="487"/>
      <c r="W546" s="486"/>
      <c r="X546" s="487"/>
      <c r="Y546" s="486"/>
      <c r="Z546" s="487"/>
      <c r="AA546" s="402"/>
    </row>
    <row r="547" spans="2:27" x14ac:dyDescent="0.2">
      <c r="B547" s="405"/>
      <c r="C547" s="372"/>
      <c r="D547" s="372"/>
      <c r="E547" s="402"/>
      <c r="F547" s="486"/>
      <c r="G547" s="487"/>
      <c r="H547" s="486"/>
      <c r="I547" s="487"/>
      <c r="J547" s="486"/>
      <c r="K547" s="487"/>
      <c r="L547" s="486"/>
      <c r="M547" s="487"/>
      <c r="N547" s="486"/>
      <c r="O547" s="487"/>
      <c r="P547" s="486"/>
      <c r="Q547" s="487"/>
      <c r="R547" s="486"/>
      <c r="S547" s="487"/>
      <c r="T547" s="486"/>
      <c r="U547" s="487"/>
      <c r="V547" s="486"/>
      <c r="W547" s="487"/>
      <c r="X547" s="486"/>
      <c r="Y547" s="487"/>
      <c r="Z547" s="486"/>
      <c r="AA547" s="487"/>
    </row>
    <row r="548" spans="2:27" x14ac:dyDescent="0.2">
      <c r="B548" s="406"/>
      <c r="C548" s="372"/>
      <c r="D548" s="372"/>
      <c r="E548" s="486"/>
      <c r="F548" s="487"/>
      <c r="G548" s="486"/>
      <c r="H548" s="487"/>
      <c r="I548" s="486"/>
      <c r="J548" s="487"/>
      <c r="K548" s="486"/>
      <c r="L548" s="487"/>
      <c r="M548" s="486"/>
      <c r="N548" s="487"/>
      <c r="O548" s="486"/>
      <c r="P548" s="487"/>
      <c r="Q548" s="486"/>
      <c r="R548" s="487"/>
      <c r="S548" s="486"/>
      <c r="T548" s="487"/>
      <c r="U548" s="486"/>
      <c r="V548" s="487"/>
      <c r="W548" s="486"/>
      <c r="X548" s="487"/>
      <c r="Y548" s="486"/>
      <c r="Z548" s="487"/>
      <c r="AA548" s="402"/>
    </row>
    <row r="549" spans="2:27" x14ac:dyDescent="0.2">
      <c r="B549" s="405"/>
      <c r="C549" s="372"/>
      <c r="D549" s="372"/>
      <c r="E549" s="402"/>
      <c r="F549" s="486"/>
      <c r="G549" s="487"/>
      <c r="H549" s="486"/>
      <c r="I549" s="487"/>
      <c r="J549" s="486"/>
      <c r="K549" s="487"/>
      <c r="L549" s="486"/>
      <c r="M549" s="487"/>
      <c r="N549" s="486"/>
      <c r="O549" s="487"/>
      <c r="P549" s="486"/>
      <c r="Q549" s="487"/>
      <c r="R549" s="486"/>
      <c r="S549" s="487"/>
      <c r="T549" s="486"/>
      <c r="U549" s="487"/>
      <c r="V549" s="486"/>
      <c r="W549" s="487"/>
      <c r="X549" s="486"/>
      <c r="Y549" s="487"/>
      <c r="Z549" s="486"/>
      <c r="AA549" s="487"/>
    </row>
    <row r="550" spans="2:27" x14ac:dyDescent="0.2">
      <c r="B550" s="406"/>
      <c r="C550" s="372"/>
      <c r="D550" s="372"/>
      <c r="E550" s="486"/>
      <c r="F550" s="487"/>
      <c r="G550" s="486"/>
      <c r="H550" s="487"/>
      <c r="I550" s="486"/>
      <c r="J550" s="487"/>
      <c r="K550" s="486"/>
      <c r="L550" s="487"/>
      <c r="M550" s="486"/>
      <c r="N550" s="487"/>
      <c r="O550" s="486"/>
      <c r="P550" s="487"/>
      <c r="Q550" s="486"/>
      <c r="R550" s="487"/>
      <c r="S550" s="486"/>
      <c r="T550" s="487"/>
      <c r="U550" s="486"/>
      <c r="V550" s="487"/>
      <c r="W550" s="486"/>
      <c r="X550" s="487"/>
      <c r="Y550" s="486"/>
      <c r="Z550" s="487"/>
      <c r="AA550" s="402"/>
    </row>
    <row r="551" spans="2:27" x14ac:dyDescent="0.2">
      <c r="B551" s="405"/>
      <c r="C551" s="372"/>
      <c r="D551" s="372"/>
      <c r="E551" s="402"/>
      <c r="F551" s="486"/>
      <c r="G551" s="487"/>
      <c r="H551" s="486"/>
      <c r="I551" s="487"/>
      <c r="J551" s="486"/>
      <c r="K551" s="487"/>
      <c r="L551" s="486"/>
      <c r="M551" s="487"/>
      <c r="N551" s="486"/>
      <c r="O551" s="487"/>
      <c r="P551" s="486"/>
      <c r="Q551" s="487"/>
      <c r="R551" s="486"/>
      <c r="S551" s="487"/>
      <c r="T551" s="486"/>
      <c r="U551" s="487"/>
      <c r="V551" s="486"/>
      <c r="W551" s="487"/>
      <c r="X551" s="486"/>
      <c r="Y551" s="487"/>
      <c r="Z551" s="486"/>
      <c r="AA551" s="487"/>
    </row>
    <row r="552" spans="2:27" x14ac:dyDescent="0.2">
      <c r="B552" s="406"/>
      <c r="C552" s="372"/>
      <c r="D552" s="372"/>
      <c r="E552" s="486"/>
      <c r="F552" s="487"/>
      <c r="G552" s="486"/>
      <c r="H552" s="487"/>
      <c r="I552" s="486"/>
      <c r="J552" s="487"/>
      <c r="K552" s="486"/>
      <c r="L552" s="487"/>
      <c r="M552" s="486"/>
      <c r="N552" s="487"/>
      <c r="O552" s="486"/>
      <c r="P552" s="487"/>
      <c r="Q552" s="486"/>
      <c r="R552" s="487"/>
      <c r="S552" s="486"/>
      <c r="T552" s="487"/>
      <c r="U552" s="486"/>
      <c r="V552" s="487"/>
      <c r="W552" s="486"/>
      <c r="X552" s="487"/>
      <c r="Y552" s="486"/>
      <c r="Z552" s="487"/>
      <c r="AA552" s="402"/>
    </row>
    <row r="553" spans="2:27" x14ac:dyDescent="0.2">
      <c r="B553" s="405"/>
      <c r="C553" s="372"/>
      <c r="D553" s="372"/>
      <c r="E553" s="402"/>
      <c r="F553" s="486"/>
      <c r="G553" s="487"/>
      <c r="H553" s="486"/>
      <c r="I553" s="487"/>
      <c r="J553" s="486"/>
      <c r="K553" s="487"/>
      <c r="L553" s="486"/>
      <c r="M553" s="487"/>
      <c r="N553" s="486"/>
      <c r="O553" s="487"/>
      <c r="P553" s="486"/>
      <c r="Q553" s="487"/>
      <c r="R553" s="486"/>
      <c r="S553" s="487"/>
      <c r="T553" s="486"/>
      <c r="U553" s="487"/>
      <c r="V553" s="486"/>
      <c r="W553" s="487"/>
      <c r="X553" s="486"/>
      <c r="Y553" s="487"/>
      <c r="Z553" s="486"/>
      <c r="AA553" s="487"/>
    </row>
    <row r="554" spans="2:27" x14ac:dyDescent="0.2">
      <c r="B554" s="406"/>
      <c r="C554" s="372"/>
      <c r="D554" s="372"/>
      <c r="E554" s="486"/>
      <c r="F554" s="487"/>
      <c r="G554" s="486"/>
      <c r="H554" s="487"/>
      <c r="I554" s="486"/>
      <c r="J554" s="487"/>
      <c r="K554" s="486"/>
      <c r="L554" s="487"/>
      <c r="M554" s="486"/>
      <c r="N554" s="487"/>
      <c r="O554" s="486"/>
      <c r="P554" s="487"/>
      <c r="Q554" s="486"/>
      <c r="R554" s="487"/>
      <c r="S554" s="486"/>
      <c r="T554" s="487"/>
      <c r="U554" s="486"/>
      <c r="V554" s="487"/>
      <c r="W554" s="486"/>
      <c r="X554" s="487"/>
      <c r="Y554" s="486"/>
      <c r="Z554" s="487"/>
      <c r="AA554" s="402"/>
    </row>
    <row r="555" spans="2:27" x14ac:dyDescent="0.2">
      <c r="B555" s="405"/>
      <c r="C555" s="372"/>
      <c r="D555" s="372"/>
      <c r="E555" s="402"/>
      <c r="F555" s="486"/>
      <c r="G555" s="487"/>
      <c r="H555" s="486"/>
      <c r="I555" s="487"/>
      <c r="J555" s="486"/>
      <c r="K555" s="487"/>
      <c r="L555" s="486"/>
      <c r="M555" s="487"/>
      <c r="N555" s="486"/>
      <c r="O555" s="487"/>
      <c r="P555" s="486"/>
      <c r="Q555" s="487"/>
      <c r="R555" s="486"/>
      <c r="S555" s="487"/>
      <c r="T555" s="486"/>
      <c r="U555" s="487"/>
      <c r="V555" s="486"/>
      <c r="W555" s="487"/>
      <c r="X555" s="486"/>
      <c r="Y555" s="487"/>
      <c r="Z555" s="486"/>
      <c r="AA555" s="487"/>
    </row>
    <row r="556" spans="2:27" x14ac:dyDescent="0.2">
      <c r="B556" s="406"/>
      <c r="C556" s="372"/>
      <c r="D556" s="372"/>
      <c r="E556" s="486"/>
      <c r="F556" s="487"/>
      <c r="G556" s="486"/>
      <c r="H556" s="487"/>
      <c r="I556" s="486"/>
      <c r="J556" s="487"/>
      <c r="K556" s="486"/>
      <c r="L556" s="487"/>
      <c r="M556" s="486"/>
      <c r="N556" s="487"/>
      <c r="O556" s="486"/>
      <c r="P556" s="487"/>
      <c r="Q556" s="486"/>
      <c r="R556" s="487"/>
      <c r="S556" s="486"/>
      <c r="T556" s="487"/>
      <c r="U556" s="486"/>
      <c r="V556" s="487"/>
      <c r="W556" s="486"/>
      <c r="X556" s="487"/>
      <c r="Y556" s="486"/>
      <c r="Z556" s="487"/>
      <c r="AA556" s="402"/>
    </row>
    <row r="557" spans="2:27" x14ac:dyDescent="0.2">
      <c r="B557" s="405"/>
      <c r="C557" s="372"/>
      <c r="D557" s="372"/>
      <c r="E557" s="402"/>
      <c r="F557" s="486"/>
      <c r="G557" s="487"/>
      <c r="H557" s="486"/>
      <c r="I557" s="487"/>
      <c r="J557" s="486"/>
      <c r="K557" s="487"/>
      <c r="L557" s="486"/>
      <c r="M557" s="487"/>
      <c r="N557" s="486"/>
      <c r="O557" s="487"/>
      <c r="P557" s="486"/>
      <c r="Q557" s="487"/>
      <c r="R557" s="486"/>
      <c r="S557" s="487"/>
      <c r="T557" s="486"/>
      <c r="U557" s="487"/>
      <c r="V557" s="486"/>
      <c r="W557" s="487"/>
      <c r="X557" s="486"/>
      <c r="Y557" s="487"/>
      <c r="Z557" s="486"/>
      <c r="AA557" s="487"/>
    </row>
    <row r="558" spans="2:27" x14ac:dyDescent="0.2">
      <c r="B558" s="406"/>
      <c r="C558" s="372"/>
      <c r="D558" s="372"/>
      <c r="E558" s="486"/>
      <c r="F558" s="487"/>
      <c r="G558" s="486"/>
      <c r="H558" s="487"/>
      <c r="I558" s="486"/>
      <c r="J558" s="487"/>
      <c r="K558" s="486"/>
      <c r="L558" s="487"/>
      <c r="M558" s="486"/>
      <c r="N558" s="487"/>
      <c r="O558" s="486"/>
      <c r="P558" s="487"/>
      <c r="Q558" s="486"/>
      <c r="R558" s="487"/>
      <c r="S558" s="486"/>
      <c r="T558" s="487"/>
      <c r="U558" s="486"/>
      <c r="V558" s="487"/>
      <c r="W558" s="486"/>
      <c r="X558" s="487"/>
      <c r="Y558" s="486"/>
      <c r="Z558" s="487"/>
      <c r="AA558" s="402"/>
    </row>
    <row r="559" spans="2:27" x14ac:dyDescent="0.2">
      <c r="B559" s="405"/>
      <c r="C559" s="372"/>
      <c r="D559" s="372"/>
      <c r="E559" s="402"/>
      <c r="F559" s="486"/>
      <c r="G559" s="487"/>
      <c r="H559" s="486"/>
      <c r="I559" s="487"/>
      <c r="J559" s="486"/>
      <c r="K559" s="487"/>
      <c r="L559" s="486"/>
      <c r="M559" s="487"/>
      <c r="N559" s="486"/>
      <c r="O559" s="487"/>
      <c r="P559" s="486"/>
      <c r="Q559" s="487"/>
      <c r="R559" s="486"/>
      <c r="S559" s="487"/>
      <c r="T559" s="486"/>
      <c r="U559" s="487"/>
      <c r="V559" s="486"/>
      <c r="W559" s="487"/>
      <c r="X559" s="486"/>
      <c r="Y559" s="487"/>
      <c r="Z559" s="486"/>
      <c r="AA559" s="487"/>
    </row>
    <row r="560" spans="2:27" x14ac:dyDescent="0.2">
      <c r="B560" s="406"/>
      <c r="C560" s="372"/>
      <c r="D560" s="372"/>
      <c r="E560" s="486"/>
      <c r="F560" s="487"/>
      <c r="G560" s="486"/>
      <c r="H560" s="487"/>
      <c r="I560" s="486"/>
      <c r="J560" s="487"/>
      <c r="K560" s="486"/>
      <c r="L560" s="487"/>
      <c r="M560" s="486"/>
      <c r="N560" s="487"/>
      <c r="O560" s="486"/>
      <c r="P560" s="487"/>
      <c r="Q560" s="486"/>
      <c r="R560" s="487"/>
      <c r="S560" s="486"/>
      <c r="T560" s="487"/>
      <c r="U560" s="486"/>
      <c r="V560" s="487"/>
      <c r="W560" s="486"/>
      <c r="X560" s="487"/>
      <c r="Y560" s="486"/>
      <c r="Z560" s="487"/>
      <c r="AA560" s="402"/>
    </row>
    <row r="561" spans="2:27" x14ac:dyDescent="0.2">
      <c r="B561" s="405"/>
      <c r="C561" s="372"/>
      <c r="D561" s="372"/>
      <c r="E561" s="402"/>
      <c r="F561" s="486"/>
      <c r="G561" s="487"/>
      <c r="H561" s="486"/>
      <c r="I561" s="487"/>
      <c r="J561" s="486"/>
      <c r="K561" s="487"/>
      <c r="L561" s="486"/>
      <c r="M561" s="487"/>
      <c r="N561" s="486"/>
      <c r="O561" s="487"/>
      <c r="P561" s="486"/>
      <c r="Q561" s="487"/>
      <c r="R561" s="486"/>
      <c r="S561" s="487"/>
      <c r="T561" s="486"/>
      <c r="U561" s="487"/>
      <c r="V561" s="486"/>
      <c r="W561" s="487"/>
      <c r="X561" s="486"/>
      <c r="Y561" s="487"/>
      <c r="Z561" s="486"/>
      <c r="AA561" s="487"/>
    </row>
    <row r="562" spans="2:27" x14ac:dyDescent="0.2">
      <c r="B562" s="406"/>
      <c r="C562" s="372"/>
      <c r="D562" s="372"/>
      <c r="E562" s="486"/>
      <c r="F562" s="487"/>
      <c r="G562" s="486"/>
      <c r="H562" s="487"/>
      <c r="I562" s="486"/>
      <c r="J562" s="487"/>
      <c r="K562" s="486"/>
      <c r="L562" s="487"/>
      <c r="M562" s="486"/>
      <c r="N562" s="487"/>
      <c r="O562" s="486"/>
      <c r="P562" s="487"/>
      <c r="Q562" s="486"/>
      <c r="R562" s="487"/>
      <c r="S562" s="486"/>
      <c r="T562" s="487"/>
      <c r="U562" s="486"/>
      <c r="V562" s="487"/>
      <c r="W562" s="486"/>
      <c r="X562" s="487"/>
      <c r="Y562" s="486"/>
      <c r="Z562" s="487"/>
      <c r="AA562" s="402"/>
    </row>
    <row r="563" spans="2:27" x14ac:dyDescent="0.2">
      <c r="B563" s="405"/>
      <c r="C563" s="372"/>
      <c r="D563" s="372"/>
      <c r="E563" s="402"/>
      <c r="F563" s="486"/>
      <c r="G563" s="487"/>
      <c r="H563" s="486"/>
      <c r="I563" s="487"/>
      <c r="J563" s="486"/>
      <c r="K563" s="487"/>
      <c r="L563" s="486"/>
      <c r="M563" s="487"/>
      <c r="N563" s="486"/>
      <c r="O563" s="487"/>
      <c r="P563" s="486"/>
      <c r="Q563" s="487"/>
      <c r="R563" s="486"/>
      <c r="S563" s="487"/>
      <c r="T563" s="486"/>
      <c r="U563" s="487"/>
      <c r="V563" s="486"/>
      <c r="W563" s="487"/>
      <c r="X563" s="486"/>
      <c r="Y563" s="487"/>
      <c r="Z563" s="486"/>
      <c r="AA563" s="487"/>
    </row>
    <row r="564" spans="2:27" x14ac:dyDescent="0.2">
      <c r="B564" s="406"/>
      <c r="C564" s="372"/>
      <c r="D564" s="372"/>
      <c r="E564" s="486"/>
      <c r="F564" s="487"/>
      <c r="G564" s="486"/>
      <c r="H564" s="487"/>
      <c r="I564" s="486"/>
      <c r="J564" s="487"/>
      <c r="K564" s="486"/>
      <c r="L564" s="487"/>
      <c r="M564" s="486"/>
      <c r="N564" s="487"/>
      <c r="O564" s="486"/>
      <c r="P564" s="487"/>
      <c r="Q564" s="486"/>
      <c r="R564" s="487"/>
      <c r="S564" s="486"/>
      <c r="T564" s="487"/>
      <c r="U564" s="486"/>
      <c r="V564" s="487"/>
      <c r="W564" s="486"/>
      <c r="X564" s="487"/>
      <c r="Y564" s="486"/>
      <c r="Z564" s="487"/>
      <c r="AA564" s="402"/>
    </row>
    <row r="565" spans="2:27" x14ac:dyDescent="0.2">
      <c r="B565" s="405"/>
      <c r="C565" s="372"/>
      <c r="D565" s="372"/>
      <c r="E565" s="402"/>
      <c r="F565" s="486"/>
      <c r="G565" s="487"/>
      <c r="H565" s="486"/>
      <c r="I565" s="487"/>
      <c r="J565" s="486"/>
      <c r="K565" s="487"/>
      <c r="L565" s="486"/>
      <c r="M565" s="487"/>
      <c r="N565" s="486"/>
      <c r="O565" s="487"/>
      <c r="P565" s="486"/>
      <c r="Q565" s="487"/>
      <c r="R565" s="486"/>
      <c r="S565" s="487"/>
      <c r="T565" s="486"/>
      <c r="U565" s="487"/>
      <c r="V565" s="486"/>
      <c r="W565" s="487"/>
      <c r="X565" s="486"/>
      <c r="Y565" s="487"/>
      <c r="Z565" s="486"/>
      <c r="AA565" s="487"/>
    </row>
    <row r="566" spans="2:27" x14ac:dyDescent="0.2">
      <c r="B566" s="406"/>
      <c r="C566" s="372"/>
      <c r="D566" s="372"/>
      <c r="E566" s="486"/>
      <c r="F566" s="487"/>
      <c r="G566" s="486"/>
      <c r="H566" s="487"/>
      <c r="I566" s="486"/>
      <c r="J566" s="487"/>
      <c r="K566" s="486"/>
      <c r="L566" s="487"/>
      <c r="M566" s="486"/>
      <c r="N566" s="487"/>
      <c r="O566" s="486"/>
      <c r="P566" s="487"/>
      <c r="Q566" s="486"/>
      <c r="R566" s="487"/>
      <c r="S566" s="486"/>
      <c r="T566" s="487"/>
      <c r="U566" s="486"/>
      <c r="V566" s="487"/>
      <c r="W566" s="486"/>
      <c r="X566" s="487"/>
      <c r="Y566" s="486"/>
      <c r="Z566" s="487"/>
      <c r="AA566" s="402"/>
    </row>
    <row r="567" spans="2:27" x14ac:dyDescent="0.2">
      <c r="B567" s="405"/>
      <c r="C567" s="372"/>
      <c r="D567" s="372"/>
      <c r="E567" s="402"/>
      <c r="F567" s="486"/>
      <c r="G567" s="487"/>
      <c r="H567" s="486"/>
      <c r="I567" s="487"/>
      <c r="J567" s="486"/>
      <c r="K567" s="487"/>
      <c r="L567" s="486"/>
      <c r="M567" s="487"/>
      <c r="N567" s="486"/>
      <c r="O567" s="487"/>
      <c r="P567" s="486"/>
      <c r="Q567" s="487"/>
      <c r="R567" s="486"/>
      <c r="S567" s="487"/>
      <c r="T567" s="486"/>
      <c r="U567" s="487"/>
      <c r="V567" s="486"/>
      <c r="W567" s="487"/>
      <c r="X567" s="486"/>
      <c r="Y567" s="487"/>
      <c r="Z567" s="486"/>
      <c r="AA567" s="487"/>
    </row>
    <row r="568" spans="2:27" x14ac:dyDescent="0.2">
      <c r="B568" s="406"/>
      <c r="C568" s="372"/>
      <c r="D568" s="372"/>
      <c r="E568" s="486"/>
      <c r="F568" s="487"/>
      <c r="G568" s="486"/>
      <c r="H568" s="487"/>
      <c r="I568" s="486"/>
      <c r="J568" s="487"/>
      <c r="K568" s="486"/>
      <c r="L568" s="487"/>
      <c r="M568" s="486"/>
      <c r="N568" s="487"/>
      <c r="O568" s="486"/>
      <c r="P568" s="487"/>
      <c r="Q568" s="486"/>
      <c r="R568" s="487"/>
      <c r="S568" s="486"/>
      <c r="T568" s="487"/>
      <c r="U568" s="486"/>
      <c r="V568" s="487"/>
      <c r="W568" s="486"/>
      <c r="X568" s="487"/>
      <c r="Y568" s="486"/>
      <c r="Z568" s="487"/>
      <c r="AA568" s="402"/>
    </row>
    <row r="569" spans="2:27" x14ac:dyDescent="0.2">
      <c r="B569" s="405"/>
      <c r="C569" s="372"/>
      <c r="D569" s="372"/>
      <c r="E569" s="402"/>
      <c r="F569" s="486"/>
      <c r="G569" s="487"/>
      <c r="H569" s="486"/>
      <c r="I569" s="487"/>
      <c r="J569" s="486"/>
      <c r="K569" s="487"/>
      <c r="L569" s="486"/>
      <c r="M569" s="487"/>
      <c r="N569" s="486"/>
      <c r="O569" s="487"/>
      <c r="P569" s="486"/>
      <c r="Q569" s="487"/>
      <c r="R569" s="486"/>
      <c r="S569" s="487"/>
      <c r="T569" s="486"/>
      <c r="U569" s="487"/>
      <c r="V569" s="486"/>
      <c r="W569" s="487"/>
      <c r="X569" s="486"/>
      <c r="Y569" s="487"/>
      <c r="Z569" s="486"/>
      <c r="AA569" s="487"/>
    </row>
    <row r="570" spans="2:27" x14ac:dyDescent="0.2">
      <c r="B570" s="406"/>
      <c r="C570" s="372"/>
      <c r="D570" s="372"/>
      <c r="E570" s="486"/>
      <c r="F570" s="487"/>
      <c r="G570" s="486"/>
      <c r="H570" s="487"/>
      <c r="I570" s="486"/>
      <c r="J570" s="487"/>
      <c r="K570" s="486"/>
      <c r="L570" s="487"/>
      <c r="M570" s="486"/>
      <c r="N570" s="487"/>
      <c r="O570" s="486"/>
      <c r="P570" s="487"/>
      <c r="Q570" s="486"/>
      <c r="R570" s="487"/>
      <c r="S570" s="486"/>
      <c r="T570" s="487"/>
      <c r="U570" s="486"/>
      <c r="V570" s="487"/>
      <c r="W570" s="486"/>
      <c r="X570" s="487"/>
      <c r="Y570" s="486"/>
      <c r="Z570" s="487"/>
      <c r="AA570" s="402"/>
    </row>
    <row r="571" spans="2:27" x14ac:dyDescent="0.2">
      <c r="B571" s="405"/>
      <c r="C571" s="372"/>
      <c r="D571" s="372"/>
      <c r="E571" s="402"/>
      <c r="F571" s="486"/>
      <c r="G571" s="487"/>
      <c r="H571" s="486"/>
      <c r="I571" s="487"/>
      <c r="J571" s="486"/>
      <c r="K571" s="487"/>
      <c r="L571" s="486"/>
      <c r="M571" s="487"/>
      <c r="N571" s="486"/>
      <c r="O571" s="487"/>
      <c r="P571" s="486"/>
      <c r="Q571" s="487"/>
      <c r="R571" s="486"/>
      <c r="S571" s="487"/>
      <c r="T571" s="486"/>
      <c r="U571" s="487"/>
      <c r="V571" s="486"/>
      <c r="W571" s="487"/>
      <c r="X571" s="486"/>
      <c r="Y571" s="487"/>
      <c r="Z571" s="486"/>
      <c r="AA571" s="487"/>
    </row>
    <row r="572" spans="2:27" x14ac:dyDescent="0.2">
      <c r="B572" s="406"/>
      <c r="C572" s="372"/>
      <c r="D572" s="372"/>
      <c r="E572" s="486"/>
      <c r="F572" s="487"/>
      <c r="G572" s="486"/>
      <c r="H572" s="487"/>
      <c r="I572" s="486"/>
      <c r="J572" s="487"/>
      <c r="K572" s="486"/>
      <c r="L572" s="487"/>
      <c r="M572" s="486"/>
      <c r="N572" s="487"/>
      <c r="O572" s="486"/>
      <c r="P572" s="487"/>
      <c r="Q572" s="486"/>
      <c r="R572" s="487"/>
      <c r="S572" s="486"/>
      <c r="T572" s="487"/>
      <c r="U572" s="486"/>
      <c r="V572" s="487"/>
      <c r="W572" s="486"/>
      <c r="X572" s="487"/>
      <c r="Y572" s="486"/>
      <c r="Z572" s="487"/>
      <c r="AA572" s="402"/>
    </row>
    <row r="573" spans="2:27" x14ac:dyDescent="0.2">
      <c r="B573" s="405"/>
      <c r="C573" s="372"/>
      <c r="D573" s="372"/>
      <c r="E573" s="402"/>
      <c r="F573" s="486"/>
      <c r="G573" s="487"/>
      <c r="H573" s="486"/>
      <c r="I573" s="487"/>
      <c r="J573" s="486"/>
      <c r="K573" s="487"/>
      <c r="L573" s="486"/>
      <c r="M573" s="487"/>
      <c r="N573" s="486"/>
      <c r="O573" s="487"/>
      <c r="P573" s="486"/>
      <c r="Q573" s="487"/>
      <c r="R573" s="486"/>
      <c r="S573" s="487"/>
      <c r="T573" s="486"/>
      <c r="U573" s="487"/>
      <c r="V573" s="486"/>
      <c r="W573" s="487"/>
      <c r="X573" s="486"/>
      <c r="Y573" s="487"/>
      <c r="Z573" s="486"/>
      <c r="AA573" s="487"/>
    </row>
    <row r="574" spans="2:27" x14ac:dyDescent="0.2">
      <c r="B574" s="406"/>
      <c r="C574" s="372"/>
      <c r="D574" s="372"/>
      <c r="E574" s="486"/>
      <c r="F574" s="487"/>
      <c r="G574" s="486"/>
      <c r="H574" s="487"/>
      <c r="I574" s="486"/>
      <c r="J574" s="487"/>
      <c r="K574" s="486"/>
      <c r="L574" s="487"/>
      <c r="M574" s="486"/>
      <c r="N574" s="487"/>
      <c r="O574" s="486"/>
      <c r="P574" s="487"/>
      <c r="Q574" s="486"/>
      <c r="R574" s="487"/>
      <c r="S574" s="486"/>
      <c r="T574" s="487"/>
      <c r="U574" s="486"/>
      <c r="V574" s="487"/>
      <c r="W574" s="486"/>
      <c r="X574" s="487"/>
      <c r="Y574" s="486"/>
      <c r="Z574" s="487"/>
      <c r="AA574" s="402"/>
    </row>
    <row r="575" spans="2:27" x14ac:dyDescent="0.2">
      <c r="B575" s="405"/>
      <c r="C575" s="372"/>
      <c r="D575" s="372"/>
      <c r="E575" s="402"/>
      <c r="F575" s="486"/>
      <c r="G575" s="487"/>
      <c r="H575" s="486"/>
      <c r="I575" s="487"/>
      <c r="J575" s="486"/>
      <c r="K575" s="487"/>
      <c r="L575" s="486"/>
      <c r="M575" s="487"/>
      <c r="N575" s="486"/>
      <c r="O575" s="487"/>
      <c r="P575" s="486"/>
      <c r="Q575" s="487"/>
      <c r="R575" s="486"/>
      <c r="S575" s="487"/>
      <c r="T575" s="486"/>
      <c r="U575" s="487"/>
      <c r="V575" s="486"/>
      <c r="W575" s="487"/>
      <c r="X575" s="486"/>
      <c r="Y575" s="487"/>
      <c r="Z575" s="486"/>
      <c r="AA575" s="487"/>
    </row>
    <row r="576" spans="2:27" x14ac:dyDescent="0.2">
      <c r="B576" s="406"/>
      <c r="C576" s="372"/>
      <c r="D576" s="372"/>
      <c r="E576" s="486"/>
      <c r="F576" s="487"/>
      <c r="G576" s="486"/>
      <c r="H576" s="487"/>
      <c r="I576" s="486"/>
      <c r="J576" s="487"/>
      <c r="K576" s="486"/>
      <c r="L576" s="487"/>
      <c r="M576" s="486"/>
      <c r="N576" s="487"/>
      <c r="O576" s="486"/>
      <c r="P576" s="487"/>
      <c r="Q576" s="486"/>
      <c r="R576" s="487"/>
      <c r="S576" s="486"/>
      <c r="T576" s="487"/>
      <c r="U576" s="486"/>
      <c r="V576" s="487"/>
      <c r="W576" s="486"/>
      <c r="X576" s="487"/>
      <c r="Y576" s="486"/>
      <c r="Z576" s="487"/>
      <c r="AA576" s="402"/>
    </row>
    <row r="577" spans="2:27" x14ac:dyDescent="0.2">
      <c r="B577" s="405"/>
      <c r="C577" s="372"/>
      <c r="D577" s="372"/>
      <c r="E577" s="402"/>
      <c r="F577" s="486"/>
      <c r="G577" s="487"/>
      <c r="H577" s="486"/>
      <c r="I577" s="487"/>
      <c r="J577" s="486"/>
      <c r="K577" s="487"/>
      <c r="L577" s="486"/>
      <c r="M577" s="487"/>
      <c r="N577" s="486"/>
      <c r="O577" s="487"/>
      <c r="P577" s="486"/>
      <c r="Q577" s="487"/>
      <c r="R577" s="486"/>
      <c r="S577" s="487"/>
      <c r="T577" s="486"/>
      <c r="U577" s="487"/>
      <c r="V577" s="486"/>
      <c r="W577" s="487"/>
      <c r="X577" s="486"/>
      <c r="Y577" s="487"/>
      <c r="Z577" s="486"/>
      <c r="AA577" s="487"/>
    </row>
    <row r="578" spans="2:27" x14ac:dyDescent="0.2">
      <c r="B578" s="406"/>
      <c r="C578" s="372"/>
      <c r="D578" s="372"/>
      <c r="E578" s="486"/>
      <c r="F578" s="487"/>
      <c r="G578" s="486"/>
      <c r="H578" s="487"/>
      <c r="I578" s="486"/>
      <c r="J578" s="487"/>
      <c r="K578" s="486"/>
      <c r="L578" s="487"/>
      <c r="M578" s="486"/>
      <c r="N578" s="487"/>
      <c r="O578" s="486"/>
      <c r="P578" s="487"/>
      <c r="Q578" s="486"/>
      <c r="R578" s="487"/>
      <c r="S578" s="486"/>
      <c r="T578" s="487"/>
      <c r="U578" s="486"/>
      <c r="V578" s="487"/>
      <c r="W578" s="486"/>
      <c r="X578" s="487"/>
      <c r="Y578" s="486"/>
      <c r="Z578" s="487"/>
      <c r="AA578" s="402"/>
    </row>
    <row r="579" spans="2:27" x14ac:dyDescent="0.2">
      <c r="B579" s="405"/>
      <c r="C579" s="372"/>
      <c r="D579" s="372"/>
      <c r="E579" s="402"/>
      <c r="F579" s="486"/>
      <c r="G579" s="487"/>
      <c r="H579" s="486"/>
      <c r="I579" s="487"/>
      <c r="J579" s="486"/>
      <c r="K579" s="487"/>
      <c r="L579" s="486"/>
      <c r="M579" s="487"/>
      <c r="N579" s="486"/>
      <c r="O579" s="487"/>
      <c r="P579" s="486"/>
      <c r="Q579" s="487"/>
      <c r="R579" s="486"/>
      <c r="S579" s="487"/>
      <c r="T579" s="486"/>
      <c r="U579" s="487"/>
      <c r="V579" s="486"/>
      <c r="W579" s="487"/>
      <c r="X579" s="486"/>
      <c r="Y579" s="487"/>
      <c r="Z579" s="486"/>
      <c r="AA579" s="487"/>
    </row>
    <row r="580" spans="2:27" x14ac:dyDescent="0.2">
      <c r="B580" s="406"/>
      <c r="C580" s="372"/>
      <c r="D580" s="372"/>
      <c r="E580" s="486"/>
      <c r="F580" s="487"/>
      <c r="G580" s="486"/>
      <c r="H580" s="487"/>
      <c r="I580" s="486"/>
      <c r="J580" s="487"/>
      <c r="K580" s="486"/>
      <c r="L580" s="487"/>
      <c r="M580" s="486"/>
      <c r="N580" s="487"/>
      <c r="O580" s="486"/>
      <c r="P580" s="487"/>
      <c r="Q580" s="486"/>
      <c r="R580" s="487"/>
      <c r="S580" s="486"/>
      <c r="T580" s="487"/>
      <c r="U580" s="486"/>
      <c r="V580" s="487"/>
      <c r="W580" s="486"/>
      <c r="X580" s="487"/>
      <c r="Y580" s="486"/>
      <c r="Z580" s="487"/>
      <c r="AA580" s="402"/>
    </row>
    <row r="581" spans="2:27" x14ac:dyDescent="0.2">
      <c r="B581" s="405"/>
      <c r="C581" s="372"/>
      <c r="D581" s="372"/>
      <c r="E581" s="402"/>
      <c r="F581" s="486"/>
      <c r="G581" s="487"/>
      <c r="H581" s="486"/>
      <c r="I581" s="487"/>
      <c r="J581" s="486"/>
      <c r="K581" s="487"/>
      <c r="L581" s="486"/>
      <c r="M581" s="487"/>
      <c r="N581" s="486"/>
      <c r="O581" s="487"/>
      <c r="P581" s="486"/>
      <c r="Q581" s="487"/>
      <c r="R581" s="486"/>
      <c r="S581" s="487"/>
      <c r="T581" s="486"/>
      <c r="U581" s="487"/>
      <c r="V581" s="486"/>
      <c r="W581" s="487"/>
      <c r="X581" s="486"/>
      <c r="Y581" s="487"/>
      <c r="Z581" s="486"/>
      <c r="AA581" s="487"/>
    </row>
    <row r="582" spans="2:27" x14ac:dyDescent="0.2">
      <c r="B582" s="406"/>
      <c r="C582" s="372"/>
      <c r="D582" s="372"/>
      <c r="E582" s="486"/>
      <c r="F582" s="487"/>
      <c r="G582" s="486"/>
      <c r="H582" s="487"/>
      <c r="I582" s="486"/>
      <c r="J582" s="487"/>
      <c r="K582" s="486"/>
      <c r="L582" s="487"/>
      <c r="M582" s="486"/>
      <c r="N582" s="487"/>
      <c r="O582" s="486"/>
      <c r="P582" s="487"/>
      <c r="Q582" s="486"/>
      <c r="R582" s="487"/>
      <c r="S582" s="486"/>
      <c r="T582" s="487"/>
      <c r="U582" s="486"/>
      <c r="V582" s="487"/>
      <c r="W582" s="486"/>
      <c r="X582" s="487"/>
      <c r="Y582" s="486"/>
      <c r="Z582" s="487"/>
      <c r="AA582" s="402"/>
    </row>
    <row r="583" spans="2:27" x14ac:dyDescent="0.2">
      <c r="B583" s="405"/>
      <c r="C583" s="372"/>
      <c r="D583" s="372"/>
      <c r="E583" s="402"/>
      <c r="F583" s="486"/>
      <c r="G583" s="487"/>
      <c r="H583" s="486"/>
      <c r="I583" s="487"/>
      <c r="J583" s="486"/>
      <c r="K583" s="487"/>
      <c r="L583" s="486"/>
      <c r="M583" s="487"/>
      <c r="N583" s="486"/>
      <c r="O583" s="487"/>
      <c r="P583" s="486"/>
      <c r="Q583" s="487"/>
      <c r="R583" s="486"/>
      <c r="S583" s="487"/>
      <c r="T583" s="486"/>
      <c r="U583" s="487"/>
      <c r="V583" s="486"/>
      <c r="W583" s="487"/>
      <c r="X583" s="486"/>
      <c r="Y583" s="487"/>
      <c r="Z583" s="486"/>
      <c r="AA583" s="487"/>
    </row>
    <row r="584" spans="2:27" x14ac:dyDescent="0.2">
      <c r="B584" s="406"/>
      <c r="C584" s="372"/>
      <c r="D584" s="372"/>
      <c r="E584" s="486"/>
      <c r="F584" s="487"/>
      <c r="G584" s="486"/>
      <c r="H584" s="487"/>
      <c r="I584" s="486"/>
      <c r="J584" s="487"/>
      <c r="K584" s="486"/>
      <c r="L584" s="487"/>
      <c r="M584" s="486"/>
      <c r="N584" s="487"/>
      <c r="O584" s="486"/>
      <c r="P584" s="487"/>
      <c r="Q584" s="486"/>
      <c r="R584" s="487"/>
      <c r="S584" s="486"/>
      <c r="T584" s="487"/>
      <c r="U584" s="486"/>
      <c r="V584" s="487"/>
      <c r="W584" s="486"/>
      <c r="X584" s="487"/>
      <c r="Y584" s="486"/>
      <c r="Z584" s="487"/>
      <c r="AA584" s="402"/>
    </row>
    <row r="585" spans="2:27" x14ac:dyDescent="0.2">
      <c r="B585" s="405"/>
      <c r="C585" s="372"/>
      <c r="D585" s="372"/>
      <c r="E585" s="402"/>
      <c r="F585" s="486"/>
      <c r="G585" s="487"/>
      <c r="H585" s="486"/>
      <c r="I585" s="487"/>
      <c r="J585" s="486"/>
      <c r="K585" s="487"/>
      <c r="L585" s="486"/>
      <c r="M585" s="487"/>
      <c r="N585" s="486"/>
      <c r="O585" s="487"/>
      <c r="P585" s="486"/>
      <c r="Q585" s="487"/>
      <c r="R585" s="486"/>
      <c r="S585" s="487"/>
      <c r="T585" s="486"/>
      <c r="U585" s="487"/>
      <c r="V585" s="486"/>
      <c r="W585" s="487"/>
      <c r="X585" s="486"/>
      <c r="Y585" s="487"/>
      <c r="Z585" s="486"/>
      <c r="AA585" s="487"/>
    </row>
    <row r="586" spans="2:27" x14ac:dyDescent="0.2">
      <c r="B586" s="406"/>
      <c r="C586" s="372"/>
      <c r="D586" s="372"/>
      <c r="E586" s="486"/>
      <c r="F586" s="487"/>
      <c r="G586" s="486"/>
      <c r="H586" s="487"/>
      <c r="I586" s="486"/>
      <c r="J586" s="487"/>
      <c r="K586" s="486"/>
      <c r="L586" s="487"/>
      <c r="M586" s="486"/>
      <c r="N586" s="487"/>
      <c r="O586" s="486"/>
      <c r="P586" s="487"/>
      <c r="Q586" s="486"/>
      <c r="R586" s="487"/>
      <c r="S586" s="486"/>
      <c r="T586" s="487"/>
      <c r="U586" s="486"/>
      <c r="V586" s="487"/>
      <c r="W586" s="486"/>
      <c r="X586" s="487"/>
      <c r="Y586" s="486"/>
      <c r="Z586" s="487"/>
      <c r="AA586" s="402"/>
    </row>
    <row r="587" spans="2:27" x14ac:dyDescent="0.2">
      <c r="B587" s="405"/>
      <c r="C587" s="372"/>
      <c r="D587" s="372"/>
      <c r="E587" s="402"/>
      <c r="F587" s="486"/>
      <c r="G587" s="487"/>
      <c r="H587" s="486"/>
      <c r="I587" s="487"/>
      <c r="J587" s="486"/>
      <c r="K587" s="487"/>
      <c r="L587" s="486"/>
      <c r="M587" s="487"/>
      <c r="N587" s="486"/>
      <c r="O587" s="487"/>
      <c r="P587" s="486"/>
      <c r="Q587" s="487"/>
      <c r="R587" s="486"/>
      <c r="S587" s="487"/>
      <c r="T587" s="486"/>
      <c r="U587" s="487"/>
      <c r="V587" s="486"/>
      <c r="W587" s="487"/>
      <c r="X587" s="486"/>
      <c r="Y587" s="487"/>
      <c r="Z587" s="486"/>
      <c r="AA587" s="487"/>
    </row>
    <row r="588" spans="2:27" x14ac:dyDescent="0.2">
      <c r="B588" s="406"/>
      <c r="C588" s="372"/>
      <c r="D588" s="372"/>
      <c r="E588" s="486"/>
      <c r="F588" s="487"/>
      <c r="G588" s="486"/>
      <c r="H588" s="487"/>
      <c r="I588" s="486"/>
      <c r="J588" s="487"/>
      <c r="K588" s="486"/>
      <c r="L588" s="487"/>
      <c r="M588" s="486"/>
      <c r="N588" s="487"/>
      <c r="O588" s="486"/>
      <c r="P588" s="487"/>
      <c r="Q588" s="486"/>
      <c r="R588" s="487"/>
      <c r="S588" s="486"/>
      <c r="T588" s="487"/>
      <c r="U588" s="486"/>
      <c r="V588" s="487"/>
      <c r="W588" s="486"/>
      <c r="X588" s="487"/>
      <c r="Y588" s="486"/>
      <c r="Z588" s="487"/>
      <c r="AA588" s="402"/>
    </row>
    <row r="589" spans="2:27" x14ac:dyDescent="0.2">
      <c r="B589" s="405"/>
      <c r="C589" s="372"/>
      <c r="D589" s="372"/>
      <c r="E589" s="402"/>
      <c r="F589" s="486"/>
      <c r="G589" s="487"/>
      <c r="H589" s="486"/>
      <c r="I589" s="487"/>
      <c r="J589" s="486"/>
      <c r="K589" s="487"/>
      <c r="L589" s="486"/>
      <c r="M589" s="487"/>
      <c r="N589" s="486"/>
      <c r="O589" s="487"/>
      <c r="P589" s="486"/>
      <c r="Q589" s="487"/>
      <c r="R589" s="486"/>
      <c r="S589" s="487"/>
      <c r="T589" s="486"/>
      <c r="U589" s="487"/>
      <c r="V589" s="486"/>
      <c r="W589" s="487"/>
      <c r="X589" s="486"/>
      <c r="Y589" s="487"/>
      <c r="Z589" s="486"/>
      <c r="AA589" s="487"/>
    </row>
    <row r="590" spans="2:27" x14ac:dyDescent="0.2">
      <c r="B590" s="406"/>
      <c r="C590" s="372"/>
      <c r="D590" s="372"/>
      <c r="E590" s="486"/>
      <c r="F590" s="487"/>
      <c r="G590" s="486"/>
      <c r="H590" s="487"/>
      <c r="I590" s="486"/>
      <c r="J590" s="487"/>
      <c r="K590" s="486"/>
      <c r="L590" s="487"/>
      <c r="M590" s="486"/>
      <c r="N590" s="487"/>
      <c r="O590" s="486"/>
      <c r="P590" s="487"/>
      <c r="Q590" s="486"/>
      <c r="R590" s="487"/>
      <c r="S590" s="486"/>
      <c r="T590" s="487"/>
      <c r="U590" s="486"/>
      <c r="V590" s="487"/>
      <c r="W590" s="486"/>
      <c r="X590" s="487"/>
      <c r="Y590" s="486"/>
      <c r="Z590" s="487"/>
      <c r="AA590" s="402"/>
    </row>
    <row r="591" spans="2:27" x14ac:dyDescent="0.2">
      <c r="B591" s="405"/>
      <c r="C591" s="372"/>
      <c r="D591" s="372"/>
      <c r="E591" s="402"/>
      <c r="F591" s="486"/>
      <c r="G591" s="487"/>
      <c r="H591" s="486"/>
      <c r="I591" s="487"/>
      <c r="J591" s="486"/>
      <c r="K591" s="487"/>
      <c r="L591" s="486"/>
      <c r="M591" s="487"/>
      <c r="N591" s="486"/>
      <c r="O591" s="487"/>
      <c r="P591" s="486"/>
      <c r="Q591" s="487"/>
      <c r="R591" s="486"/>
      <c r="S591" s="487"/>
      <c r="T591" s="486"/>
      <c r="U591" s="487"/>
      <c r="V591" s="486"/>
      <c r="W591" s="487"/>
      <c r="X591" s="486"/>
      <c r="Y591" s="487"/>
      <c r="Z591" s="486"/>
      <c r="AA591" s="487"/>
    </row>
    <row r="592" spans="2:27" x14ac:dyDescent="0.2">
      <c r="B592" s="406"/>
      <c r="C592" s="372"/>
      <c r="D592" s="372"/>
      <c r="E592" s="486"/>
      <c r="F592" s="487"/>
      <c r="G592" s="486"/>
      <c r="H592" s="487"/>
      <c r="I592" s="486"/>
      <c r="J592" s="487"/>
      <c r="K592" s="486"/>
      <c r="L592" s="487"/>
      <c r="M592" s="486"/>
      <c r="N592" s="487"/>
      <c r="O592" s="486"/>
      <c r="P592" s="487"/>
      <c r="Q592" s="486"/>
      <c r="R592" s="487"/>
      <c r="S592" s="486"/>
      <c r="T592" s="487"/>
      <c r="U592" s="486"/>
      <c r="V592" s="487"/>
      <c r="W592" s="486"/>
      <c r="X592" s="487"/>
      <c r="Y592" s="486"/>
      <c r="Z592" s="487"/>
      <c r="AA592" s="402"/>
    </row>
    <row r="593" spans="2:27" x14ac:dyDescent="0.2">
      <c r="B593" s="405"/>
      <c r="C593" s="372"/>
      <c r="D593" s="372"/>
      <c r="E593" s="402"/>
      <c r="F593" s="486"/>
      <c r="G593" s="487"/>
      <c r="H593" s="486"/>
      <c r="I593" s="487"/>
      <c r="J593" s="486"/>
      <c r="K593" s="487"/>
      <c r="L593" s="486"/>
      <c r="M593" s="487"/>
      <c r="N593" s="486"/>
      <c r="O593" s="487"/>
      <c r="P593" s="486"/>
      <c r="Q593" s="487"/>
      <c r="R593" s="486"/>
      <c r="S593" s="487"/>
      <c r="T593" s="486"/>
      <c r="U593" s="487"/>
      <c r="V593" s="486"/>
      <c r="W593" s="487"/>
      <c r="X593" s="486"/>
      <c r="Y593" s="487"/>
      <c r="Z593" s="486"/>
      <c r="AA593" s="487"/>
    </row>
    <row r="594" spans="2:27" x14ac:dyDescent="0.2">
      <c r="B594" s="406"/>
      <c r="C594" s="372"/>
      <c r="D594" s="372"/>
      <c r="E594" s="486"/>
      <c r="F594" s="487"/>
      <c r="G594" s="486"/>
      <c r="H594" s="487"/>
      <c r="I594" s="486"/>
      <c r="J594" s="487"/>
      <c r="K594" s="486"/>
      <c r="L594" s="487"/>
      <c r="M594" s="486"/>
      <c r="N594" s="487"/>
      <c r="O594" s="486"/>
      <c r="P594" s="487"/>
      <c r="Q594" s="486"/>
      <c r="R594" s="487"/>
      <c r="S594" s="486"/>
      <c r="T594" s="487"/>
      <c r="U594" s="486"/>
      <c r="V594" s="487"/>
      <c r="W594" s="486"/>
      <c r="X594" s="487"/>
      <c r="Y594" s="486"/>
      <c r="Z594" s="487"/>
      <c r="AA594" s="402"/>
    </row>
    <row r="595" spans="2:27" x14ac:dyDescent="0.2">
      <c r="B595" s="405"/>
      <c r="C595" s="372"/>
      <c r="D595" s="372"/>
      <c r="E595" s="402"/>
      <c r="F595" s="486"/>
      <c r="G595" s="487"/>
      <c r="H595" s="486"/>
      <c r="I595" s="487"/>
      <c r="J595" s="486"/>
      <c r="K595" s="487"/>
      <c r="L595" s="486"/>
      <c r="M595" s="487"/>
      <c r="N595" s="486"/>
      <c r="O595" s="487"/>
      <c r="P595" s="486"/>
      <c r="Q595" s="487"/>
      <c r="R595" s="486"/>
      <c r="S595" s="487"/>
      <c r="T595" s="486"/>
      <c r="U595" s="487"/>
      <c r="V595" s="486"/>
      <c r="W595" s="487"/>
      <c r="X595" s="486"/>
      <c r="Y595" s="487"/>
      <c r="Z595" s="486"/>
      <c r="AA595" s="487"/>
    </row>
    <row r="596" spans="2:27" x14ac:dyDescent="0.2">
      <c r="B596" s="406"/>
      <c r="C596" s="372"/>
      <c r="D596" s="372"/>
      <c r="E596" s="486"/>
      <c r="F596" s="487"/>
      <c r="G596" s="486"/>
      <c r="H596" s="487"/>
      <c r="I596" s="486"/>
      <c r="J596" s="487"/>
      <c r="K596" s="486"/>
      <c r="L596" s="487"/>
      <c r="M596" s="486"/>
      <c r="N596" s="487"/>
      <c r="O596" s="486"/>
      <c r="P596" s="487"/>
      <c r="Q596" s="486"/>
      <c r="R596" s="487"/>
      <c r="S596" s="486"/>
      <c r="T596" s="487"/>
      <c r="U596" s="486"/>
      <c r="V596" s="487"/>
      <c r="W596" s="486"/>
      <c r="X596" s="487"/>
      <c r="Y596" s="486"/>
      <c r="Z596" s="487"/>
      <c r="AA596" s="402"/>
    </row>
    <row r="597" spans="2:27" x14ac:dyDescent="0.2">
      <c r="B597" s="405"/>
      <c r="C597" s="372"/>
      <c r="D597" s="372"/>
      <c r="E597" s="402"/>
      <c r="F597" s="486"/>
      <c r="G597" s="487"/>
      <c r="H597" s="486"/>
      <c r="I597" s="487"/>
      <c r="J597" s="486"/>
      <c r="K597" s="487"/>
      <c r="L597" s="486"/>
      <c r="M597" s="487"/>
      <c r="N597" s="486"/>
      <c r="O597" s="487"/>
      <c r="P597" s="486"/>
      <c r="Q597" s="487"/>
      <c r="R597" s="486"/>
      <c r="S597" s="487"/>
      <c r="T597" s="486"/>
      <c r="U597" s="487"/>
      <c r="V597" s="486"/>
      <c r="W597" s="487"/>
      <c r="X597" s="486"/>
      <c r="Y597" s="487"/>
      <c r="Z597" s="486"/>
      <c r="AA597" s="487"/>
    </row>
    <row r="598" spans="2:27" x14ac:dyDescent="0.2">
      <c r="B598" s="406"/>
      <c r="C598" s="372"/>
      <c r="D598" s="372"/>
      <c r="E598" s="486"/>
      <c r="F598" s="487"/>
      <c r="G598" s="486"/>
      <c r="H598" s="487"/>
      <c r="I598" s="486"/>
      <c r="J598" s="487"/>
      <c r="K598" s="486"/>
      <c r="L598" s="487"/>
      <c r="M598" s="486"/>
      <c r="N598" s="487"/>
      <c r="O598" s="486"/>
      <c r="P598" s="487"/>
      <c r="Q598" s="486"/>
      <c r="R598" s="487"/>
      <c r="S598" s="486"/>
      <c r="T598" s="487"/>
      <c r="U598" s="486"/>
      <c r="V598" s="487"/>
      <c r="W598" s="486"/>
      <c r="X598" s="487"/>
      <c r="Y598" s="486"/>
      <c r="Z598" s="487"/>
      <c r="AA598" s="402"/>
    </row>
    <row r="599" spans="2:27" x14ac:dyDescent="0.2">
      <c r="B599" s="405"/>
      <c r="C599" s="372"/>
      <c r="D599" s="372"/>
      <c r="E599" s="402"/>
      <c r="F599" s="486"/>
      <c r="G599" s="487"/>
      <c r="H599" s="486"/>
      <c r="I599" s="487"/>
      <c r="J599" s="486"/>
      <c r="K599" s="487"/>
      <c r="L599" s="486"/>
      <c r="M599" s="487"/>
      <c r="N599" s="486"/>
      <c r="O599" s="487"/>
      <c r="P599" s="486"/>
      <c r="Q599" s="487"/>
      <c r="R599" s="486"/>
      <c r="S599" s="487"/>
      <c r="T599" s="486"/>
      <c r="U599" s="487"/>
      <c r="V599" s="486"/>
      <c r="W599" s="487"/>
      <c r="X599" s="486"/>
      <c r="Y599" s="487"/>
      <c r="Z599" s="486"/>
      <c r="AA599" s="487"/>
    </row>
    <row r="600" spans="2:27" x14ac:dyDescent="0.2">
      <c r="B600" s="406"/>
      <c r="C600" s="372"/>
      <c r="D600" s="372"/>
      <c r="E600" s="486"/>
      <c r="F600" s="487"/>
      <c r="G600" s="486"/>
      <c r="H600" s="487"/>
      <c r="I600" s="486"/>
      <c r="J600" s="487"/>
      <c r="K600" s="486"/>
      <c r="L600" s="487"/>
      <c r="M600" s="486"/>
      <c r="N600" s="487"/>
      <c r="O600" s="486"/>
      <c r="P600" s="487"/>
      <c r="Q600" s="486"/>
      <c r="R600" s="487"/>
      <c r="S600" s="486"/>
      <c r="T600" s="487"/>
      <c r="U600" s="486"/>
      <c r="V600" s="487"/>
      <c r="W600" s="486"/>
      <c r="X600" s="487"/>
      <c r="Y600" s="486"/>
      <c r="Z600" s="487"/>
      <c r="AA600" s="402"/>
    </row>
    <row r="601" spans="2:27" x14ac:dyDescent="0.2">
      <c r="B601" s="405"/>
      <c r="C601" s="372"/>
      <c r="D601" s="372"/>
      <c r="E601" s="402"/>
      <c r="F601" s="486"/>
      <c r="G601" s="487"/>
      <c r="H601" s="486"/>
      <c r="I601" s="487"/>
      <c r="J601" s="486"/>
      <c r="K601" s="487"/>
      <c r="L601" s="486"/>
      <c r="M601" s="487"/>
      <c r="N601" s="486"/>
      <c r="O601" s="487"/>
      <c r="P601" s="486"/>
      <c r="Q601" s="487"/>
      <c r="R601" s="486"/>
      <c r="S601" s="487"/>
      <c r="T601" s="486"/>
      <c r="U601" s="487"/>
      <c r="V601" s="486"/>
      <c r="W601" s="487"/>
      <c r="X601" s="486"/>
      <c r="Y601" s="487"/>
      <c r="Z601" s="486"/>
      <c r="AA601" s="487"/>
    </row>
    <row r="602" spans="2:27" x14ac:dyDescent="0.2">
      <c r="B602" s="406"/>
      <c r="C602" s="372"/>
      <c r="D602" s="372"/>
      <c r="E602" s="486"/>
      <c r="F602" s="487"/>
      <c r="G602" s="486"/>
      <c r="H602" s="487"/>
      <c r="I602" s="486"/>
      <c r="J602" s="487"/>
      <c r="K602" s="486"/>
      <c r="L602" s="487"/>
      <c r="M602" s="486"/>
      <c r="N602" s="487"/>
      <c r="O602" s="486"/>
      <c r="P602" s="487"/>
      <c r="Q602" s="486"/>
      <c r="R602" s="487"/>
      <c r="S602" s="486"/>
      <c r="T602" s="487"/>
      <c r="U602" s="486"/>
      <c r="V602" s="487"/>
      <c r="W602" s="486"/>
      <c r="X602" s="487"/>
      <c r="Y602" s="486"/>
      <c r="Z602" s="487"/>
      <c r="AA602" s="402"/>
    </row>
    <row r="603" spans="2:27" x14ac:dyDescent="0.2">
      <c r="B603" s="405"/>
      <c r="C603" s="372"/>
      <c r="D603" s="372"/>
      <c r="E603" s="402"/>
      <c r="F603" s="486"/>
      <c r="G603" s="487"/>
      <c r="H603" s="486"/>
      <c r="I603" s="487"/>
      <c r="J603" s="486"/>
      <c r="K603" s="487"/>
      <c r="L603" s="486"/>
      <c r="M603" s="487"/>
      <c r="N603" s="486"/>
      <c r="O603" s="487"/>
      <c r="P603" s="486"/>
      <c r="Q603" s="487"/>
      <c r="R603" s="486"/>
      <c r="S603" s="487"/>
      <c r="T603" s="486"/>
      <c r="U603" s="487"/>
      <c r="V603" s="486"/>
      <c r="W603" s="487"/>
      <c r="X603" s="486"/>
      <c r="Y603" s="487"/>
      <c r="Z603" s="486"/>
      <c r="AA603" s="487"/>
    </row>
    <row r="604" spans="2:27" x14ac:dyDescent="0.2">
      <c r="B604" s="406"/>
      <c r="C604" s="372"/>
      <c r="D604" s="372"/>
      <c r="E604" s="486"/>
      <c r="F604" s="487"/>
      <c r="G604" s="486"/>
      <c r="H604" s="487"/>
      <c r="I604" s="486"/>
      <c r="J604" s="487"/>
      <c r="K604" s="486"/>
      <c r="L604" s="487"/>
      <c r="M604" s="486"/>
      <c r="N604" s="487"/>
      <c r="O604" s="486"/>
      <c r="P604" s="487"/>
      <c r="Q604" s="486"/>
      <c r="R604" s="487"/>
      <c r="S604" s="486"/>
      <c r="T604" s="487"/>
      <c r="U604" s="486"/>
      <c r="V604" s="487"/>
      <c r="W604" s="486"/>
      <c r="X604" s="487"/>
      <c r="Y604" s="486"/>
      <c r="Z604" s="487"/>
      <c r="AA604" s="402"/>
    </row>
    <row r="605" spans="2:27" x14ac:dyDescent="0.2">
      <c r="B605" s="405"/>
      <c r="C605" s="372"/>
      <c r="D605" s="372"/>
      <c r="E605" s="402"/>
      <c r="F605" s="486"/>
      <c r="G605" s="487"/>
      <c r="H605" s="486"/>
      <c r="I605" s="487"/>
      <c r="J605" s="486"/>
      <c r="K605" s="487"/>
      <c r="L605" s="486"/>
      <c r="M605" s="487"/>
      <c r="N605" s="486"/>
      <c r="O605" s="487"/>
      <c r="P605" s="486"/>
      <c r="Q605" s="487"/>
      <c r="R605" s="486"/>
      <c r="S605" s="487"/>
      <c r="T605" s="486"/>
      <c r="U605" s="487"/>
      <c r="V605" s="486"/>
      <c r="W605" s="487"/>
      <c r="X605" s="486"/>
      <c r="Y605" s="487"/>
      <c r="Z605" s="486"/>
      <c r="AA605" s="487"/>
    </row>
    <row r="606" spans="2:27" x14ac:dyDescent="0.2">
      <c r="B606" s="406"/>
      <c r="C606" s="372"/>
      <c r="D606" s="372"/>
      <c r="E606" s="486"/>
      <c r="F606" s="487"/>
      <c r="G606" s="486"/>
      <c r="H606" s="487"/>
      <c r="I606" s="486"/>
      <c r="J606" s="487"/>
      <c r="K606" s="486"/>
      <c r="L606" s="487"/>
      <c r="M606" s="486"/>
      <c r="N606" s="487"/>
      <c r="O606" s="486"/>
      <c r="P606" s="487"/>
      <c r="Q606" s="486"/>
      <c r="R606" s="487"/>
      <c r="S606" s="486"/>
      <c r="T606" s="487"/>
      <c r="U606" s="486"/>
      <c r="V606" s="487"/>
      <c r="W606" s="486"/>
      <c r="X606" s="487"/>
      <c r="Y606" s="486"/>
      <c r="Z606" s="487"/>
      <c r="AA606" s="402"/>
    </row>
    <row r="607" spans="2:27" x14ac:dyDescent="0.2">
      <c r="B607" s="405"/>
      <c r="C607" s="372"/>
      <c r="D607" s="372"/>
      <c r="E607" s="402"/>
      <c r="F607" s="486"/>
      <c r="G607" s="487"/>
      <c r="H607" s="486"/>
      <c r="I607" s="487"/>
      <c r="J607" s="486"/>
      <c r="K607" s="487"/>
      <c r="L607" s="486"/>
      <c r="M607" s="487"/>
      <c r="N607" s="486"/>
      <c r="O607" s="487"/>
      <c r="P607" s="486"/>
      <c r="Q607" s="487"/>
      <c r="R607" s="486"/>
      <c r="S607" s="487"/>
      <c r="T607" s="486"/>
      <c r="U607" s="487"/>
      <c r="V607" s="486"/>
      <c r="W607" s="487"/>
      <c r="X607" s="486"/>
      <c r="Y607" s="487"/>
      <c r="Z607" s="486"/>
      <c r="AA607" s="487"/>
    </row>
    <row r="608" spans="2:27" x14ac:dyDescent="0.2">
      <c r="B608" s="406"/>
      <c r="C608" s="372"/>
      <c r="D608" s="372"/>
      <c r="E608" s="486"/>
      <c r="F608" s="487"/>
      <c r="G608" s="486"/>
      <c r="H608" s="487"/>
      <c r="I608" s="486"/>
      <c r="J608" s="487"/>
      <c r="K608" s="486"/>
      <c r="L608" s="487"/>
      <c r="M608" s="486"/>
      <c r="N608" s="487"/>
      <c r="O608" s="486"/>
      <c r="P608" s="487"/>
      <c r="Q608" s="486"/>
      <c r="R608" s="487"/>
      <c r="S608" s="486"/>
      <c r="T608" s="487"/>
      <c r="U608" s="486"/>
      <c r="V608" s="487"/>
      <c r="W608" s="486"/>
      <c r="X608" s="487"/>
      <c r="Y608" s="486"/>
      <c r="Z608" s="487"/>
      <c r="AA608" s="402"/>
    </row>
    <row r="609" spans="2:27" x14ac:dyDescent="0.2">
      <c r="B609" s="405"/>
      <c r="C609" s="372"/>
      <c r="D609" s="372"/>
      <c r="E609" s="402"/>
      <c r="F609" s="486"/>
      <c r="G609" s="487"/>
      <c r="H609" s="486"/>
      <c r="I609" s="487"/>
      <c r="J609" s="486"/>
      <c r="K609" s="487"/>
      <c r="L609" s="486"/>
      <c r="M609" s="487"/>
      <c r="N609" s="486"/>
      <c r="O609" s="487"/>
      <c r="P609" s="486"/>
      <c r="Q609" s="487"/>
      <c r="R609" s="486"/>
      <c r="S609" s="487"/>
      <c r="T609" s="486"/>
      <c r="U609" s="487"/>
      <c r="V609" s="486"/>
      <c r="W609" s="487"/>
      <c r="X609" s="486"/>
      <c r="Y609" s="487"/>
      <c r="Z609" s="486"/>
      <c r="AA609" s="487"/>
    </row>
    <row r="610" spans="2:27" x14ac:dyDescent="0.2">
      <c r="B610" s="406"/>
      <c r="C610" s="372"/>
      <c r="D610" s="372"/>
      <c r="E610" s="486"/>
      <c r="F610" s="487"/>
      <c r="G610" s="486"/>
      <c r="H610" s="487"/>
      <c r="I610" s="486"/>
      <c r="J610" s="487"/>
      <c r="K610" s="486"/>
      <c r="L610" s="487"/>
      <c r="M610" s="486"/>
      <c r="N610" s="487"/>
      <c r="O610" s="486"/>
      <c r="P610" s="487"/>
      <c r="Q610" s="486"/>
      <c r="R610" s="487"/>
      <c r="S610" s="486"/>
      <c r="T610" s="487"/>
      <c r="U610" s="486"/>
      <c r="V610" s="487"/>
      <c r="W610" s="486"/>
      <c r="X610" s="487"/>
      <c r="Y610" s="486"/>
      <c r="Z610" s="487"/>
      <c r="AA610" s="402"/>
    </row>
    <row r="611" spans="2:27" x14ac:dyDescent="0.2">
      <c r="B611" s="405"/>
      <c r="C611" s="372"/>
      <c r="D611" s="372"/>
      <c r="E611" s="402"/>
      <c r="F611" s="486"/>
      <c r="G611" s="487"/>
      <c r="H611" s="486"/>
      <c r="I611" s="487"/>
      <c r="J611" s="486"/>
      <c r="K611" s="487"/>
      <c r="L611" s="486"/>
      <c r="M611" s="487"/>
      <c r="N611" s="486"/>
      <c r="O611" s="487"/>
      <c r="P611" s="486"/>
      <c r="Q611" s="487"/>
      <c r="R611" s="486"/>
      <c r="S611" s="487"/>
      <c r="T611" s="486"/>
      <c r="U611" s="487"/>
      <c r="V611" s="486"/>
      <c r="W611" s="487"/>
      <c r="X611" s="486"/>
      <c r="Y611" s="487"/>
      <c r="Z611" s="486"/>
      <c r="AA611" s="487"/>
    </row>
    <row r="612" spans="2:27" x14ac:dyDescent="0.2">
      <c r="B612" s="406"/>
      <c r="C612" s="372"/>
      <c r="D612" s="372"/>
      <c r="E612" s="486"/>
      <c r="F612" s="487"/>
      <c r="G612" s="486"/>
      <c r="H612" s="487"/>
      <c r="I612" s="486"/>
      <c r="J612" s="487"/>
      <c r="K612" s="486"/>
      <c r="L612" s="487"/>
      <c r="M612" s="486"/>
      <c r="N612" s="487"/>
      <c r="O612" s="486"/>
      <c r="P612" s="487"/>
      <c r="Q612" s="486"/>
      <c r="R612" s="487"/>
      <c r="S612" s="486"/>
      <c r="T612" s="487"/>
      <c r="U612" s="486"/>
      <c r="V612" s="487"/>
      <c r="W612" s="486"/>
      <c r="X612" s="487"/>
      <c r="Y612" s="486"/>
      <c r="Z612" s="487"/>
      <c r="AA612" s="402"/>
    </row>
    <row r="613" spans="2:27" x14ac:dyDescent="0.2">
      <c r="B613" s="405"/>
      <c r="C613" s="372"/>
      <c r="D613" s="372"/>
      <c r="E613" s="402"/>
      <c r="F613" s="486"/>
      <c r="G613" s="487"/>
      <c r="H613" s="486"/>
      <c r="I613" s="487"/>
      <c r="J613" s="486"/>
      <c r="K613" s="487"/>
      <c r="L613" s="486"/>
      <c r="M613" s="487"/>
      <c r="N613" s="486"/>
      <c r="O613" s="487"/>
      <c r="P613" s="486"/>
      <c r="Q613" s="487"/>
      <c r="R613" s="486"/>
      <c r="S613" s="487"/>
      <c r="T613" s="486"/>
      <c r="U613" s="487"/>
      <c r="V613" s="486"/>
      <c r="W613" s="487"/>
      <c r="X613" s="486"/>
      <c r="Y613" s="487"/>
      <c r="Z613" s="486"/>
      <c r="AA613" s="487"/>
    </row>
    <row r="614" spans="2:27" x14ac:dyDescent="0.2">
      <c r="B614" s="406"/>
      <c r="C614" s="372"/>
      <c r="D614" s="372"/>
      <c r="E614" s="486"/>
      <c r="F614" s="487"/>
      <c r="G614" s="486"/>
      <c r="H614" s="487"/>
      <c r="I614" s="486"/>
      <c r="J614" s="487"/>
      <c r="K614" s="486"/>
      <c r="L614" s="487"/>
      <c r="M614" s="486"/>
      <c r="N614" s="487"/>
      <c r="O614" s="486"/>
      <c r="P614" s="487"/>
      <c r="Q614" s="486"/>
      <c r="R614" s="487"/>
      <c r="S614" s="486"/>
      <c r="T614" s="487"/>
      <c r="U614" s="486"/>
      <c r="V614" s="487"/>
      <c r="W614" s="486"/>
      <c r="X614" s="487"/>
      <c r="Y614" s="486"/>
      <c r="Z614" s="487"/>
      <c r="AA614" s="402"/>
    </row>
    <row r="615" spans="2:27" x14ac:dyDescent="0.2">
      <c r="B615" s="405"/>
      <c r="C615" s="372"/>
      <c r="D615" s="372"/>
      <c r="E615" s="402"/>
      <c r="F615" s="486"/>
      <c r="G615" s="487"/>
      <c r="H615" s="486"/>
      <c r="I615" s="487"/>
      <c r="J615" s="486"/>
      <c r="K615" s="487"/>
      <c r="L615" s="486"/>
      <c r="M615" s="487"/>
      <c r="N615" s="486"/>
      <c r="O615" s="487"/>
      <c r="P615" s="486"/>
      <c r="Q615" s="487"/>
      <c r="R615" s="486"/>
      <c r="S615" s="487"/>
      <c r="T615" s="486"/>
      <c r="U615" s="487"/>
      <c r="V615" s="486"/>
      <c r="W615" s="487"/>
      <c r="X615" s="486"/>
      <c r="Y615" s="487"/>
      <c r="Z615" s="486"/>
      <c r="AA615" s="487"/>
    </row>
    <row r="616" spans="2:27" x14ac:dyDescent="0.2">
      <c r="B616" s="406"/>
      <c r="C616" s="372"/>
      <c r="D616" s="372"/>
      <c r="E616" s="486"/>
      <c r="F616" s="487"/>
      <c r="G616" s="486"/>
      <c r="H616" s="487"/>
      <c r="I616" s="486"/>
      <c r="J616" s="487"/>
      <c r="K616" s="486"/>
      <c r="L616" s="487"/>
      <c r="M616" s="486"/>
      <c r="N616" s="487"/>
      <c r="O616" s="486"/>
      <c r="P616" s="487"/>
      <c r="Q616" s="486"/>
      <c r="R616" s="487"/>
      <c r="S616" s="486"/>
      <c r="T616" s="487"/>
      <c r="U616" s="486"/>
      <c r="V616" s="487"/>
      <c r="W616" s="486"/>
      <c r="X616" s="487"/>
      <c r="Y616" s="486"/>
      <c r="Z616" s="487"/>
      <c r="AA616" s="402"/>
    </row>
    <row r="617" spans="2:27" x14ac:dyDescent="0.2">
      <c r="B617" s="405"/>
      <c r="C617" s="372"/>
      <c r="D617" s="372"/>
      <c r="E617" s="402"/>
      <c r="F617" s="486"/>
      <c r="G617" s="487"/>
      <c r="H617" s="486"/>
      <c r="I617" s="487"/>
      <c r="J617" s="486"/>
      <c r="K617" s="487"/>
      <c r="L617" s="486"/>
      <c r="M617" s="487"/>
      <c r="N617" s="486"/>
      <c r="O617" s="487"/>
      <c r="P617" s="486"/>
      <c r="Q617" s="487"/>
      <c r="R617" s="486"/>
      <c r="S617" s="487"/>
      <c r="T617" s="486"/>
      <c r="U617" s="487"/>
      <c r="V617" s="486"/>
      <c r="W617" s="487"/>
      <c r="X617" s="486"/>
      <c r="Y617" s="487"/>
      <c r="Z617" s="486"/>
      <c r="AA617" s="487"/>
    </row>
    <row r="618" spans="2:27" x14ac:dyDescent="0.2">
      <c r="B618" s="406"/>
      <c r="C618" s="372"/>
      <c r="D618" s="372"/>
      <c r="E618" s="486"/>
      <c r="F618" s="487"/>
      <c r="G618" s="486"/>
      <c r="H618" s="487"/>
      <c r="I618" s="486"/>
      <c r="J618" s="487"/>
      <c r="K618" s="486"/>
      <c r="L618" s="487"/>
      <c r="M618" s="486"/>
      <c r="N618" s="487"/>
      <c r="O618" s="486"/>
      <c r="P618" s="487"/>
      <c r="Q618" s="486"/>
      <c r="R618" s="487"/>
      <c r="S618" s="486"/>
      <c r="T618" s="487"/>
      <c r="U618" s="486"/>
      <c r="V618" s="487"/>
      <c r="W618" s="486"/>
      <c r="X618" s="487"/>
      <c r="Y618" s="486"/>
      <c r="Z618" s="487"/>
      <c r="AA618" s="402"/>
    </row>
    <row r="619" spans="2:27" x14ac:dyDescent="0.2">
      <c r="B619" s="405"/>
      <c r="C619" s="372"/>
      <c r="D619" s="372"/>
      <c r="E619" s="402"/>
      <c r="F619" s="486"/>
      <c r="G619" s="487"/>
      <c r="H619" s="486"/>
      <c r="I619" s="487"/>
      <c r="J619" s="486"/>
      <c r="K619" s="487"/>
      <c r="L619" s="486"/>
      <c r="M619" s="487"/>
      <c r="N619" s="486"/>
      <c r="O619" s="487"/>
      <c r="P619" s="486"/>
      <c r="Q619" s="487"/>
      <c r="R619" s="486"/>
      <c r="S619" s="487"/>
      <c r="T619" s="486"/>
      <c r="U619" s="487"/>
      <c r="V619" s="486"/>
      <c r="W619" s="487"/>
      <c r="X619" s="486"/>
      <c r="Y619" s="487"/>
      <c r="Z619" s="486"/>
      <c r="AA619" s="487"/>
    </row>
    <row r="620" spans="2:27" x14ac:dyDescent="0.2">
      <c r="B620" s="406"/>
      <c r="C620" s="372"/>
      <c r="D620" s="372"/>
      <c r="E620" s="486"/>
      <c r="F620" s="487"/>
      <c r="G620" s="486"/>
      <c r="H620" s="487"/>
      <c r="I620" s="486"/>
      <c r="J620" s="487"/>
      <c r="K620" s="486"/>
      <c r="L620" s="487"/>
      <c r="M620" s="486"/>
      <c r="N620" s="487"/>
      <c r="O620" s="486"/>
      <c r="P620" s="487"/>
      <c r="Q620" s="486"/>
      <c r="R620" s="487"/>
      <c r="S620" s="486"/>
      <c r="T620" s="487"/>
      <c r="U620" s="486"/>
      <c r="V620" s="487"/>
      <c r="W620" s="486"/>
      <c r="X620" s="487"/>
      <c r="Y620" s="486"/>
      <c r="Z620" s="487"/>
      <c r="AA620" s="402"/>
    </row>
    <row r="621" spans="2:27" x14ac:dyDescent="0.2">
      <c r="B621" s="405"/>
      <c r="C621" s="372"/>
      <c r="D621" s="372"/>
      <c r="E621" s="402"/>
      <c r="F621" s="486"/>
      <c r="G621" s="487"/>
      <c r="H621" s="486"/>
      <c r="I621" s="487"/>
      <c r="J621" s="486"/>
      <c r="K621" s="487"/>
      <c r="L621" s="486"/>
      <c r="M621" s="487"/>
      <c r="N621" s="486"/>
      <c r="O621" s="487"/>
      <c r="P621" s="486"/>
      <c r="Q621" s="487"/>
      <c r="R621" s="486"/>
      <c r="S621" s="487"/>
      <c r="T621" s="486"/>
      <c r="U621" s="487"/>
      <c r="V621" s="486"/>
      <c r="W621" s="487"/>
      <c r="X621" s="486"/>
      <c r="Y621" s="487"/>
      <c r="Z621" s="486"/>
      <c r="AA621" s="487"/>
    </row>
    <row r="622" spans="2:27" x14ac:dyDescent="0.2">
      <c r="B622" s="406"/>
      <c r="C622" s="372"/>
      <c r="D622" s="372"/>
      <c r="E622" s="486"/>
      <c r="F622" s="487"/>
      <c r="G622" s="486"/>
      <c r="H622" s="487"/>
      <c r="I622" s="486"/>
      <c r="J622" s="487"/>
      <c r="K622" s="486"/>
      <c r="L622" s="487"/>
      <c r="M622" s="486"/>
      <c r="N622" s="487"/>
      <c r="O622" s="486"/>
      <c r="P622" s="487"/>
      <c r="Q622" s="486"/>
      <c r="R622" s="487"/>
      <c r="S622" s="486"/>
      <c r="T622" s="487"/>
      <c r="U622" s="486"/>
      <c r="V622" s="487"/>
      <c r="W622" s="486"/>
      <c r="X622" s="487"/>
      <c r="Y622" s="486"/>
      <c r="Z622" s="487"/>
      <c r="AA622" s="402"/>
    </row>
    <row r="623" spans="2:27" x14ac:dyDescent="0.2">
      <c r="B623" s="405"/>
      <c r="C623" s="372"/>
      <c r="D623" s="372"/>
      <c r="E623" s="402"/>
      <c r="F623" s="486"/>
      <c r="G623" s="487"/>
      <c r="H623" s="486"/>
      <c r="I623" s="487"/>
      <c r="J623" s="486"/>
      <c r="K623" s="487"/>
      <c r="L623" s="486"/>
      <c r="M623" s="487"/>
      <c r="N623" s="486"/>
      <c r="O623" s="487"/>
      <c r="P623" s="486"/>
      <c r="Q623" s="487"/>
      <c r="R623" s="486"/>
      <c r="S623" s="487"/>
      <c r="T623" s="486"/>
      <c r="U623" s="487"/>
      <c r="V623" s="486"/>
      <c r="W623" s="487"/>
      <c r="X623" s="486"/>
      <c r="Y623" s="487"/>
      <c r="Z623" s="486"/>
      <c r="AA623" s="487"/>
    </row>
    <row r="624" spans="2:27" x14ac:dyDescent="0.2">
      <c r="B624" s="406"/>
      <c r="C624" s="372"/>
      <c r="D624" s="372"/>
      <c r="E624" s="486"/>
      <c r="F624" s="487"/>
      <c r="G624" s="486"/>
      <c r="H624" s="487"/>
      <c r="I624" s="486"/>
      <c r="J624" s="487"/>
      <c r="K624" s="486"/>
      <c r="L624" s="487"/>
      <c r="M624" s="486"/>
      <c r="N624" s="487"/>
      <c r="O624" s="486"/>
      <c r="P624" s="487"/>
      <c r="Q624" s="486"/>
      <c r="R624" s="487"/>
      <c r="S624" s="486"/>
      <c r="T624" s="487"/>
      <c r="U624" s="486"/>
      <c r="V624" s="487"/>
      <c r="W624" s="486"/>
      <c r="X624" s="487"/>
      <c r="Y624" s="486"/>
      <c r="Z624" s="487"/>
      <c r="AA624" s="402"/>
    </row>
    <row r="625" spans="2:27" x14ac:dyDescent="0.2">
      <c r="B625" s="405"/>
      <c r="C625" s="372"/>
      <c r="D625" s="372"/>
      <c r="E625" s="402"/>
      <c r="F625" s="486"/>
      <c r="G625" s="487"/>
      <c r="H625" s="486"/>
      <c r="I625" s="487"/>
      <c r="J625" s="486"/>
      <c r="K625" s="487"/>
      <c r="L625" s="486"/>
      <c r="M625" s="487"/>
      <c r="N625" s="486"/>
      <c r="O625" s="487"/>
      <c r="P625" s="486"/>
      <c r="Q625" s="487"/>
      <c r="R625" s="486"/>
      <c r="S625" s="487"/>
      <c r="T625" s="486"/>
      <c r="U625" s="487"/>
      <c r="V625" s="486"/>
      <c r="W625" s="487"/>
      <c r="X625" s="486"/>
      <c r="Y625" s="487"/>
      <c r="Z625" s="486"/>
      <c r="AA625" s="487"/>
    </row>
    <row r="626" spans="2:27" x14ac:dyDescent="0.2">
      <c r="B626" s="406"/>
      <c r="C626" s="372"/>
      <c r="D626" s="372"/>
      <c r="E626" s="486"/>
      <c r="F626" s="487"/>
      <c r="G626" s="486"/>
      <c r="H626" s="487"/>
      <c r="I626" s="486"/>
      <c r="J626" s="487"/>
      <c r="K626" s="486"/>
      <c r="L626" s="487"/>
      <c r="M626" s="486"/>
      <c r="N626" s="487"/>
      <c r="O626" s="486"/>
      <c r="P626" s="487"/>
      <c r="Q626" s="486"/>
      <c r="R626" s="487"/>
      <c r="S626" s="486"/>
      <c r="T626" s="487"/>
      <c r="U626" s="486"/>
      <c r="V626" s="487"/>
      <c r="W626" s="486"/>
      <c r="X626" s="487"/>
      <c r="Y626" s="486"/>
      <c r="Z626" s="487"/>
      <c r="AA626" s="402"/>
    </row>
    <row r="627" spans="2:27" x14ac:dyDescent="0.2">
      <c r="B627" s="405"/>
      <c r="C627" s="372"/>
      <c r="D627" s="372"/>
      <c r="E627" s="402"/>
      <c r="F627" s="486"/>
      <c r="G627" s="487"/>
      <c r="H627" s="486"/>
      <c r="I627" s="487"/>
      <c r="J627" s="486"/>
      <c r="K627" s="487"/>
      <c r="L627" s="486"/>
      <c r="M627" s="487"/>
      <c r="N627" s="486"/>
      <c r="O627" s="487"/>
      <c r="P627" s="486"/>
      <c r="Q627" s="487"/>
      <c r="R627" s="486"/>
      <c r="S627" s="487"/>
      <c r="T627" s="486"/>
      <c r="U627" s="487"/>
      <c r="V627" s="486"/>
      <c r="W627" s="487"/>
      <c r="X627" s="486"/>
      <c r="Y627" s="487"/>
      <c r="Z627" s="486"/>
      <c r="AA627" s="487"/>
    </row>
    <row r="628" spans="2:27" x14ac:dyDescent="0.2">
      <c r="B628" s="406"/>
      <c r="C628" s="372"/>
      <c r="D628" s="372"/>
      <c r="E628" s="486"/>
      <c r="F628" s="487"/>
      <c r="G628" s="486"/>
      <c r="H628" s="487"/>
      <c r="I628" s="486"/>
      <c r="J628" s="487"/>
      <c r="K628" s="486"/>
      <c r="L628" s="487"/>
      <c r="M628" s="486"/>
      <c r="N628" s="487"/>
      <c r="O628" s="486"/>
      <c r="P628" s="487"/>
      <c r="Q628" s="486"/>
      <c r="R628" s="487"/>
      <c r="S628" s="486"/>
      <c r="T628" s="487"/>
      <c r="U628" s="486"/>
      <c r="V628" s="487"/>
      <c r="W628" s="486"/>
      <c r="X628" s="487"/>
      <c r="Y628" s="486"/>
      <c r="Z628" s="487"/>
      <c r="AA628" s="402"/>
    </row>
    <row r="629" spans="2:27" x14ac:dyDescent="0.2">
      <c r="B629" s="405"/>
      <c r="C629" s="372"/>
      <c r="D629" s="372"/>
      <c r="E629" s="402"/>
      <c r="F629" s="486"/>
      <c r="G629" s="487"/>
      <c r="H629" s="486"/>
      <c r="I629" s="487"/>
      <c r="J629" s="486"/>
      <c r="K629" s="487"/>
      <c r="L629" s="486"/>
      <c r="M629" s="487"/>
      <c r="N629" s="486"/>
      <c r="O629" s="487"/>
      <c r="P629" s="486"/>
      <c r="Q629" s="487"/>
      <c r="R629" s="486"/>
      <c r="S629" s="487"/>
      <c r="T629" s="486"/>
      <c r="U629" s="487"/>
      <c r="V629" s="486"/>
      <c r="W629" s="487"/>
      <c r="X629" s="486"/>
      <c r="Y629" s="487"/>
      <c r="Z629" s="486"/>
      <c r="AA629" s="487"/>
    </row>
    <row r="630" spans="2:27" x14ac:dyDescent="0.2">
      <c r="B630" s="406"/>
      <c r="C630" s="372"/>
      <c r="D630" s="372"/>
      <c r="E630" s="486"/>
      <c r="F630" s="487"/>
      <c r="G630" s="486"/>
      <c r="H630" s="487"/>
      <c r="I630" s="486"/>
      <c r="J630" s="487"/>
      <c r="K630" s="486"/>
      <c r="L630" s="487"/>
      <c r="M630" s="486"/>
      <c r="N630" s="487"/>
      <c r="O630" s="486"/>
      <c r="P630" s="487"/>
      <c r="Q630" s="486"/>
      <c r="R630" s="487"/>
      <c r="S630" s="486"/>
      <c r="T630" s="487"/>
      <c r="U630" s="486"/>
      <c r="V630" s="487"/>
      <c r="W630" s="486"/>
      <c r="X630" s="487"/>
      <c r="Y630" s="486"/>
      <c r="Z630" s="487"/>
      <c r="AA630" s="402"/>
    </row>
    <row r="631" spans="2:27" x14ac:dyDescent="0.2">
      <c r="B631" s="405"/>
      <c r="C631" s="372"/>
      <c r="D631" s="372"/>
      <c r="E631" s="402"/>
      <c r="F631" s="486"/>
      <c r="G631" s="487"/>
      <c r="H631" s="486"/>
      <c r="I631" s="487"/>
      <c r="J631" s="486"/>
      <c r="K631" s="487"/>
      <c r="L631" s="486"/>
      <c r="M631" s="487"/>
      <c r="N631" s="486"/>
      <c r="O631" s="487"/>
      <c r="P631" s="486"/>
      <c r="Q631" s="487"/>
      <c r="R631" s="486"/>
      <c r="S631" s="487"/>
      <c r="T631" s="486"/>
      <c r="U631" s="487"/>
      <c r="V631" s="486"/>
      <c r="W631" s="487"/>
      <c r="X631" s="486"/>
      <c r="Y631" s="487"/>
      <c r="Z631" s="486"/>
      <c r="AA631" s="487"/>
    </row>
    <row r="632" spans="2:27" x14ac:dyDescent="0.2">
      <c r="B632" s="406"/>
      <c r="C632" s="372"/>
      <c r="D632" s="372"/>
      <c r="E632" s="486"/>
      <c r="F632" s="487"/>
      <c r="G632" s="486"/>
      <c r="H632" s="487"/>
      <c r="I632" s="486"/>
      <c r="J632" s="487"/>
      <c r="K632" s="486"/>
      <c r="L632" s="487"/>
      <c r="M632" s="486"/>
      <c r="N632" s="487"/>
      <c r="O632" s="486"/>
      <c r="P632" s="487"/>
      <c r="Q632" s="486"/>
      <c r="R632" s="487"/>
      <c r="S632" s="486"/>
      <c r="T632" s="487"/>
      <c r="U632" s="486"/>
      <c r="V632" s="487"/>
      <c r="W632" s="486"/>
      <c r="X632" s="487"/>
      <c r="Y632" s="486"/>
      <c r="Z632" s="487"/>
      <c r="AA632" s="402"/>
    </row>
    <row r="633" spans="2:27" x14ac:dyDescent="0.2">
      <c r="B633" s="405"/>
      <c r="C633" s="372"/>
      <c r="D633" s="372"/>
      <c r="E633" s="402"/>
      <c r="F633" s="486"/>
      <c r="G633" s="487"/>
      <c r="H633" s="486"/>
      <c r="I633" s="487"/>
      <c r="J633" s="486"/>
      <c r="K633" s="487"/>
      <c r="L633" s="486"/>
      <c r="M633" s="487"/>
      <c r="N633" s="486"/>
      <c r="O633" s="487"/>
      <c r="P633" s="486"/>
      <c r="Q633" s="487"/>
      <c r="R633" s="486"/>
      <c r="S633" s="487"/>
      <c r="T633" s="486"/>
      <c r="U633" s="487"/>
      <c r="V633" s="486"/>
      <c r="W633" s="487"/>
      <c r="X633" s="486"/>
      <c r="Y633" s="487"/>
      <c r="Z633" s="486"/>
      <c r="AA633" s="487"/>
    </row>
    <row r="634" spans="2:27" x14ac:dyDescent="0.2">
      <c r="B634" s="406"/>
      <c r="C634" s="372"/>
      <c r="D634" s="372"/>
      <c r="E634" s="486"/>
      <c r="F634" s="487"/>
      <c r="G634" s="486"/>
      <c r="H634" s="487"/>
      <c r="I634" s="486"/>
      <c r="J634" s="487"/>
      <c r="K634" s="486"/>
      <c r="L634" s="487"/>
      <c r="M634" s="486"/>
      <c r="N634" s="487"/>
      <c r="O634" s="486"/>
      <c r="P634" s="487"/>
      <c r="Q634" s="486"/>
      <c r="R634" s="487"/>
      <c r="S634" s="486"/>
      <c r="T634" s="487"/>
      <c r="U634" s="486"/>
      <c r="V634" s="487"/>
      <c r="W634" s="486"/>
      <c r="X634" s="487"/>
      <c r="Y634" s="486"/>
      <c r="Z634" s="487"/>
      <c r="AA634" s="402"/>
    </row>
    <row r="635" spans="2:27" x14ac:dyDescent="0.2">
      <c r="B635" s="405"/>
      <c r="C635" s="372"/>
      <c r="D635" s="372"/>
      <c r="E635" s="402"/>
      <c r="F635" s="486"/>
      <c r="G635" s="487"/>
      <c r="H635" s="486"/>
      <c r="I635" s="487"/>
      <c r="J635" s="486"/>
      <c r="K635" s="487"/>
      <c r="L635" s="486"/>
      <c r="M635" s="487"/>
      <c r="N635" s="486"/>
      <c r="O635" s="487"/>
      <c r="P635" s="486"/>
      <c r="Q635" s="487"/>
      <c r="R635" s="486"/>
      <c r="S635" s="487"/>
      <c r="T635" s="486"/>
      <c r="U635" s="487"/>
      <c r="V635" s="486"/>
      <c r="W635" s="487"/>
      <c r="X635" s="486"/>
      <c r="Y635" s="487"/>
      <c r="Z635" s="486"/>
      <c r="AA635" s="487"/>
    </row>
    <row r="636" spans="2:27" x14ac:dyDescent="0.2">
      <c r="B636" s="406"/>
      <c r="C636" s="372"/>
      <c r="D636" s="372"/>
      <c r="E636" s="486"/>
      <c r="F636" s="487"/>
      <c r="G636" s="486"/>
      <c r="H636" s="487"/>
      <c r="I636" s="486"/>
      <c r="J636" s="487"/>
      <c r="K636" s="486"/>
      <c r="L636" s="487"/>
      <c r="M636" s="486"/>
      <c r="N636" s="487"/>
      <c r="O636" s="486"/>
      <c r="P636" s="487"/>
      <c r="Q636" s="486"/>
      <c r="R636" s="487"/>
      <c r="S636" s="486"/>
      <c r="T636" s="487"/>
      <c r="U636" s="486"/>
      <c r="V636" s="487"/>
      <c r="W636" s="486"/>
      <c r="X636" s="487"/>
      <c r="Y636" s="486"/>
      <c r="Z636" s="487"/>
      <c r="AA636" s="402"/>
    </row>
    <row r="637" spans="2:27" x14ac:dyDescent="0.2">
      <c r="B637" s="405"/>
      <c r="C637" s="372"/>
      <c r="D637" s="372"/>
      <c r="E637" s="402"/>
      <c r="F637" s="486"/>
      <c r="G637" s="487"/>
      <c r="H637" s="486"/>
      <c r="I637" s="487"/>
      <c r="J637" s="486"/>
      <c r="K637" s="487"/>
      <c r="L637" s="486"/>
      <c r="M637" s="487"/>
      <c r="N637" s="486"/>
      <c r="O637" s="487"/>
      <c r="P637" s="486"/>
      <c r="Q637" s="487"/>
      <c r="R637" s="486"/>
      <c r="S637" s="487"/>
      <c r="T637" s="486"/>
      <c r="U637" s="487"/>
      <c r="V637" s="486"/>
      <c r="W637" s="487"/>
      <c r="X637" s="486"/>
      <c r="Y637" s="487"/>
      <c r="Z637" s="486"/>
      <c r="AA637" s="487"/>
    </row>
    <row r="638" spans="2:27" x14ac:dyDescent="0.2">
      <c r="B638" s="406"/>
      <c r="C638" s="372"/>
      <c r="D638" s="372"/>
      <c r="E638" s="486"/>
      <c r="F638" s="487"/>
      <c r="G638" s="486"/>
      <c r="H638" s="487"/>
      <c r="I638" s="486"/>
      <c r="J638" s="487"/>
      <c r="K638" s="486"/>
      <c r="L638" s="487"/>
      <c r="M638" s="486"/>
      <c r="N638" s="487"/>
      <c r="O638" s="486"/>
      <c r="P638" s="487"/>
      <c r="Q638" s="486"/>
      <c r="R638" s="487"/>
      <c r="S638" s="486"/>
      <c r="T638" s="487"/>
      <c r="U638" s="486"/>
      <c r="V638" s="487"/>
      <c r="W638" s="486"/>
      <c r="X638" s="487"/>
      <c r="Y638" s="486"/>
      <c r="Z638" s="487"/>
      <c r="AA638" s="402"/>
    </row>
    <row r="639" spans="2:27" x14ac:dyDescent="0.2">
      <c r="B639" s="405"/>
      <c r="C639" s="372"/>
      <c r="D639" s="372"/>
      <c r="E639" s="402"/>
      <c r="F639" s="486"/>
      <c r="G639" s="487"/>
      <c r="H639" s="486"/>
      <c r="I639" s="487"/>
      <c r="J639" s="486"/>
      <c r="K639" s="487"/>
      <c r="L639" s="486"/>
      <c r="M639" s="487"/>
      <c r="N639" s="486"/>
      <c r="O639" s="487"/>
      <c r="P639" s="486"/>
      <c r="Q639" s="487"/>
      <c r="R639" s="486"/>
      <c r="S639" s="487"/>
      <c r="T639" s="486"/>
      <c r="U639" s="487"/>
      <c r="V639" s="486"/>
      <c r="W639" s="487"/>
      <c r="X639" s="486"/>
      <c r="Y639" s="487"/>
      <c r="Z639" s="486"/>
      <c r="AA639" s="487"/>
    </row>
    <row r="640" spans="2:27" x14ac:dyDescent="0.2">
      <c r="B640" s="406"/>
      <c r="C640" s="372"/>
      <c r="D640" s="372"/>
      <c r="E640" s="486"/>
      <c r="F640" s="487"/>
      <c r="G640" s="486"/>
      <c r="H640" s="487"/>
      <c r="I640" s="486"/>
      <c r="J640" s="487"/>
      <c r="K640" s="486"/>
      <c r="L640" s="487"/>
      <c r="M640" s="486"/>
      <c r="N640" s="487"/>
      <c r="O640" s="486"/>
      <c r="P640" s="487"/>
      <c r="Q640" s="486"/>
      <c r="R640" s="487"/>
      <c r="S640" s="486"/>
      <c r="T640" s="487"/>
      <c r="U640" s="486"/>
      <c r="V640" s="487"/>
      <c r="W640" s="486"/>
      <c r="X640" s="487"/>
      <c r="Y640" s="486"/>
      <c r="Z640" s="487"/>
      <c r="AA640" s="402"/>
    </row>
    <row r="641" spans="2:27" x14ac:dyDescent="0.2">
      <c r="B641" s="405"/>
      <c r="C641" s="372"/>
      <c r="D641" s="372"/>
      <c r="E641" s="402"/>
      <c r="F641" s="486"/>
      <c r="G641" s="487"/>
      <c r="H641" s="486"/>
      <c r="I641" s="487"/>
      <c r="J641" s="486"/>
      <c r="K641" s="487"/>
      <c r="L641" s="486"/>
      <c r="M641" s="487"/>
      <c r="N641" s="486"/>
      <c r="O641" s="487"/>
      <c r="P641" s="486"/>
      <c r="Q641" s="487"/>
      <c r="R641" s="486"/>
      <c r="S641" s="487"/>
      <c r="T641" s="486"/>
      <c r="U641" s="487"/>
      <c r="V641" s="486"/>
      <c r="W641" s="487"/>
      <c r="X641" s="486"/>
      <c r="Y641" s="487"/>
      <c r="Z641" s="486"/>
      <c r="AA641" s="487"/>
    </row>
    <row r="642" spans="2:27" x14ac:dyDescent="0.2">
      <c r="B642" s="406"/>
      <c r="C642" s="372"/>
      <c r="D642" s="372"/>
      <c r="E642" s="486"/>
      <c r="F642" s="487"/>
      <c r="G642" s="486"/>
      <c r="H642" s="487"/>
      <c r="I642" s="486"/>
      <c r="J642" s="487"/>
      <c r="K642" s="486"/>
      <c r="L642" s="487"/>
      <c r="M642" s="486"/>
      <c r="N642" s="487"/>
      <c r="O642" s="486"/>
      <c r="P642" s="487"/>
      <c r="Q642" s="486"/>
      <c r="R642" s="487"/>
      <c r="S642" s="486"/>
      <c r="T642" s="487"/>
      <c r="U642" s="486"/>
      <c r="V642" s="487"/>
      <c r="W642" s="486"/>
      <c r="X642" s="487"/>
      <c r="Y642" s="486"/>
      <c r="Z642" s="487"/>
      <c r="AA642" s="402"/>
    </row>
    <row r="643" spans="2:27" x14ac:dyDescent="0.2">
      <c r="B643" s="405"/>
      <c r="C643" s="372"/>
      <c r="D643" s="372"/>
      <c r="E643" s="402"/>
      <c r="F643" s="486"/>
      <c r="G643" s="487"/>
      <c r="H643" s="486"/>
      <c r="I643" s="487"/>
      <c r="J643" s="486"/>
      <c r="K643" s="487"/>
      <c r="L643" s="486"/>
      <c r="M643" s="487"/>
      <c r="N643" s="486"/>
      <c r="O643" s="487"/>
      <c r="P643" s="486"/>
      <c r="Q643" s="487"/>
      <c r="R643" s="486"/>
      <c r="S643" s="487"/>
      <c r="T643" s="486"/>
      <c r="U643" s="487"/>
      <c r="V643" s="486"/>
      <c r="W643" s="487"/>
      <c r="X643" s="486"/>
      <c r="Y643" s="487"/>
      <c r="Z643" s="486"/>
      <c r="AA643" s="487"/>
    </row>
    <row r="644" spans="2:27" x14ac:dyDescent="0.2">
      <c r="B644" s="406"/>
      <c r="C644" s="372"/>
      <c r="D644" s="372"/>
      <c r="E644" s="486"/>
      <c r="F644" s="487"/>
      <c r="G644" s="486"/>
      <c r="H644" s="487"/>
      <c r="I644" s="486"/>
      <c r="J644" s="487"/>
      <c r="K644" s="486"/>
      <c r="L644" s="487"/>
      <c r="M644" s="486"/>
      <c r="N644" s="487"/>
      <c r="O644" s="486"/>
      <c r="P644" s="487"/>
      <c r="Q644" s="486"/>
      <c r="R644" s="487"/>
      <c r="S644" s="486"/>
      <c r="T644" s="487"/>
      <c r="U644" s="486"/>
      <c r="V644" s="487"/>
      <c r="W644" s="486"/>
      <c r="X644" s="487"/>
      <c r="Y644" s="486"/>
      <c r="Z644" s="487"/>
      <c r="AA644" s="402"/>
    </row>
    <row r="645" spans="2:27" x14ac:dyDescent="0.2">
      <c r="B645" s="405"/>
      <c r="C645" s="372"/>
      <c r="D645" s="372"/>
      <c r="E645" s="402"/>
      <c r="F645" s="486"/>
      <c r="G645" s="487"/>
      <c r="H645" s="486"/>
      <c r="I645" s="487"/>
      <c r="J645" s="486"/>
      <c r="K645" s="487"/>
      <c r="L645" s="486"/>
      <c r="M645" s="487"/>
      <c r="N645" s="486"/>
      <c r="O645" s="487"/>
      <c r="P645" s="486"/>
      <c r="Q645" s="487"/>
      <c r="R645" s="486"/>
      <c r="S645" s="487"/>
      <c r="T645" s="486"/>
      <c r="U645" s="487"/>
      <c r="V645" s="486"/>
      <c r="W645" s="487"/>
      <c r="X645" s="486"/>
      <c r="Y645" s="487"/>
      <c r="Z645" s="486"/>
      <c r="AA645" s="487"/>
    </row>
    <row r="646" spans="2:27" x14ac:dyDescent="0.2">
      <c r="B646" s="406"/>
      <c r="C646" s="372"/>
      <c r="D646" s="372"/>
      <c r="E646" s="486"/>
      <c r="F646" s="487"/>
      <c r="G646" s="486"/>
      <c r="H646" s="487"/>
      <c r="I646" s="486"/>
      <c r="J646" s="487"/>
      <c r="K646" s="486"/>
      <c r="L646" s="487"/>
      <c r="M646" s="486"/>
      <c r="N646" s="487"/>
      <c r="O646" s="486"/>
      <c r="P646" s="487"/>
      <c r="Q646" s="486"/>
      <c r="R646" s="487"/>
      <c r="S646" s="486"/>
      <c r="T646" s="487"/>
      <c r="U646" s="486"/>
      <c r="V646" s="487"/>
      <c r="W646" s="486"/>
      <c r="X646" s="487"/>
      <c r="Y646" s="486"/>
      <c r="Z646" s="487"/>
      <c r="AA646" s="402"/>
    </row>
    <row r="647" spans="2:27" x14ac:dyDescent="0.2">
      <c r="B647" s="405"/>
      <c r="C647" s="372"/>
      <c r="D647" s="372"/>
      <c r="E647" s="402"/>
      <c r="F647" s="486"/>
      <c r="G647" s="487"/>
      <c r="H647" s="486"/>
      <c r="I647" s="487"/>
      <c r="J647" s="486"/>
      <c r="K647" s="487"/>
      <c r="L647" s="486"/>
      <c r="M647" s="487"/>
      <c r="N647" s="486"/>
      <c r="O647" s="487"/>
      <c r="P647" s="486"/>
      <c r="Q647" s="487"/>
      <c r="R647" s="486"/>
      <c r="S647" s="487"/>
      <c r="T647" s="486"/>
      <c r="U647" s="487"/>
      <c r="V647" s="486"/>
      <c r="W647" s="487"/>
      <c r="X647" s="486"/>
      <c r="Y647" s="487"/>
      <c r="Z647" s="486"/>
      <c r="AA647" s="487"/>
    </row>
    <row r="648" spans="2:27" x14ac:dyDescent="0.2">
      <c r="B648" s="406"/>
      <c r="C648" s="372"/>
      <c r="D648" s="372"/>
      <c r="E648" s="486"/>
      <c r="F648" s="487"/>
      <c r="G648" s="486"/>
      <c r="H648" s="487"/>
      <c r="I648" s="486"/>
      <c r="J648" s="487"/>
      <c r="K648" s="486"/>
      <c r="L648" s="487"/>
      <c r="M648" s="486"/>
      <c r="N648" s="487"/>
      <c r="O648" s="486"/>
      <c r="P648" s="487"/>
      <c r="Q648" s="486"/>
      <c r="R648" s="487"/>
      <c r="S648" s="486"/>
      <c r="T648" s="487"/>
      <c r="U648" s="486"/>
      <c r="V648" s="487"/>
      <c r="W648" s="486"/>
      <c r="X648" s="487"/>
      <c r="Y648" s="486"/>
      <c r="Z648" s="487"/>
      <c r="AA648" s="402"/>
    </row>
    <row r="649" spans="2:27" x14ac:dyDescent="0.2">
      <c r="B649" s="405"/>
      <c r="C649" s="372"/>
      <c r="D649" s="372"/>
      <c r="E649" s="402"/>
      <c r="F649" s="486"/>
      <c r="G649" s="487"/>
      <c r="H649" s="486"/>
      <c r="I649" s="487"/>
      <c r="J649" s="486"/>
      <c r="K649" s="487"/>
      <c r="L649" s="486"/>
      <c r="M649" s="487"/>
      <c r="N649" s="486"/>
      <c r="O649" s="487"/>
      <c r="P649" s="486"/>
      <c r="Q649" s="487"/>
      <c r="R649" s="486"/>
      <c r="S649" s="487"/>
      <c r="T649" s="486"/>
      <c r="U649" s="487"/>
      <c r="V649" s="486"/>
      <c r="W649" s="487"/>
      <c r="X649" s="486"/>
      <c r="Y649" s="487"/>
      <c r="Z649" s="486"/>
      <c r="AA649" s="487"/>
    </row>
    <row r="650" spans="2:27" x14ac:dyDescent="0.2">
      <c r="B650" s="406"/>
      <c r="C650" s="372"/>
      <c r="D650" s="372"/>
      <c r="E650" s="486"/>
      <c r="F650" s="487"/>
      <c r="G650" s="486"/>
      <c r="H650" s="487"/>
      <c r="I650" s="486"/>
      <c r="J650" s="487"/>
      <c r="K650" s="486"/>
      <c r="L650" s="487"/>
      <c r="M650" s="486"/>
      <c r="N650" s="487"/>
      <c r="O650" s="486"/>
      <c r="P650" s="487"/>
      <c r="Q650" s="486"/>
      <c r="R650" s="487"/>
      <c r="S650" s="486"/>
      <c r="T650" s="487"/>
      <c r="U650" s="486"/>
      <c r="V650" s="487"/>
      <c r="W650" s="486"/>
      <c r="X650" s="487"/>
      <c r="Y650" s="486"/>
      <c r="Z650" s="487"/>
      <c r="AA650" s="402"/>
    </row>
    <row r="651" spans="2:27" x14ac:dyDescent="0.2">
      <c r="B651" s="405"/>
      <c r="C651" s="372"/>
      <c r="D651" s="372"/>
      <c r="E651" s="402"/>
      <c r="F651" s="486"/>
      <c r="G651" s="487"/>
      <c r="H651" s="486"/>
      <c r="I651" s="487"/>
      <c r="J651" s="486"/>
      <c r="K651" s="487"/>
      <c r="L651" s="486"/>
      <c r="M651" s="487"/>
      <c r="N651" s="486"/>
      <c r="O651" s="487"/>
      <c r="P651" s="486"/>
      <c r="Q651" s="487"/>
      <c r="R651" s="486"/>
      <c r="S651" s="487"/>
      <c r="T651" s="486"/>
      <c r="U651" s="487"/>
      <c r="V651" s="486"/>
      <c r="W651" s="487"/>
      <c r="X651" s="486"/>
      <c r="Y651" s="487"/>
      <c r="Z651" s="486"/>
      <c r="AA651" s="487"/>
    </row>
    <row r="652" spans="2:27" x14ac:dyDescent="0.2">
      <c r="B652" s="406"/>
      <c r="C652" s="372"/>
      <c r="D652" s="372"/>
      <c r="E652" s="486"/>
      <c r="F652" s="487"/>
      <c r="G652" s="486"/>
      <c r="H652" s="487"/>
      <c r="I652" s="486"/>
      <c r="J652" s="487"/>
      <c r="K652" s="486"/>
      <c r="L652" s="487"/>
      <c r="M652" s="486"/>
      <c r="N652" s="487"/>
      <c r="O652" s="486"/>
      <c r="P652" s="487"/>
      <c r="Q652" s="486"/>
      <c r="R652" s="487"/>
      <c r="S652" s="486"/>
      <c r="T652" s="487"/>
      <c r="U652" s="486"/>
      <c r="V652" s="487"/>
      <c r="W652" s="486"/>
      <c r="X652" s="487"/>
      <c r="Y652" s="486"/>
      <c r="Z652" s="487"/>
      <c r="AA652" s="402"/>
    </row>
    <row r="653" spans="2:27" x14ac:dyDescent="0.2">
      <c r="B653" s="405"/>
      <c r="C653" s="372"/>
      <c r="D653" s="372"/>
      <c r="E653" s="402"/>
      <c r="F653" s="486"/>
      <c r="G653" s="487"/>
      <c r="H653" s="486"/>
      <c r="I653" s="487"/>
      <c r="J653" s="486"/>
      <c r="K653" s="487"/>
      <c r="L653" s="486"/>
      <c r="M653" s="487"/>
      <c r="N653" s="486"/>
      <c r="O653" s="487"/>
      <c r="P653" s="486"/>
      <c r="Q653" s="487"/>
      <c r="R653" s="486"/>
      <c r="S653" s="487"/>
      <c r="T653" s="486"/>
      <c r="U653" s="487"/>
      <c r="V653" s="486"/>
      <c r="W653" s="487"/>
      <c r="X653" s="486"/>
      <c r="Y653" s="487"/>
      <c r="Z653" s="486"/>
      <c r="AA653" s="487"/>
    </row>
    <row r="654" spans="2:27" x14ac:dyDescent="0.2">
      <c r="B654" s="406"/>
      <c r="C654" s="372"/>
      <c r="D654" s="372"/>
      <c r="E654" s="486"/>
      <c r="F654" s="487"/>
      <c r="G654" s="486"/>
      <c r="H654" s="487"/>
      <c r="I654" s="486"/>
      <c r="J654" s="487"/>
      <c r="K654" s="486"/>
      <c r="L654" s="487"/>
      <c r="M654" s="486"/>
      <c r="N654" s="487"/>
      <c r="O654" s="486"/>
      <c r="P654" s="487"/>
      <c r="Q654" s="486"/>
      <c r="R654" s="487"/>
      <c r="S654" s="486"/>
      <c r="T654" s="487"/>
      <c r="U654" s="486"/>
      <c r="V654" s="487"/>
      <c r="W654" s="486"/>
      <c r="X654" s="487"/>
      <c r="Y654" s="486"/>
      <c r="Z654" s="487"/>
      <c r="AA654" s="402"/>
    </row>
    <row r="655" spans="2:27" x14ac:dyDescent="0.2">
      <c r="B655" s="405"/>
      <c r="C655" s="372"/>
      <c r="D655" s="372"/>
      <c r="E655" s="402"/>
      <c r="F655" s="486"/>
      <c r="G655" s="487"/>
      <c r="H655" s="486"/>
      <c r="I655" s="487"/>
      <c r="J655" s="486"/>
      <c r="K655" s="487"/>
      <c r="L655" s="486"/>
      <c r="M655" s="487"/>
      <c r="N655" s="486"/>
      <c r="O655" s="487"/>
      <c r="P655" s="486"/>
      <c r="Q655" s="487"/>
      <c r="R655" s="486"/>
      <c r="S655" s="487"/>
      <c r="T655" s="486"/>
      <c r="U655" s="487"/>
      <c r="V655" s="486"/>
      <c r="W655" s="487"/>
      <c r="X655" s="486"/>
      <c r="Y655" s="487"/>
      <c r="Z655" s="486"/>
      <c r="AA655" s="487"/>
    </row>
    <row r="656" spans="2:27" x14ac:dyDescent="0.2">
      <c r="B656" s="406"/>
      <c r="C656" s="372"/>
      <c r="D656" s="372"/>
      <c r="E656" s="486"/>
      <c r="F656" s="487"/>
      <c r="G656" s="486"/>
      <c r="H656" s="487"/>
      <c r="I656" s="486"/>
      <c r="J656" s="487"/>
      <c r="K656" s="486"/>
      <c r="L656" s="487"/>
      <c r="M656" s="486"/>
      <c r="N656" s="487"/>
      <c r="O656" s="486"/>
      <c r="P656" s="487"/>
      <c r="Q656" s="486"/>
      <c r="R656" s="487"/>
      <c r="S656" s="486"/>
      <c r="T656" s="487"/>
      <c r="U656" s="486"/>
      <c r="V656" s="487"/>
      <c r="W656" s="486"/>
      <c r="X656" s="487"/>
      <c r="Y656" s="486"/>
      <c r="Z656" s="487"/>
      <c r="AA656" s="402"/>
    </row>
    <row r="657" spans="2:27" x14ac:dyDescent="0.2">
      <c r="B657" s="405"/>
      <c r="C657" s="372"/>
      <c r="D657" s="372"/>
      <c r="E657" s="402"/>
      <c r="F657" s="486"/>
      <c r="G657" s="487"/>
      <c r="H657" s="486"/>
      <c r="I657" s="487"/>
      <c r="J657" s="486"/>
      <c r="K657" s="487"/>
      <c r="L657" s="486"/>
      <c r="M657" s="487"/>
      <c r="N657" s="486"/>
      <c r="O657" s="487"/>
      <c r="P657" s="486"/>
      <c r="Q657" s="487"/>
      <c r="R657" s="486"/>
      <c r="S657" s="487"/>
      <c r="T657" s="486"/>
      <c r="U657" s="487"/>
      <c r="V657" s="486"/>
      <c r="W657" s="487"/>
      <c r="X657" s="486"/>
      <c r="Y657" s="487"/>
      <c r="Z657" s="486"/>
      <c r="AA657" s="487"/>
    </row>
    <row r="658" spans="2:27" x14ac:dyDescent="0.2">
      <c r="B658" s="406"/>
      <c r="C658" s="372"/>
      <c r="D658" s="372"/>
      <c r="E658" s="486"/>
      <c r="F658" s="487"/>
      <c r="G658" s="486"/>
      <c r="H658" s="487"/>
      <c r="I658" s="486"/>
      <c r="J658" s="487"/>
      <c r="K658" s="486"/>
      <c r="L658" s="487"/>
      <c r="M658" s="486"/>
      <c r="N658" s="487"/>
      <c r="O658" s="486"/>
      <c r="P658" s="487"/>
      <c r="Q658" s="486"/>
      <c r="R658" s="487"/>
      <c r="S658" s="486"/>
      <c r="T658" s="487"/>
      <c r="U658" s="486"/>
      <c r="V658" s="487"/>
      <c r="W658" s="486"/>
      <c r="X658" s="487"/>
      <c r="Y658" s="486"/>
      <c r="Z658" s="487"/>
      <c r="AA658" s="402"/>
    </row>
    <row r="659" spans="2:27" x14ac:dyDescent="0.2">
      <c r="B659" s="405"/>
      <c r="C659" s="372"/>
      <c r="D659" s="372"/>
      <c r="E659" s="402"/>
      <c r="F659" s="486"/>
      <c r="G659" s="487"/>
      <c r="H659" s="486"/>
      <c r="I659" s="487"/>
      <c r="J659" s="486"/>
      <c r="K659" s="487"/>
      <c r="L659" s="486"/>
      <c r="M659" s="487"/>
      <c r="N659" s="486"/>
      <c r="O659" s="487"/>
      <c r="P659" s="486"/>
      <c r="Q659" s="487"/>
      <c r="R659" s="486"/>
      <c r="S659" s="487"/>
      <c r="T659" s="486"/>
      <c r="U659" s="487"/>
      <c r="V659" s="486"/>
      <c r="W659" s="487"/>
      <c r="X659" s="486"/>
      <c r="Y659" s="487"/>
      <c r="Z659" s="486"/>
      <c r="AA659" s="487"/>
    </row>
    <row r="660" spans="2:27" x14ac:dyDescent="0.2">
      <c r="B660" s="406"/>
      <c r="C660" s="372"/>
      <c r="D660" s="372"/>
      <c r="E660" s="486"/>
      <c r="F660" s="487"/>
      <c r="G660" s="486"/>
      <c r="H660" s="487"/>
      <c r="I660" s="486"/>
      <c r="J660" s="487"/>
      <c r="K660" s="486"/>
      <c r="L660" s="487"/>
      <c r="M660" s="486"/>
      <c r="N660" s="487"/>
      <c r="O660" s="486"/>
      <c r="P660" s="487"/>
      <c r="Q660" s="486"/>
      <c r="R660" s="487"/>
      <c r="S660" s="486"/>
      <c r="T660" s="487"/>
      <c r="U660" s="486"/>
      <c r="V660" s="487"/>
      <c r="W660" s="486"/>
      <c r="X660" s="487"/>
      <c r="Y660" s="486"/>
      <c r="Z660" s="487"/>
      <c r="AA660" s="402"/>
    </row>
    <row r="661" spans="2:27" x14ac:dyDescent="0.2">
      <c r="B661" s="405"/>
      <c r="C661" s="372"/>
      <c r="D661" s="372"/>
      <c r="E661" s="402"/>
      <c r="F661" s="486"/>
      <c r="G661" s="487"/>
      <c r="H661" s="486"/>
      <c r="I661" s="487"/>
      <c r="J661" s="486"/>
      <c r="K661" s="487"/>
      <c r="L661" s="486"/>
      <c r="M661" s="487"/>
      <c r="N661" s="486"/>
      <c r="O661" s="487"/>
      <c r="P661" s="486"/>
      <c r="Q661" s="487"/>
      <c r="R661" s="486"/>
      <c r="S661" s="487"/>
      <c r="T661" s="486"/>
      <c r="U661" s="487"/>
      <c r="V661" s="486"/>
      <c r="W661" s="487"/>
      <c r="X661" s="486"/>
      <c r="Y661" s="487"/>
      <c r="Z661" s="486"/>
      <c r="AA661" s="487"/>
    </row>
    <row r="662" spans="2:27" x14ac:dyDescent="0.2">
      <c r="B662" s="406"/>
      <c r="C662" s="372"/>
      <c r="D662" s="372"/>
      <c r="E662" s="486"/>
      <c r="F662" s="487"/>
      <c r="G662" s="486"/>
      <c r="H662" s="487"/>
      <c r="I662" s="486"/>
      <c r="J662" s="487"/>
      <c r="K662" s="486"/>
      <c r="L662" s="487"/>
      <c r="M662" s="486"/>
      <c r="N662" s="487"/>
      <c r="O662" s="486"/>
      <c r="P662" s="487"/>
      <c r="Q662" s="486"/>
      <c r="R662" s="487"/>
      <c r="S662" s="486"/>
      <c r="T662" s="487"/>
      <c r="U662" s="486"/>
      <c r="V662" s="487"/>
      <c r="W662" s="486"/>
      <c r="X662" s="487"/>
      <c r="Y662" s="486"/>
      <c r="Z662" s="487"/>
      <c r="AA662" s="402"/>
    </row>
    <row r="663" spans="2:27" x14ac:dyDescent="0.2">
      <c r="B663" s="405"/>
      <c r="C663" s="372"/>
      <c r="D663" s="372"/>
      <c r="E663" s="402"/>
      <c r="F663" s="486"/>
      <c r="G663" s="487"/>
      <c r="H663" s="486"/>
      <c r="I663" s="487"/>
      <c r="J663" s="486"/>
      <c r="K663" s="487"/>
      <c r="L663" s="486"/>
      <c r="M663" s="487"/>
      <c r="N663" s="486"/>
      <c r="O663" s="487"/>
      <c r="P663" s="486"/>
      <c r="Q663" s="487"/>
      <c r="R663" s="486"/>
      <c r="S663" s="487"/>
      <c r="T663" s="486"/>
      <c r="U663" s="487"/>
      <c r="V663" s="486"/>
      <c r="W663" s="487"/>
      <c r="X663" s="486"/>
      <c r="Y663" s="487"/>
      <c r="Z663" s="486"/>
      <c r="AA663" s="487"/>
    </row>
    <row r="664" spans="2:27" x14ac:dyDescent="0.2">
      <c r="B664" s="406"/>
      <c r="C664" s="372"/>
      <c r="D664" s="372"/>
      <c r="E664" s="486"/>
      <c r="F664" s="487"/>
      <c r="G664" s="486"/>
      <c r="H664" s="487"/>
      <c r="I664" s="486"/>
      <c r="J664" s="487"/>
      <c r="K664" s="486"/>
      <c r="L664" s="487"/>
      <c r="M664" s="486"/>
      <c r="N664" s="487"/>
      <c r="O664" s="486"/>
      <c r="P664" s="487"/>
      <c r="Q664" s="486"/>
      <c r="R664" s="487"/>
      <c r="S664" s="486"/>
      <c r="T664" s="487"/>
      <c r="U664" s="486"/>
      <c r="V664" s="487"/>
      <c r="W664" s="486"/>
      <c r="X664" s="487"/>
      <c r="Y664" s="486"/>
      <c r="Z664" s="487"/>
      <c r="AA664" s="402"/>
    </row>
    <row r="665" spans="2:27" x14ac:dyDescent="0.2">
      <c r="B665" s="405"/>
      <c r="C665" s="372"/>
      <c r="D665" s="372"/>
      <c r="E665" s="402"/>
      <c r="F665" s="486"/>
      <c r="G665" s="487"/>
      <c r="H665" s="486"/>
      <c r="I665" s="487"/>
      <c r="J665" s="486"/>
      <c r="K665" s="487"/>
      <c r="L665" s="486"/>
      <c r="M665" s="487"/>
      <c r="N665" s="486"/>
      <c r="O665" s="487"/>
      <c r="P665" s="486"/>
      <c r="Q665" s="487"/>
      <c r="R665" s="486"/>
      <c r="S665" s="487"/>
      <c r="T665" s="486"/>
      <c r="U665" s="487"/>
      <c r="V665" s="486"/>
      <c r="W665" s="487"/>
      <c r="X665" s="486"/>
      <c r="Y665" s="487"/>
      <c r="Z665" s="486"/>
      <c r="AA665" s="487"/>
    </row>
    <row r="666" spans="2:27" x14ac:dyDescent="0.2">
      <c r="B666" s="406"/>
      <c r="C666" s="372"/>
      <c r="D666" s="372"/>
      <c r="E666" s="486"/>
      <c r="F666" s="487"/>
      <c r="G666" s="486"/>
      <c r="H666" s="487"/>
      <c r="I666" s="486"/>
      <c r="J666" s="487"/>
      <c r="K666" s="486"/>
      <c r="L666" s="487"/>
      <c r="M666" s="486"/>
      <c r="N666" s="487"/>
      <c r="O666" s="486"/>
      <c r="P666" s="487"/>
      <c r="Q666" s="486"/>
      <c r="R666" s="487"/>
      <c r="S666" s="486"/>
      <c r="T666" s="487"/>
      <c r="U666" s="486"/>
      <c r="V666" s="487"/>
      <c r="W666" s="486"/>
      <c r="X666" s="487"/>
      <c r="Y666" s="486"/>
      <c r="Z666" s="487"/>
      <c r="AA666" s="402"/>
    </row>
    <row r="667" spans="2:27" x14ac:dyDescent="0.2">
      <c r="B667" s="405"/>
      <c r="C667" s="372"/>
      <c r="D667" s="372"/>
      <c r="E667" s="402"/>
      <c r="F667" s="486"/>
      <c r="G667" s="487"/>
      <c r="H667" s="486"/>
      <c r="I667" s="487"/>
      <c r="J667" s="486"/>
      <c r="K667" s="487"/>
      <c r="L667" s="486"/>
      <c r="M667" s="487"/>
      <c r="N667" s="486"/>
      <c r="O667" s="487"/>
      <c r="P667" s="486"/>
      <c r="Q667" s="487"/>
      <c r="R667" s="486"/>
      <c r="S667" s="487"/>
      <c r="T667" s="486"/>
      <c r="U667" s="487"/>
      <c r="V667" s="486"/>
      <c r="W667" s="487"/>
      <c r="X667" s="486"/>
      <c r="Y667" s="487"/>
      <c r="Z667" s="486"/>
      <c r="AA667" s="487"/>
    </row>
    <row r="668" spans="2:27" x14ac:dyDescent="0.2">
      <c r="B668" s="406"/>
      <c r="C668" s="372"/>
      <c r="D668" s="372"/>
      <c r="E668" s="486"/>
      <c r="F668" s="487"/>
      <c r="G668" s="486"/>
      <c r="H668" s="487"/>
      <c r="I668" s="486"/>
      <c r="J668" s="487"/>
      <c r="K668" s="486"/>
      <c r="L668" s="487"/>
      <c r="M668" s="486"/>
      <c r="N668" s="487"/>
      <c r="O668" s="486"/>
      <c r="P668" s="487"/>
      <c r="Q668" s="486"/>
      <c r="R668" s="487"/>
      <c r="S668" s="486"/>
      <c r="T668" s="487"/>
      <c r="U668" s="486"/>
      <c r="V668" s="487"/>
      <c r="W668" s="486"/>
      <c r="X668" s="487"/>
      <c r="Y668" s="486"/>
      <c r="Z668" s="487"/>
      <c r="AA668" s="402"/>
    </row>
    <row r="669" spans="2:27" x14ac:dyDescent="0.2">
      <c r="B669" s="405"/>
      <c r="C669" s="372"/>
      <c r="D669" s="372"/>
      <c r="E669" s="402"/>
      <c r="F669" s="486"/>
      <c r="G669" s="487"/>
      <c r="H669" s="486"/>
      <c r="I669" s="487"/>
      <c r="J669" s="486"/>
      <c r="K669" s="487"/>
      <c r="L669" s="486"/>
      <c r="M669" s="487"/>
      <c r="N669" s="486"/>
      <c r="O669" s="487"/>
      <c r="P669" s="486"/>
      <c r="Q669" s="487"/>
      <c r="R669" s="486"/>
      <c r="S669" s="487"/>
      <c r="T669" s="486"/>
      <c r="U669" s="487"/>
      <c r="V669" s="486"/>
      <c r="W669" s="487"/>
      <c r="X669" s="486"/>
      <c r="Y669" s="487"/>
      <c r="Z669" s="486"/>
      <c r="AA669" s="487"/>
    </row>
    <row r="670" spans="2:27" x14ac:dyDescent="0.2">
      <c r="B670" s="406"/>
      <c r="C670" s="372"/>
      <c r="D670" s="372"/>
      <c r="E670" s="486"/>
      <c r="F670" s="487"/>
      <c r="G670" s="486"/>
      <c r="H670" s="487"/>
      <c r="I670" s="486"/>
      <c r="J670" s="487"/>
      <c r="K670" s="486"/>
      <c r="L670" s="487"/>
      <c r="M670" s="486"/>
      <c r="N670" s="487"/>
      <c r="O670" s="486"/>
      <c r="P670" s="487"/>
      <c r="Q670" s="486"/>
      <c r="R670" s="487"/>
      <c r="S670" s="486"/>
      <c r="T670" s="487"/>
      <c r="U670" s="486"/>
      <c r="V670" s="487"/>
      <c r="W670" s="486"/>
      <c r="X670" s="487"/>
      <c r="Y670" s="486"/>
      <c r="Z670" s="487"/>
      <c r="AA670" s="402"/>
    </row>
    <row r="671" spans="2:27" x14ac:dyDescent="0.2">
      <c r="B671" s="405"/>
      <c r="C671" s="372"/>
      <c r="D671" s="372"/>
      <c r="E671" s="402"/>
      <c r="F671" s="486"/>
      <c r="G671" s="487"/>
      <c r="H671" s="486"/>
      <c r="I671" s="487"/>
      <c r="J671" s="486"/>
      <c r="K671" s="487"/>
      <c r="L671" s="486"/>
      <c r="M671" s="487"/>
      <c r="N671" s="486"/>
      <c r="O671" s="487"/>
      <c r="P671" s="486"/>
      <c r="Q671" s="487"/>
      <c r="R671" s="486"/>
      <c r="S671" s="487"/>
      <c r="T671" s="486"/>
      <c r="U671" s="487"/>
      <c r="V671" s="486"/>
      <c r="W671" s="487"/>
      <c r="X671" s="486"/>
      <c r="Y671" s="487"/>
      <c r="Z671" s="486"/>
      <c r="AA671" s="487"/>
    </row>
    <row r="672" spans="2:27" x14ac:dyDescent="0.2">
      <c r="B672" s="406"/>
      <c r="C672" s="372"/>
      <c r="D672" s="372"/>
      <c r="E672" s="486"/>
      <c r="F672" s="487"/>
      <c r="G672" s="486"/>
      <c r="H672" s="487"/>
      <c r="I672" s="486"/>
      <c r="J672" s="487"/>
      <c r="K672" s="486"/>
      <c r="L672" s="487"/>
      <c r="M672" s="486"/>
      <c r="N672" s="487"/>
      <c r="O672" s="486"/>
      <c r="P672" s="487"/>
      <c r="Q672" s="486"/>
      <c r="R672" s="487"/>
      <c r="S672" s="486"/>
      <c r="T672" s="487"/>
      <c r="U672" s="486"/>
      <c r="V672" s="487"/>
      <c r="W672" s="486"/>
      <c r="X672" s="487"/>
      <c r="Y672" s="486"/>
      <c r="Z672" s="487"/>
      <c r="AA672" s="402"/>
    </row>
    <row r="673" spans="2:27" x14ac:dyDescent="0.2">
      <c r="B673" s="405"/>
      <c r="C673" s="372"/>
      <c r="D673" s="372"/>
      <c r="E673" s="402"/>
      <c r="F673" s="486"/>
      <c r="G673" s="487"/>
      <c r="H673" s="486"/>
      <c r="I673" s="487"/>
      <c r="J673" s="486"/>
      <c r="K673" s="487"/>
      <c r="L673" s="486"/>
      <c r="M673" s="487"/>
      <c r="N673" s="486"/>
      <c r="O673" s="487"/>
      <c r="P673" s="486"/>
      <c r="Q673" s="487"/>
      <c r="R673" s="486"/>
      <c r="S673" s="487"/>
      <c r="T673" s="486"/>
      <c r="U673" s="487"/>
      <c r="V673" s="486"/>
      <c r="W673" s="487"/>
      <c r="X673" s="486"/>
      <c r="Y673" s="487"/>
      <c r="Z673" s="486"/>
      <c r="AA673" s="487"/>
    </row>
    <row r="674" spans="2:27" x14ac:dyDescent="0.2">
      <c r="B674" s="406"/>
      <c r="C674" s="372"/>
      <c r="D674" s="372"/>
      <c r="E674" s="486"/>
      <c r="F674" s="487"/>
      <c r="G674" s="486"/>
      <c r="H674" s="487"/>
      <c r="I674" s="486"/>
      <c r="J674" s="487"/>
      <c r="K674" s="486"/>
      <c r="L674" s="487"/>
      <c r="M674" s="486"/>
      <c r="N674" s="487"/>
      <c r="O674" s="486"/>
      <c r="P674" s="487"/>
      <c r="Q674" s="486"/>
      <c r="R674" s="487"/>
      <c r="S674" s="486"/>
      <c r="T674" s="487"/>
      <c r="U674" s="486"/>
      <c r="V674" s="487"/>
      <c r="W674" s="486"/>
      <c r="X674" s="487"/>
      <c r="Y674" s="486"/>
      <c r="Z674" s="487"/>
      <c r="AA674" s="402"/>
    </row>
    <row r="675" spans="2:27" x14ac:dyDescent="0.2">
      <c r="B675" s="405"/>
      <c r="C675" s="372"/>
      <c r="D675" s="372"/>
      <c r="E675" s="402"/>
      <c r="F675" s="486"/>
      <c r="G675" s="487"/>
      <c r="H675" s="486"/>
      <c r="I675" s="487"/>
      <c r="J675" s="486"/>
      <c r="K675" s="487"/>
      <c r="L675" s="486"/>
      <c r="M675" s="487"/>
      <c r="N675" s="486"/>
      <c r="O675" s="487"/>
      <c r="P675" s="486"/>
      <c r="Q675" s="487"/>
      <c r="R675" s="486"/>
      <c r="S675" s="487"/>
      <c r="T675" s="486"/>
      <c r="U675" s="487"/>
      <c r="V675" s="486"/>
      <c r="W675" s="487"/>
      <c r="X675" s="486"/>
      <c r="Y675" s="487"/>
      <c r="Z675" s="486"/>
      <c r="AA675" s="487"/>
    </row>
    <row r="676" spans="2:27" x14ac:dyDescent="0.2">
      <c r="B676" s="406"/>
      <c r="C676" s="372"/>
      <c r="D676" s="372"/>
      <c r="E676" s="486"/>
      <c r="F676" s="487"/>
      <c r="G676" s="486"/>
      <c r="H676" s="487"/>
      <c r="I676" s="486"/>
      <c r="J676" s="487"/>
      <c r="K676" s="486"/>
      <c r="L676" s="487"/>
      <c r="M676" s="486"/>
      <c r="N676" s="487"/>
      <c r="O676" s="486"/>
      <c r="P676" s="487"/>
      <c r="Q676" s="486"/>
      <c r="R676" s="487"/>
      <c r="S676" s="486"/>
      <c r="T676" s="487"/>
      <c r="U676" s="486"/>
      <c r="V676" s="487"/>
      <c r="W676" s="486"/>
      <c r="X676" s="487"/>
      <c r="Y676" s="486"/>
      <c r="Z676" s="487"/>
      <c r="AA676" s="402"/>
    </row>
    <row r="677" spans="2:27" x14ac:dyDescent="0.2">
      <c r="B677" s="405"/>
      <c r="C677" s="372"/>
      <c r="D677" s="372"/>
      <c r="E677" s="402"/>
      <c r="F677" s="486"/>
      <c r="G677" s="487"/>
      <c r="H677" s="486"/>
      <c r="I677" s="487"/>
      <c r="J677" s="486"/>
      <c r="K677" s="487"/>
      <c r="L677" s="486"/>
      <c r="M677" s="487"/>
      <c r="N677" s="486"/>
      <c r="O677" s="487"/>
      <c r="P677" s="486"/>
      <c r="Q677" s="487"/>
      <c r="R677" s="486"/>
      <c r="S677" s="487"/>
      <c r="T677" s="486"/>
      <c r="U677" s="487"/>
      <c r="V677" s="486"/>
      <c r="W677" s="487"/>
      <c r="X677" s="486"/>
      <c r="Y677" s="487"/>
      <c r="Z677" s="486"/>
      <c r="AA677" s="487"/>
    </row>
    <row r="678" spans="2:27" x14ac:dyDescent="0.2">
      <c r="B678" s="406"/>
      <c r="C678" s="372"/>
      <c r="D678" s="372"/>
      <c r="E678" s="486"/>
      <c r="F678" s="487"/>
      <c r="G678" s="486"/>
      <c r="H678" s="487"/>
      <c r="I678" s="486"/>
      <c r="J678" s="487"/>
      <c r="K678" s="486"/>
      <c r="L678" s="487"/>
      <c r="M678" s="486"/>
      <c r="N678" s="487"/>
      <c r="O678" s="486"/>
      <c r="P678" s="487"/>
      <c r="Q678" s="486"/>
      <c r="R678" s="487"/>
      <c r="S678" s="486"/>
      <c r="T678" s="487"/>
      <c r="U678" s="486"/>
      <c r="V678" s="487"/>
      <c r="W678" s="486"/>
      <c r="X678" s="487"/>
      <c r="Y678" s="486"/>
      <c r="Z678" s="487"/>
      <c r="AA678" s="402"/>
    </row>
    <row r="679" spans="2:27" x14ac:dyDescent="0.2">
      <c r="B679" s="405"/>
      <c r="C679" s="372"/>
      <c r="D679" s="372"/>
      <c r="E679" s="402"/>
      <c r="F679" s="486"/>
      <c r="G679" s="487"/>
      <c r="H679" s="486"/>
      <c r="I679" s="487"/>
      <c r="J679" s="486"/>
      <c r="K679" s="487"/>
      <c r="L679" s="486"/>
      <c r="M679" s="487"/>
      <c r="N679" s="486"/>
      <c r="O679" s="487"/>
      <c r="P679" s="486"/>
      <c r="Q679" s="487"/>
      <c r="R679" s="486"/>
      <c r="S679" s="487"/>
      <c r="T679" s="486"/>
      <c r="U679" s="487"/>
      <c r="V679" s="486"/>
      <c r="W679" s="487"/>
      <c r="X679" s="486"/>
      <c r="Y679" s="487"/>
      <c r="Z679" s="486"/>
      <c r="AA679" s="487"/>
    </row>
    <row r="680" spans="2:27" x14ac:dyDescent="0.2">
      <c r="B680" s="406"/>
      <c r="C680" s="372"/>
      <c r="D680" s="372"/>
      <c r="E680" s="486"/>
      <c r="F680" s="487"/>
      <c r="G680" s="486"/>
      <c r="H680" s="487"/>
      <c r="I680" s="486"/>
      <c r="J680" s="487"/>
      <c r="K680" s="486"/>
      <c r="L680" s="487"/>
      <c r="M680" s="486"/>
      <c r="N680" s="487"/>
      <c r="O680" s="486"/>
      <c r="P680" s="487"/>
      <c r="Q680" s="486"/>
      <c r="R680" s="487"/>
      <c r="S680" s="486"/>
      <c r="T680" s="487"/>
      <c r="U680" s="486"/>
      <c r="V680" s="487"/>
      <c r="W680" s="486"/>
      <c r="X680" s="487"/>
      <c r="Y680" s="486"/>
      <c r="Z680" s="487"/>
      <c r="AA680" s="402"/>
    </row>
    <row r="681" spans="2:27" x14ac:dyDescent="0.2">
      <c r="B681" s="405"/>
      <c r="C681" s="372"/>
      <c r="D681" s="372"/>
      <c r="E681" s="402"/>
      <c r="F681" s="486"/>
      <c r="G681" s="487"/>
      <c r="H681" s="486"/>
      <c r="I681" s="487"/>
      <c r="J681" s="486"/>
      <c r="K681" s="487"/>
      <c r="L681" s="486"/>
      <c r="M681" s="487"/>
      <c r="N681" s="486"/>
      <c r="O681" s="487"/>
      <c r="P681" s="486"/>
      <c r="Q681" s="487"/>
      <c r="R681" s="486"/>
      <c r="S681" s="487"/>
      <c r="T681" s="486"/>
      <c r="U681" s="487"/>
      <c r="V681" s="486"/>
      <c r="W681" s="487"/>
      <c r="X681" s="486"/>
      <c r="Y681" s="487"/>
      <c r="Z681" s="486"/>
      <c r="AA681" s="487"/>
    </row>
    <row r="682" spans="2:27" x14ac:dyDescent="0.2">
      <c r="B682" s="406"/>
      <c r="C682" s="372"/>
      <c r="D682" s="372"/>
      <c r="E682" s="486"/>
      <c r="F682" s="487"/>
      <c r="G682" s="486"/>
      <c r="H682" s="487"/>
      <c r="I682" s="486"/>
      <c r="J682" s="487"/>
      <c r="K682" s="486"/>
      <c r="L682" s="487"/>
      <c r="M682" s="486"/>
      <c r="N682" s="487"/>
      <c r="O682" s="486"/>
      <c r="P682" s="487"/>
      <c r="Q682" s="486"/>
      <c r="R682" s="487"/>
      <c r="S682" s="486"/>
      <c r="T682" s="487"/>
      <c r="U682" s="486"/>
      <c r="V682" s="487"/>
      <c r="W682" s="486"/>
      <c r="X682" s="487"/>
      <c r="Y682" s="486"/>
      <c r="Z682" s="487"/>
      <c r="AA682" s="402"/>
    </row>
    <row r="683" spans="2:27" x14ac:dyDescent="0.2">
      <c r="B683" s="405"/>
      <c r="C683" s="372"/>
      <c r="D683" s="372"/>
      <c r="E683" s="402"/>
      <c r="F683" s="486"/>
      <c r="G683" s="487"/>
      <c r="H683" s="486"/>
      <c r="I683" s="487"/>
      <c r="J683" s="486"/>
      <c r="K683" s="487"/>
      <c r="L683" s="486"/>
      <c r="M683" s="487"/>
      <c r="N683" s="486"/>
      <c r="O683" s="487"/>
      <c r="P683" s="486"/>
      <c r="Q683" s="487"/>
      <c r="R683" s="486"/>
      <c r="S683" s="487"/>
      <c r="T683" s="486"/>
      <c r="U683" s="487"/>
      <c r="V683" s="486"/>
      <c r="W683" s="487"/>
      <c r="X683" s="486"/>
      <c r="Y683" s="487"/>
      <c r="Z683" s="486"/>
      <c r="AA683" s="487"/>
    </row>
    <row r="684" spans="2:27" x14ac:dyDescent="0.2">
      <c r="B684" s="406"/>
      <c r="C684" s="372"/>
      <c r="D684" s="372"/>
      <c r="E684" s="486"/>
      <c r="F684" s="487"/>
      <c r="G684" s="486"/>
      <c r="H684" s="487"/>
      <c r="I684" s="486"/>
      <c r="J684" s="487"/>
      <c r="K684" s="486"/>
      <c r="L684" s="487"/>
      <c r="M684" s="486"/>
      <c r="N684" s="487"/>
      <c r="O684" s="486"/>
      <c r="P684" s="487"/>
      <c r="Q684" s="486"/>
      <c r="R684" s="487"/>
      <c r="S684" s="486"/>
      <c r="T684" s="487"/>
      <c r="U684" s="486"/>
      <c r="V684" s="487"/>
      <c r="W684" s="486"/>
      <c r="X684" s="487"/>
      <c r="Y684" s="486"/>
      <c r="Z684" s="487"/>
      <c r="AA684" s="402"/>
    </row>
    <row r="685" spans="2:27" x14ac:dyDescent="0.2">
      <c r="B685" s="405"/>
      <c r="C685" s="372"/>
      <c r="D685" s="372"/>
      <c r="E685" s="402"/>
      <c r="F685" s="486"/>
      <c r="G685" s="487"/>
      <c r="H685" s="486"/>
      <c r="I685" s="487"/>
      <c r="J685" s="486"/>
      <c r="K685" s="487"/>
      <c r="L685" s="486"/>
      <c r="M685" s="487"/>
      <c r="N685" s="486"/>
      <c r="O685" s="487"/>
      <c r="P685" s="486"/>
      <c r="Q685" s="487"/>
      <c r="R685" s="486"/>
      <c r="S685" s="487"/>
      <c r="T685" s="486"/>
      <c r="U685" s="487"/>
      <c r="V685" s="486"/>
      <c r="W685" s="487"/>
      <c r="X685" s="486"/>
      <c r="Y685" s="487"/>
      <c r="Z685" s="486"/>
      <c r="AA685" s="487"/>
    </row>
    <row r="686" spans="2:27" x14ac:dyDescent="0.2">
      <c r="B686" s="406"/>
      <c r="C686" s="372"/>
      <c r="D686" s="372"/>
      <c r="E686" s="486"/>
      <c r="F686" s="487"/>
      <c r="G686" s="486"/>
      <c r="H686" s="487"/>
      <c r="I686" s="486"/>
      <c r="J686" s="487"/>
      <c r="K686" s="486"/>
      <c r="L686" s="487"/>
      <c r="M686" s="486"/>
      <c r="N686" s="487"/>
      <c r="O686" s="486"/>
      <c r="P686" s="487"/>
      <c r="Q686" s="486"/>
      <c r="R686" s="487"/>
      <c r="S686" s="486"/>
      <c r="T686" s="487"/>
      <c r="U686" s="486"/>
      <c r="V686" s="487"/>
      <c r="W686" s="486"/>
      <c r="X686" s="487"/>
      <c r="Y686" s="486"/>
      <c r="Z686" s="487"/>
      <c r="AA686" s="402"/>
    </row>
    <row r="687" spans="2:27" x14ac:dyDescent="0.2">
      <c r="B687" s="405"/>
      <c r="C687" s="372"/>
      <c r="D687" s="372"/>
      <c r="E687" s="402"/>
      <c r="F687" s="486"/>
      <c r="G687" s="487"/>
      <c r="H687" s="486"/>
      <c r="I687" s="487"/>
      <c r="J687" s="486"/>
      <c r="K687" s="487"/>
      <c r="L687" s="486"/>
      <c r="M687" s="487"/>
      <c r="N687" s="486"/>
      <c r="O687" s="487"/>
      <c r="P687" s="486"/>
      <c r="Q687" s="487"/>
      <c r="R687" s="486"/>
      <c r="S687" s="487"/>
      <c r="T687" s="486"/>
      <c r="U687" s="487"/>
      <c r="V687" s="486"/>
      <c r="W687" s="487"/>
      <c r="X687" s="486"/>
      <c r="Y687" s="487"/>
      <c r="Z687" s="486"/>
      <c r="AA687" s="487"/>
    </row>
    <row r="688" spans="2:27" x14ac:dyDescent="0.2">
      <c r="B688" s="406"/>
      <c r="C688" s="372"/>
      <c r="D688" s="372"/>
      <c r="E688" s="486"/>
      <c r="F688" s="487"/>
      <c r="G688" s="486"/>
      <c r="H688" s="487"/>
      <c r="I688" s="486"/>
      <c r="J688" s="487"/>
      <c r="K688" s="486"/>
      <c r="L688" s="487"/>
      <c r="M688" s="486"/>
      <c r="N688" s="487"/>
      <c r="O688" s="486"/>
      <c r="P688" s="487"/>
      <c r="Q688" s="486"/>
      <c r="R688" s="487"/>
      <c r="S688" s="486"/>
      <c r="T688" s="487"/>
      <c r="U688" s="486"/>
      <c r="V688" s="487"/>
      <c r="W688" s="486"/>
      <c r="X688" s="487"/>
      <c r="Y688" s="486"/>
      <c r="Z688" s="487"/>
      <c r="AA688" s="402"/>
    </row>
    <row r="689" spans="2:27" x14ac:dyDescent="0.2">
      <c r="B689" s="405"/>
      <c r="C689" s="372"/>
      <c r="D689" s="372"/>
      <c r="E689" s="402"/>
      <c r="F689" s="486"/>
      <c r="G689" s="487"/>
      <c r="H689" s="486"/>
      <c r="I689" s="487"/>
      <c r="J689" s="486"/>
      <c r="K689" s="487"/>
      <c r="L689" s="486"/>
      <c r="M689" s="487"/>
      <c r="N689" s="486"/>
      <c r="O689" s="487"/>
      <c r="P689" s="486"/>
      <c r="Q689" s="487"/>
      <c r="R689" s="486"/>
      <c r="S689" s="487"/>
      <c r="T689" s="486"/>
      <c r="U689" s="487"/>
      <c r="V689" s="486"/>
      <c r="W689" s="487"/>
      <c r="X689" s="486"/>
      <c r="Y689" s="487"/>
      <c r="Z689" s="486"/>
      <c r="AA689" s="487"/>
    </row>
    <row r="690" spans="2:27" x14ac:dyDescent="0.2">
      <c r="B690" s="406"/>
      <c r="C690" s="372"/>
      <c r="D690" s="372"/>
      <c r="E690" s="486"/>
      <c r="F690" s="487"/>
      <c r="G690" s="486"/>
      <c r="H690" s="487"/>
      <c r="I690" s="486"/>
      <c r="J690" s="487"/>
      <c r="K690" s="486"/>
      <c r="L690" s="487"/>
      <c r="M690" s="486"/>
      <c r="N690" s="487"/>
      <c r="O690" s="486"/>
      <c r="P690" s="487"/>
      <c r="Q690" s="486"/>
      <c r="R690" s="487"/>
      <c r="S690" s="486"/>
      <c r="T690" s="487"/>
      <c r="U690" s="486"/>
      <c r="V690" s="487"/>
      <c r="W690" s="486"/>
      <c r="X690" s="487"/>
      <c r="Y690" s="486"/>
      <c r="Z690" s="487"/>
      <c r="AA690" s="402"/>
    </row>
    <row r="691" spans="2:27" x14ac:dyDescent="0.2">
      <c r="B691" s="405"/>
      <c r="C691" s="372"/>
      <c r="D691" s="372"/>
      <c r="E691" s="402"/>
      <c r="F691" s="486"/>
      <c r="G691" s="487"/>
      <c r="H691" s="486"/>
      <c r="I691" s="487"/>
      <c r="J691" s="486"/>
      <c r="K691" s="487"/>
      <c r="L691" s="486"/>
      <c r="M691" s="487"/>
      <c r="N691" s="486"/>
      <c r="O691" s="487"/>
      <c r="P691" s="486"/>
      <c r="Q691" s="487"/>
      <c r="R691" s="486"/>
      <c r="S691" s="487"/>
      <c r="T691" s="486"/>
      <c r="U691" s="487"/>
      <c r="V691" s="486"/>
      <c r="W691" s="487"/>
      <c r="X691" s="486"/>
      <c r="Y691" s="487"/>
      <c r="Z691" s="486"/>
      <c r="AA691" s="487"/>
    </row>
    <row r="692" spans="2:27" x14ac:dyDescent="0.2">
      <c r="B692" s="406"/>
      <c r="C692" s="372"/>
      <c r="D692" s="372"/>
      <c r="E692" s="486"/>
      <c r="F692" s="487"/>
      <c r="G692" s="486"/>
      <c r="H692" s="487"/>
      <c r="I692" s="486"/>
      <c r="J692" s="487"/>
      <c r="K692" s="486"/>
      <c r="L692" s="487"/>
      <c r="M692" s="486"/>
      <c r="N692" s="487"/>
      <c r="O692" s="486"/>
      <c r="P692" s="487"/>
      <c r="Q692" s="486"/>
      <c r="R692" s="487"/>
      <c r="S692" s="486"/>
      <c r="T692" s="487"/>
      <c r="U692" s="486"/>
      <c r="V692" s="487"/>
      <c r="W692" s="486"/>
      <c r="X692" s="487"/>
      <c r="Y692" s="486"/>
      <c r="Z692" s="487"/>
      <c r="AA692" s="402"/>
    </row>
    <row r="693" spans="2:27" x14ac:dyDescent="0.2">
      <c r="B693" s="405"/>
      <c r="C693" s="372"/>
      <c r="D693" s="372"/>
      <c r="E693" s="402"/>
      <c r="F693" s="486"/>
      <c r="G693" s="487"/>
      <c r="H693" s="486"/>
      <c r="I693" s="487"/>
      <c r="J693" s="486"/>
      <c r="K693" s="487"/>
      <c r="L693" s="486"/>
      <c r="M693" s="487"/>
      <c r="N693" s="486"/>
      <c r="O693" s="487"/>
      <c r="P693" s="486"/>
      <c r="Q693" s="487"/>
      <c r="R693" s="486"/>
      <c r="S693" s="487"/>
      <c r="T693" s="486"/>
      <c r="U693" s="487"/>
      <c r="V693" s="486"/>
      <c r="W693" s="487"/>
      <c r="X693" s="486"/>
      <c r="Y693" s="487"/>
      <c r="Z693" s="486"/>
      <c r="AA693" s="487"/>
    </row>
    <row r="694" spans="2:27" x14ac:dyDescent="0.2">
      <c r="B694" s="406"/>
      <c r="C694" s="372"/>
      <c r="D694" s="372"/>
      <c r="E694" s="486"/>
      <c r="F694" s="487"/>
      <c r="G694" s="486"/>
      <c r="H694" s="487"/>
      <c r="I694" s="486"/>
      <c r="J694" s="487"/>
      <c r="K694" s="486"/>
      <c r="L694" s="487"/>
      <c r="M694" s="486"/>
      <c r="N694" s="487"/>
      <c r="O694" s="486"/>
      <c r="P694" s="487"/>
      <c r="Q694" s="486"/>
      <c r="R694" s="487"/>
      <c r="S694" s="486"/>
      <c r="T694" s="487"/>
      <c r="U694" s="486"/>
      <c r="V694" s="487"/>
      <c r="W694" s="486"/>
      <c r="X694" s="487"/>
      <c r="Y694" s="486"/>
      <c r="Z694" s="487"/>
      <c r="AA694" s="402"/>
    </row>
    <row r="695" spans="2:27" x14ac:dyDescent="0.2">
      <c r="B695" s="405"/>
      <c r="C695" s="372"/>
      <c r="D695" s="372"/>
      <c r="E695" s="402"/>
      <c r="F695" s="486"/>
      <c r="G695" s="487"/>
      <c r="H695" s="486"/>
      <c r="I695" s="487"/>
      <c r="J695" s="486"/>
      <c r="K695" s="487"/>
      <c r="L695" s="486"/>
      <c r="M695" s="487"/>
      <c r="N695" s="486"/>
      <c r="O695" s="487"/>
      <c r="P695" s="486"/>
      <c r="Q695" s="487"/>
      <c r="R695" s="486"/>
      <c r="S695" s="487"/>
      <c r="T695" s="486"/>
      <c r="U695" s="487"/>
      <c r="V695" s="486"/>
      <c r="W695" s="487"/>
      <c r="X695" s="486"/>
      <c r="Y695" s="487"/>
      <c r="Z695" s="486"/>
      <c r="AA695" s="487"/>
    </row>
    <row r="696" spans="2:27" x14ac:dyDescent="0.2">
      <c r="B696" s="406"/>
      <c r="C696" s="372"/>
      <c r="D696" s="372"/>
      <c r="E696" s="486"/>
      <c r="F696" s="487"/>
      <c r="G696" s="486"/>
      <c r="H696" s="487"/>
      <c r="I696" s="486"/>
      <c r="J696" s="487"/>
      <c r="K696" s="486"/>
      <c r="L696" s="487"/>
      <c r="M696" s="486"/>
      <c r="N696" s="487"/>
      <c r="O696" s="486"/>
      <c r="P696" s="487"/>
      <c r="Q696" s="486"/>
      <c r="R696" s="487"/>
      <c r="S696" s="486"/>
      <c r="T696" s="487"/>
      <c r="U696" s="486"/>
      <c r="V696" s="487"/>
      <c r="W696" s="486"/>
      <c r="X696" s="487"/>
      <c r="Y696" s="486"/>
      <c r="Z696" s="487"/>
      <c r="AA696" s="402"/>
    </row>
    <row r="697" spans="2:27" x14ac:dyDescent="0.2">
      <c r="B697" s="405"/>
      <c r="C697" s="372"/>
      <c r="D697" s="372"/>
      <c r="E697" s="402"/>
      <c r="F697" s="486"/>
      <c r="G697" s="487"/>
      <c r="H697" s="486"/>
      <c r="I697" s="487"/>
      <c r="J697" s="486"/>
      <c r="K697" s="487"/>
      <c r="L697" s="486"/>
      <c r="M697" s="487"/>
      <c r="N697" s="486"/>
      <c r="O697" s="487"/>
      <c r="P697" s="486"/>
      <c r="Q697" s="487"/>
      <c r="R697" s="486"/>
      <c r="S697" s="487"/>
      <c r="T697" s="486"/>
      <c r="U697" s="487"/>
      <c r="V697" s="486"/>
      <c r="W697" s="487"/>
      <c r="X697" s="486"/>
      <c r="Y697" s="487"/>
      <c r="Z697" s="486"/>
      <c r="AA697" s="487"/>
    </row>
    <row r="698" spans="2:27" x14ac:dyDescent="0.2">
      <c r="B698" s="406"/>
      <c r="C698" s="372"/>
      <c r="D698" s="372"/>
      <c r="E698" s="486"/>
      <c r="F698" s="487"/>
      <c r="G698" s="486"/>
      <c r="H698" s="487"/>
      <c r="I698" s="486"/>
      <c r="J698" s="487"/>
      <c r="K698" s="486"/>
      <c r="L698" s="487"/>
      <c r="M698" s="486"/>
      <c r="N698" s="487"/>
      <c r="O698" s="486"/>
      <c r="P698" s="487"/>
      <c r="Q698" s="486"/>
      <c r="R698" s="487"/>
      <c r="S698" s="486"/>
      <c r="T698" s="487"/>
      <c r="U698" s="486"/>
      <c r="V698" s="487"/>
      <c r="W698" s="486"/>
      <c r="X698" s="487"/>
      <c r="Y698" s="486"/>
      <c r="Z698" s="487"/>
      <c r="AA698" s="402"/>
    </row>
    <row r="699" spans="2:27" x14ac:dyDescent="0.2">
      <c r="B699" s="405"/>
      <c r="C699" s="372"/>
      <c r="D699" s="372"/>
      <c r="E699" s="402"/>
      <c r="F699" s="486"/>
      <c r="G699" s="487"/>
      <c r="H699" s="486"/>
      <c r="I699" s="487"/>
      <c r="J699" s="486"/>
      <c r="K699" s="487"/>
      <c r="L699" s="486"/>
      <c r="M699" s="487"/>
      <c r="N699" s="486"/>
      <c r="O699" s="487"/>
      <c r="P699" s="486"/>
      <c r="Q699" s="487"/>
      <c r="R699" s="486"/>
      <c r="S699" s="487"/>
      <c r="T699" s="486"/>
      <c r="U699" s="487"/>
      <c r="V699" s="486"/>
      <c r="W699" s="487"/>
      <c r="X699" s="486"/>
      <c r="Y699" s="487"/>
      <c r="Z699" s="486"/>
      <c r="AA699" s="487"/>
    </row>
    <row r="700" spans="2:27" x14ac:dyDescent="0.2">
      <c r="B700" s="406"/>
      <c r="C700" s="372"/>
      <c r="D700" s="372"/>
      <c r="E700" s="486"/>
      <c r="F700" s="487"/>
      <c r="G700" s="486"/>
      <c r="H700" s="487"/>
      <c r="I700" s="486"/>
      <c r="J700" s="487"/>
      <c r="K700" s="486"/>
      <c r="L700" s="487"/>
      <c r="M700" s="486"/>
      <c r="N700" s="487"/>
      <c r="O700" s="486"/>
      <c r="P700" s="487"/>
      <c r="Q700" s="486"/>
      <c r="R700" s="487"/>
      <c r="S700" s="486"/>
      <c r="T700" s="487"/>
      <c r="U700" s="486"/>
      <c r="V700" s="487"/>
      <c r="W700" s="486"/>
      <c r="X700" s="487"/>
      <c r="Y700" s="486"/>
      <c r="Z700" s="487"/>
      <c r="AA700" s="402"/>
    </row>
    <row r="701" spans="2:27" x14ac:dyDescent="0.2">
      <c r="B701" s="405"/>
      <c r="C701" s="372"/>
      <c r="D701" s="372"/>
      <c r="E701" s="402"/>
      <c r="F701" s="486"/>
      <c r="G701" s="487"/>
      <c r="H701" s="486"/>
      <c r="I701" s="487"/>
      <c r="J701" s="486"/>
      <c r="K701" s="487"/>
      <c r="L701" s="486"/>
      <c r="M701" s="487"/>
      <c r="N701" s="486"/>
      <c r="O701" s="487"/>
      <c r="P701" s="486"/>
      <c r="Q701" s="487"/>
      <c r="R701" s="486"/>
      <c r="S701" s="487"/>
      <c r="T701" s="486"/>
      <c r="U701" s="487"/>
      <c r="V701" s="486"/>
      <c r="W701" s="487"/>
      <c r="X701" s="486"/>
      <c r="Y701" s="487"/>
      <c r="Z701" s="486"/>
      <c r="AA701" s="487"/>
    </row>
    <row r="702" spans="2:27" x14ac:dyDescent="0.2">
      <c r="B702" s="406"/>
      <c r="C702" s="372"/>
      <c r="D702" s="372"/>
      <c r="E702" s="486"/>
      <c r="F702" s="487"/>
      <c r="G702" s="486"/>
      <c r="H702" s="487"/>
      <c r="I702" s="486"/>
      <c r="J702" s="487"/>
      <c r="K702" s="486"/>
      <c r="L702" s="487"/>
      <c r="M702" s="486"/>
      <c r="N702" s="487"/>
      <c r="O702" s="486"/>
      <c r="P702" s="487"/>
      <c r="Q702" s="486"/>
      <c r="R702" s="487"/>
      <c r="S702" s="486"/>
      <c r="T702" s="487"/>
      <c r="U702" s="486"/>
      <c r="V702" s="487"/>
      <c r="W702" s="486"/>
      <c r="X702" s="487"/>
      <c r="Y702" s="486"/>
      <c r="Z702" s="487"/>
      <c r="AA702" s="402"/>
    </row>
    <row r="703" spans="2:27" x14ac:dyDescent="0.2">
      <c r="B703" s="405"/>
      <c r="C703" s="372"/>
      <c r="D703" s="372"/>
      <c r="E703" s="402"/>
      <c r="F703" s="486"/>
      <c r="G703" s="487"/>
      <c r="H703" s="486"/>
      <c r="I703" s="487"/>
      <c r="J703" s="486"/>
      <c r="K703" s="487"/>
      <c r="L703" s="486"/>
      <c r="M703" s="487"/>
      <c r="N703" s="486"/>
      <c r="O703" s="487"/>
      <c r="P703" s="486"/>
      <c r="Q703" s="487"/>
      <c r="R703" s="486"/>
      <c r="S703" s="487"/>
      <c r="T703" s="486"/>
      <c r="U703" s="487"/>
      <c r="V703" s="486"/>
      <c r="W703" s="487"/>
      <c r="X703" s="486"/>
      <c r="Y703" s="487"/>
      <c r="Z703" s="486"/>
      <c r="AA703" s="487"/>
    </row>
    <row r="704" spans="2:27" x14ac:dyDescent="0.2">
      <c r="B704" s="406"/>
      <c r="C704" s="372"/>
      <c r="D704" s="372"/>
      <c r="E704" s="486"/>
      <c r="F704" s="487"/>
      <c r="G704" s="486"/>
      <c r="H704" s="487"/>
      <c r="I704" s="486"/>
      <c r="J704" s="487"/>
      <c r="K704" s="486"/>
      <c r="L704" s="487"/>
      <c r="M704" s="486"/>
      <c r="N704" s="487"/>
      <c r="O704" s="486"/>
      <c r="P704" s="487"/>
      <c r="Q704" s="486"/>
      <c r="R704" s="487"/>
      <c r="S704" s="486"/>
      <c r="T704" s="487"/>
      <c r="U704" s="486"/>
      <c r="V704" s="487"/>
      <c r="W704" s="486"/>
      <c r="X704" s="487"/>
      <c r="Y704" s="486"/>
      <c r="Z704" s="487"/>
      <c r="AA704" s="402"/>
    </row>
    <row r="705" spans="2:27" x14ac:dyDescent="0.2">
      <c r="B705" s="405"/>
      <c r="C705" s="372"/>
      <c r="D705" s="372"/>
      <c r="E705" s="402"/>
      <c r="F705" s="486"/>
      <c r="G705" s="487"/>
      <c r="H705" s="486"/>
      <c r="I705" s="487"/>
      <c r="J705" s="486"/>
      <c r="K705" s="487"/>
      <c r="L705" s="486"/>
      <c r="M705" s="487"/>
      <c r="N705" s="486"/>
      <c r="O705" s="487"/>
      <c r="P705" s="486"/>
      <c r="Q705" s="487"/>
      <c r="R705" s="486"/>
      <c r="S705" s="487"/>
      <c r="T705" s="486"/>
      <c r="U705" s="487"/>
      <c r="V705" s="486"/>
      <c r="W705" s="487"/>
      <c r="X705" s="486"/>
      <c r="Y705" s="487"/>
      <c r="Z705" s="486"/>
      <c r="AA705" s="487"/>
    </row>
    <row r="706" spans="2:27" x14ac:dyDescent="0.2">
      <c r="B706" s="406"/>
      <c r="C706" s="372"/>
      <c r="D706" s="372"/>
      <c r="E706" s="486"/>
      <c r="F706" s="487"/>
      <c r="G706" s="486"/>
      <c r="H706" s="487"/>
      <c r="I706" s="486"/>
      <c r="J706" s="487"/>
      <c r="K706" s="486"/>
      <c r="L706" s="487"/>
      <c r="M706" s="486"/>
      <c r="N706" s="487"/>
      <c r="O706" s="486"/>
      <c r="P706" s="487"/>
      <c r="Q706" s="486"/>
      <c r="R706" s="487"/>
      <c r="S706" s="486"/>
      <c r="T706" s="487"/>
      <c r="U706" s="486"/>
      <c r="V706" s="487"/>
      <c r="W706" s="486"/>
      <c r="X706" s="487"/>
      <c r="Y706" s="486"/>
      <c r="Z706" s="487"/>
      <c r="AA706" s="402"/>
    </row>
    <row r="707" spans="2:27" x14ac:dyDescent="0.2">
      <c r="B707" s="405"/>
      <c r="C707" s="372"/>
      <c r="D707" s="372"/>
      <c r="E707" s="402"/>
      <c r="F707" s="486"/>
      <c r="G707" s="487"/>
      <c r="H707" s="486"/>
      <c r="I707" s="487"/>
      <c r="J707" s="486"/>
      <c r="K707" s="487"/>
      <c r="L707" s="486"/>
      <c r="M707" s="487"/>
      <c r="N707" s="486"/>
      <c r="O707" s="487"/>
      <c r="P707" s="486"/>
      <c r="Q707" s="487"/>
      <c r="R707" s="486"/>
      <c r="S707" s="487"/>
      <c r="T707" s="486"/>
      <c r="U707" s="487"/>
      <c r="V707" s="486"/>
      <c r="W707" s="487"/>
      <c r="X707" s="486"/>
      <c r="Y707" s="487"/>
      <c r="Z707" s="486"/>
      <c r="AA707" s="487"/>
    </row>
    <row r="708" spans="2:27" x14ac:dyDescent="0.2">
      <c r="B708" s="406"/>
      <c r="C708" s="372"/>
      <c r="D708" s="372"/>
      <c r="E708" s="486"/>
      <c r="F708" s="487"/>
      <c r="G708" s="486"/>
      <c r="H708" s="487"/>
      <c r="I708" s="486"/>
      <c r="J708" s="487"/>
      <c r="K708" s="486"/>
      <c r="L708" s="487"/>
      <c r="M708" s="486"/>
      <c r="N708" s="487"/>
      <c r="O708" s="486"/>
      <c r="P708" s="487"/>
      <c r="Q708" s="486"/>
      <c r="R708" s="487"/>
      <c r="S708" s="486"/>
      <c r="T708" s="487"/>
      <c r="U708" s="486"/>
      <c r="V708" s="487"/>
      <c r="W708" s="486"/>
      <c r="X708" s="487"/>
      <c r="Y708" s="486"/>
      <c r="Z708" s="487"/>
      <c r="AA708" s="402"/>
    </row>
    <row r="709" spans="2:27" x14ac:dyDescent="0.2">
      <c r="B709" s="405"/>
      <c r="C709" s="372"/>
      <c r="D709" s="372"/>
      <c r="E709" s="402"/>
      <c r="F709" s="486"/>
      <c r="G709" s="487"/>
      <c r="H709" s="486"/>
      <c r="I709" s="487"/>
      <c r="J709" s="486"/>
      <c r="K709" s="487"/>
      <c r="L709" s="486"/>
      <c r="M709" s="487"/>
      <c r="N709" s="486"/>
      <c r="O709" s="487"/>
      <c r="P709" s="486"/>
      <c r="Q709" s="487"/>
      <c r="R709" s="486"/>
      <c r="S709" s="487"/>
      <c r="T709" s="486"/>
      <c r="U709" s="487"/>
      <c r="V709" s="486"/>
      <c r="W709" s="487"/>
      <c r="X709" s="486"/>
      <c r="Y709" s="487"/>
      <c r="Z709" s="486"/>
      <c r="AA709" s="487"/>
    </row>
    <row r="710" spans="2:27" x14ac:dyDescent="0.2">
      <c r="B710" s="406"/>
      <c r="C710" s="372"/>
      <c r="D710" s="372"/>
      <c r="E710" s="486"/>
      <c r="F710" s="487"/>
      <c r="G710" s="486"/>
      <c r="H710" s="487"/>
      <c r="I710" s="486"/>
      <c r="J710" s="487"/>
      <c r="K710" s="486"/>
      <c r="L710" s="487"/>
      <c r="M710" s="486"/>
      <c r="N710" s="487"/>
      <c r="O710" s="486"/>
      <c r="P710" s="487"/>
      <c r="Q710" s="486"/>
      <c r="R710" s="487"/>
      <c r="S710" s="486"/>
      <c r="T710" s="487"/>
      <c r="U710" s="486"/>
      <c r="V710" s="487"/>
      <c r="W710" s="486"/>
      <c r="X710" s="487"/>
      <c r="Y710" s="486"/>
      <c r="Z710" s="487"/>
      <c r="AA710" s="402"/>
    </row>
    <row r="711" spans="2:27" x14ac:dyDescent="0.2">
      <c r="B711" s="405"/>
      <c r="C711" s="372"/>
      <c r="D711" s="372"/>
      <c r="E711" s="402"/>
      <c r="F711" s="486"/>
      <c r="G711" s="487"/>
      <c r="H711" s="486"/>
      <c r="I711" s="487"/>
      <c r="J711" s="486"/>
      <c r="K711" s="487"/>
      <c r="L711" s="486"/>
      <c r="M711" s="487"/>
      <c r="N711" s="486"/>
      <c r="O711" s="487"/>
      <c r="P711" s="486"/>
      <c r="Q711" s="487"/>
      <c r="R711" s="486"/>
      <c r="S711" s="487"/>
      <c r="T711" s="486"/>
      <c r="U711" s="487"/>
      <c r="V711" s="486"/>
      <c r="W711" s="487"/>
      <c r="X711" s="486"/>
      <c r="Y711" s="487"/>
      <c r="Z711" s="486"/>
      <c r="AA711" s="487"/>
    </row>
    <row r="712" spans="2:27" x14ac:dyDescent="0.2">
      <c r="B712" s="406"/>
      <c r="C712" s="372"/>
      <c r="D712" s="372"/>
      <c r="E712" s="486"/>
      <c r="F712" s="487"/>
      <c r="G712" s="486"/>
      <c r="H712" s="487"/>
      <c r="I712" s="486"/>
      <c r="J712" s="487"/>
      <c r="K712" s="486"/>
      <c r="L712" s="487"/>
      <c r="M712" s="486"/>
      <c r="N712" s="487"/>
      <c r="O712" s="486"/>
      <c r="P712" s="487"/>
      <c r="Q712" s="486"/>
      <c r="R712" s="487"/>
      <c r="S712" s="486"/>
      <c r="T712" s="487"/>
      <c r="U712" s="486"/>
      <c r="V712" s="487"/>
      <c r="W712" s="486"/>
      <c r="X712" s="487"/>
      <c r="Y712" s="486"/>
      <c r="Z712" s="487"/>
      <c r="AA712" s="402"/>
    </row>
    <row r="713" spans="2:27" x14ac:dyDescent="0.2">
      <c r="B713" s="405"/>
      <c r="C713" s="372"/>
      <c r="D713" s="372"/>
      <c r="E713" s="402"/>
      <c r="F713" s="486"/>
      <c r="G713" s="487"/>
      <c r="H713" s="486"/>
      <c r="I713" s="487"/>
      <c r="J713" s="486"/>
      <c r="K713" s="487"/>
      <c r="L713" s="486"/>
      <c r="M713" s="487"/>
      <c r="N713" s="486"/>
      <c r="O713" s="487"/>
      <c r="P713" s="486"/>
      <c r="Q713" s="487"/>
      <c r="R713" s="486"/>
      <c r="S713" s="487"/>
      <c r="T713" s="486"/>
      <c r="U713" s="487"/>
      <c r="V713" s="486"/>
      <c r="W713" s="487"/>
      <c r="X713" s="486"/>
      <c r="Y713" s="487"/>
      <c r="Z713" s="486"/>
      <c r="AA713" s="487"/>
    </row>
    <row r="714" spans="2:27" x14ac:dyDescent="0.2">
      <c r="B714" s="406"/>
      <c r="C714" s="372"/>
      <c r="D714" s="372"/>
      <c r="E714" s="486"/>
      <c r="F714" s="487"/>
      <c r="G714" s="486"/>
      <c r="H714" s="487"/>
      <c r="I714" s="486"/>
      <c r="J714" s="487"/>
      <c r="K714" s="486"/>
      <c r="L714" s="487"/>
      <c r="M714" s="486"/>
      <c r="N714" s="487"/>
      <c r="O714" s="486"/>
      <c r="P714" s="487"/>
      <c r="Q714" s="486"/>
      <c r="R714" s="487"/>
      <c r="S714" s="486"/>
      <c r="T714" s="487"/>
      <c r="U714" s="486"/>
      <c r="V714" s="487"/>
      <c r="W714" s="486"/>
      <c r="X714" s="487"/>
      <c r="Y714" s="486"/>
      <c r="Z714" s="487"/>
      <c r="AA714" s="402"/>
    </row>
    <row r="715" spans="2:27" x14ac:dyDescent="0.2">
      <c r="B715" s="405"/>
      <c r="C715" s="372"/>
      <c r="D715" s="372"/>
      <c r="E715" s="402"/>
      <c r="F715" s="486"/>
      <c r="G715" s="487"/>
      <c r="H715" s="486"/>
      <c r="I715" s="487"/>
      <c r="J715" s="486"/>
      <c r="K715" s="487"/>
      <c r="L715" s="486"/>
      <c r="M715" s="487"/>
      <c r="N715" s="486"/>
      <c r="O715" s="487"/>
      <c r="P715" s="486"/>
      <c r="Q715" s="487"/>
      <c r="R715" s="486"/>
      <c r="S715" s="487"/>
      <c r="T715" s="486"/>
      <c r="U715" s="487"/>
      <c r="V715" s="486"/>
      <c r="W715" s="487"/>
      <c r="X715" s="486"/>
      <c r="Y715" s="487"/>
      <c r="Z715" s="486"/>
      <c r="AA715" s="487"/>
    </row>
    <row r="716" spans="2:27" x14ac:dyDescent="0.2">
      <c r="B716" s="406"/>
      <c r="C716" s="372"/>
      <c r="D716" s="372"/>
      <c r="E716" s="486"/>
      <c r="F716" s="487"/>
      <c r="G716" s="486"/>
      <c r="H716" s="487"/>
      <c r="I716" s="486"/>
      <c r="J716" s="487"/>
      <c r="K716" s="486"/>
      <c r="L716" s="487"/>
      <c r="M716" s="486"/>
      <c r="N716" s="487"/>
      <c r="O716" s="486"/>
      <c r="P716" s="487"/>
      <c r="Q716" s="486"/>
      <c r="R716" s="487"/>
      <c r="S716" s="486"/>
      <c r="T716" s="487"/>
      <c r="U716" s="486"/>
      <c r="V716" s="487"/>
      <c r="W716" s="486"/>
      <c r="X716" s="487"/>
      <c r="Y716" s="486"/>
      <c r="Z716" s="487"/>
      <c r="AA716" s="402"/>
    </row>
    <row r="717" spans="2:27" x14ac:dyDescent="0.2">
      <c r="B717" s="405"/>
      <c r="C717" s="372"/>
      <c r="D717" s="372"/>
      <c r="E717" s="402"/>
      <c r="F717" s="486"/>
      <c r="G717" s="487"/>
      <c r="H717" s="486"/>
      <c r="I717" s="487"/>
      <c r="J717" s="486"/>
      <c r="K717" s="487"/>
      <c r="L717" s="486"/>
      <c r="M717" s="487"/>
      <c r="N717" s="486"/>
      <c r="O717" s="487"/>
      <c r="P717" s="486"/>
      <c r="Q717" s="487"/>
      <c r="R717" s="486"/>
      <c r="S717" s="487"/>
      <c r="T717" s="486"/>
      <c r="U717" s="487"/>
      <c r="V717" s="486"/>
      <c r="W717" s="487"/>
      <c r="X717" s="486"/>
      <c r="Y717" s="487"/>
      <c r="Z717" s="486"/>
      <c r="AA717" s="487"/>
    </row>
    <row r="718" spans="2:27" x14ac:dyDescent="0.2">
      <c r="B718" s="406"/>
      <c r="C718" s="372"/>
      <c r="D718" s="372"/>
      <c r="E718" s="486"/>
      <c r="F718" s="487"/>
      <c r="G718" s="486"/>
      <c r="H718" s="487"/>
      <c r="I718" s="486"/>
      <c r="J718" s="487"/>
      <c r="K718" s="486"/>
      <c r="L718" s="487"/>
      <c r="M718" s="486"/>
      <c r="N718" s="487"/>
      <c r="O718" s="486"/>
      <c r="P718" s="487"/>
      <c r="Q718" s="486"/>
      <c r="R718" s="487"/>
      <c r="S718" s="486"/>
      <c r="T718" s="487"/>
      <c r="U718" s="486"/>
      <c r="V718" s="487"/>
      <c r="W718" s="486"/>
      <c r="X718" s="487"/>
      <c r="Y718" s="486"/>
      <c r="Z718" s="487"/>
      <c r="AA718" s="402"/>
    </row>
    <row r="719" spans="2:27" x14ac:dyDescent="0.2">
      <c r="B719" s="405"/>
      <c r="C719" s="372"/>
      <c r="D719" s="372"/>
      <c r="E719" s="402"/>
      <c r="F719" s="486"/>
      <c r="G719" s="487"/>
      <c r="H719" s="486"/>
      <c r="I719" s="487"/>
      <c r="J719" s="486"/>
      <c r="K719" s="487"/>
      <c r="L719" s="486"/>
      <c r="M719" s="487"/>
      <c r="N719" s="486"/>
      <c r="O719" s="487"/>
      <c r="P719" s="486"/>
      <c r="Q719" s="487"/>
      <c r="R719" s="486"/>
      <c r="S719" s="487"/>
      <c r="T719" s="486"/>
      <c r="U719" s="487"/>
      <c r="V719" s="486"/>
      <c r="W719" s="487"/>
      <c r="X719" s="486"/>
      <c r="Y719" s="487"/>
      <c r="Z719" s="486"/>
      <c r="AA719" s="487"/>
    </row>
    <row r="720" spans="2:27" x14ac:dyDescent="0.2">
      <c r="B720" s="406"/>
      <c r="C720" s="372"/>
      <c r="D720" s="372"/>
      <c r="E720" s="486"/>
      <c r="F720" s="487"/>
      <c r="G720" s="486"/>
      <c r="H720" s="487"/>
      <c r="I720" s="486"/>
      <c r="J720" s="487"/>
      <c r="K720" s="486"/>
      <c r="L720" s="487"/>
      <c r="M720" s="486"/>
      <c r="N720" s="487"/>
      <c r="O720" s="486"/>
      <c r="P720" s="487"/>
      <c r="Q720" s="486"/>
      <c r="R720" s="487"/>
      <c r="S720" s="486"/>
      <c r="T720" s="487"/>
      <c r="U720" s="486"/>
      <c r="V720" s="487"/>
      <c r="W720" s="486"/>
      <c r="X720" s="487"/>
      <c r="Y720" s="486"/>
      <c r="Z720" s="487"/>
      <c r="AA720" s="402"/>
    </row>
    <row r="721" spans="2:27" x14ac:dyDescent="0.2">
      <c r="B721" s="405"/>
      <c r="C721" s="372"/>
      <c r="D721" s="372"/>
      <c r="E721" s="402"/>
      <c r="F721" s="486"/>
      <c r="G721" s="487"/>
      <c r="H721" s="486"/>
      <c r="I721" s="487"/>
      <c r="J721" s="486"/>
      <c r="K721" s="487"/>
      <c r="L721" s="486"/>
      <c r="M721" s="487"/>
      <c r="N721" s="486"/>
      <c r="O721" s="487"/>
      <c r="P721" s="486"/>
      <c r="Q721" s="487"/>
      <c r="R721" s="486"/>
      <c r="S721" s="487"/>
      <c r="T721" s="486"/>
      <c r="U721" s="487"/>
      <c r="V721" s="486"/>
      <c r="W721" s="487"/>
      <c r="X721" s="486"/>
      <c r="Y721" s="487"/>
      <c r="Z721" s="486"/>
      <c r="AA721" s="487"/>
    </row>
    <row r="722" spans="2:27" x14ac:dyDescent="0.2">
      <c r="B722" s="406"/>
      <c r="C722" s="372"/>
      <c r="D722" s="372"/>
      <c r="E722" s="486"/>
      <c r="F722" s="487"/>
      <c r="G722" s="486"/>
      <c r="H722" s="487"/>
      <c r="I722" s="486"/>
      <c r="J722" s="487"/>
      <c r="K722" s="486"/>
      <c r="L722" s="487"/>
      <c r="M722" s="486"/>
      <c r="N722" s="487"/>
      <c r="O722" s="486"/>
      <c r="P722" s="487"/>
      <c r="Q722" s="486"/>
      <c r="R722" s="487"/>
      <c r="S722" s="486"/>
      <c r="T722" s="487"/>
      <c r="U722" s="486"/>
      <c r="V722" s="487"/>
      <c r="W722" s="486"/>
      <c r="X722" s="487"/>
      <c r="Y722" s="486"/>
      <c r="Z722" s="487"/>
      <c r="AA722" s="402"/>
    </row>
    <row r="723" spans="2:27" x14ac:dyDescent="0.2">
      <c r="B723" s="405"/>
      <c r="C723" s="372"/>
      <c r="D723" s="372"/>
      <c r="E723" s="402"/>
      <c r="F723" s="486"/>
      <c r="G723" s="487"/>
      <c r="H723" s="486"/>
      <c r="I723" s="487"/>
      <c r="J723" s="486"/>
      <c r="K723" s="487"/>
      <c r="L723" s="486"/>
      <c r="M723" s="487"/>
      <c r="N723" s="486"/>
      <c r="O723" s="487"/>
      <c r="P723" s="486"/>
      <c r="Q723" s="487"/>
      <c r="R723" s="486"/>
      <c r="S723" s="487"/>
      <c r="T723" s="486"/>
      <c r="U723" s="487"/>
      <c r="V723" s="486"/>
      <c r="W723" s="487"/>
      <c r="X723" s="486"/>
      <c r="Y723" s="487"/>
      <c r="Z723" s="486"/>
      <c r="AA723" s="487"/>
    </row>
    <row r="724" spans="2:27" x14ac:dyDescent="0.2">
      <c r="B724" s="406"/>
      <c r="C724" s="372"/>
      <c r="D724" s="372"/>
      <c r="E724" s="486"/>
      <c r="F724" s="487"/>
      <c r="G724" s="486"/>
      <c r="H724" s="487"/>
      <c r="I724" s="486"/>
      <c r="J724" s="487"/>
      <c r="K724" s="486"/>
      <c r="L724" s="487"/>
      <c r="M724" s="486"/>
      <c r="N724" s="487"/>
      <c r="O724" s="486"/>
      <c r="P724" s="487"/>
      <c r="Q724" s="486"/>
      <c r="R724" s="487"/>
      <c r="S724" s="486"/>
      <c r="T724" s="487"/>
      <c r="U724" s="486"/>
      <c r="V724" s="487"/>
      <c r="W724" s="486"/>
      <c r="X724" s="487"/>
      <c r="Y724" s="486"/>
      <c r="Z724" s="487"/>
      <c r="AA724" s="402"/>
    </row>
    <row r="725" spans="2:27" x14ac:dyDescent="0.2">
      <c r="B725" s="405"/>
      <c r="C725" s="372"/>
      <c r="D725" s="372"/>
      <c r="E725" s="402"/>
      <c r="F725" s="486"/>
      <c r="G725" s="487"/>
      <c r="H725" s="486"/>
      <c r="I725" s="487"/>
      <c r="J725" s="486"/>
      <c r="K725" s="487"/>
      <c r="L725" s="486"/>
      <c r="M725" s="487"/>
      <c r="N725" s="486"/>
      <c r="O725" s="487"/>
      <c r="P725" s="486"/>
      <c r="Q725" s="487"/>
      <c r="R725" s="486"/>
      <c r="S725" s="487"/>
      <c r="T725" s="486"/>
      <c r="U725" s="487"/>
      <c r="V725" s="486"/>
      <c r="W725" s="487"/>
      <c r="X725" s="486"/>
      <c r="Y725" s="487"/>
      <c r="Z725" s="486"/>
      <c r="AA725" s="487"/>
    </row>
    <row r="726" spans="2:27" x14ac:dyDescent="0.2">
      <c r="B726" s="406"/>
      <c r="C726" s="372"/>
      <c r="D726" s="372"/>
      <c r="E726" s="486"/>
      <c r="F726" s="487"/>
      <c r="G726" s="486"/>
      <c r="H726" s="487"/>
      <c r="I726" s="486"/>
      <c r="J726" s="487"/>
      <c r="K726" s="486"/>
      <c r="L726" s="487"/>
      <c r="M726" s="486"/>
      <c r="N726" s="487"/>
      <c r="O726" s="486"/>
      <c r="P726" s="487"/>
      <c r="Q726" s="486"/>
      <c r="R726" s="487"/>
      <c r="S726" s="486"/>
      <c r="T726" s="487"/>
      <c r="U726" s="486"/>
      <c r="V726" s="487"/>
      <c r="W726" s="486"/>
      <c r="X726" s="487"/>
      <c r="Y726" s="486"/>
      <c r="Z726" s="487"/>
      <c r="AA726" s="402"/>
    </row>
    <row r="727" spans="2:27" x14ac:dyDescent="0.2">
      <c r="B727" s="405"/>
      <c r="C727" s="372"/>
      <c r="D727" s="372"/>
      <c r="E727" s="402"/>
      <c r="F727" s="486"/>
      <c r="G727" s="487"/>
      <c r="H727" s="486"/>
      <c r="I727" s="487"/>
      <c r="J727" s="486"/>
      <c r="K727" s="487"/>
      <c r="L727" s="486"/>
      <c r="M727" s="487"/>
      <c r="N727" s="486"/>
      <c r="O727" s="487"/>
      <c r="P727" s="486"/>
      <c r="Q727" s="487"/>
      <c r="R727" s="486"/>
      <c r="S727" s="487"/>
      <c r="T727" s="486"/>
      <c r="U727" s="487"/>
      <c r="V727" s="486"/>
      <c r="W727" s="487"/>
      <c r="X727" s="486"/>
      <c r="Y727" s="487"/>
      <c r="Z727" s="486"/>
      <c r="AA727" s="487"/>
    </row>
    <row r="728" spans="2:27" x14ac:dyDescent="0.2">
      <c r="B728" s="406"/>
      <c r="C728" s="372"/>
      <c r="D728" s="372"/>
      <c r="E728" s="486"/>
      <c r="F728" s="487"/>
      <c r="G728" s="486"/>
      <c r="H728" s="487"/>
      <c r="I728" s="486"/>
      <c r="J728" s="487"/>
      <c r="K728" s="486"/>
      <c r="L728" s="487"/>
      <c r="M728" s="486"/>
      <c r="N728" s="487"/>
      <c r="O728" s="486"/>
      <c r="P728" s="487"/>
      <c r="Q728" s="486"/>
      <c r="R728" s="487"/>
      <c r="S728" s="486"/>
      <c r="T728" s="487"/>
      <c r="U728" s="486"/>
      <c r="V728" s="487"/>
      <c r="W728" s="486"/>
      <c r="X728" s="487"/>
      <c r="Y728" s="486"/>
      <c r="Z728" s="487"/>
      <c r="AA728" s="402"/>
    </row>
    <row r="729" spans="2:27" x14ac:dyDescent="0.2">
      <c r="B729" s="405"/>
      <c r="C729" s="372"/>
      <c r="D729" s="372"/>
      <c r="E729" s="402"/>
      <c r="F729" s="486"/>
      <c r="G729" s="487"/>
      <c r="H729" s="486"/>
      <c r="I729" s="487"/>
      <c r="J729" s="486"/>
      <c r="K729" s="487"/>
      <c r="L729" s="486"/>
      <c r="M729" s="487"/>
      <c r="N729" s="486"/>
      <c r="O729" s="487"/>
      <c r="P729" s="486"/>
      <c r="Q729" s="487"/>
      <c r="R729" s="486"/>
      <c r="S729" s="487"/>
      <c r="T729" s="486"/>
      <c r="U729" s="487"/>
      <c r="V729" s="486"/>
      <c r="W729" s="487"/>
      <c r="X729" s="486"/>
      <c r="Y729" s="487"/>
      <c r="Z729" s="486"/>
      <c r="AA729" s="487"/>
    </row>
    <row r="730" spans="2:27" x14ac:dyDescent="0.2">
      <c r="B730" s="406"/>
      <c r="C730" s="372"/>
      <c r="D730" s="372"/>
      <c r="E730" s="486"/>
      <c r="F730" s="487"/>
      <c r="G730" s="486"/>
      <c r="H730" s="487"/>
      <c r="I730" s="486"/>
      <c r="J730" s="487"/>
      <c r="K730" s="486"/>
      <c r="L730" s="487"/>
      <c r="M730" s="486"/>
      <c r="N730" s="487"/>
      <c r="O730" s="486"/>
      <c r="P730" s="487"/>
      <c r="Q730" s="486"/>
      <c r="R730" s="487"/>
      <c r="S730" s="486"/>
      <c r="T730" s="487"/>
      <c r="U730" s="486"/>
      <c r="V730" s="487"/>
      <c r="W730" s="486"/>
      <c r="X730" s="487"/>
      <c r="Y730" s="486"/>
      <c r="Z730" s="487"/>
      <c r="AA730" s="402"/>
    </row>
    <row r="731" spans="2:27" x14ac:dyDescent="0.2">
      <c r="B731" s="405"/>
      <c r="C731" s="372"/>
      <c r="D731" s="372"/>
      <c r="E731" s="402"/>
      <c r="F731" s="486"/>
      <c r="G731" s="487"/>
      <c r="H731" s="486"/>
      <c r="I731" s="487"/>
      <c r="J731" s="486"/>
      <c r="K731" s="487"/>
      <c r="L731" s="486"/>
      <c r="M731" s="487"/>
      <c r="N731" s="486"/>
      <c r="O731" s="487"/>
      <c r="P731" s="486"/>
      <c r="Q731" s="487"/>
      <c r="R731" s="486"/>
      <c r="S731" s="487"/>
      <c r="T731" s="486"/>
      <c r="U731" s="487"/>
      <c r="V731" s="486"/>
      <c r="W731" s="487"/>
      <c r="X731" s="486"/>
      <c r="Y731" s="487"/>
      <c r="Z731" s="486"/>
      <c r="AA731" s="487"/>
    </row>
    <row r="732" spans="2:27" x14ac:dyDescent="0.2">
      <c r="B732" s="406"/>
      <c r="C732" s="372"/>
      <c r="D732" s="372"/>
      <c r="E732" s="486"/>
      <c r="F732" s="487"/>
      <c r="G732" s="486"/>
      <c r="H732" s="487"/>
      <c r="I732" s="486"/>
      <c r="J732" s="487"/>
      <c r="K732" s="486"/>
      <c r="L732" s="487"/>
      <c r="M732" s="486"/>
      <c r="N732" s="487"/>
      <c r="O732" s="486"/>
      <c r="P732" s="487"/>
      <c r="Q732" s="486"/>
      <c r="R732" s="487"/>
      <c r="S732" s="486"/>
      <c r="T732" s="487"/>
      <c r="U732" s="486"/>
      <c r="V732" s="487"/>
      <c r="W732" s="486"/>
      <c r="X732" s="487"/>
      <c r="Y732" s="486"/>
      <c r="Z732" s="487"/>
      <c r="AA732" s="402"/>
    </row>
    <row r="733" spans="2:27" x14ac:dyDescent="0.2">
      <c r="B733" s="405"/>
      <c r="C733" s="372"/>
      <c r="D733" s="372"/>
      <c r="E733" s="402"/>
      <c r="F733" s="486"/>
      <c r="G733" s="487"/>
      <c r="H733" s="486"/>
      <c r="I733" s="487"/>
      <c r="J733" s="486"/>
      <c r="K733" s="487"/>
      <c r="L733" s="486"/>
      <c r="M733" s="487"/>
      <c r="N733" s="486"/>
      <c r="O733" s="487"/>
      <c r="P733" s="486"/>
      <c r="Q733" s="487"/>
      <c r="R733" s="486"/>
      <c r="S733" s="487"/>
      <c r="T733" s="486"/>
      <c r="U733" s="487"/>
      <c r="V733" s="486"/>
      <c r="W733" s="487"/>
      <c r="X733" s="486"/>
      <c r="Y733" s="487"/>
      <c r="Z733" s="486"/>
      <c r="AA733" s="487"/>
    </row>
    <row r="734" spans="2:27" x14ac:dyDescent="0.2">
      <c r="B734" s="406"/>
      <c r="C734" s="372"/>
      <c r="D734" s="372"/>
      <c r="E734" s="486"/>
      <c r="F734" s="487"/>
      <c r="G734" s="486"/>
      <c r="H734" s="487"/>
      <c r="I734" s="486"/>
      <c r="J734" s="487"/>
      <c r="K734" s="486"/>
      <c r="L734" s="487"/>
      <c r="M734" s="486"/>
      <c r="N734" s="487"/>
      <c r="O734" s="486"/>
      <c r="P734" s="487"/>
      <c r="Q734" s="486"/>
      <c r="R734" s="487"/>
      <c r="S734" s="486"/>
      <c r="T734" s="487"/>
      <c r="U734" s="486"/>
      <c r="V734" s="487"/>
      <c r="W734" s="486"/>
      <c r="X734" s="487"/>
      <c r="Y734" s="486"/>
      <c r="Z734" s="487"/>
      <c r="AA734" s="402"/>
    </row>
    <row r="735" spans="2:27" x14ac:dyDescent="0.2">
      <c r="B735" s="405"/>
      <c r="C735" s="372"/>
      <c r="D735" s="372"/>
      <c r="E735" s="402"/>
      <c r="F735" s="486"/>
      <c r="G735" s="487"/>
      <c r="H735" s="486"/>
      <c r="I735" s="487"/>
      <c r="J735" s="486"/>
      <c r="K735" s="487"/>
      <c r="L735" s="486"/>
      <c r="M735" s="487"/>
      <c r="N735" s="486"/>
      <c r="O735" s="487"/>
      <c r="P735" s="486"/>
      <c r="Q735" s="487"/>
      <c r="R735" s="486"/>
      <c r="S735" s="487"/>
      <c r="T735" s="486"/>
      <c r="U735" s="487"/>
      <c r="V735" s="486"/>
      <c r="W735" s="487"/>
      <c r="X735" s="486"/>
      <c r="Y735" s="487"/>
      <c r="Z735" s="486"/>
      <c r="AA735" s="487"/>
    </row>
    <row r="736" spans="2:27" x14ac:dyDescent="0.2">
      <c r="B736" s="406"/>
      <c r="C736" s="372"/>
      <c r="D736" s="372"/>
      <c r="E736" s="486"/>
      <c r="F736" s="487"/>
      <c r="G736" s="486"/>
      <c r="H736" s="487"/>
      <c r="I736" s="486"/>
      <c r="J736" s="487"/>
      <c r="K736" s="486"/>
      <c r="L736" s="487"/>
      <c r="M736" s="486"/>
      <c r="N736" s="487"/>
      <c r="O736" s="486"/>
      <c r="P736" s="487"/>
      <c r="Q736" s="486"/>
      <c r="R736" s="487"/>
      <c r="S736" s="486"/>
      <c r="T736" s="487"/>
      <c r="U736" s="486"/>
      <c r="V736" s="487"/>
      <c r="W736" s="486"/>
      <c r="X736" s="487"/>
      <c r="Y736" s="486"/>
      <c r="Z736" s="487"/>
      <c r="AA736" s="402"/>
    </row>
    <row r="737" spans="2:27" x14ac:dyDescent="0.2">
      <c r="B737" s="405"/>
      <c r="C737" s="372"/>
      <c r="D737" s="372"/>
      <c r="E737" s="402"/>
      <c r="F737" s="486"/>
      <c r="G737" s="487"/>
      <c r="H737" s="486"/>
      <c r="I737" s="487"/>
      <c r="J737" s="486"/>
      <c r="K737" s="487"/>
      <c r="L737" s="486"/>
      <c r="M737" s="487"/>
      <c r="N737" s="486"/>
      <c r="O737" s="487"/>
      <c r="P737" s="486"/>
      <c r="Q737" s="487"/>
      <c r="R737" s="486"/>
      <c r="S737" s="487"/>
      <c r="T737" s="486"/>
      <c r="U737" s="487"/>
      <c r="V737" s="486"/>
      <c r="W737" s="487"/>
      <c r="X737" s="486"/>
      <c r="Y737" s="487"/>
      <c r="Z737" s="486"/>
      <c r="AA737" s="487"/>
    </row>
    <row r="738" spans="2:27" x14ac:dyDescent="0.2">
      <c r="B738" s="406"/>
      <c r="C738" s="372"/>
      <c r="D738" s="372"/>
      <c r="E738" s="486"/>
      <c r="F738" s="487"/>
      <c r="G738" s="486"/>
      <c r="H738" s="487"/>
      <c r="I738" s="486"/>
      <c r="J738" s="487"/>
      <c r="K738" s="486"/>
      <c r="L738" s="487"/>
      <c r="M738" s="486"/>
      <c r="N738" s="487"/>
      <c r="O738" s="486"/>
      <c r="P738" s="487"/>
      <c r="Q738" s="486"/>
      <c r="R738" s="487"/>
      <c r="S738" s="486"/>
      <c r="T738" s="487"/>
      <c r="U738" s="486"/>
      <c r="V738" s="487"/>
      <c r="W738" s="486"/>
      <c r="X738" s="487"/>
      <c r="Y738" s="486"/>
      <c r="Z738" s="487"/>
      <c r="AA738" s="402"/>
    </row>
    <row r="739" spans="2:27" x14ac:dyDescent="0.2">
      <c r="B739" s="405"/>
      <c r="C739" s="372"/>
      <c r="D739" s="372"/>
      <c r="E739" s="402"/>
      <c r="F739" s="486"/>
      <c r="G739" s="487"/>
      <c r="H739" s="486"/>
      <c r="I739" s="487"/>
      <c r="J739" s="486"/>
      <c r="K739" s="487"/>
      <c r="L739" s="486"/>
      <c r="M739" s="487"/>
      <c r="N739" s="486"/>
      <c r="O739" s="487"/>
      <c r="P739" s="486"/>
      <c r="Q739" s="487"/>
      <c r="R739" s="486"/>
      <c r="S739" s="487"/>
      <c r="T739" s="486"/>
      <c r="U739" s="487"/>
      <c r="V739" s="486"/>
      <c r="W739" s="487"/>
      <c r="X739" s="486"/>
      <c r="Y739" s="487"/>
      <c r="Z739" s="486"/>
      <c r="AA739" s="487"/>
    </row>
    <row r="740" spans="2:27" x14ac:dyDescent="0.2">
      <c r="B740" s="406"/>
      <c r="C740" s="372"/>
      <c r="D740" s="372"/>
      <c r="E740" s="486"/>
      <c r="F740" s="487"/>
      <c r="G740" s="486"/>
      <c r="H740" s="487"/>
      <c r="I740" s="486"/>
      <c r="J740" s="487"/>
      <c r="K740" s="486"/>
      <c r="L740" s="487"/>
      <c r="M740" s="486"/>
      <c r="N740" s="487"/>
      <c r="O740" s="486"/>
      <c r="P740" s="487"/>
      <c r="Q740" s="486"/>
      <c r="R740" s="487"/>
      <c r="S740" s="486"/>
      <c r="T740" s="487"/>
      <c r="U740" s="486"/>
      <c r="V740" s="487"/>
      <c r="W740" s="486"/>
      <c r="X740" s="487"/>
      <c r="Y740" s="486"/>
      <c r="Z740" s="487"/>
      <c r="AA740" s="402"/>
    </row>
    <row r="741" spans="2:27" x14ac:dyDescent="0.2">
      <c r="B741" s="405"/>
      <c r="C741" s="372"/>
      <c r="D741" s="372"/>
      <c r="E741" s="402"/>
      <c r="F741" s="486"/>
      <c r="G741" s="487"/>
      <c r="H741" s="486"/>
      <c r="I741" s="487"/>
      <c r="J741" s="486"/>
      <c r="K741" s="487"/>
      <c r="L741" s="486"/>
      <c r="M741" s="487"/>
      <c r="N741" s="486"/>
      <c r="O741" s="487"/>
      <c r="P741" s="486"/>
      <c r="Q741" s="487"/>
      <c r="R741" s="486"/>
      <c r="S741" s="487"/>
      <c r="T741" s="486"/>
      <c r="U741" s="487"/>
      <c r="V741" s="486"/>
      <c r="W741" s="487"/>
      <c r="X741" s="486"/>
      <c r="Y741" s="487"/>
      <c r="Z741" s="486"/>
      <c r="AA741" s="487"/>
    </row>
    <row r="742" spans="2:27" x14ac:dyDescent="0.2">
      <c r="B742" s="406"/>
      <c r="C742" s="372"/>
      <c r="D742" s="372"/>
      <c r="E742" s="486"/>
      <c r="F742" s="487"/>
      <c r="G742" s="486"/>
      <c r="H742" s="487"/>
      <c r="I742" s="486"/>
      <c r="J742" s="487"/>
      <c r="K742" s="486"/>
      <c r="L742" s="487"/>
      <c r="M742" s="486"/>
      <c r="N742" s="487"/>
      <c r="O742" s="486"/>
      <c r="P742" s="487"/>
      <c r="Q742" s="486"/>
      <c r="R742" s="487"/>
      <c r="S742" s="486"/>
      <c r="T742" s="487"/>
      <c r="U742" s="486"/>
      <c r="V742" s="487"/>
      <c r="W742" s="486"/>
      <c r="X742" s="487"/>
      <c r="Y742" s="486"/>
      <c r="Z742" s="487"/>
      <c r="AA742" s="402"/>
    </row>
    <row r="743" spans="2:27" x14ac:dyDescent="0.2">
      <c r="B743" s="405"/>
      <c r="C743" s="372"/>
      <c r="D743" s="372"/>
      <c r="E743" s="402"/>
      <c r="F743" s="486"/>
      <c r="G743" s="487"/>
      <c r="H743" s="486"/>
      <c r="I743" s="487"/>
      <c r="J743" s="486"/>
      <c r="K743" s="487"/>
      <c r="L743" s="486"/>
      <c r="M743" s="487"/>
      <c r="N743" s="486"/>
      <c r="O743" s="487"/>
      <c r="P743" s="486"/>
      <c r="Q743" s="487"/>
      <c r="R743" s="486"/>
      <c r="S743" s="487"/>
      <c r="T743" s="486"/>
      <c r="U743" s="487"/>
      <c r="V743" s="486"/>
      <c r="W743" s="487"/>
      <c r="X743" s="486"/>
      <c r="Y743" s="487"/>
      <c r="Z743" s="486"/>
      <c r="AA743" s="487"/>
    </row>
    <row r="744" spans="2:27" x14ac:dyDescent="0.2">
      <c r="B744" s="406"/>
      <c r="C744" s="372"/>
      <c r="D744" s="372"/>
      <c r="E744" s="486"/>
      <c r="F744" s="487"/>
      <c r="G744" s="486"/>
      <c r="H744" s="487"/>
      <c r="I744" s="486"/>
      <c r="J744" s="487"/>
      <c r="K744" s="486"/>
      <c r="L744" s="487"/>
      <c r="M744" s="486"/>
      <c r="N744" s="487"/>
      <c r="O744" s="486"/>
      <c r="P744" s="487"/>
      <c r="Q744" s="486"/>
      <c r="R744" s="487"/>
      <c r="S744" s="486"/>
      <c r="T744" s="487"/>
      <c r="U744" s="486"/>
      <c r="V744" s="487"/>
      <c r="W744" s="486"/>
      <c r="X744" s="487"/>
      <c r="Y744" s="486"/>
      <c r="Z744" s="487"/>
      <c r="AA744" s="402"/>
    </row>
    <row r="745" spans="2:27" x14ac:dyDescent="0.2">
      <c r="B745" s="405"/>
      <c r="C745" s="372"/>
      <c r="D745" s="372"/>
      <c r="E745" s="402"/>
      <c r="F745" s="486"/>
      <c r="G745" s="487"/>
      <c r="H745" s="486"/>
      <c r="I745" s="487"/>
      <c r="J745" s="486"/>
      <c r="K745" s="487"/>
      <c r="L745" s="486"/>
      <c r="M745" s="487"/>
      <c r="N745" s="486"/>
      <c r="O745" s="487"/>
      <c r="P745" s="486"/>
      <c r="Q745" s="487"/>
      <c r="R745" s="486"/>
      <c r="S745" s="487"/>
      <c r="T745" s="486"/>
      <c r="U745" s="487"/>
      <c r="V745" s="486"/>
      <c r="W745" s="487"/>
      <c r="X745" s="486"/>
      <c r="Y745" s="487"/>
      <c r="Z745" s="486"/>
      <c r="AA745" s="487"/>
    </row>
    <row r="746" spans="2:27" x14ac:dyDescent="0.2">
      <c r="B746" s="406"/>
      <c r="C746" s="372"/>
      <c r="D746" s="372"/>
      <c r="E746" s="486"/>
      <c r="F746" s="487"/>
      <c r="G746" s="486"/>
      <c r="H746" s="487"/>
      <c r="I746" s="486"/>
      <c r="J746" s="487"/>
      <c r="K746" s="486"/>
      <c r="L746" s="487"/>
      <c r="M746" s="486"/>
      <c r="N746" s="487"/>
      <c r="O746" s="486"/>
      <c r="P746" s="487"/>
      <c r="Q746" s="486"/>
      <c r="R746" s="487"/>
      <c r="S746" s="486"/>
      <c r="T746" s="487"/>
      <c r="U746" s="486"/>
      <c r="V746" s="487"/>
      <c r="W746" s="486"/>
      <c r="X746" s="487"/>
      <c r="Y746" s="486"/>
      <c r="Z746" s="487"/>
      <c r="AA746" s="402"/>
    </row>
    <row r="747" spans="2:27" x14ac:dyDescent="0.2">
      <c r="B747" s="405"/>
      <c r="C747" s="372"/>
      <c r="D747" s="372"/>
      <c r="E747" s="402"/>
      <c r="F747" s="486"/>
      <c r="G747" s="487"/>
      <c r="H747" s="486"/>
      <c r="I747" s="487"/>
      <c r="J747" s="486"/>
      <c r="K747" s="487"/>
      <c r="L747" s="486"/>
      <c r="M747" s="487"/>
      <c r="N747" s="486"/>
      <c r="O747" s="487"/>
      <c r="P747" s="486"/>
      <c r="Q747" s="487"/>
      <c r="R747" s="486"/>
      <c r="S747" s="487"/>
      <c r="T747" s="486"/>
      <c r="U747" s="487"/>
      <c r="V747" s="486"/>
      <c r="W747" s="487"/>
      <c r="X747" s="486"/>
      <c r="Y747" s="487"/>
      <c r="Z747" s="486"/>
      <c r="AA747" s="487"/>
    </row>
    <row r="748" spans="2:27" x14ac:dyDescent="0.2">
      <c r="B748" s="406"/>
      <c r="C748" s="372"/>
      <c r="D748" s="372"/>
      <c r="E748" s="486"/>
      <c r="F748" s="487"/>
      <c r="G748" s="486"/>
      <c r="H748" s="487"/>
      <c r="I748" s="486"/>
      <c r="J748" s="487"/>
      <c r="K748" s="486"/>
      <c r="L748" s="487"/>
      <c r="M748" s="486"/>
      <c r="N748" s="487"/>
      <c r="O748" s="486"/>
      <c r="P748" s="487"/>
      <c r="Q748" s="486"/>
      <c r="R748" s="487"/>
      <c r="S748" s="486"/>
      <c r="T748" s="487"/>
      <c r="U748" s="486"/>
      <c r="V748" s="487"/>
      <c r="W748" s="486"/>
      <c r="X748" s="487"/>
      <c r="Y748" s="486"/>
      <c r="Z748" s="487"/>
      <c r="AA748" s="402"/>
    </row>
    <row r="749" spans="2:27" x14ac:dyDescent="0.2">
      <c r="B749" s="405"/>
      <c r="C749" s="372"/>
      <c r="D749" s="372"/>
      <c r="E749" s="402"/>
      <c r="F749" s="486"/>
      <c r="G749" s="487"/>
      <c r="H749" s="486"/>
      <c r="I749" s="487"/>
      <c r="J749" s="486"/>
      <c r="K749" s="487"/>
      <c r="L749" s="486"/>
      <c r="M749" s="487"/>
      <c r="N749" s="486"/>
      <c r="O749" s="487"/>
      <c r="P749" s="486"/>
      <c r="Q749" s="487"/>
      <c r="R749" s="486"/>
      <c r="S749" s="487"/>
      <c r="T749" s="486"/>
      <c r="U749" s="487"/>
      <c r="V749" s="486"/>
      <c r="W749" s="487"/>
      <c r="X749" s="486"/>
      <c r="Y749" s="487"/>
      <c r="Z749" s="486"/>
      <c r="AA749" s="487"/>
    </row>
    <row r="750" spans="2:27" x14ac:dyDescent="0.2">
      <c r="B750" s="406"/>
      <c r="C750" s="372"/>
      <c r="D750" s="372"/>
      <c r="E750" s="486"/>
      <c r="F750" s="487"/>
      <c r="G750" s="486"/>
      <c r="H750" s="487"/>
      <c r="I750" s="486"/>
      <c r="J750" s="487"/>
      <c r="K750" s="486"/>
      <c r="L750" s="487"/>
      <c r="M750" s="486"/>
      <c r="N750" s="487"/>
      <c r="O750" s="486"/>
      <c r="P750" s="487"/>
      <c r="Q750" s="486"/>
      <c r="R750" s="487"/>
      <c r="S750" s="486"/>
      <c r="T750" s="487"/>
      <c r="U750" s="486"/>
      <c r="V750" s="487"/>
      <c r="W750" s="486"/>
      <c r="X750" s="487"/>
      <c r="Y750" s="486"/>
      <c r="Z750" s="487"/>
      <c r="AA750" s="402"/>
    </row>
    <row r="751" spans="2:27" x14ac:dyDescent="0.2">
      <c r="B751" s="405"/>
      <c r="C751" s="372"/>
      <c r="D751" s="372"/>
      <c r="E751" s="402"/>
      <c r="F751" s="486"/>
      <c r="G751" s="487"/>
      <c r="H751" s="486"/>
      <c r="I751" s="487"/>
      <c r="J751" s="486"/>
      <c r="K751" s="487"/>
      <c r="L751" s="486"/>
      <c r="M751" s="487"/>
      <c r="N751" s="486"/>
      <c r="O751" s="487"/>
      <c r="P751" s="486"/>
      <c r="Q751" s="487"/>
      <c r="R751" s="486"/>
      <c r="S751" s="487"/>
      <c r="T751" s="486"/>
      <c r="U751" s="487"/>
      <c r="V751" s="486"/>
      <c r="W751" s="487"/>
      <c r="X751" s="486"/>
      <c r="Y751" s="487"/>
      <c r="Z751" s="486"/>
      <c r="AA751" s="487"/>
    </row>
    <row r="752" spans="2:27" x14ac:dyDescent="0.2">
      <c r="B752" s="406"/>
      <c r="C752" s="372"/>
      <c r="D752" s="372"/>
      <c r="E752" s="486"/>
      <c r="F752" s="487"/>
      <c r="G752" s="486"/>
      <c r="H752" s="487"/>
      <c r="I752" s="486"/>
      <c r="J752" s="487"/>
      <c r="K752" s="486"/>
      <c r="L752" s="487"/>
      <c r="M752" s="486"/>
      <c r="N752" s="487"/>
      <c r="O752" s="486"/>
      <c r="P752" s="487"/>
      <c r="Q752" s="486"/>
      <c r="R752" s="487"/>
      <c r="S752" s="486"/>
      <c r="T752" s="487"/>
      <c r="U752" s="486"/>
      <c r="V752" s="487"/>
      <c r="W752" s="486"/>
      <c r="X752" s="487"/>
      <c r="Y752" s="486"/>
      <c r="Z752" s="487"/>
      <c r="AA752" s="402"/>
    </row>
    <row r="753" spans="2:27" x14ac:dyDescent="0.2">
      <c r="B753" s="405"/>
      <c r="C753" s="372"/>
      <c r="D753" s="372"/>
      <c r="E753" s="402"/>
      <c r="F753" s="486"/>
      <c r="G753" s="487"/>
      <c r="H753" s="486"/>
      <c r="I753" s="487"/>
      <c r="J753" s="486"/>
      <c r="K753" s="487"/>
      <c r="L753" s="486"/>
      <c r="M753" s="487"/>
      <c r="N753" s="486"/>
      <c r="O753" s="487"/>
      <c r="P753" s="486"/>
      <c r="Q753" s="487"/>
      <c r="R753" s="486"/>
      <c r="S753" s="487"/>
      <c r="T753" s="486"/>
      <c r="U753" s="487"/>
      <c r="V753" s="486"/>
      <c r="W753" s="487"/>
      <c r="X753" s="486"/>
      <c r="Y753" s="487"/>
      <c r="Z753" s="486"/>
      <c r="AA753" s="487"/>
    </row>
    <row r="754" spans="2:27" x14ac:dyDescent="0.2">
      <c r="B754" s="406"/>
      <c r="C754" s="372"/>
      <c r="D754" s="372"/>
      <c r="E754" s="486"/>
      <c r="F754" s="487"/>
      <c r="G754" s="486"/>
      <c r="H754" s="487"/>
      <c r="I754" s="486"/>
      <c r="J754" s="487"/>
      <c r="K754" s="486"/>
      <c r="L754" s="487"/>
      <c r="M754" s="486"/>
      <c r="N754" s="487"/>
      <c r="O754" s="486"/>
      <c r="P754" s="487"/>
      <c r="Q754" s="486"/>
      <c r="R754" s="487"/>
      <c r="S754" s="486"/>
      <c r="T754" s="487"/>
      <c r="U754" s="486"/>
      <c r="V754" s="487"/>
      <c r="W754" s="486"/>
      <c r="X754" s="487"/>
      <c r="Y754" s="486"/>
      <c r="Z754" s="487"/>
      <c r="AA754" s="402"/>
    </row>
    <row r="755" spans="2:27" x14ac:dyDescent="0.2">
      <c r="B755" s="405"/>
      <c r="C755" s="372"/>
      <c r="D755" s="372"/>
      <c r="E755" s="402"/>
      <c r="F755" s="486"/>
      <c r="G755" s="487"/>
      <c r="H755" s="486"/>
      <c r="I755" s="487"/>
      <c r="J755" s="486"/>
      <c r="K755" s="487"/>
      <c r="L755" s="486"/>
      <c r="M755" s="487"/>
      <c r="N755" s="486"/>
      <c r="O755" s="487"/>
      <c r="P755" s="486"/>
      <c r="Q755" s="487"/>
      <c r="R755" s="486"/>
      <c r="S755" s="487"/>
      <c r="T755" s="486"/>
      <c r="U755" s="487"/>
      <c r="V755" s="486"/>
      <c r="W755" s="487"/>
      <c r="X755" s="486"/>
      <c r="Y755" s="487"/>
      <c r="Z755" s="486"/>
      <c r="AA755" s="487"/>
    </row>
    <row r="756" spans="2:27" x14ac:dyDescent="0.2">
      <c r="B756" s="406"/>
      <c r="C756" s="372"/>
      <c r="D756" s="372"/>
      <c r="E756" s="486"/>
      <c r="F756" s="487"/>
      <c r="G756" s="486"/>
      <c r="H756" s="487"/>
      <c r="I756" s="486"/>
      <c r="J756" s="487"/>
      <c r="K756" s="486"/>
      <c r="L756" s="487"/>
      <c r="M756" s="486"/>
      <c r="N756" s="487"/>
      <c r="O756" s="486"/>
      <c r="P756" s="487"/>
      <c r="Q756" s="486"/>
      <c r="R756" s="487"/>
      <c r="S756" s="486"/>
      <c r="T756" s="487"/>
      <c r="U756" s="486"/>
      <c r="V756" s="487"/>
      <c r="W756" s="486"/>
      <c r="X756" s="487"/>
      <c r="Y756" s="486"/>
      <c r="Z756" s="487"/>
      <c r="AA756" s="402"/>
    </row>
    <row r="757" spans="2:27" x14ac:dyDescent="0.2">
      <c r="B757" s="405"/>
      <c r="C757" s="372"/>
      <c r="D757" s="372"/>
      <c r="E757" s="402"/>
      <c r="F757" s="486"/>
      <c r="G757" s="487"/>
      <c r="H757" s="486"/>
      <c r="I757" s="487"/>
      <c r="J757" s="486"/>
      <c r="K757" s="487"/>
      <c r="L757" s="486"/>
      <c r="M757" s="487"/>
      <c r="N757" s="486"/>
      <c r="O757" s="487"/>
      <c r="P757" s="486"/>
      <c r="Q757" s="487"/>
      <c r="R757" s="486"/>
      <c r="S757" s="487"/>
      <c r="T757" s="486"/>
      <c r="U757" s="487"/>
      <c r="V757" s="486"/>
      <c r="W757" s="487"/>
      <c r="X757" s="486"/>
      <c r="Y757" s="487"/>
      <c r="Z757" s="486"/>
      <c r="AA757" s="487"/>
    </row>
    <row r="758" spans="2:27" x14ac:dyDescent="0.2">
      <c r="B758" s="406"/>
      <c r="C758" s="372"/>
      <c r="D758" s="372"/>
      <c r="E758" s="486"/>
      <c r="F758" s="487"/>
      <c r="G758" s="486"/>
      <c r="H758" s="487"/>
      <c r="I758" s="486"/>
      <c r="J758" s="487"/>
      <c r="K758" s="486"/>
      <c r="L758" s="487"/>
      <c r="M758" s="486"/>
      <c r="N758" s="487"/>
      <c r="O758" s="486"/>
      <c r="P758" s="487"/>
      <c r="Q758" s="486"/>
      <c r="R758" s="487"/>
      <c r="S758" s="486"/>
      <c r="T758" s="487"/>
      <c r="U758" s="486"/>
      <c r="V758" s="487"/>
      <c r="W758" s="486"/>
      <c r="X758" s="487"/>
      <c r="Y758" s="486"/>
      <c r="Z758" s="487"/>
      <c r="AA758" s="402"/>
    </row>
    <row r="759" spans="2:27" x14ac:dyDescent="0.2">
      <c r="B759" s="405"/>
      <c r="C759" s="372"/>
      <c r="D759" s="372"/>
      <c r="E759" s="402"/>
      <c r="F759" s="486"/>
      <c r="G759" s="487"/>
      <c r="H759" s="486"/>
      <c r="I759" s="487"/>
      <c r="J759" s="486"/>
      <c r="K759" s="487"/>
      <c r="L759" s="486"/>
      <c r="M759" s="487"/>
      <c r="N759" s="486"/>
      <c r="O759" s="487"/>
      <c r="P759" s="486"/>
      <c r="Q759" s="487"/>
      <c r="R759" s="486"/>
      <c r="S759" s="487"/>
      <c r="T759" s="486"/>
      <c r="U759" s="487"/>
      <c r="V759" s="486"/>
      <c r="W759" s="487"/>
      <c r="X759" s="486"/>
      <c r="Y759" s="487"/>
      <c r="Z759" s="486"/>
      <c r="AA759" s="487"/>
    </row>
    <row r="760" spans="2:27" x14ac:dyDescent="0.2">
      <c r="B760" s="406"/>
      <c r="C760" s="372"/>
      <c r="D760" s="372"/>
      <c r="E760" s="486"/>
      <c r="F760" s="487"/>
      <c r="G760" s="486"/>
      <c r="H760" s="487"/>
      <c r="I760" s="486"/>
      <c r="J760" s="487"/>
      <c r="K760" s="486"/>
      <c r="L760" s="487"/>
      <c r="M760" s="486"/>
      <c r="N760" s="487"/>
      <c r="O760" s="486"/>
      <c r="P760" s="487"/>
      <c r="Q760" s="486"/>
      <c r="R760" s="487"/>
      <c r="S760" s="486"/>
      <c r="T760" s="487"/>
      <c r="U760" s="486"/>
      <c r="V760" s="487"/>
      <c r="W760" s="486"/>
      <c r="X760" s="487"/>
      <c r="Y760" s="486"/>
      <c r="Z760" s="487"/>
      <c r="AA760" s="402"/>
    </row>
    <row r="761" spans="2:27" x14ac:dyDescent="0.2">
      <c r="B761" s="405"/>
      <c r="C761" s="372"/>
      <c r="D761" s="372"/>
      <c r="E761" s="402"/>
      <c r="F761" s="486"/>
      <c r="G761" s="487"/>
      <c r="H761" s="486"/>
      <c r="I761" s="487"/>
      <c r="J761" s="486"/>
      <c r="K761" s="487"/>
      <c r="L761" s="486"/>
      <c r="M761" s="487"/>
      <c r="N761" s="486"/>
      <c r="O761" s="487"/>
      <c r="P761" s="486"/>
      <c r="Q761" s="487"/>
      <c r="R761" s="486"/>
      <c r="S761" s="487"/>
      <c r="T761" s="486"/>
      <c r="U761" s="487"/>
      <c r="V761" s="486"/>
      <c r="W761" s="487"/>
      <c r="X761" s="486"/>
      <c r="Y761" s="487"/>
      <c r="Z761" s="486"/>
      <c r="AA761" s="487"/>
    </row>
    <row r="762" spans="2:27" x14ac:dyDescent="0.2">
      <c r="B762" s="406"/>
      <c r="C762" s="372"/>
      <c r="D762" s="372"/>
      <c r="E762" s="486"/>
      <c r="F762" s="487"/>
      <c r="G762" s="486"/>
      <c r="H762" s="487"/>
      <c r="I762" s="486"/>
      <c r="J762" s="487"/>
      <c r="K762" s="486"/>
      <c r="L762" s="487"/>
      <c r="M762" s="486"/>
      <c r="N762" s="487"/>
      <c r="O762" s="486"/>
      <c r="P762" s="487"/>
      <c r="Q762" s="486"/>
      <c r="R762" s="487"/>
      <c r="S762" s="486"/>
      <c r="T762" s="487"/>
      <c r="U762" s="486"/>
      <c r="V762" s="487"/>
      <c r="W762" s="486"/>
      <c r="X762" s="487"/>
      <c r="Y762" s="486"/>
      <c r="Z762" s="487"/>
      <c r="AA762" s="402"/>
    </row>
    <row r="763" spans="2:27" x14ac:dyDescent="0.2">
      <c r="B763" s="405"/>
      <c r="C763" s="372"/>
      <c r="D763" s="372"/>
      <c r="E763" s="402"/>
      <c r="F763" s="486"/>
      <c r="G763" s="487"/>
      <c r="H763" s="486"/>
      <c r="I763" s="487"/>
      <c r="J763" s="486"/>
      <c r="K763" s="487"/>
      <c r="L763" s="486"/>
      <c r="M763" s="487"/>
      <c r="N763" s="486"/>
      <c r="O763" s="487"/>
      <c r="P763" s="486"/>
      <c r="Q763" s="487"/>
      <c r="R763" s="486"/>
      <c r="S763" s="487"/>
      <c r="T763" s="486"/>
      <c r="U763" s="487"/>
      <c r="V763" s="486"/>
      <c r="W763" s="487"/>
      <c r="X763" s="486"/>
      <c r="Y763" s="487"/>
      <c r="Z763" s="486"/>
      <c r="AA763" s="487"/>
    </row>
    <row r="764" spans="2:27" x14ac:dyDescent="0.2">
      <c r="B764" s="406"/>
      <c r="C764" s="372"/>
      <c r="D764" s="372"/>
      <c r="E764" s="486"/>
      <c r="F764" s="487"/>
      <c r="G764" s="486"/>
      <c r="H764" s="487"/>
      <c r="I764" s="486"/>
      <c r="J764" s="487"/>
      <c r="K764" s="486"/>
      <c r="L764" s="487"/>
      <c r="M764" s="486"/>
      <c r="N764" s="487"/>
      <c r="O764" s="486"/>
      <c r="P764" s="487"/>
      <c r="Q764" s="486"/>
      <c r="R764" s="487"/>
      <c r="S764" s="486"/>
      <c r="T764" s="487"/>
      <c r="U764" s="486"/>
      <c r="V764" s="487"/>
      <c r="W764" s="486"/>
      <c r="X764" s="487"/>
      <c r="Y764" s="486"/>
      <c r="Z764" s="487"/>
      <c r="AA764" s="402"/>
    </row>
    <row r="765" spans="2:27" x14ac:dyDescent="0.2">
      <c r="B765" s="405"/>
      <c r="C765" s="372"/>
      <c r="D765" s="372"/>
      <c r="E765" s="402"/>
      <c r="F765" s="486"/>
      <c r="G765" s="487"/>
      <c r="H765" s="486"/>
      <c r="I765" s="487"/>
      <c r="J765" s="486"/>
      <c r="K765" s="487"/>
      <c r="L765" s="486"/>
      <c r="M765" s="487"/>
      <c r="N765" s="486"/>
      <c r="O765" s="487"/>
      <c r="P765" s="486"/>
      <c r="Q765" s="487"/>
      <c r="R765" s="486"/>
      <c r="S765" s="487"/>
      <c r="T765" s="486"/>
      <c r="U765" s="487"/>
      <c r="V765" s="486"/>
      <c r="W765" s="487"/>
      <c r="X765" s="486"/>
      <c r="Y765" s="487"/>
      <c r="Z765" s="486"/>
      <c r="AA765" s="487"/>
    </row>
    <row r="766" spans="2:27" x14ac:dyDescent="0.2">
      <c r="B766" s="406"/>
      <c r="C766" s="372"/>
      <c r="D766" s="372"/>
      <c r="E766" s="486"/>
      <c r="F766" s="487"/>
      <c r="G766" s="486"/>
      <c r="H766" s="487"/>
      <c r="I766" s="486"/>
      <c r="J766" s="487"/>
      <c r="K766" s="486"/>
      <c r="L766" s="487"/>
      <c r="M766" s="486"/>
      <c r="N766" s="487"/>
      <c r="O766" s="486"/>
      <c r="P766" s="487"/>
      <c r="Q766" s="486"/>
      <c r="R766" s="487"/>
      <c r="S766" s="486"/>
      <c r="T766" s="487"/>
      <c r="U766" s="486"/>
      <c r="V766" s="487"/>
      <c r="W766" s="486"/>
      <c r="X766" s="487"/>
      <c r="Y766" s="486"/>
      <c r="Z766" s="487"/>
      <c r="AA766" s="402"/>
    </row>
    <row r="767" spans="2:27" x14ac:dyDescent="0.2">
      <c r="B767" s="405"/>
      <c r="C767" s="372"/>
      <c r="D767" s="372"/>
      <c r="E767" s="402"/>
      <c r="F767" s="486"/>
      <c r="G767" s="487"/>
      <c r="H767" s="486"/>
      <c r="I767" s="487"/>
      <c r="J767" s="486"/>
      <c r="K767" s="487"/>
      <c r="L767" s="486"/>
      <c r="M767" s="487"/>
      <c r="N767" s="486"/>
      <c r="O767" s="487"/>
      <c r="P767" s="486"/>
      <c r="Q767" s="487"/>
      <c r="R767" s="486"/>
      <c r="S767" s="487"/>
      <c r="T767" s="486"/>
      <c r="U767" s="487"/>
      <c r="V767" s="486"/>
      <c r="W767" s="487"/>
      <c r="X767" s="486"/>
      <c r="Y767" s="487"/>
      <c r="Z767" s="486"/>
      <c r="AA767" s="487"/>
    </row>
    <row r="768" spans="2:27" x14ac:dyDescent="0.2">
      <c r="B768" s="406"/>
      <c r="C768" s="372"/>
      <c r="D768" s="372"/>
      <c r="E768" s="486"/>
      <c r="F768" s="487"/>
      <c r="G768" s="486"/>
      <c r="H768" s="487"/>
      <c r="I768" s="486"/>
      <c r="J768" s="487"/>
      <c r="K768" s="486"/>
      <c r="L768" s="487"/>
      <c r="M768" s="486"/>
      <c r="N768" s="487"/>
      <c r="O768" s="486"/>
      <c r="P768" s="487"/>
      <c r="Q768" s="486"/>
      <c r="R768" s="487"/>
      <c r="S768" s="486"/>
      <c r="T768" s="487"/>
      <c r="U768" s="486"/>
      <c r="V768" s="487"/>
      <c r="W768" s="486"/>
      <c r="X768" s="487"/>
      <c r="Y768" s="486"/>
      <c r="Z768" s="487"/>
      <c r="AA768" s="402"/>
    </row>
    <row r="769" spans="2:27" x14ac:dyDescent="0.2">
      <c r="B769" s="405"/>
      <c r="C769" s="372"/>
      <c r="D769" s="372"/>
      <c r="E769" s="402"/>
      <c r="F769" s="486"/>
      <c r="G769" s="487"/>
      <c r="H769" s="486"/>
      <c r="I769" s="487"/>
      <c r="J769" s="486"/>
      <c r="K769" s="487"/>
      <c r="L769" s="486"/>
      <c r="M769" s="487"/>
      <c r="N769" s="486"/>
      <c r="O769" s="487"/>
      <c r="P769" s="486"/>
      <c r="Q769" s="487"/>
      <c r="R769" s="486"/>
      <c r="S769" s="487"/>
      <c r="T769" s="486"/>
      <c r="U769" s="487"/>
      <c r="V769" s="486"/>
      <c r="W769" s="487"/>
      <c r="X769" s="486"/>
      <c r="Y769" s="487"/>
      <c r="Z769" s="486"/>
      <c r="AA769" s="487"/>
    </row>
    <row r="770" spans="2:27" x14ac:dyDescent="0.2">
      <c r="B770" s="406"/>
      <c r="C770" s="372"/>
      <c r="D770" s="372"/>
      <c r="E770" s="486"/>
      <c r="F770" s="487"/>
      <c r="G770" s="486"/>
      <c r="H770" s="487"/>
      <c r="I770" s="486"/>
      <c r="J770" s="487"/>
      <c r="K770" s="486"/>
      <c r="L770" s="487"/>
      <c r="M770" s="486"/>
      <c r="N770" s="487"/>
      <c r="O770" s="486"/>
      <c r="P770" s="487"/>
      <c r="Q770" s="486"/>
      <c r="R770" s="487"/>
      <c r="S770" s="486"/>
      <c r="T770" s="487"/>
      <c r="U770" s="486"/>
      <c r="V770" s="487"/>
      <c r="W770" s="486"/>
      <c r="X770" s="487"/>
      <c r="Y770" s="486"/>
      <c r="Z770" s="487"/>
      <c r="AA770" s="402"/>
    </row>
    <row r="771" spans="2:27" x14ac:dyDescent="0.2">
      <c r="B771" s="405"/>
      <c r="C771" s="372"/>
      <c r="D771" s="372"/>
      <c r="E771" s="402"/>
      <c r="F771" s="486"/>
      <c r="G771" s="487"/>
      <c r="H771" s="486"/>
      <c r="I771" s="487"/>
      <c r="J771" s="486"/>
      <c r="K771" s="487"/>
      <c r="L771" s="486"/>
      <c r="M771" s="487"/>
      <c r="N771" s="486"/>
      <c r="O771" s="487"/>
      <c r="P771" s="486"/>
      <c r="Q771" s="487"/>
      <c r="R771" s="486"/>
      <c r="S771" s="487"/>
      <c r="T771" s="486"/>
      <c r="U771" s="487"/>
      <c r="V771" s="486"/>
      <c r="W771" s="487"/>
      <c r="X771" s="486"/>
      <c r="Y771" s="487"/>
      <c r="Z771" s="486"/>
      <c r="AA771" s="487"/>
    </row>
    <row r="772" spans="2:27" x14ac:dyDescent="0.2">
      <c r="B772" s="406"/>
      <c r="C772" s="372"/>
      <c r="D772" s="372"/>
      <c r="E772" s="486"/>
      <c r="F772" s="487"/>
      <c r="G772" s="486"/>
      <c r="H772" s="487"/>
      <c r="I772" s="486"/>
      <c r="J772" s="487"/>
      <c r="K772" s="486"/>
      <c r="L772" s="487"/>
      <c r="M772" s="486"/>
      <c r="N772" s="487"/>
      <c r="O772" s="486"/>
      <c r="P772" s="487"/>
      <c r="Q772" s="486"/>
      <c r="R772" s="487"/>
      <c r="S772" s="486"/>
      <c r="T772" s="487"/>
      <c r="U772" s="486"/>
      <c r="V772" s="487"/>
      <c r="W772" s="486"/>
      <c r="X772" s="487"/>
      <c r="Y772" s="486"/>
      <c r="Z772" s="487"/>
      <c r="AA772" s="402"/>
    </row>
    <row r="773" spans="2:27" x14ac:dyDescent="0.2">
      <c r="B773" s="405"/>
      <c r="C773" s="372"/>
      <c r="D773" s="372"/>
      <c r="E773" s="402"/>
      <c r="F773" s="486"/>
      <c r="G773" s="487"/>
      <c r="H773" s="486"/>
      <c r="I773" s="487"/>
      <c r="J773" s="486"/>
      <c r="K773" s="487"/>
      <c r="L773" s="486"/>
      <c r="M773" s="487"/>
      <c r="N773" s="486"/>
      <c r="O773" s="487"/>
      <c r="P773" s="486"/>
      <c r="Q773" s="487"/>
      <c r="R773" s="486"/>
      <c r="S773" s="487"/>
      <c r="T773" s="486"/>
      <c r="U773" s="487"/>
      <c r="V773" s="486"/>
      <c r="W773" s="487"/>
      <c r="X773" s="486"/>
      <c r="Y773" s="487"/>
      <c r="Z773" s="486"/>
      <c r="AA773" s="487"/>
    </row>
    <row r="774" spans="2:27" x14ac:dyDescent="0.2">
      <c r="B774" s="406"/>
      <c r="C774" s="372"/>
      <c r="D774" s="372"/>
      <c r="E774" s="486"/>
      <c r="F774" s="487"/>
      <c r="G774" s="486"/>
      <c r="H774" s="487"/>
      <c r="I774" s="486"/>
      <c r="J774" s="487"/>
      <c r="K774" s="486"/>
      <c r="L774" s="487"/>
      <c r="M774" s="486"/>
      <c r="N774" s="487"/>
      <c r="O774" s="486"/>
      <c r="P774" s="487"/>
      <c r="Q774" s="486"/>
      <c r="R774" s="487"/>
      <c r="S774" s="486"/>
      <c r="T774" s="487"/>
      <c r="U774" s="486"/>
      <c r="V774" s="487"/>
      <c r="W774" s="486"/>
      <c r="X774" s="487"/>
      <c r="Y774" s="486"/>
      <c r="Z774" s="487"/>
      <c r="AA774" s="402"/>
    </row>
    <row r="775" spans="2:27" x14ac:dyDescent="0.2">
      <c r="B775" s="405"/>
      <c r="C775" s="372"/>
      <c r="D775" s="372"/>
      <c r="E775" s="402"/>
      <c r="F775" s="486"/>
      <c r="G775" s="487"/>
      <c r="H775" s="486"/>
      <c r="I775" s="487"/>
      <c r="J775" s="486"/>
      <c r="K775" s="487"/>
      <c r="L775" s="486"/>
      <c r="M775" s="487"/>
      <c r="N775" s="486"/>
      <c r="O775" s="487"/>
      <c r="P775" s="486"/>
      <c r="Q775" s="487"/>
      <c r="R775" s="486"/>
      <c r="S775" s="487"/>
      <c r="T775" s="486"/>
      <c r="U775" s="487"/>
      <c r="V775" s="486"/>
      <c r="W775" s="487"/>
      <c r="X775" s="486"/>
      <c r="Y775" s="487"/>
      <c r="Z775" s="486"/>
      <c r="AA775" s="487"/>
    </row>
    <row r="776" spans="2:27" x14ac:dyDescent="0.2">
      <c r="B776" s="406"/>
      <c r="C776" s="372"/>
      <c r="D776" s="372"/>
      <c r="E776" s="486"/>
      <c r="F776" s="487"/>
      <c r="G776" s="486"/>
      <c r="H776" s="487"/>
      <c r="I776" s="486"/>
      <c r="J776" s="487"/>
      <c r="K776" s="486"/>
      <c r="L776" s="487"/>
      <c r="M776" s="486"/>
      <c r="N776" s="487"/>
      <c r="O776" s="486"/>
      <c r="P776" s="487"/>
      <c r="Q776" s="486"/>
      <c r="R776" s="487"/>
      <c r="S776" s="486"/>
      <c r="T776" s="487"/>
      <c r="U776" s="486"/>
      <c r="V776" s="487"/>
      <c r="W776" s="486"/>
      <c r="X776" s="487"/>
      <c r="Y776" s="486"/>
      <c r="Z776" s="487"/>
      <c r="AA776" s="402"/>
    </row>
    <row r="777" spans="2:27" x14ac:dyDescent="0.2">
      <c r="B777" s="405"/>
      <c r="C777" s="372"/>
      <c r="D777" s="372"/>
      <c r="E777" s="402"/>
      <c r="F777" s="486"/>
      <c r="G777" s="487"/>
      <c r="H777" s="486"/>
      <c r="I777" s="487"/>
      <c r="J777" s="486"/>
      <c r="K777" s="487"/>
      <c r="L777" s="486"/>
      <c r="M777" s="487"/>
      <c r="N777" s="486"/>
      <c r="O777" s="487"/>
      <c r="P777" s="486"/>
      <c r="Q777" s="487"/>
      <c r="R777" s="486"/>
      <c r="S777" s="487"/>
      <c r="T777" s="486"/>
      <c r="U777" s="487"/>
      <c r="V777" s="486"/>
      <c r="W777" s="487"/>
      <c r="X777" s="486"/>
      <c r="Y777" s="487"/>
      <c r="Z777" s="486"/>
      <c r="AA777" s="487"/>
    </row>
    <row r="778" spans="2:27" x14ac:dyDescent="0.2">
      <c r="B778" s="406"/>
      <c r="C778" s="372"/>
      <c r="D778" s="372"/>
      <c r="E778" s="486"/>
      <c r="F778" s="487"/>
      <c r="G778" s="486"/>
      <c r="H778" s="487"/>
      <c r="I778" s="486"/>
      <c r="J778" s="487"/>
      <c r="K778" s="486"/>
      <c r="L778" s="487"/>
      <c r="M778" s="486"/>
      <c r="N778" s="487"/>
      <c r="O778" s="486"/>
      <c r="P778" s="487"/>
      <c r="Q778" s="486"/>
      <c r="R778" s="487"/>
      <c r="S778" s="486"/>
      <c r="T778" s="487"/>
      <c r="U778" s="486"/>
      <c r="V778" s="487"/>
      <c r="W778" s="486"/>
      <c r="X778" s="487"/>
      <c r="Y778" s="486"/>
      <c r="Z778" s="487"/>
      <c r="AA778" s="402"/>
    </row>
    <row r="779" spans="2:27" x14ac:dyDescent="0.2">
      <c r="B779" s="405"/>
      <c r="C779" s="372"/>
      <c r="D779" s="372"/>
      <c r="E779" s="402"/>
      <c r="F779" s="486"/>
      <c r="G779" s="487"/>
      <c r="H779" s="486"/>
      <c r="I779" s="487"/>
      <c r="J779" s="486"/>
      <c r="K779" s="487"/>
      <c r="L779" s="486"/>
      <c r="M779" s="487"/>
      <c r="N779" s="486"/>
      <c r="O779" s="487"/>
      <c r="P779" s="486"/>
      <c r="Q779" s="487"/>
      <c r="R779" s="486"/>
      <c r="S779" s="487"/>
      <c r="T779" s="486"/>
      <c r="U779" s="487"/>
      <c r="V779" s="486"/>
      <c r="W779" s="487"/>
      <c r="X779" s="486"/>
      <c r="Y779" s="487"/>
      <c r="Z779" s="486"/>
      <c r="AA779" s="487"/>
    </row>
    <row r="780" spans="2:27" x14ac:dyDescent="0.2">
      <c r="B780" s="406"/>
      <c r="C780" s="372"/>
      <c r="D780" s="372"/>
      <c r="E780" s="486"/>
      <c r="F780" s="487"/>
      <c r="G780" s="486"/>
      <c r="H780" s="487"/>
      <c r="I780" s="486"/>
      <c r="J780" s="487"/>
      <c r="K780" s="486"/>
      <c r="L780" s="487"/>
      <c r="M780" s="486"/>
      <c r="N780" s="487"/>
      <c r="O780" s="486"/>
      <c r="P780" s="487"/>
      <c r="Q780" s="486"/>
      <c r="R780" s="487"/>
      <c r="S780" s="486"/>
      <c r="T780" s="487"/>
      <c r="U780" s="486"/>
      <c r="V780" s="487"/>
      <c r="W780" s="486"/>
      <c r="X780" s="487"/>
      <c r="Y780" s="486"/>
      <c r="Z780" s="487"/>
      <c r="AA780" s="402"/>
    </row>
    <row r="781" spans="2:27" x14ac:dyDescent="0.2">
      <c r="B781" s="405"/>
      <c r="C781" s="372"/>
      <c r="D781" s="372"/>
      <c r="E781" s="402"/>
      <c r="F781" s="486"/>
      <c r="G781" s="487"/>
      <c r="H781" s="486"/>
      <c r="I781" s="487"/>
      <c r="J781" s="486"/>
      <c r="K781" s="487"/>
      <c r="L781" s="486"/>
      <c r="M781" s="487"/>
      <c r="N781" s="486"/>
      <c r="O781" s="487"/>
      <c r="P781" s="486"/>
      <c r="Q781" s="487"/>
      <c r="R781" s="486"/>
      <c r="S781" s="487"/>
      <c r="T781" s="486"/>
      <c r="U781" s="487"/>
      <c r="V781" s="486"/>
      <c r="W781" s="487"/>
      <c r="X781" s="486"/>
      <c r="Y781" s="487"/>
      <c r="Z781" s="486"/>
      <c r="AA781" s="487"/>
    </row>
    <row r="782" spans="2:27" x14ac:dyDescent="0.2">
      <c r="B782" s="406"/>
      <c r="C782" s="372"/>
      <c r="D782" s="372"/>
      <c r="E782" s="486"/>
      <c r="F782" s="487"/>
      <c r="G782" s="486"/>
      <c r="H782" s="487"/>
      <c r="I782" s="486"/>
      <c r="J782" s="487"/>
      <c r="K782" s="486"/>
      <c r="L782" s="487"/>
      <c r="M782" s="486"/>
      <c r="N782" s="487"/>
      <c r="O782" s="486"/>
      <c r="P782" s="487"/>
      <c r="Q782" s="486"/>
      <c r="R782" s="487"/>
      <c r="S782" s="486"/>
      <c r="T782" s="487"/>
      <c r="U782" s="486"/>
      <c r="V782" s="487"/>
      <c r="W782" s="486"/>
      <c r="X782" s="487"/>
      <c r="Y782" s="486"/>
      <c r="Z782" s="487"/>
      <c r="AA782" s="402"/>
    </row>
    <row r="783" spans="2:27" x14ac:dyDescent="0.2">
      <c r="B783" s="405"/>
      <c r="C783" s="372"/>
      <c r="D783" s="372"/>
      <c r="E783" s="402"/>
      <c r="F783" s="486"/>
      <c r="G783" s="487"/>
      <c r="H783" s="486"/>
      <c r="I783" s="487"/>
      <c r="J783" s="486"/>
      <c r="K783" s="487"/>
      <c r="L783" s="486"/>
      <c r="M783" s="487"/>
      <c r="N783" s="486"/>
      <c r="O783" s="487"/>
      <c r="P783" s="486"/>
      <c r="Q783" s="487"/>
      <c r="R783" s="486"/>
      <c r="S783" s="487"/>
      <c r="T783" s="486"/>
      <c r="U783" s="487"/>
      <c r="V783" s="486"/>
      <c r="W783" s="487"/>
      <c r="X783" s="486"/>
      <c r="Y783" s="487"/>
      <c r="Z783" s="486"/>
      <c r="AA783" s="487"/>
    </row>
    <row r="784" spans="2:27" x14ac:dyDescent="0.2">
      <c r="B784" s="406"/>
      <c r="C784" s="372"/>
      <c r="D784" s="372"/>
      <c r="E784" s="486"/>
      <c r="F784" s="487"/>
      <c r="G784" s="486"/>
      <c r="H784" s="487"/>
      <c r="I784" s="486"/>
      <c r="J784" s="487"/>
      <c r="K784" s="486"/>
      <c r="L784" s="487"/>
      <c r="M784" s="486"/>
      <c r="N784" s="487"/>
      <c r="O784" s="486"/>
      <c r="P784" s="487"/>
      <c r="Q784" s="486"/>
      <c r="R784" s="487"/>
      <c r="S784" s="486"/>
      <c r="T784" s="487"/>
      <c r="U784" s="486"/>
      <c r="V784" s="487"/>
      <c r="W784" s="486"/>
      <c r="X784" s="487"/>
      <c r="Y784" s="486"/>
      <c r="Z784" s="487"/>
      <c r="AA784" s="402"/>
    </row>
    <row r="785" spans="2:27" x14ac:dyDescent="0.2">
      <c r="B785" s="405"/>
      <c r="C785" s="372"/>
      <c r="D785" s="372"/>
      <c r="E785" s="402"/>
      <c r="F785" s="486"/>
      <c r="G785" s="487"/>
      <c r="H785" s="486"/>
      <c r="I785" s="487"/>
      <c r="J785" s="486"/>
      <c r="K785" s="487"/>
      <c r="L785" s="486"/>
      <c r="M785" s="487"/>
      <c r="N785" s="486"/>
      <c r="O785" s="487"/>
      <c r="P785" s="486"/>
      <c r="Q785" s="487"/>
      <c r="R785" s="486"/>
      <c r="S785" s="487"/>
      <c r="T785" s="486"/>
      <c r="U785" s="487"/>
      <c r="V785" s="486"/>
      <c r="W785" s="487"/>
      <c r="X785" s="486"/>
      <c r="Y785" s="487"/>
      <c r="Z785" s="486"/>
      <c r="AA785" s="487"/>
    </row>
    <row r="786" spans="2:27" x14ac:dyDescent="0.2">
      <c r="B786" s="406"/>
      <c r="C786" s="372"/>
      <c r="D786" s="372"/>
      <c r="E786" s="486"/>
      <c r="F786" s="487"/>
      <c r="G786" s="486"/>
      <c r="H786" s="487"/>
      <c r="I786" s="486"/>
      <c r="J786" s="487"/>
      <c r="K786" s="486"/>
      <c r="L786" s="487"/>
      <c r="M786" s="486"/>
      <c r="N786" s="487"/>
      <c r="O786" s="486"/>
      <c r="P786" s="487"/>
      <c r="Q786" s="486"/>
      <c r="R786" s="487"/>
      <c r="S786" s="486"/>
      <c r="T786" s="487"/>
      <c r="U786" s="486"/>
      <c r="V786" s="487"/>
      <c r="W786" s="486"/>
      <c r="X786" s="487"/>
      <c r="Y786" s="486"/>
      <c r="Z786" s="487"/>
      <c r="AA786" s="402"/>
    </row>
    <row r="787" spans="2:27" x14ac:dyDescent="0.2">
      <c r="B787" s="405"/>
      <c r="C787" s="372"/>
      <c r="D787" s="372"/>
      <c r="E787" s="402"/>
      <c r="F787" s="486"/>
      <c r="G787" s="487"/>
      <c r="H787" s="486"/>
      <c r="I787" s="487"/>
      <c r="J787" s="486"/>
      <c r="K787" s="487"/>
      <c r="L787" s="486"/>
      <c r="M787" s="487"/>
      <c r="N787" s="486"/>
      <c r="O787" s="487"/>
      <c r="P787" s="486"/>
      <c r="Q787" s="487"/>
      <c r="R787" s="486"/>
      <c r="S787" s="487"/>
      <c r="T787" s="486"/>
      <c r="U787" s="487"/>
      <c r="V787" s="486"/>
      <c r="W787" s="487"/>
      <c r="X787" s="486"/>
      <c r="Y787" s="487"/>
      <c r="Z787" s="486"/>
      <c r="AA787" s="487"/>
    </row>
    <row r="788" spans="2:27" x14ac:dyDescent="0.2">
      <c r="B788" s="406"/>
      <c r="C788" s="372"/>
      <c r="D788" s="372"/>
      <c r="E788" s="486"/>
      <c r="F788" s="487"/>
      <c r="G788" s="486"/>
      <c r="H788" s="487"/>
      <c r="I788" s="486"/>
      <c r="J788" s="487"/>
      <c r="K788" s="486"/>
      <c r="L788" s="487"/>
      <c r="M788" s="486"/>
      <c r="N788" s="487"/>
      <c r="O788" s="486"/>
      <c r="P788" s="487"/>
      <c r="Q788" s="486"/>
      <c r="R788" s="487"/>
      <c r="S788" s="486"/>
      <c r="T788" s="487"/>
      <c r="U788" s="486"/>
      <c r="V788" s="487"/>
      <c r="W788" s="486"/>
      <c r="X788" s="487"/>
      <c r="Y788" s="486"/>
      <c r="Z788" s="487"/>
      <c r="AA788" s="402"/>
    </row>
    <row r="789" spans="2:27" x14ac:dyDescent="0.2">
      <c r="B789" s="405"/>
      <c r="C789" s="372"/>
      <c r="D789" s="372"/>
      <c r="E789" s="402"/>
      <c r="F789" s="486"/>
      <c r="G789" s="487"/>
      <c r="H789" s="486"/>
      <c r="I789" s="487"/>
      <c r="J789" s="486"/>
      <c r="K789" s="487"/>
      <c r="L789" s="486"/>
      <c r="M789" s="487"/>
      <c r="N789" s="486"/>
      <c r="O789" s="487"/>
      <c r="P789" s="486"/>
      <c r="Q789" s="487"/>
      <c r="R789" s="486"/>
      <c r="S789" s="487"/>
      <c r="T789" s="486"/>
      <c r="U789" s="487"/>
      <c r="V789" s="486"/>
      <c r="W789" s="487"/>
      <c r="X789" s="486"/>
      <c r="Y789" s="487"/>
      <c r="Z789" s="486"/>
      <c r="AA789" s="487"/>
    </row>
    <row r="790" spans="2:27" x14ac:dyDescent="0.2">
      <c r="B790" s="406"/>
      <c r="C790" s="372"/>
      <c r="D790" s="372"/>
      <c r="E790" s="486"/>
      <c r="F790" s="487"/>
      <c r="G790" s="486"/>
      <c r="H790" s="487"/>
      <c r="I790" s="486"/>
      <c r="J790" s="487"/>
      <c r="K790" s="486"/>
      <c r="L790" s="487"/>
      <c r="M790" s="486"/>
      <c r="N790" s="487"/>
      <c r="O790" s="486"/>
      <c r="P790" s="487"/>
      <c r="Q790" s="486"/>
      <c r="R790" s="487"/>
      <c r="S790" s="486"/>
      <c r="T790" s="487"/>
      <c r="U790" s="486"/>
      <c r="V790" s="487"/>
      <c r="W790" s="486"/>
      <c r="X790" s="487"/>
      <c r="Y790" s="486"/>
      <c r="Z790" s="487"/>
      <c r="AA790" s="402"/>
    </row>
    <row r="791" spans="2:27" x14ac:dyDescent="0.2">
      <c r="B791" s="405"/>
      <c r="C791" s="372"/>
      <c r="D791" s="372"/>
      <c r="E791" s="402"/>
      <c r="F791" s="486"/>
      <c r="G791" s="487"/>
      <c r="H791" s="486"/>
      <c r="I791" s="487"/>
      <c r="J791" s="486"/>
      <c r="K791" s="487"/>
      <c r="L791" s="486"/>
      <c r="M791" s="487"/>
      <c r="N791" s="486"/>
      <c r="O791" s="487"/>
      <c r="P791" s="486"/>
      <c r="Q791" s="487"/>
      <c r="R791" s="486"/>
      <c r="S791" s="487"/>
      <c r="T791" s="486"/>
      <c r="U791" s="487"/>
      <c r="V791" s="486"/>
      <c r="W791" s="487"/>
      <c r="X791" s="486"/>
      <c r="Y791" s="487"/>
      <c r="Z791" s="486"/>
      <c r="AA791" s="487"/>
    </row>
    <row r="792" spans="2:27" x14ac:dyDescent="0.2">
      <c r="B792" s="406"/>
      <c r="C792" s="372"/>
      <c r="D792" s="372"/>
      <c r="E792" s="486"/>
      <c r="F792" s="487"/>
      <c r="G792" s="486"/>
      <c r="H792" s="487"/>
      <c r="I792" s="486"/>
      <c r="J792" s="487"/>
      <c r="K792" s="486"/>
      <c r="L792" s="487"/>
      <c r="M792" s="486"/>
      <c r="N792" s="487"/>
      <c r="O792" s="486"/>
      <c r="P792" s="487"/>
      <c r="Q792" s="486"/>
      <c r="R792" s="487"/>
      <c r="S792" s="486"/>
      <c r="T792" s="487"/>
      <c r="U792" s="486"/>
      <c r="V792" s="487"/>
      <c r="W792" s="486"/>
      <c r="X792" s="487"/>
      <c r="Y792" s="486"/>
      <c r="Z792" s="487"/>
      <c r="AA792" s="402"/>
    </row>
    <row r="793" spans="2:27" x14ac:dyDescent="0.2">
      <c r="B793" s="405"/>
      <c r="C793" s="372"/>
      <c r="D793" s="372"/>
      <c r="E793" s="402"/>
      <c r="F793" s="486"/>
      <c r="G793" s="487"/>
      <c r="H793" s="486"/>
      <c r="I793" s="487"/>
      <c r="J793" s="486"/>
      <c r="K793" s="487"/>
      <c r="L793" s="486"/>
      <c r="M793" s="487"/>
      <c r="N793" s="486"/>
      <c r="O793" s="487"/>
      <c r="P793" s="486"/>
      <c r="Q793" s="487"/>
      <c r="R793" s="486"/>
      <c r="S793" s="487"/>
      <c r="T793" s="486"/>
      <c r="U793" s="487"/>
      <c r="V793" s="486"/>
      <c r="W793" s="487"/>
      <c r="X793" s="486"/>
      <c r="Y793" s="487"/>
      <c r="Z793" s="486"/>
      <c r="AA793" s="487"/>
    </row>
    <row r="794" spans="2:27" x14ac:dyDescent="0.2">
      <c r="B794" s="406"/>
      <c r="C794" s="372"/>
      <c r="D794" s="372"/>
      <c r="E794" s="486"/>
      <c r="F794" s="487"/>
      <c r="G794" s="486"/>
      <c r="H794" s="487"/>
      <c r="I794" s="486"/>
      <c r="J794" s="487"/>
      <c r="K794" s="486"/>
      <c r="L794" s="487"/>
      <c r="M794" s="486"/>
      <c r="N794" s="487"/>
      <c r="O794" s="486"/>
      <c r="P794" s="487"/>
      <c r="Q794" s="486"/>
      <c r="R794" s="487"/>
      <c r="S794" s="486"/>
      <c r="T794" s="487"/>
      <c r="U794" s="486"/>
      <c r="V794" s="487"/>
      <c r="W794" s="486"/>
      <c r="X794" s="487"/>
      <c r="Y794" s="486"/>
      <c r="Z794" s="487"/>
      <c r="AA794" s="402"/>
    </row>
    <row r="795" spans="2:27" x14ac:dyDescent="0.2">
      <c r="B795" s="405"/>
      <c r="C795" s="372"/>
      <c r="D795" s="372"/>
      <c r="E795" s="402"/>
      <c r="F795" s="486"/>
      <c r="G795" s="487"/>
      <c r="H795" s="486"/>
      <c r="I795" s="487"/>
      <c r="J795" s="486"/>
      <c r="K795" s="487"/>
      <c r="L795" s="486"/>
      <c r="M795" s="487"/>
      <c r="N795" s="486"/>
      <c r="O795" s="487"/>
      <c r="P795" s="486"/>
      <c r="Q795" s="487"/>
      <c r="R795" s="486"/>
      <c r="S795" s="487"/>
      <c r="T795" s="486"/>
      <c r="U795" s="487"/>
      <c r="V795" s="486"/>
      <c r="W795" s="487"/>
      <c r="X795" s="486"/>
      <c r="Y795" s="487"/>
      <c r="Z795" s="486"/>
      <c r="AA795" s="487"/>
    </row>
    <row r="796" spans="2:27" x14ac:dyDescent="0.2">
      <c r="B796" s="406"/>
      <c r="C796" s="372"/>
      <c r="D796" s="372"/>
      <c r="E796" s="486"/>
      <c r="F796" s="487"/>
      <c r="G796" s="486"/>
      <c r="H796" s="487"/>
      <c r="I796" s="486"/>
      <c r="J796" s="487"/>
      <c r="K796" s="486"/>
      <c r="L796" s="487"/>
      <c r="M796" s="486"/>
      <c r="N796" s="487"/>
      <c r="O796" s="486"/>
      <c r="P796" s="487"/>
      <c r="Q796" s="486"/>
      <c r="R796" s="487"/>
      <c r="S796" s="486"/>
      <c r="T796" s="487"/>
      <c r="U796" s="486"/>
      <c r="V796" s="487"/>
      <c r="W796" s="486"/>
      <c r="X796" s="487"/>
      <c r="Y796" s="486"/>
      <c r="Z796" s="487"/>
      <c r="AA796" s="402"/>
    </row>
    <row r="797" spans="2:27" x14ac:dyDescent="0.2">
      <c r="B797" s="405"/>
      <c r="C797" s="372"/>
      <c r="D797" s="372"/>
      <c r="E797" s="402"/>
      <c r="F797" s="486"/>
      <c r="G797" s="487"/>
      <c r="H797" s="486"/>
      <c r="I797" s="487"/>
      <c r="J797" s="486"/>
      <c r="K797" s="487"/>
      <c r="L797" s="486"/>
      <c r="M797" s="487"/>
      <c r="N797" s="486"/>
      <c r="O797" s="487"/>
      <c r="P797" s="486"/>
      <c r="Q797" s="487"/>
      <c r="R797" s="486"/>
      <c r="S797" s="487"/>
      <c r="T797" s="486"/>
      <c r="U797" s="487"/>
      <c r="V797" s="486"/>
      <c r="W797" s="487"/>
      <c r="X797" s="486"/>
      <c r="Y797" s="487"/>
      <c r="Z797" s="486"/>
      <c r="AA797" s="487"/>
    </row>
    <row r="798" spans="2:27" x14ac:dyDescent="0.2">
      <c r="B798" s="406"/>
      <c r="C798" s="372"/>
      <c r="D798" s="372"/>
      <c r="E798" s="486"/>
      <c r="F798" s="487"/>
      <c r="G798" s="486"/>
      <c r="H798" s="487"/>
      <c r="I798" s="486"/>
      <c r="J798" s="487"/>
      <c r="K798" s="486"/>
      <c r="L798" s="487"/>
      <c r="M798" s="486"/>
      <c r="N798" s="487"/>
      <c r="O798" s="486"/>
      <c r="P798" s="487"/>
      <c r="Q798" s="486"/>
      <c r="R798" s="487"/>
      <c r="S798" s="486"/>
      <c r="T798" s="487"/>
      <c r="U798" s="486"/>
      <c r="V798" s="487"/>
      <c r="W798" s="486"/>
      <c r="X798" s="487"/>
      <c r="Y798" s="486"/>
      <c r="Z798" s="487"/>
      <c r="AA798" s="402"/>
    </row>
    <row r="799" spans="2:27" x14ac:dyDescent="0.2">
      <c r="B799" s="405"/>
      <c r="C799" s="372"/>
      <c r="D799" s="372"/>
      <c r="E799" s="402"/>
      <c r="F799" s="486"/>
      <c r="G799" s="487"/>
      <c r="H799" s="486"/>
      <c r="I799" s="487"/>
      <c r="J799" s="486"/>
      <c r="K799" s="487"/>
      <c r="L799" s="486"/>
      <c r="M799" s="487"/>
      <c r="N799" s="486"/>
      <c r="O799" s="487"/>
      <c r="P799" s="486"/>
      <c r="Q799" s="487"/>
      <c r="R799" s="486"/>
      <c r="S799" s="487"/>
      <c r="T799" s="486"/>
      <c r="U799" s="487"/>
      <c r="V799" s="486"/>
      <c r="W799" s="487"/>
      <c r="X799" s="486"/>
      <c r="Y799" s="487"/>
      <c r="Z799" s="486"/>
      <c r="AA799" s="487"/>
    </row>
    <row r="800" spans="2:27" x14ac:dyDescent="0.2">
      <c r="B800" s="406"/>
      <c r="C800" s="372"/>
      <c r="D800" s="372"/>
      <c r="E800" s="486"/>
      <c r="F800" s="487"/>
      <c r="G800" s="486"/>
      <c r="H800" s="487"/>
      <c r="I800" s="486"/>
      <c r="J800" s="487"/>
      <c r="K800" s="486"/>
      <c r="L800" s="487"/>
      <c r="M800" s="486"/>
      <c r="N800" s="487"/>
      <c r="O800" s="486"/>
      <c r="P800" s="487"/>
      <c r="Q800" s="486"/>
      <c r="R800" s="487"/>
      <c r="S800" s="486"/>
      <c r="T800" s="487"/>
      <c r="U800" s="486"/>
      <c r="V800" s="487"/>
      <c r="W800" s="486"/>
      <c r="X800" s="487"/>
      <c r="Y800" s="486"/>
      <c r="Z800" s="487"/>
      <c r="AA800" s="402"/>
    </row>
    <row r="801" spans="2:27" x14ac:dyDescent="0.2">
      <c r="B801" s="405"/>
      <c r="C801" s="372"/>
      <c r="D801" s="372"/>
      <c r="E801" s="402"/>
      <c r="F801" s="486"/>
      <c r="G801" s="487"/>
      <c r="H801" s="486"/>
      <c r="I801" s="487"/>
      <c r="J801" s="486"/>
      <c r="K801" s="487"/>
      <c r="L801" s="486"/>
      <c r="M801" s="487"/>
      <c r="N801" s="486"/>
      <c r="O801" s="487"/>
      <c r="P801" s="486"/>
      <c r="Q801" s="487"/>
      <c r="R801" s="486"/>
      <c r="S801" s="487"/>
      <c r="T801" s="486"/>
      <c r="U801" s="487"/>
      <c r="V801" s="486"/>
      <c r="W801" s="487"/>
      <c r="X801" s="486"/>
      <c r="Y801" s="487"/>
      <c r="Z801" s="486"/>
      <c r="AA801" s="487"/>
    </row>
    <row r="802" spans="2:27" x14ac:dyDescent="0.2">
      <c r="B802" s="406"/>
      <c r="C802" s="372"/>
      <c r="D802" s="372"/>
      <c r="E802" s="486"/>
      <c r="F802" s="487"/>
      <c r="G802" s="486"/>
      <c r="H802" s="487"/>
      <c r="I802" s="486"/>
      <c r="J802" s="487"/>
      <c r="K802" s="486"/>
      <c r="L802" s="487"/>
      <c r="M802" s="486"/>
      <c r="N802" s="487"/>
      <c r="O802" s="486"/>
      <c r="P802" s="487"/>
      <c r="Q802" s="486"/>
      <c r="R802" s="487"/>
      <c r="S802" s="486"/>
      <c r="T802" s="487"/>
      <c r="U802" s="486"/>
      <c r="V802" s="487"/>
      <c r="W802" s="486"/>
      <c r="X802" s="487"/>
      <c r="Y802" s="486"/>
      <c r="Z802" s="487"/>
      <c r="AA802" s="402"/>
    </row>
    <row r="803" spans="2:27" x14ac:dyDescent="0.2">
      <c r="B803" s="405"/>
      <c r="C803" s="372"/>
      <c r="D803" s="372"/>
      <c r="E803" s="402"/>
      <c r="F803" s="486"/>
      <c r="G803" s="487"/>
      <c r="H803" s="486"/>
      <c r="I803" s="487"/>
      <c r="J803" s="486"/>
      <c r="K803" s="487"/>
      <c r="L803" s="486"/>
      <c r="M803" s="487"/>
      <c r="N803" s="486"/>
      <c r="O803" s="487"/>
      <c r="P803" s="486"/>
      <c r="Q803" s="487"/>
      <c r="R803" s="486"/>
      <c r="S803" s="487"/>
      <c r="T803" s="486"/>
      <c r="U803" s="487"/>
      <c r="V803" s="486"/>
      <c r="W803" s="487"/>
      <c r="X803" s="486"/>
      <c r="Y803" s="487"/>
      <c r="Z803" s="486"/>
      <c r="AA803" s="487"/>
    </row>
    <row r="804" spans="2:27" x14ac:dyDescent="0.2">
      <c r="B804" s="406"/>
      <c r="C804" s="372"/>
      <c r="D804" s="372"/>
      <c r="E804" s="486"/>
      <c r="F804" s="487"/>
      <c r="G804" s="486"/>
      <c r="H804" s="487"/>
      <c r="I804" s="486"/>
      <c r="J804" s="487"/>
      <c r="K804" s="486"/>
      <c r="L804" s="487"/>
      <c r="M804" s="486"/>
      <c r="N804" s="487"/>
      <c r="O804" s="486"/>
      <c r="P804" s="487"/>
      <c r="Q804" s="486"/>
      <c r="R804" s="487"/>
      <c r="S804" s="486"/>
      <c r="T804" s="487"/>
      <c r="U804" s="486"/>
      <c r="V804" s="487"/>
      <c r="W804" s="486"/>
      <c r="X804" s="487"/>
      <c r="Y804" s="486"/>
      <c r="Z804" s="487"/>
      <c r="AA804" s="402"/>
    </row>
    <row r="805" spans="2:27" x14ac:dyDescent="0.2">
      <c r="B805" s="405"/>
      <c r="C805" s="372"/>
      <c r="D805" s="372"/>
      <c r="E805" s="402"/>
      <c r="F805" s="486"/>
      <c r="G805" s="487"/>
      <c r="H805" s="486"/>
      <c r="I805" s="487"/>
      <c r="J805" s="486"/>
      <c r="K805" s="487"/>
      <c r="L805" s="486"/>
      <c r="M805" s="487"/>
      <c r="N805" s="486"/>
      <c r="O805" s="487"/>
      <c r="P805" s="486"/>
      <c r="Q805" s="487"/>
      <c r="R805" s="486"/>
      <c r="S805" s="487"/>
      <c r="T805" s="486"/>
      <c r="U805" s="487"/>
      <c r="V805" s="486"/>
      <c r="W805" s="487"/>
      <c r="X805" s="486"/>
      <c r="Y805" s="487"/>
      <c r="Z805" s="486"/>
      <c r="AA805" s="487"/>
    </row>
    <row r="806" spans="2:27" x14ac:dyDescent="0.2">
      <c r="B806" s="406"/>
      <c r="C806" s="372"/>
      <c r="D806" s="372"/>
      <c r="E806" s="486"/>
      <c r="F806" s="487"/>
      <c r="G806" s="486"/>
      <c r="H806" s="487"/>
      <c r="I806" s="486"/>
      <c r="J806" s="487"/>
      <c r="K806" s="486"/>
      <c r="L806" s="487"/>
      <c r="M806" s="486"/>
      <c r="N806" s="487"/>
      <c r="O806" s="486"/>
      <c r="P806" s="487"/>
      <c r="Q806" s="486"/>
      <c r="R806" s="487"/>
      <c r="S806" s="486"/>
      <c r="T806" s="487"/>
      <c r="U806" s="486"/>
      <c r="V806" s="487"/>
      <c r="W806" s="486"/>
      <c r="X806" s="487"/>
      <c r="Y806" s="486"/>
      <c r="Z806" s="487"/>
      <c r="AA806" s="402"/>
    </row>
    <row r="807" spans="2:27" x14ac:dyDescent="0.2">
      <c r="B807" s="405"/>
      <c r="C807" s="372"/>
      <c r="D807" s="372"/>
      <c r="E807" s="402"/>
      <c r="F807" s="486"/>
      <c r="G807" s="487"/>
      <c r="H807" s="486"/>
      <c r="I807" s="487"/>
      <c r="J807" s="486"/>
      <c r="K807" s="487"/>
      <c r="L807" s="486"/>
      <c r="M807" s="487"/>
      <c r="N807" s="486"/>
      <c r="O807" s="487"/>
      <c r="P807" s="486"/>
      <c r="Q807" s="487"/>
      <c r="R807" s="486"/>
      <c r="S807" s="487"/>
      <c r="T807" s="486"/>
      <c r="U807" s="487"/>
      <c r="V807" s="486"/>
      <c r="W807" s="487"/>
      <c r="X807" s="486"/>
      <c r="Y807" s="487"/>
      <c r="Z807" s="486"/>
      <c r="AA807" s="487"/>
    </row>
    <row r="808" spans="2:27" x14ac:dyDescent="0.2">
      <c r="B808" s="406"/>
      <c r="C808" s="372"/>
      <c r="D808" s="372"/>
      <c r="E808" s="486"/>
      <c r="F808" s="487"/>
      <c r="G808" s="486"/>
      <c r="H808" s="487"/>
      <c r="I808" s="486"/>
      <c r="J808" s="487"/>
      <c r="K808" s="486"/>
      <c r="L808" s="487"/>
      <c r="M808" s="486"/>
      <c r="N808" s="487"/>
      <c r="O808" s="486"/>
      <c r="P808" s="487"/>
      <c r="Q808" s="486"/>
      <c r="R808" s="487"/>
      <c r="S808" s="486"/>
      <c r="T808" s="487"/>
      <c r="U808" s="486"/>
      <c r="V808" s="487"/>
      <c r="W808" s="486"/>
      <c r="X808" s="487"/>
      <c r="Y808" s="486"/>
      <c r="Z808" s="487"/>
      <c r="AA808" s="402"/>
    </row>
    <row r="809" spans="2:27" x14ac:dyDescent="0.2">
      <c r="B809" s="405"/>
      <c r="C809" s="372"/>
      <c r="D809" s="372"/>
      <c r="E809" s="402"/>
      <c r="F809" s="486"/>
      <c r="G809" s="487"/>
      <c r="H809" s="486"/>
      <c r="I809" s="487"/>
      <c r="J809" s="486"/>
      <c r="K809" s="487"/>
      <c r="L809" s="486"/>
      <c r="M809" s="487"/>
      <c r="N809" s="486"/>
      <c r="O809" s="487"/>
      <c r="P809" s="486"/>
      <c r="Q809" s="487"/>
      <c r="R809" s="486"/>
      <c r="S809" s="487"/>
      <c r="T809" s="486"/>
      <c r="U809" s="487"/>
      <c r="V809" s="486"/>
      <c r="W809" s="487"/>
      <c r="X809" s="486"/>
      <c r="Y809" s="487"/>
      <c r="Z809" s="486"/>
      <c r="AA809" s="487"/>
    </row>
    <row r="810" spans="2:27" x14ac:dyDescent="0.2">
      <c r="B810" s="406"/>
      <c r="C810" s="372"/>
      <c r="D810" s="372"/>
      <c r="E810" s="486"/>
      <c r="F810" s="487"/>
      <c r="G810" s="486"/>
      <c r="H810" s="487"/>
      <c r="I810" s="486"/>
      <c r="J810" s="487"/>
      <c r="K810" s="486"/>
      <c r="L810" s="487"/>
      <c r="M810" s="486"/>
      <c r="N810" s="487"/>
      <c r="O810" s="486"/>
      <c r="P810" s="487"/>
      <c r="Q810" s="486"/>
      <c r="R810" s="487"/>
      <c r="S810" s="486"/>
      <c r="T810" s="487"/>
      <c r="U810" s="486"/>
      <c r="V810" s="487"/>
      <c r="W810" s="486"/>
      <c r="X810" s="487"/>
      <c r="Y810" s="486"/>
      <c r="Z810" s="487"/>
      <c r="AA810" s="402"/>
    </row>
    <row r="811" spans="2:27" x14ac:dyDescent="0.2">
      <c r="B811" s="405"/>
      <c r="C811" s="372"/>
      <c r="D811" s="372"/>
      <c r="E811" s="402"/>
      <c r="F811" s="486"/>
      <c r="G811" s="487"/>
      <c r="H811" s="486"/>
      <c r="I811" s="487"/>
      <c r="J811" s="486"/>
      <c r="K811" s="487"/>
      <c r="L811" s="486"/>
      <c r="M811" s="487"/>
      <c r="N811" s="486"/>
      <c r="O811" s="487"/>
      <c r="P811" s="486"/>
      <c r="Q811" s="487"/>
      <c r="R811" s="486"/>
      <c r="S811" s="487"/>
      <c r="T811" s="486"/>
      <c r="U811" s="487"/>
      <c r="V811" s="486"/>
      <c r="W811" s="487"/>
      <c r="X811" s="486"/>
      <c r="Y811" s="487"/>
      <c r="Z811" s="486"/>
      <c r="AA811" s="487"/>
    </row>
    <row r="812" spans="2:27" x14ac:dyDescent="0.2">
      <c r="B812" s="406"/>
      <c r="C812" s="372"/>
      <c r="D812" s="372"/>
      <c r="E812" s="486"/>
      <c r="F812" s="487"/>
      <c r="G812" s="486"/>
      <c r="H812" s="487"/>
      <c r="I812" s="486"/>
      <c r="J812" s="487"/>
      <c r="K812" s="486"/>
      <c r="L812" s="487"/>
      <c r="M812" s="486"/>
      <c r="N812" s="487"/>
      <c r="O812" s="486"/>
      <c r="P812" s="487"/>
      <c r="Q812" s="486"/>
      <c r="R812" s="487"/>
      <c r="S812" s="486"/>
      <c r="T812" s="487"/>
      <c r="U812" s="486"/>
      <c r="V812" s="487"/>
      <c r="W812" s="486"/>
      <c r="X812" s="487"/>
      <c r="Y812" s="486"/>
      <c r="Z812" s="487"/>
      <c r="AA812" s="402"/>
    </row>
    <row r="813" spans="2:27" x14ac:dyDescent="0.2">
      <c r="B813" s="405"/>
      <c r="C813" s="372"/>
      <c r="D813" s="372"/>
      <c r="E813" s="402"/>
      <c r="F813" s="486"/>
      <c r="G813" s="487"/>
      <c r="H813" s="486"/>
      <c r="I813" s="487"/>
      <c r="J813" s="486"/>
      <c r="K813" s="487"/>
      <c r="L813" s="486"/>
      <c r="M813" s="487"/>
      <c r="N813" s="486"/>
      <c r="O813" s="487"/>
      <c r="P813" s="486"/>
      <c r="Q813" s="487"/>
      <c r="R813" s="486"/>
      <c r="S813" s="487"/>
      <c r="T813" s="486"/>
      <c r="U813" s="487"/>
      <c r="V813" s="486"/>
      <c r="W813" s="487"/>
      <c r="X813" s="486"/>
      <c r="Y813" s="487"/>
      <c r="Z813" s="486"/>
      <c r="AA813" s="487"/>
    </row>
    <row r="814" spans="2:27" x14ac:dyDescent="0.2">
      <c r="B814" s="406"/>
      <c r="C814" s="372"/>
      <c r="D814" s="372"/>
      <c r="E814" s="486"/>
      <c r="F814" s="487"/>
      <c r="G814" s="486"/>
      <c r="H814" s="487"/>
      <c r="I814" s="486"/>
      <c r="J814" s="487"/>
      <c r="K814" s="486"/>
      <c r="L814" s="487"/>
      <c r="M814" s="486"/>
      <c r="N814" s="487"/>
      <c r="O814" s="486"/>
      <c r="P814" s="487"/>
      <c r="Q814" s="486"/>
      <c r="R814" s="487"/>
      <c r="S814" s="486"/>
      <c r="T814" s="487"/>
      <c r="U814" s="486"/>
      <c r="V814" s="487"/>
      <c r="W814" s="486"/>
      <c r="X814" s="487"/>
      <c r="Y814" s="486"/>
      <c r="Z814" s="487"/>
      <c r="AA814" s="402"/>
    </row>
    <row r="815" spans="2:27" x14ac:dyDescent="0.2">
      <c r="B815" s="405"/>
      <c r="C815" s="372"/>
      <c r="D815" s="372"/>
      <c r="E815" s="402"/>
      <c r="F815" s="486"/>
      <c r="G815" s="487"/>
      <c r="H815" s="486"/>
      <c r="I815" s="487"/>
      <c r="J815" s="486"/>
      <c r="K815" s="487"/>
      <c r="L815" s="486"/>
      <c r="M815" s="487"/>
      <c r="N815" s="486"/>
      <c r="O815" s="487"/>
      <c r="P815" s="486"/>
      <c r="Q815" s="487"/>
      <c r="R815" s="486"/>
      <c r="S815" s="487"/>
      <c r="T815" s="486"/>
      <c r="U815" s="487"/>
      <c r="V815" s="486"/>
      <c r="W815" s="487"/>
      <c r="X815" s="486"/>
      <c r="Y815" s="487"/>
      <c r="Z815" s="486"/>
      <c r="AA815" s="487"/>
    </row>
    <row r="816" spans="2:27" x14ac:dyDescent="0.2">
      <c r="B816" s="406"/>
      <c r="C816" s="372"/>
      <c r="D816" s="372"/>
      <c r="E816" s="486"/>
      <c r="F816" s="487"/>
      <c r="G816" s="486"/>
      <c r="H816" s="487"/>
      <c r="I816" s="486"/>
      <c r="J816" s="487"/>
      <c r="K816" s="486"/>
      <c r="L816" s="487"/>
      <c r="M816" s="486"/>
      <c r="N816" s="487"/>
      <c r="O816" s="486"/>
      <c r="P816" s="487"/>
      <c r="Q816" s="486"/>
      <c r="R816" s="487"/>
      <c r="S816" s="486"/>
      <c r="T816" s="487"/>
      <c r="U816" s="486"/>
      <c r="V816" s="487"/>
      <c r="W816" s="486"/>
      <c r="X816" s="487"/>
      <c r="Y816" s="486"/>
      <c r="Z816" s="487"/>
      <c r="AA816" s="402"/>
    </row>
    <row r="817" spans="2:27" x14ac:dyDescent="0.2">
      <c r="B817" s="405"/>
      <c r="C817" s="372"/>
      <c r="D817" s="372"/>
      <c r="E817" s="402"/>
      <c r="F817" s="486"/>
      <c r="G817" s="487"/>
      <c r="H817" s="486"/>
      <c r="I817" s="487"/>
      <c r="J817" s="486"/>
      <c r="K817" s="487"/>
      <c r="L817" s="486"/>
      <c r="M817" s="487"/>
      <c r="N817" s="486"/>
      <c r="O817" s="487"/>
      <c r="P817" s="486"/>
      <c r="Q817" s="487"/>
      <c r="R817" s="486"/>
      <c r="S817" s="487"/>
      <c r="T817" s="486"/>
      <c r="U817" s="487"/>
      <c r="V817" s="486"/>
      <c r="W817" s="487"/>
      <c r="X817" s="486"/>
      <c r="Y817" s="487"/>
      <c r="Z817" s="486"/>
      <c r="AA817" s="487"/>
    </row>
    <row r="818" spans="2:27" x14ac:dyDescent="0.2">
      <c r="B818" s="406"/>
      <c r="C818" s="372"/>
      <c r="D818" s="372"/>
      <c r="E818" s="486"/>
      <c r="F818" s="487"/>
      <c r="G818" s="486"/>
      <c r="H818" s="487"/>
      <c r="I818" s="486"/>
      <c r="J818" s="487"/>
      <c r="K818" s="486"/>
      <c r="L818" s="487"/>
      <c r="M818" s="486"/>
      <c r="N818" s="487"/>
      <c r="O818" s="486"/>
      <c r="P818" s="487"/>
      <c r="Q818" s="486"/>
      <c r="R818" s="487"/>
      <c r="S818" s="486"/>
      <c r="T818" s="487"/>
      <c r="U818" s="486"/>
      <c r="V818" s="487"/>
      <c r="W818" s="486"/>
      <c r="X818" s="487"/>
      <c r="Y818" s="486"/>
      <c r="Z818" s="487"/>
      <c r="AA818" s="402"/>
    </row>
    <row r="819" spans="2:27" x14ac:dyDescent="0.2">
      <c r="B819" s="405"/>
      <c r="C819" s="372"/>
      <c r="D819" s="372"/>
      <c r="E819" s="402"/>
      <c r="F819" s="486"/>
      <c r="G819" s="487"/>
      <c r="H819" s="486"/>
      <c r="I819" s="487"/>
      <c r="J819" s="486"/>
      <c r="K819" s="487"/>
      <c r="L819" s="486"/>
      <c r="M819" s="487"/>
      <c r="N819" s="486"/>
      <c r="O819" s="487"/>
      <c r="P819" s="486"/>
      <c r="Q819" s="487"/>
      <c r="R819" s="486"/>
      <c r="S819" s="487"/>
      <c r="T819" s="486"/>
      <c r="U819" s="487"/>
      <c r="V819" s="486"/>
      <c r="W819" s="487"/>
      <c r="X819" s="486"/>
      <c r="Y819" s="487"/>
      <c r="Z819" s="486"/>
      <c r="AA819" s="487"/>
    </row>
    <row r="820" spans="2:27" x14ac:dyDescent="0.2">
      <c r="B820" s="406"/>
      <c r="C820" s="372"/>
      <c r="D820" s="372"/>
      <c r="E820" s="486"/>
      <c r="F820" s="487"/>
      <c r="G820" s="486"/>
      <c r="H820" s="487"/>
      <c r="I820" s="486"/>
      <c r="J820" s="487"/>
      <c r="K820" s="486"/>
      <c r="L820" s="487"/>
      <c r="M820" s="486"/>
      <c r="N820" s="487"/>
      <c r="O820" s="486"/>
      <c r="P820" s="487"/>
      <c r="Q820" s="486"/>
      <c r="R820" s="487"/>
      <c r="S820" s="486"/>
      <c r="T820" s="487"/>
      <c r="U820" s="486"/>
      <c r="V820" s="487"/>
      <c r="W820" s="486"/>
      <c r="X820" s="487"/>
      <c r="Y820" s="486"/>
      <c r="Z820" s="487"/>
      <c r="AA820" s="402"/>
    </row>
    <row r="821" spans="2:27" x14ac:dyDescent="0.2">
      <c r="B821" s="405"/>
      <c r="C821" s="372"/>
      <c r="D821" s="372"/>
      <c r="E821" s="402"/>
      <c r="F821" s="486"/>
      <c r="G821" s="487"/>
      <c r="H821" s="486"/>
      <c r="I821" s="487"/>
      <c r="J821" s="486"/>
      <c r="K821" s="487"/>
      <c r="L821" s="486"/>
      <c r="M821" s="487"/>
      <c r="N821" s="486"/>
      <c r="O821" s="487"/>
      <c r="P821" s="486"/>
      <c r="Q821" s="487"/>
      <c r="R821" s="486"/>
      <c r="S821" s="487"/>
      <c r="T821" s="486"/>
      <c r="U821" s="487"/>
      <c r="V821" s="486"/>
      <c r="W821" s="487"/>
      <c r="X821" s="486"/>
      <c r="Y821" s="487"/>
      <c r="Z821" s="486"/>
      <c r="AA821" s="487"/>
    </row>
    <row r="822" spans="2:27" x14ac:dyDescent="0.2">
      <c r="B822" s="406"/>
      <c r="C822" s="372"/>
      <c r="D822" s="372"/>
      <c r="E822" s="486"/>
      <c r="F822" s="487"/>
      <c r="G822" s="486"/>
      <c r="H822" s="487"/>
      <c r="I822" s="486"/>
      <c r="J822" s="487"/>
      <c r="K822" s="486"/>
      <c r="L822" s="487"/>
      <c r="M822" s="486"/>
      <c r="N822" s="487"/>
      <c r="O822" s="486"/>
      <c r="P822" s="487"/>
      <c r="Q822" s="486"/>
      <c r="R822" s="487"/>
      <c r="S822" s="486"/>
      <c r="T822" s="487"/>
      <c r="U822" s="486"/>
      <c r="V822" s="487"/>
      <c r="W822" s="486"/>
      <c r="X822" s="487"/>
      <c r="Y822" s="486"/>
      <c r="Z822" s="487"/>
      <c r="AA822" s="402"/>
    </row>
    <row r="823" spans="2:27" x14ac:dyDescent="0.2">
      <c r="B823" s="405"/>
      <c r="C823" s="372"/>
      <c r="D823" s="372"/>
      <c r="E823" s="402"/>
      <c r="F823" s="486"/>
      <c r="G823" s="487"/>
      <c r="H823" s="486"/>
      <c r="I823" s="487"/>
      <c r="J823" s="486"/>
      <c r="K823" s="487"/>
      <c r="L823" s="486"/>
      <c r="M823" s="487"/>
      <c r="N823" s="486"/>
      <c r="O823" s="487"/>
      <c r="P823" s="486"/>
      <c r="Q823" s="487"/>
      <c r="R823" s="486"/>
      <c r="S823" s="487"/>
      <c r="T823" s="486"/>
      <c r="U823" s="487"/>
      <c r="V823" s="486"/>
      <c r="W823" s="487"/>
      <c r="X823" s="486"/>
      <c r="Y823" s="487"/>
      <c r="Z823" s="486"/>
      <c r="AA823" s="487"/>
    </row>
    <row r="824" spans="2:27" x14ac:dyDescent="0.2">
      <c r="B824" s="406"/>
      <c r="C824" s="372"/>
      <c r="D824" s="372"/>
      <c r="E824" s="486"/>
      <c r="F824" s="487"/>
      <c r="G824" s="486"/>
      <c r="H824" s="487"/>
      <c r="I824" s="486"/>
      <c r="J824" s="487"/>
      <c r="K824" s="486"/>
      <c r="L824" s="487"/>
      <c r="M824" s="486"/>
      <c r="N824" s="487"/>
      <c r="O824" s="486"/>
      <c r="P824" s="487"/>
      <c r="Q824" s="486"/>
      <c r="R824" s="487"/>
      <c r="S824" s="486"/>
      <c r="T824" s="487"/>
      <c r="U824" s="486"/>
      <c r="V824" s="487"/>
      <c r="W824" s="486"/>
      <c r="X824" s="487"/>
      <c r="Y824" s="486"/>
      <c r="Z824" s="487"/>
      <c r="AA824" s="402"/>
    </row>
    <row r="825" spans="2:27" x14ac:dyDescent="0.2">
      <c r="B825" s="405"/>
      <c r="C825" s="372"/>
      <c r="D825" s="372"/>
      <c r="E825" s="402"/>
      <c r="F825" s="486"/>
      <c r="G825" s="487"/>
      <c r="H825" s="486"/>
      <c r="I825" s="487"/>
      <c r="J825" s="486"/>
      <c r="K825" s="487"/>
      <c r="L825" s="486"/>
      <c r="M825" s="487"/>
      <c r="N825" s="486"/>
      <c r="O825" s="487"/>
      <c r="P825" s="486"/>
      <c r="Q825" s="487"/>
      <c r="R825" s="486"/>
      <c r="S825" s="487"/>
      <c r="T825" s="486"/>
      <c r="U825" s="487"/>
      <c r="V825" s="486"/>
      <c r="W825" s="487"/>
      <c r="X825" s="486"/>
      <c r="Y825" s="487"/>
      <c r="Z825" s="486"/>
      <c r="AA825" s="487"/>
    </row>
    <row r="826" spans="2:27" x14ac:dyDescent="0.2">
      <c r="B826" s="406"/>
      <c r="C826" s="372"/>
      <c r="D826" s="372"/>
      <c r="E826" s="486"/>
      <c r="F826" s="487"/>
      <c r="G826" s="486"/>
      <c r="H826" s="487"/>
      <c r="I826" s="486"/>
      <c r="J826" s="487"/>
      <c r="K826" s="486"/>
      <c r="L826" s="487"/>
      <c r="M826" s="486"/>
      <c r="N826" s="487"/>
      <c r="O826" s="486"/>
      <c r="P826" s="487"/>
      <c r="Q826" s="486"/>
      <c r="R826" s="487"/>
      <c r="S826" s="486"/>
      <c r="T826" s="487"/>
      <c r="U826" s="486"/>
      <c r="V826" s="487"/>
      <c r="W826" s="486"/>
      <c r="X826" s="487"/>
      <c r="Y826" s="486"/>
      <c r="Z826" s="487"/>
      <c r="AA826" s="402"/>
    </row>
    <row r="827" spans="2:27" x14ac:dyDescent="0.2">
      <c r="B827" s="405"/>
      <c r="C827" s="372"/>
      <c r="D827" s="372"/>
      <c r="E827" s="402"/>
      <c r="F827" s="486"/>
      <c r="G827" s="487"/>
      <c r="H827" s="486"/>
      <c r="I827" s="487"/>
      <c r="J827" s="486"/>
      <c r="K827" s="487"/>
      <c r="L827" s="486"/>
      <c r="M827" s="487"/>
      <c r="N827" s="486"/>
      <c r="O827" s="487"/>
      <c r="P827" s="486"/>
      <c r="Q827" s="487"/>
      <c r="R827" s="486"/>
      <c r="S827" s="487"/>
      <c r="T827" s="486"/>
      <c r="U827" s="487"/>
      <c r="V827" s="486"/>
      <c r="W827" s="487"/>
      <c r="X827" s="486"/>
      <c r="Y827" s="487"/>
      <c r="Z827" s="486"/>
      <c r="AA827" s="487"/>
    </row>
    <row r="828" spans="2:27" x14ac:dyDescent="0.2">
      <c r="B828" s="406"/>
      <c r="C828" s="372"/>
      <c r="D828" s="372"/>
      <c r="E828" s="486"/>
      <c r="F828" s="487"/>
      <c r="G828" s="486"/>
      <c r="H828" s="487"/>
      <c r="I828" s="486"/>
      <c r="J828" s="487"/>
      <c r="K828" s="486"/>
      <c r="L828" s="487"/>
      <c r="M828" s="486"/>
      <c r="N828" s="487"/>
      <c r="O828" s="486"/>
      <c r="P828" s="487"/>
      <c r="Q828" s="486"/>
      <c r="R828" s="487"/>
      <c r="S828" s="486"/>
      <c r="T828" s="487"/>
      <c r="U828" s="486"/>
      <c r="V828" s="487"/>
      <c r="W828" s="486"/>
      <c r="X828" s="487"/>
      <c r="Y828" s="486"/>
      <c r="Z828" s="487"/>
      <c r="AA828" s="402"/>
    </row>
    <row r="829" spans="2:27" x14ac:dyDescent="0.2">
      <c r="B829" s="405"/>
      <c r="C829" s="372"/>
      <c r="D829" s="372"/>
      <c r="E829" s="402"/>
      <c r="F829" s="486"/>
      <c r="G829" s="487"/>
      <c r="H829" s="486"/>
      <c r="I829" s="487"/>
      <c r="J829" s="486"/>
      <c r="K829" s="487"/>
      <c r="L829" s="486"/>
      <c r="M829" s="487"/>
      <c r="N829" s="486"/>
      <c r="O829" s="487"/>
      <c r="P829" s="486"/>
      <c r="Q829" s="487"/>
      <c r="R829" s="486"/>
      <c r="S829" s="487"/>
      <c r="T829" s="486"/>
      <c r="U829" s="487"/>
      <c r="V829" s="486"/>
      <c r="W829" s="487"/>
      <c r="X829" s="486"/>
      <c r="Y829" s="487"/>
      <c r="Z829" s="486"/>
      <c r="AA829" s="487"/>
    </row>
    <row r="830" spans="2:27" x14ac:dyDescent="0.2">
      <c r="B830" s="406"/>
      <c r="C830" s="372"/>
      <c r="D830" s="372"/>
      <c r="E830" s="486"/>
      <c r="F830" s="487"/>
      <c r="G830" s="486"/>
      <c r="H830" s="487"/>
      <c r="I830" s="486"/>
      <c r="J830" s="487"/>
      <c r="K830" s="486"/>
      <c r="L830" s="487"/>
      <c r="M830" s="486"/>
      <c r="N830" s="487"/>
      <c r="O830" s="486"/>
      <c r="P830" s="487"/>
      <c r="Q830" s="486"/>
      <c r="R830" s="487"/>
      <c r="S830" s="486"/>
      <c r="T830" s="487"/>
      <c r="U830" s="486"/>
      <c r="V830" s="487"/>
      <c r="W830" s="486"/>
      <c r="X830" s="487"/>
      <c r="Y830" s="486"/>
      <c r="Z830" s="487"/>
      <c r="AA830" s="402"/>
    </row>
    <row r="831" spans="2:27" x14ac:dyDescent="0.2">
      <c r="B831" s="405"/>
      <c r="C831" s="372"/>
      <c r="D831" s="372"/>
      <c r="E831" s="402"/>
      <c r="F831" s="486"/>
      <c r="G831" s="487"/>
      <c r="H831" s="486"/>
      <c r="I831" s="487"/>
      <c r="J831" s="486"/>
      <c r="K831" s="487"/>
      <c r="L831" s="486"/>
      <c r="M831" s="487"/>
      <c r="N831" s="486"/>
      <c r="O831" s="487"/>
      <c r="P831" s="486"/>
      <c r="Q831" s="487"/>
      <c r="R831" s="486"/>
      <c r="S831" s="487"/>
      <c r="T831" s="486"/>
      <c r="U831" s="487"/>
      <c r="V831" s="486"/>
      <c r="W831" s="487"/>
      <c r="X831" s="486"/>
      <c r="Y831" s="487"/>
      <c r="Z831" s="486"/>
      <c r="AA831" s="487"/>
    </row>
    <row r="832" spans="2:27" x14ac:dyDescent="0.2">
      <c r="B832" s="406"/>
      <c r="C832" s="372"/>
      <c r="D832" s="372"/>
      <c r="E832" s="486"/>
      <c r="F832" s="487"/>
      <c r="G832" s="486"/>
      <c r="H832" s="487"/>
      <c r="I832" s="486"/>
      <c r="J832" s="487"/>
      <c r="K832" s="486"/>
      <c r="L832" s="487"/>
      <c r="M832" s="486"/>
      <c r="N832" s="487"/>
      <c r="O832" s="486"/>
      <c r="P832" s="487"/>
      <c r="Q832" s="486"/>
      <c r="R832" s="487"/>
      <c r="S832" s="486"/>
      <c r="T832" s="487"/>
      <c r="U832" s="486"/>
      <c r="V832" s="487"/>
      <c r="W832" s="486"/>
      <c r="X832" s="487"/>
      <c r="Y832" s="486"/>
      <c r="Z832" s="487"/>
      <c r="AA832" s="402"/>
    </row>
    <row r="833" spans="2:27" x14ac:dyDescent="0.2">
      <c r="B833" s="405"/>
      <c r="C833" s="372"/>
      <c r="D833" s="372"/>
      <c r="E833" s="402"/>
      <c r="F833" s="486"/>
      <c r="G833" s="487"/>
      <c r="H833" s="486"/>
      <c r="I833" s="487"/>
      <c r="J833" s="486"/>
      <c r="K833" s="487"/>
      <c r="L833" s="486"/>
      <c r="M833" s="487"/>
      <c r="N833" s="486"/>
      <c r="O833" s="487"/>
      <c r="P833" s="486"/>
      <c r="Q833" s="487"/>
      <c r="R833" s="486"/>
      <c r="S833" s="487"/>
      <c r="T833" s="486"/>
      <c r="U833" s="487"/>
      <c r="V833" s="486"/>
      <c r="W833" s="487"/>
      <c r="X833" s="486"/>
      <c r="Y833" s="487"/>
      <c r="Z833" s="486"/>
      <c r="AA833" s="487"/>
    </row>
    <row r="834" spans="2:27" x14ac:dyDescent="0.2">
      <c r="B834" s="406"/>
      <c r="C834" s="372"/>
      <c r="D834" s="372"/>
      <c r="E834" s="486"/>
      <c r="F834" s="487"/>
      <c r="G834" s="486"/>
      <c r="H834" s="487"/>
      <c r="I834" s="486"/>
      <c r="J834" s="487"/>
      <c r="K834" s="486"/>
      <c r="L834" s="487"/>
      <c r="M834" s="486"/>
      <c r="N834" s="487"/>
      <c r="O834" s="486"/>
      <c r="P834" s="487"/>
      <c r="Q834" s="486"/>
      <c r="R834" s="487"/>
      <c r="S834" s="486"/>
      <c r="T834" s="487"/>
      <c r="U834" s="486"/>
      <c r="V834" s="487"/>
      <c r="W834" s="486"/>
      <c r="X834" s="487"/>
      <c r="Y834" s="486"/>
      <c r="Z834" s="487"/>
      <c r="AA834" s="402"/>
    </row>
    <row r="835" spans="2:27" x14ac:dyDescent="0.2">
      <c r="B835" s="405"/>
      <c r="C835" s="372"/>
      <c r="D835" s="372"/>
      <c r="E835" s="402"/>
      <c r="F835" s="486"/>
      <c r="G835" s="487"/>
      <c r="H835" s="486"/>
      <c r="I835" s="487"/>
      <c r="J835" s="486"/>
      <c r="K835" s="487"/>
      <c r="L835" s="486"/>
      <c r="M835" s="487"/>
      <c r="N835" s="486"/>
      <c r="O835" s="487"/>
      <c r="P835" s="486"/>
      <c r="Q835" s="487"/>
      <c r="R835" s="486"/>
      <c r="S835" s="487"/>
      <c r="T835" s="486"/>
      <c r="U835" s="487"/>
      <c r="V835" s="486"/>
      <c r="W835" s="487"/>
      <c r="X835" s="486"/>
      <c r="Y835" s="487"/>
      <c r="Z835" s="486"/>
      <c r="AA835" s="487"/>
    </row>
    <row r="836" spans="2:27" x14ac:dyDescent="0.2">
      <c r="B836" s="406"/>
      <c r="C836" s="372"/>
      <c r="D836" s="372"/>
      <c r="E836" s="486"/>
      <c r="F836" s="487"/>
      <c r="G836" s="486"/>
      <c r="H836" s="487"/>
      <c r="I836" s="486"/>
      <c r="J836" s="487"/>
      <c r="K836" s="486"/>
      <c r="L836" s="487"/>
      <c r="M836" s="486"/>
      <c r="N836" s="487"/>
      <c r="O836" s="486"/>
      <c r="P836" s="487"/>
      <c r="Q836" s="486"/>
      <c r="R836" s="487"/>
      <c r="S836" s="486"/>
      <c r="T836" s="487"/>
      <c r="U836" s="486"/>
      <c r="V836" s="487"/>
      <c r="W836" s="486"/>
      <c r="X836" s="487"/>
      <c r="Y836" s="486"/>
      <c r="Z836" s="487"/>
      <c r="AA836" s="402"/>
    </row>
    <row r="837" spans="2:27" x14ac:dyDescent="0.2">
      <c r="B837" s="405"/>
      <c r="C837" s="372"/>
      <c r="D837" s="372"/>
      <c r="E837" s="402"/>
      <c r="F837" s="486"/>
      <c r="G837" s="487"/>
      <c r="H837" s="486"/>
      <c r="I837" s="487"/>
      <c r="J837" s="486"/>
      <c r="K837" s="487"/>
      <c r="L837" s="486"/>
      <c r="M837" s="487"/>
      <c r="N837" s="486"/>
      <c r="O837" s="487"/>
      <c r="P837" s="486"/>
      <c r="Q837" s="487"/>
      <c r="R837" s="486"/>
      <c r="S837" s="487"/>
      <c r="T837" s="486"/>
      <c r="U837" s="487"/>
      <c r="V837" s="486"/>
      <c r="W837" s="487"/>
      <c r="X837" s="486"/>
      <c r="Y837" s="487"/>
      <c r="Z837" s="486"/>
      <c r="AA837" s="487"/>
    </row>
    <row r="838" spans="2:27" x14ac:dyDescent="0.2">
      <c r="B838" s="406"/>
      <c r="C838" s="372"/>
      <c r="D838" s="372"/>
      <c r="E838" s="486"/>
      <c r="F838" s="487"/>
      <c r="G838" s="486"/>
      <c r="H838" s="487"/>
      <c r="I838" s="486"/>
      <c r="J838" s="487"/>
      <c r="K838" s="486"/>
      <c r="L838" s="487"/>
      <c r="M838" s="486"/>
      <c r="N838" s="487"/>
      <c r="O838" s="486"/>
      <c r="P838" s="487"/>
      <c r="Q838" s="486"/>
      <c r="R838" s="487"/>
      <c r="S838" s="486"/>
      <c r="T838" s="487"/>
      <c r="U838" s="486"/>
      <c r="V838" s="487"/>
      <c r="W838" s="486"/>
      <c r="X838" s="487"/>
      <c r="Y838" s="486"/>
      <c r="Z838" s="487"/>
      <c r="AA838" s="402"/>
    </row>
    <row r="839" spans="2:27" x14ac:dyDescent="0.2">
      <c r="B839" s="405"/>
      <c r="C839" s="372"/>
      <c r="D839" s="372"/>
      <c r="E839" s="402"/>
      <c r="F839" s="486"/>
      <c r="G839" s="487"/>
      <c r="H839" s="486"/>
      <c r="I839" s="487"/>
      <c r="J839" s="486"/>
      <c r="K839" s="487"/>
      <c r="L839" s="486"/>
      <c r="M839" s="487"/>
      <c r="N839" s="486"/>
      <c r="O839" s="487"/>
      <c r="P839" s="486"/>
      <c r="Q839" s="487"/>
      <c r="R839" s="486"/>
      <c r="S839" s="487"/>
      <c r="T839" s="486"/>
      <c r="U839" s="487"/>
      <c r="V839" s="486"/>
      <c r="W839" s="487"/>
      <c r="X839" s="486"/>
      <c r="Y839" s="487"/>
      <c r="Z839" s="486"/>
      <c r="AA839" s="487"/>
    </row>
    <row r="840" spans="2:27" x14ac:dyDescent="0.2">
      <c r="B840" s="406"/>
      <c r="C840" s="372"/>
      <c r="D840" s="372"/>
      <c r="E840" s="486"/>
      <c r="F840" s="487"/>
      <c r="G840" s="486"/>
      <c r="H840" s="487"/>
      <c r="I840" s="486"/>
      <c r="J840" s="487"/>
      <c r="K840" s="486"/>
      <c r="L840" s="487"/>
      <c r="M840" s="486"/>
      <c r="N840" s="487"/>
      <c r="O840" s="486"/>
      <c r="P840" s="487"/>
      <c r="Q840" s="486"/>
      <c r="R840" s="487"/>
      <c r="S840" s="486"/>
      <c r="T840" s="487"/>
      <c r="U840" s="486"/>
      <c r="V840" s="487"/>
      <c r="W840" s="486"/>
      <c r="X840" s="487"/>
      <c r="Y840" s="486"/>
      <c r="Z840" s="487"/>
      <c r="AA840" s="402"/>
    </row>
    <row r="841" spans="2:27" x14ac:dyDescent="0.2">
      <c r="B841" s="405"/>
      <c r="C841" s="372"/>
      <c r="D841" s="372"/>
      <c r="E841" s="402"/>
      <c r="F841" s="486"/>
      <c r="G841" s="487"/>
      <c r="H841" s="486"/>
      <c r="I841" s="487"/>
      <c r="J841" s="486"/>
      <c r="K841" s="487"/>
      <c r="L841" s="486"/>
      <c r="M841" s="487"/>
      <c r="N841" s="486"/>
      <c r="O841" s="487"/>
      <c r="P841" s="486"/>
      <c r="Q841" s="487"/>
      <c r="R841" s="486"/>
      <c r="S841" s="487"/>
      <c r="T841" s="486"/>
      <c r="U841" s="487"/>
      <c r="V841" s="486"/>
      <c r="W841" s="487"/>
      <c r="X841" s="486"/>
      <c r="Y841" s="487"/>
      <c r="Z841" s="486"/>
      <c r="AA841" s="487"/>
    </row>
    <row r="842" spans="2:27" x14ac:dyDescent="0.2">
      <c r="B842" s="406"/>
      <c r="C842" s="372"/>
      <c r="D842" s="372"/>
      <c r="E842" s="486"/>
      <c r="F842" s="487"/>
      <c r="G842" s="486"/>
      <c r="H842" s="487"/>
      <c r="I842" s="486"/>
      <c r="J842" s="487"/>
      <c r="K842" s="486"/>
      <c r="L842" s="487"/>
      <c r="M842" s="486"/>
      <c r="N842" s="487"/>
      <c r="O842" s="486"/>
      <c r="P842" s="487"/>
      <c r="Q842" s="486"/>
      <c r="R842" s="487"/>
      <c r="S842" s="486"/>
      <c r="T842" s="487"/>
      <c r="U842" s="486"/>
      <c r="V842" s="487"/>
      <c r="W842" s="486"/>
      <c r="X842" s="487"/>
      <c r="Y842" s="486"/>
      <c r="Z842" s="487"/>
      <c r="AA842" s="402"/>
    </row>
    <row r="843" spans="2:27" x14ac:dyDescent="0.2">
      <c r="B843" s="405"/>
      <c r="C843" s="372"/>
      <c r="D843" s="372"/>
      <c r="E843" s="402"/>
      <c r="F843" s="486"/>
      <c r="G843" s="487"/>
      <c r="H843" s="486"/>
      <c r="I843" s="487"/>
      <c r="J843" s="486"/>
      <c r="K843" s="487"/>
      <c r="L843" s="486"/>
      <c r="M843" s="487"/>
      <c r="N843" s="486"/>
      <c r="O843" s="487"/>
      <c r="P843" s="486"/>
      <c r="Q843" s="487"/>
      <c r="R843" s="486"/>
      <c r="S843" s="487"/>
      <c r="T843" s="486"/>
      <c r="U843" s="487"/>
      <c r="V843" s="486"/>
      <c r="W843" s="487"/>
      <c r="X843" s="486"/>
      <c r="Y843" s="487"/>
      <c r="Z843" s="486"/>
      <c r="AA843" s="487"/>
    </row>
    <row r="844" spans="2:27" x14ac:dyDescent="0.2">
      <c r="B844" s="406"/>
      <c r="C844" s="372"/>
      <c r="D844" s="372"/>
      <c r="E844" s="486"/>
      <c r="F844" s="487"/>
      <c r="G844" s="486"/>
      <c r="H844" s="487"/>
      <c r="I844" s="486"/>
      <c r="J844" s="487"/>
      <c r="K844" s="486"/>
      <c r="L844" s="487"/>
      <c r="M844" s="486"/>
      <c r="N844" s="487"/>
      <c r="O844" s="486"/>
      <c r="P844" s="487"/>
      <c r="Q844" s="486"/>
      <c r="R844" s="487"/>
      <c r="S844" s="486"/>
      <c r="T844" s="487"/>
      <c r="U844" s="486"/>
      <c r="V844" s="487"/>
      <c r="W844" s="486"/>
      <c r="X844" s="487"/>
      <c r="Y844" s="486"/>
      <c r="Z844" s="487"/>
      <c r="AA844" s="402"/>
    </row>
    <row r="845" spans="2:27" x14ac:dyDescent="0.2">
      <c r="B845" s="405"/>
      <c r="C845" s="372"/>
      <c r="D845" s="372"/>
      <c r="E845" s="402"/>
      <c r="F845" s="486"/>
      <c r="G845" s="487"/>
      <c r="H845" s="486"/>
      <c r="I845" s="487"/>
      <c r="J845" s="486"/>
      <c r="K845" s="487"/>
      <c r="L845" s="486"/>
      <c r="M845" s="487"/>
      <c r="N845" s="486"/>
      <c r="O845" s="487"/>
      <c r="P845" s="486"/>
      <c r="Q845" s="487"/>
      <c r="R845" s="486"/>
      <c r="S845" s="487"/>
      <c r="T845" s="486"/>
      <c r="U845" s="487"/>
      <c r="V845" s="486"/>
      <c r="W845" s="487"/>
      <c r="X845" s="486"/>
      <c r="Y845" s="487"/>
      <c r="Z845" s="486"/>
      <c r="AA845" s="487"/>
    </row>
    <row r="846" spans="2:27" x14ac:dyDescent="0.2">
      <c r="B846" s="406"/>
      <c r="C846" s="372"/>
      <c r="D846" s="372"/>
      <c r="E846" s="486"/>
      <c r="F846" s="487"/>
      <c r="G846" s="486"/>
      <c r="H846" s="487"/>
      <c r="I846" s="486"/>
      <c r="J846" s="487"/>
      <c r="K846" s="486"/>
      <c r="L846" s="487"/>
      <c r="M846" s="486"/>
      <c r="N846" s="487"/>
      <c r="O846" s="486"/>
      <c r="P846" s="487"/>
      <c r="Q846" s="486"/>
      <c r="R846" s="487"/>
      <c r="S846" s="486"/>
      <c r="T846" s="487"/>
      <c r="U846" s="486"/>
      <c r="V846" s="487"/>
      <c r="W846" s="486"/>
      <c r="X846" s="487"/>
      <c r="Y846" s="486"/>
      <c r="Z846" s="487"/>
      <c r="AA846" s="402"/>
    </row>
    <row r="847" spans="2:27" x14ac:dyDescent="0.2">
      <c r="B847" s="405"/>
      <c r="C847" s="372"/>
      <c r="D847" s="372"/>
      <c r="E847" s="402"/>
      <c r="F847" s="486"/>
      <c r="G847" s="487"/>
      <c r="H847" s="486"/>
      <c r="I847" s="487"/>
      <c r="J847" s="486"/>
      <c r="K847" s="487"/>
      <c r="L847" s="486"/>
      <c r="M847" s="487"/>
      <c r="N847" s="486"/>
      <c r="O847" s="487"/>
      <c r="P847" s="486"/>
      <c r="Q847" s="487"/>
      <c r="R847" s="486"/>
      <c r="S847" s="487"/>
      <c r="T847" s="486"/>
      <c r="U847" s="487"/>
      <c r="V847" s="486"/>
      <c r="W847" s="487"/>
      <c r="X847" s="486"/>
      <c r="Y847" s="487"/>
      <c r="Z847" s="486"/>
      <c r="AA847" s="487"/>
    </row>
    <row r="848" spans="2:27" x14ac:dyDescent="0.2">
      <c r="B848" s="406"/>
      <c r="C848" s="372"/>
      <c r="D848" s="372"/>
      <c r="E848" s="486"/>
      <c r="F848" s="487"/>
      <c r="G848" s="486"/>
      <c r="H848" s="487"/>
      <c r="I848" s="486"/>
      <c r="J848" s="487"/>
      <c r="K848" s="486"/>
      <c r="L848" s="487"/>
      <c r="M848" s="486"/>
      <c r="N848" s="487"/>
      <c r="O848" s="486"/>
      <c r="P848" s="487"/>
      <c r="Q848" s="486"/>
      <c r="R848" s="487"/>
      <c r="S848" s="486"/>
      <c r="T848" s="487"/>
      <c r="U848" s="486"/>
      <c r="V848" s="487"/>
      <c r="W848" s="486"/>
      <c r="X848" s="487"/>
      <c r="Y848" s="486"/>
      <c r="Z848" s="487"/>
      <c r="AA848" s="402"/>
    </row>
    <row r="849" spans="2:27" x14ac:dyDescent="0.2">
      <c r="B849" s="405"/>
      <c r="C849" s="372"/>
      <c r="D849" s="372"/>
      <c r="E849" s="402"/>
      <c r="F849" s="486"/>
      <c r="G849" s="487"/>
      <c r="H849" s="486"/>
      <c r="I849" s="487"/>
      <c r="J849" s="486"/>
      <c r="K849" s="487"/>
      <c r="L849" s="486"/>
      <c r="M849" s="487"/>
      <c r="N849" s="486"/>
      <c r="O849" s="487"/>
      <c r="P849" s="486"/>
      <c r="Q849" s="487"/>
      <c r="R849" s="486"/>
      <c r="S849" s="487"/>
      <c r="T849" s="486"/>
      <c r="U849" s="487"/>
      <c r="V849" s="486"/>
      <c r="W849" s="487"/>
      <c r="X849" s="486"/>
      <c r="Y849" s="487"/>
      <c r="Z849" s="486"/>
      <c r="AA849" s="487"/>
    </row>
    <row r="850" spans="2:27" x14ac:dyDescent="0.2">
      <c r="B850" s="406"/>
      <c r="C850" s="372"/>
      <c r="D850" s="372"/>
      <c r="E850" s="486"/>
      <c r="F850" s="487"/>
      <c r="G850" s="486"/>
      <c r="H850" s="487"/>
      <c r="I850" s="486"/>
      <c r="J850" s="487"/>
      <c r="K850" s="486"/>
      <c r="L850" s="487"/>
      <c r="M850" s="486"/>
      <c r="N850" s="487"/>
      <c r="O850" s="486"/>
      <c r="P850" s="487"/>
      <c r="Q850" s="486"/>
      <c r="R850" s="487"/>
      <c r="S850" s="486"/>
      <c r="T850" s="487"/>
      <c r="U850" s="486"/>
      <c r="V850" s="487"/>
      <c r="W850" s="486"/>
      <c r="X850" s="487"/>
      <c r="Y850" s="486"/>
      <c r="Z850" s="487"/>
      <c r="AA850" s="402"/>
    </row>
    <row r="851" spans="2:27" x14ac:dyDescent="0.2">
      <c r="B851" s="405"/>
      <c r="C851" s="372"/>
      <c r="D851" s="372"/>
      <c r="E851" s="402"/>
      <c r="F851" s="486"/>
      <c r="G851" s="487"/>
      <c r="H851" s="486"/>
      <c r="I851" s="487"/>
      <c r="J851" s="486"/>
      <c r="K851" s="487"/>
      <c r="L851" s="486"/>
      <c r="M851" s="487"/>
      <c r="N851" s="486"/>
      <c r="O851" s="487"/>
      <c r="P851" s="486"/>
      <c r="Q851" s="487"/>
      <c r="R851" s="486"/>
      <c r="S851" s="487"/>
      <c r="T851" s="486"/>
      <c r="U851" s="487"/>
      <c r="V851" s="486"/>
      <c r="W851" s="487"/>
      <c r="X851" s="486"/>
      <c r="Y851" s="487"/>
      <c r="Z851" s="486"/>
      <c r="AA851" s="487"/>
    </row>
    <row r="852" spans="2:27" x14ac:dyDescent="0.2">
      <c r="B852" s="406"/>
      <c r="C852" s="372"/>
      <c r="D852" s="372"/>
      <c r="E852" s="486"/>
      <c r="F852" s="487"/>
      <c r="G852" s="486"/>
      <c r="H852" s="487"/>
      <c r="I852" s="486"/>
      <c r="J852" s="487"/>
      <c r="K852" s="486"/>
      <c r="L852" s="487"/>
      <c r="M852" s="486"/>
      <c r="N852" s="487"/>
      <c r="O852" s="486"/>
      <c r="P852" s="487"/>
      <c r="Q852" s="486"/>
      <c r="R852" s="487"/>
      <c r="S852" s="486"/>
      <c r="T852" s="487"/>
      <c r="U852" s="486"/>
      <c r="V852" s="487"/>
      <c r="W852" s="486"/>
      <c r="X852" s="487"/>
      <c r="Y852" s="486"/>
      <c r="Z852" s="487"/>
      <c r="AA852" s="402"/>
    </row>
    <row r="853" spans="2:27" x14ac:dyDescent="0.2">
      <c r="B853" s="405"/>
      <c r="C853" s="372"/>
      <c r="D853" s="372"/>
      <c r="E853" s="402"/>
      <c r="F853" s="486"/>
      <c r="G853" s="487"/>
      <c r="H853" s="486"/>
      <c r="I853" s="487"/>
      <c r="J853" s="486"/>
      <c r="K853" s="487"/>
      <c r="L853" s="486"/>
      <c r="M853" s="487"/>
      <c r="N853" s="486"/>
      <c r="O853" s="487"/>
      <c r="P853" s="486"/>
      <c r="Q853" s="487"/>
      <c r="R853" s="486"/>
      <c r="S853" s="487"/>
      <c r="T853" s="486"/>
      <c r="U853" s="487"/>
      <c r="V853" s="486"/>
      <c r="W853" s="487"/>
      <c r="X853" s="486"/>
      <c r="Y853" s="487"/>
      <c r="Z853" s="486"/>
      <c r="AA853" s="487"/>
    </row>
    <row r="854" spans="2:27" x14ac:dyDescent="0.2">
      <c r="B854" s="406"/>
      <c r="C854" s="372"/>
      <c r="D854" s="372"/>
      <c r="E854" s="486"/>
      <c r="F854" s="487"/>
      <c r="G854" s="486"/>
      <c r="H854" s="487"/>
      <c r="I854" s="486"/>
      <c r="J854" s="487"/>
      <c r="K854" s="486"/>
      <c r="L854" s="487"/>
      <c r="M854" s="486"/>
      <c r="N854" s="487"/>
      <c r="O854" s="486"/>
      <c r="P854" s="487"/>
      <c r="Q854" s="486"/>
      <c r="R854" s="487"/>
      <c r="S854" s="486"/>
      <c r="T854" s="487"/>
      <c r="U854" s="486"/>
      <c r="V854" s="487"/>
      <c r="W854" s="486"/>
      <c r="X854" s="487"/>
      <c r="Y854" s="486"/>
      <c r="Z854" s="487"/>
      <c r="AA854" s="402"/>
    </row>
    <row r="855" spans="2:27" x14ac:dyDescent="0.2">
      <c r="B855" s="405"/>
      <c r="C855" s="372"/>
      <c r="D855" s="372"/>
      <c r="E855" s="402"/>
      <c r="F855" s="486"/>
      <c r="G855" s="487"/>
      <c r="H855" s="486"/>
      <c r="I855" s="487"/>
      <c r="J855" s="486"/>
      <c r="K855" s="487"/>
      <c r="L855" s="486"/>
      <c r="M855" s="487"/>
      <c r="N855" s="486"/>
      <c r="O855" s="487"/>
      <c r="P855" s="486"/>
      <c r="Q855" s="487"/>
      <c r="R855" s="486"/>
      <c r="S855" s="487"/>
      <c r="T855" s="486"/>
      <c r="U855" s="487"/>
      <c r="V855" s="486"/>
      <c r="W855" s="487"/>
      <c r="X855" s="486"/>
      <c r="Y855" s="487"/>
      <c r="Z855" s="486"/>
      <c r="AA855" s="487"/>
    </row>
    <row r="856" spans="2:27" x14ac:dyDescent="0.2">
      <c r="B856" s="406"/>
      <c r="C856" s="372"/>
      <c r="D856" s="372"/>
      <c r="E856" s="486"/>
      <c r="F856" s="487"/>
      <c r="G856" s="486"/>
      <c r="H856" s="487"/>
      <c r="I856" s="486"/>
      <c r="J856" s="487"/>
      <c r="K856" s="486"/>
      <c r="L856" s="487"/>
      <c r="M856" s="486"/>
      <c r="N856" s="487"/>
      <c r="O856" s="486"/>
      <c r="P856" s="487"/>
      <c r="Q856" s="486"/>
      <c r="R856" s="487"/>
      <c r="S856" s="486"/>
      <c r="T856" s="487"/>
      <c r="U856" s="486"/>
      <c r="V856" s="487"/>
      <c r="W856" s="486"/>
      <c r="X856" s="487"/>
      <c r="Y856" s="486"/>
      <c r="Z856" s="487"/>
      <c r="AA856" s="402"/>
    </row>
    <row r="857" spans="2:27" x14ac:dyDescent="0.2">
      <c r="B857" s="405"/>
      <c r="C857" s="372"/>
      <c r="D857" s="372"/>
      <c r="E857" s="402"/>
      <c r="F857" s="486"/>
      <c r="G857" s="487"/>
      <c r="H857" s="486"/>
      <c r="I857" s="487"/>
      <c r="J857" s="486"/>
      <c r="K857" s="487"/>
      <c r="L857" s="486"/>
      <c r="M857" s="487"/>
      <c r="N857" s="486"/>
      <c r="O857" s="487"/>
      <c r="P857" s="486"/>
      <c r="Q857" s="487"/>
      <c r="R857" s="486"/>
      <c r="S857" s="487"/>
      <c r="T857" s="486"/>
      <c r="U857" s="487"/>
      <c r="V857" s="486"/>
      <c r="W857" s="487"/>
      <c r="X857" s="486"/>
      <c r="Y857" s="487"/>
      <c r="Z857" s="486"/>
      <c r="AA857" s="487"/>
    </row>
    <row r="858" spans="2:27" x14ac:dyDescent="0.2">
      <c r="B858" s="406"/>
      <c r="C858" s="372"/>
      <c r="D858" s="372"/>
      <c r="E858" s="486"/>
      <c r="F858" s="487"/>
      <c r="G858" s="486"/>
      <c r="H858" s="487"/>
      <c r="I858" s="486"/>
      <c r="J858" s="487"/>
      <c r="K858" s="486"/>
      <c r="L858" s="487"/>
      <c r="M858" s="486"/>
      <c r="N858" s="487"/>
      <c r="O858" s="486"/>
      <c r="P858" s="487"/>
      <c r="Q858" s="486"/>
      <c r="R858" s="487"/>
      <c r="S858" s="486"/>
      <c r="T858" s="487"/>
      <c r="U858" s="486"/>
      <c r="V858" s="487"/>
      <c r="W858" s="486"/>
      <c r="X858" s="487"/>
      <c r="Y858" s="486"/>
      <c r="Z858" s="487"/>
      <c r="AA858" s="402"/>
    </row>
    <row r="859" spans="2:27" x14ac:dyDescent="0.2">
      <c r="B859" s="405"/>
      <c r="C859" s="372"/>
      <c r="D859" s="372"/>
      <c r="E859" s="402"/>
      <c r="F859" s="486"/>
      <c r="G859" s="487"/>
      <c r="H859" s="486"/>
      <c r="I859" s="487"/>
      <c r="J859" s="486"/>
      <c r="K859" s="487"/>
      <c r="L859" s="486"/>
      <c r="M859" s="487"/>
      <c r="N859" s="486"/>
      <c r="O859" s="487"/>
      <c r="P859" s="486"/>
      <c r="Q859" s="487"/>
      <c r="R859" s="486"/>
      <c r="S859" s="487"/>
      <c r="T859" s="486"/>
      <c r="U859" s="487"/>
      <c r="V859" s="486"/>
      <c r="W859" s="487"/>
      <c r="X859" s="486"/>
      <c r="Y859" s="487"/>
      <c r="Z859" s="486"/>
      <c r="AA859" s="487"/>
    </row>
    <row r="860" spans="2:27" x14ac:dyDescent="0.2">
      <c r="B860" s="406"/>
      <c r="C860" s="372"/>
      <c r="D860" s="372"/>
      <c r="E860" s="486"/>
      <c r="F860" s="487"/>
      <c r="G860" s="486"/>
      <c r="H860" s="487"/>
      <c r="I860" s="486"/>
      <c r="J860" s="487"/>
      <c r="K860" s="486"/>
      <c r="L860" s="487"/>
      <c r="M860" s="486"/>
      <c r="N860" s="487"/>
      <c r="O860" s="486"/>
      <c r="P860" s="487"/>
      <c r="Q860" s="486"/>
      <c r="R860" s="487"/>
      <c r="S860" s="486"/>
      <c r="T860" s="487"/>
      <c r="U860" s="486"/>
      <c r="V860" s="487"/>
      <c r="W860" s="486"/>
      <c r="X860" s="487"/>
      <c r="Y860" s="486"/>
      <c r="Z860" s="487"/>
      <c r="AA860" s="402"/>
    </row>
    <row r="861" spans="2:27" x14ac:dyDescent="0.2">
      <c r="B861" s="405"/>
      <c r="C861" s="372"/>
      <c r="D861" s="372"/>
      <c r="E861" s="402"/>
      <c r="F861" s="486"/>
      <c r="G861" s="487"/>
      <c r="H861" s="486"/>
      <c r="I861" s="487"/>
      <c r="J861" s="486"/>
      <c r="K861" s="487"/>
      <c r="L861" s="486"/>
      <c r="M861" s="487"/>
      <c r="N861" s="486"/>
      <c r="O861" s="487"/>
      <c r="P861" s="486"/>
      <c r="Q861" s="487"/>
      <c r="R861" s="486"/>
      <c r="S861" s="487"/>
      <c r="T861" s="486"/>
      <c r="U861" s="487"/>
      <c r="V861" s="486"/>
      <c r="W861" s="487"/>
      <c r="X861" s="486"/>
      <c r="Y861" s="487"/>
      <c r="Z861" s="486"/>
      <c r="AA861" s="487"/>
    </row>
    <row r="862" spans="2:27" x14ac:dyDescent="0.2">
      <c r="B862" s="406"/>
      <c r="C862" s="372"/>
      <c r="D862" s="372"/>
      <c r="E862" s="486"/>
      <c r="F862" s="487"/>
      <c r="G862" s="486"/>
      <c r="H862" s="487"/>
      <c r="I862" s="486"/>
      <c r="J862" s="487"/>
      <c r="K862" s="486"/>
      <c r="L862" s="487"/>
      <c r="M862" s="486"/>
      <c r="N862" s="487"/>
      <c r="O862" s="486"/>
      <c r="P862" s="487"/>
      <c r="Q862" s="486"/>
      <c r="R862" s="487"/>
      <c r="S862" s="486"/>
      <c r="T862" s="487"/>
      <c r="U862" s="486"/>
      <c r="V862" s="487"/>
      <c r="W862" s="486"/>
      <c r="X862" s="487"/>
      <c r="Y862" s="486"/>
      <c r="Z862" s="487"/>
      <c r="AA862" s="402"/>
    </row>
    <row r="863" spans="2:27" x14ac:dyDescent="0.2">
      <c r="B863" s="405"/>
      <c r="C863" s="372"/>
      <c r="D863" s="372"/>
      <c r="E863" s="402"/>
      <c r="F863" s="486"/>
      <c r="G863" s="487"/>
      <c r="H863" s="486"/>
      <c r="I863" s="487"/>
      <c r="J863" s="486"/>
      <c r="K863" s="487"/>
      <c r="L863" s="486"/>
      <c r="M863" s="487"/>
      <c r="N863" s="486"/>
      <c r="O863" s="487"/>
      <c r="P863" s="486"/>
      <c r="Q863" s="487"/>
      <c r="R863" s="486"/>
      <c r="S863" s="487"/>
      <c r="T863" s="486"/>
      <c r="U863" s="487"/>
      <c r="V863" s="486"/>
      <c r="W863" s="487"/>
      <c r="X863" s="486"/>
      <c r="Y863" s="487"/>
      <c r="Z863" s="486"/>
      <c r="AA863" s="487"/>
    </row>
    <row r="864" spans="2:27" x14ac:dyDescent="0.2">
      <c r="B864" s="406"/>
      <c r="C864" s="372"/>
      <c r="D864" s="372"/>
      <c r="E864" s="486"/>
      <c r="F864" s="487"/>
      <c r="G864" s="486"/>
      <c r="H864" s="487"/>
      <c r="I864" s="486"/>
      <c r="J864" s="487"/>
      <c r="K864" s="486"/>
      <c r="L864" s="487"/>
      <c r="M864" s="486"/>
      <c r="N864" s="487"/>
      <c r="O864" s="486"/>
      <c r="P864" s="487"/>
      <c r="Q864" s="486"/>
      <c r="R864" s="487"/>
      <c r="S864" s="486"/>
      <c r="T864" s="487"/>
      <c r="U864" s="486"/>
      <c r="V864" s="487"/>
      <c r="W864" s="486"/>
      <c r="X864" s="487"/>
      <c r="Y864" s="486"/>
      <c r="Z864" s="487"/>
      <c r="AA864" s="402"/>
    </row>
    <row r="865" spans="2:27" x14ac:dyDescent="0.2">
      <c r="B865" s="405"/>
      <c r="C865" s="372"/>
      <c r="D865" s="372"/>
      <c r="E865" s="402"/>
      <c r="F865" s="486"/>
      <c r="G865" s="487"/>
      <c r="H865" s="486"/>
      <c r="I865" s="487"/>
      <c r="J865" s="486"/>
      <c r="K865" s="487"/>
      <c r="L865" s="486"/>
      <c r="M865" s="487"/>
      <c r="N865" s="486"/>
      <c r="O865" s="487"/>
      <c r="P865" s="486"/>
      <c r="Q865" s="487"/>
      <c r="R865" s="486"/>
      <c r="S865" s="487"/>
      <c r="T865" s="486"/>
      <c r="U865" s="487"/>
      <c r="V865" s="486"/>
      <c r="W865" s="487"/>
      <c r="X865" s="486"/>
      <c r="Y865" s="487"/>
      <c r="Z865" s="486"/>
      <c r="AA865" s="487"/>
    </row>
    <row r="866" spans="2:27" x14ac:dyDescent="0.2">
      <c r="B866" s="406"/>
      <c r="C866" s="372"/>
      <c r="D866" s="372"/>
      <c r="E866" s="486"/>
      <c r="F866" s="487"/>
      <c r="G866" s="486"/>
      <c r="H866" s="487"/>
      <c r="I866" s="486"/>
      <c r="J866" s="487"/>
      <c r="K866" s="486"/>
      <c r="L866" s="487"/>
      <c r="M866" s="486"/>
      <c r="N866" s="487"/>
      <c r="O866" s="486"/>
      <c r="P866" s="487"/>
      <c r="Q866" s="486"/>
      <c r="R866" s="487"/>
      <c r="S866" s="486"/>
      <c r="T866" s="487"/>
      <c r="U866" s="486"/>
      <c r="V866" s="487"/>
      <c r="W866" s="486"/>
      <c r="X866" s="487"/>
      <c r="Y866" s="486"/>
      <c r="Z866" s="487"/>
      <c r="AA866" s="402"/>
    </row>
    <row r="867" spans="2:27" x14ac:dyDescent="0.2">
      <c r="B867" s="405"/>
      <c r="C867" s="372"/>
      <c r="D867" s="372"/>
      <c r="E867" s="402"/>
      <c r="F867" s="486"/>
      <c r="G867" s="487"/>
      <c r="H867" s="486"/>
      <c r="I867" s="487"/>
      <c r="J867" s="486"/>
      <c r="K867" s="487"/>
      <c r="L867" s="486"/>
      <c r="M867" s="487"/>
      <c r="N867" s="486"/>
      <c r="O867" s="487"/>
      <c r="P867" s="486"/>
      <c r="Q867" s="487"/>
      <c r="R867" s="486"/>
      <c r="S867" s="487"/>
      <c r="T867" s="486"/>
      <c r="U867" s="487"/>
      <c r="V867" s="486"/>
      <c r="W867" s="487"/>
      <c r="X867" s="486"/>
      <c r="Y867" s="487"/>
      <c r="Z867" s="486"/>
      <c r="AA867" s="487"/>
    </row>
    <row r="868" spans="2:27" x14ac:dyDescent="0.2">
      <c r="B868" s="406"/>
      <c r="C868" s="372"/>
      <c r="D868" s="372"/>
      <c r="E868" s="486"/>
      <c r="F868" s="487"/>
      <c r="G868" s="486"/>
      <c r="H868" s="487"/>
      <c r="I868" s="486"/>
      <c r="J868" s="487"/>
      <c r="K868" s="486"/>
      <c r="L868" s="487"/>
      <c r="M868" s="486"/>
      <c r="N868" s="487"/>
      <c r="O868" s="486"/>
      <c r="P868" s="487"/>
      <c r="Q868" s="486"/>
      <c r="R868" s="487"/>
      <c r="S868" s="486"/>
      <c r="T868" s="487"/>
      <c r="U868" s="486"/>
      <c r="V868" s="487"/>
      <c r="W868" s="486"/>
      <c r="X868" s="487"/>
      <c r="Y868" s="486"/>
      <c r="Z868" s="487"/>
      <c r="AA868" s="402"/>
    </row>
    <row r="869" spans="2:27" x14ac:dyDescent="0.2">
      <c r="B869" s="405"/>
      <c r="C869" s="372"/>
      <c r="D869" s="372"/>
      <c r="E869" s="402"/>
      <c r="F869" s="486"/>
      <c r="G869" s="487"/>
      <c r="H869" s="486"/>
      <c r="I869" s="487"/>
      <c r="J869" s="486"/>
      <c r="K869" s="487"/>
      <c r="L869" s="486"/>
      <c r="M869" s="487"/>
      <c r="N869" s="486"/>
      <c r="O869" s="487"/>
      <c r="P869" s="486"/>
      <c r="Q869" s="487"/>
      <c r="R869" s="486"/>
      <c r="S869" s="487"/>
      <c r="T869" s="486"/>
      <c r="U869" s="487"/>
      <c r="V869" s="486"/>
      <c r="W869" s="487"/>
      <c r="X869" s="486"/>
      <c r="Y869" s="487"/>
      <c r="Z869" s="486"/>
      <c r="AA869" s="487"/>
    </row>
    <row r="870" spans="2:27" x14ac:dyDescent="0.2">
      <c r="B870" s="406"/>
      <c r="C870" s="372"/>
      <c r="D870" s="372"/>
      <c r="E870" s="486"/>
      <c r="F870" s="487"/>
      <c r="G870" s="486"/>
      <c r="H870" s="487"/>
      <c r="I870" s="486"/>
      <c r="J870" s="487"/>
      <c r="K870" s="486"/>
      <c r="L870" s="487"/>
      <c r="M870" s="486"/>
      <c r="N870" s="487"/>
      <c r="O870" s="486"/>
      <c r="P870" s="487"/>
      <c r="Q870" s="486"/>
      <c r="R870" s="487"/>
      <c r="S870" s="486"/>
      <c r="T870" s="487"/>
      <c r="U870" s="486"/>
      <c r="V870" s="487"/>
      <c r="W870" s="486"/>
      <c r="X870" s="487"/>
      <c r="Y870" s="486"/>
      <c r="Z870" s="487"/>
      <c r="AA870" s="402"/>
    </row>
    <row r="871" spans="2:27" x14ac:dyDescent="0.2">
      <c r="B871" s="405"/>
      <c r="C871" s="372"/>
      <c r="D871" s="372"/>
      <c r="E871" s="402"/>
      <c r="F871" s="486"/>
      <c r="G871" s="487"/>
      <c r="H871" s="486"/>
      <c r="I871" s="487"/>
      <c r="J871" s="486"/>
      <c r="K871" s="487"/>
      <c r="L871" s="486"/>
      <c r="M871" s="487"/>
      <c r="N871" s="486"/>
      <c r="O871" s="487"/>
      <c r="P871" s="486"/>
      <c r="Q871" s="487"/>
      <c r="R871" s="486"/>
      <c r="S871" s="487"/>
      <c r="T871" s="486"/>
      <c r="U871" s="487"/>
      <c r="V871" s="486"/>
      <c r="W871" s="487"/>
      <c r="X871" s="486"/>
      <c r="Y871" s="487"/>
      <c r="Z871" s="486"/>
      <c r="AA871" s="487"/>
    </row>
    <row r="872" spans="2:27" x14ac:dyDescent="0.2">
      <c r="B872" s="406"/>
      <c r="C872" s="372"/>
      <c r="D872" s="372"/>
      <c r="E872" s="486"/>
      <c r="F872" s="487"/>
      <c r="G872" s="486"/>
      <c r="H872" s="487"/>
      <c r="I872" s="486"/>
      <c r="J872" s="487"/>
      <c r="K872" s="486"/>
      <c r="L872" s="487"/>
      <c r="M872" s="486"/>
      <c r="N872" s="487"/>
      <c r="O872" s="486"/>
      <c r="P872" s="487"/>
      <c r="Q872" s="486"/>
      <c r="R872" s="487"/>
      <c r="S872" s="486"/>
      <c r="T872" s="487"/>
      <c r="U872" s="486"/>
      <c r="V872" s="487"/>
      <c r="W872" s="486"/>
      <c r="X872" s="487"/>
      <c r="Y872" s="486"/>
      <c r="Z872" s="487"/>
      <c r="AA872" s="402"/>
    </row>
    <row r="873" spans="2:27" x14ac:dyDescent="0.2">
      <c r="B873" s="405"/>
      <c r="C873" s="372"/>
      <c r="D873" s="372"/>
      <c r="E873" s="402"/>
      <c r="F873" s="486"/>
      <c r="G873" s="487"/>
      <c r="H873" s="486"/>
      <c r="I873" s="487"/>
      <c r="J873" s="486"/>
      <c r="K873" s="487"/>
      <c r="L873" s="486"/>
      <c r="M873" s="487"/>
      <c r="N873" s="486"/>
      <c r="O873" s="487"/>
      <c r="P873" s="486"/>
      <c r="Q873" s="487"/>
      <c r="R873" s="486"/>
      <c r="S873" s="487"/>
      <c r="T873" s="486"/>
      <c r="U873" s="487"/>
      <c r="V873" s="486"/>
      <c r="W873" s="487"/>
      <c r="X873" s="486"/>
      <c r="Y873" s="487"/>
      <c r="Z873" s="486"/>
      <c r="AA873" s="487"/>
    </row>
    <row r="874" spans="2:27" x14ac:dyDescent="0.2">
      <c r="B874" s="406"/>
      <c r="C874" s="372"/>
      <c r="D874" s="372"/>
      <c r="E874" s="486"/>
      <c r="F874" s="487"/>
      <c r="G874" s="486"/>
      <c r="H874" s="487"/>
      <c r="I874" s="486"/>
      <c r="J874" s="487"/>
      <c r="K874" s="486"/>
      <c r="L874" s="487"/>
      <c r="M874" s="486"/>
      <c r="N874" s="487"/>
      <c r="O874" s="486"/>
      <c r="P874" s="487"/>
      <c r="Q874" s="486"/>
      <c r="R874" s="487"/>
      <c r="S874" s="486"/>
      <c r="T874" s="487"/>
      <c r="U874" s="486"/>
      <c r="V874" s="487"/>
      <c r="W874" s="486"/>
      <c r="X874" s="487"/>
      <c r="Y874" s="486"/>
      <c r="Z874" s="487"/>
      <c r="AA874" s="402"/>
    </row>
    <row r="875" spans="2:27" x14ac:dyDescent="0.2">
      <c r="B875" s="405"/>
      <c r="C875" s="372"/>
      <c r="D875" s="372"/>
      <c r="E875" s="402"/>
      <c r="F875" s="486"/>
      <c r="G875" s="487"/>
      <c r="H875" s="486"/>
      <c r="I875" s="487"/>
      <c r="J875" s="486"/>
      <c r="K875" s="487"/>
      <c r="L875" s="486"/>
      <c r="M875" s="487"/>
      <c r="N875" s="486"/>
      <c r="O875" s="487"/>
      <c r="P875" s="486"/>
      <c r="Q875" s="487"/>
      <c r="R875" s="486"/>
      <c r="S875" s="487"/>
      <c r="T875" s="486"/>
      <c r="U875" s="487"/>
      <c r="V875" s="486"/>
      <c r="W875" s="487"/>
      <c r="X875" s="486"/>
      <c r="Y875" s="487"/>
      <c r="Z875" s="486"/>
      <c r="AA875" s="487"/>
    </row>
    <row r="876" spans="2:27" x14ac:dyDescent="0.2">
      <c r="B876" s="406"/>
      <c r="C876" s="372"/>
      <c r="D876" s="372"/>
      <c r="E876" s="486"/>
      <c r="F876" s="487"/>
      <c r="G876" s="486"/>
      <c r="H876" s="487"/>
      <c r="I876" s="486"/>
      <c r="J876" s="487"/>
      <c r="K876" s="486"/>
      <c r="L876" s="487"/>
      <c r="M876" s="486"/>
      <c r="N876" s="487"/>
      <c r="O876" s="486"/>
      <c r="P876" s="487"/>
      <c r="Q876" s="486"/>
      <c r="R876" s="487"/>
      <c r="S876" s="486"/>
      <c r="T876" s="487"/>
      <c r="U876" s="486"/>
      <c r="V876" s="487"/>
      <c r="W876" s="486"/>
      <c r="X876" s="487"/>
      <c r="Y876" s="486"/>
      <c r="Z876" s="487"/>
      <c r="AA876" s="402"/>
    </row>
    <row r="877" spans="2:27" x14ac:dyDescent="0.2">
      <c r="B877" s="405"/>
      <c r="C877" s="372"/>
      <c r="D877" s="372"/>
      <c r="E877" s="402"/>
      <c r="F877" s="486"/>
      <c r="G877" s="487"/>
      <c r="H877" s="486"/>
      <c r="I877" s="487"/>
      <c r="J877" s="486"/>
      <c r="K877" s="487"/>
      <c r="L877" s="486"/>
      <c r="M877" s="487"/>
      <c r="N877" s="486"/>
      <c r="O877" s="487"/>
      <c r="P877" s="486"/>
      <c r="Q877" s="487"/>
      <c r="R877" s="486"/>
      <c r="S877" s="487"/>
      <c r="T877" s="486"/>
      <c r="U877" s="487"/>
      <c r="V877" s="486"/>
      <c r="W877" s="487"/>
      <c r="X877" s="486"/>
      <c r="Y877" s="487"/>
      <c r="Z877" s="486"/>
      <c r="AA877" s="487"/>
    </row>
    <row r="878" spans="2:27" x14ac:dyDescent="0.2">
      <c r="B878" s="406"/>
      <c r="C878" s="372"/>
      <c r="D878" s="372"/>
      <c r="E878" s="486"/>
      <c r="F878" s="487"/>
      <c r="G878" s="486"/>
      <c r="H878" s="487"/>
      <c r="I878" s="486"/>
      <c r="J878" s="487"/>
      <c r="K878" s="486"/>
      <c r="L878" s="487"/>
      <c r="M878" s="486"/>
      <c r="N878" s="487"/>
      <c r="O878" s="486"/>
      <c r="P878" s="487"/>
      <c r="Q878" s="486"/>
      <c r="R878" s="487"/>
      <c r="S878" s="486"/>
      <c r="T878" s="487"/>
      <c r="U878" s="486"/>
      <c r="V878" s="487"/>
      <c r="W878" s="486"/>
      <c r="X878" s="487"/>
      <c r="Y878" s="486"/>
      <c r="Z878" s="487"/>
      <c r="AA878" s="402"/>
    </row>
    <row r="879" spans="2:27" x14ac:dyDescent="0.2">
      <c r="B879" s="405"/>
      <c r="C879" s="372"/>
      <c r="D879" s="372"/>
      <c r="E879" s="402"/>
      <c r="F879" s="486"/>
      <c r="G879" s="487"/>
      <c r="H879" s="486"/>
      <c r="I879" s="487"/>
      <c r="J879" s="486"/>
      <c r="K879" s="487"/>
      <c r="L879" s="486"/>
      <c r="M879" s="487"/>
      <c r="N879" s="486"/>
      <c r="O879" s="487"/>
      <c r="P879" s="486"/>
      <c r="Q879" s="487"/>
      <c r="R879" s="486"/>
      <c r="S879" s="487"/>
      <c r="T879" s="486"/>
      <c r="U879" s="487"/>
      <c r="V879" s="486"/>
      <c r="W879" s="487"/>
      <c r="X879" s="486"/>
      <c r="Y879" s="487"/>
      <c r="Z879" s="486"/>
      <c r="AA879" s="487"/>
    </row>
    <row r="880" spans="2:27" x14ac:dyDescent="0.2">
      <c r="B880" s="406"/>
      <c r="C880" s="372"/>
      <c r="D880" s="372"/>
      <c r="E880" s="486"/>
      <c r="F880" s="487"/>
      <c r="G880" s="486"/>
      <c r="H880" s="487"/>
      <c r="I880" s="486"/>
      <c r="J880" s="487"/>
      <c r="K880" s="486"/>
      <c r="L880" s="487"/>
      <c r="M880" s="486"/>
      <c r="N880" s="487"/>
      <c r="O880" s="486"/>
      <c r="P880" s="487"/>
      <c r="Q880" s="486"/>
      <c r="R880" s="487"/>
      <c r="S880" s="486"/>
      <c r="T880" s="487"/>
      <c r="U880" s="486"/>
      <c r="V880" s="487"/>
      <c r="W880" s="486"/>
      <c r="X880" s="487"/>
      <c r="Y880" s="486"/>
      <c r="Z880" s="487"/>
      <c r="AA880" s="402"/>
    </row>
    <row r="881" spans="2:27" x14ac:dyDescent="0.2">
      <c r="B881" s="405"/>
      <c r="C881" s="372"/>
      <c r="D881" s="372"/>
      <c r="E881" s="402"/>
      <c r="F881" s="486"/>
      <c r="G881" s="487"/>
      <c r="H881" s="486"/>
      <c r="I881" s="487"/>
      <c r="J881" s="486"/>
      <c r="K881" s="487"/>
      <c r="L881" s="486"/>
      <c r="M881" s="487"/>
      <c r="N881" s="486"/>
      <c r="O881" s="487"/>
      <c r="P881" s="486"/>
      <c r="Q881" s="487"/>
      <c r="R881" s="486"/>
      <c r="S881" s="487"/>
      <c r="T881" s="486"/>
      <c r="U881" s="487"/>
      <c r="V881" s="486"/>
      <c r="W881" s="487"/>
      <c r="X881" s="486"/>
      <c r="Y881" s="487"/>
      <c r="Z881" s="486"/>
      <c r="AA881" s="487"/>
    </row>
    <row r="882" spans="2:27" x14ac:dyDescent="0.2">
      <c r="B882" s="406"/>
      <c r="C882" s="372"/>
      <c r="D882" s="372"/>
      <c r="E882" s="486"/>
      <c r="F882" s="487"/>
      <c r="G882" s="486"/>
      <c r="H882" s="487"/>
      <c r="I882" s="486"/>
      <c r="J882" s="487"/>
      <c r="K882" s="486"/>
      <c r="L882" s="487"/>
      <c r="M882" s="486"/>
      <c r="N882" s="487"/>
      <c r="O882" s="486"/>
      <c r="P882" s="487"/>
      <c r="Q882" s="486"/>
      <c r="R882" s="487"/>
      <c r="S882" s="486"/>
      <c r="T882" s="487"/>
      <c r="U882" s="486"/>
      <c r="V882" s="487"/>
      <c r="W882" s="486"/>
      <c r="X882" s="487"/>
      <c r="Y882" s="486"/>
      <c r="Z882" s="487"/>
      <c r="AA882" s="402"/>
    </row>
    <row r="883" spans="2:27" x14ac:dyDescent="0.2">
      <c r="B883" s="405"/>
      <c r="C883" s="372"/>
      <c r="D883" s="372"/>
      <c r="E883" s="402"/>
      <c r="F883" s="486"/>
      <c r="G883" s="487"/>
      <c r="H883" s="486"/>
      <c r="I883" s="487"/>
      <c r="J883" s="486"/>
      <c r="K883" s="487"/>
      <c r="L883" s="486"/>
      <c r="M883" s="487"/>
      <c r="N883" s="486"/>
      <c r="O883" s="487"/>
      <c r="P883" s="486"/>
      <c r="Q883" s="487"/>
      <c r="R883" s="486"/>
      <c r="S883" s="487"/>
      <c r="T883" s="486"/>
      <c r="U883" s="487"/>
      <c r="V883" s="486"/>
      <c r="W883" s="487"/>
      <c r="X883" s="486"/>
      <c r="Y883" s="487"/>
      <c r="Z883" s="486"/>
      <c r="AA883" s="487"/>
    </row>
    <row r="884" spans="2:27" x14ac:dyDescent="0.2">
      <c r="B884" s="406"/>
      <c r="C884" s="372"/>
      <c r="D884" s="372"/>
      <c r="E884" s="486"/>
      <c r="F884" s="487"/>
      <c r="G884" s="486"/>
      <c r="H884" s="487"/>
      <c r="I884" s="486"/>
      <c r="J884" s="487"/>
      <c r="K884" s="486"/>
      <c r="L884" s="487"/>
      <c r="M884" s="486"/>
      <c r="N884" s="487"/>
      <c r="O884" s="486"/>
      <c r="P884" s="487"/>
      <c r="Q884" s="486"/>
      <c r="R884" s="487"/>
      <c r="S884" s="486"/>
      <c r="T884" s="487"/>
      <c r="U884" s="486"/>
      <c r="V884" s="487"/>
      <c r="W884" s="486"/>
      <c r="X884" s="487"/>
      <c r="Y884" s="486"/>
      <c r="Z884" s="487"/>
      <c r="AA884" s="402"/>
    </row>
    <row r="885" spans="2:27" x14ac:dyDescent="0.2">
      <c r="B885" s="405"/>
      <c r="C885" s="372"/>
      <c r="D885" s="372"/>
      <c r="E885" s="402"/>
      <c r="F885" s="486"/>
      <c r="G885" s="487"/>
      <c r="H885" s="486"/>
      <c r="I885" s="487"/>
      <c r="J885" s="486"/>
      <c r="K885" s="487"/>
      <c r="L885" s="486"/>
      <c r="M885" s="487"/>
      <c r="N885" s="486"/>
      <c r="O885" s="487"/>
      <c r="P885" s="486"/>
      <c r="Q885" s="487"/>
      <c r="R885" s="486"/>
      <c r="S885" s="487"/>
      <c r="T885" s="486"/>
      <c r="U885" s="487"/>
      <c r="V885" s="486"/>
      <c r="W885" s="487"/>
      <c r="X885" s="486"/>
      <c r="Y885" s="487"/>
      <c r="Z885" s="486"/>
      <c r="AA885" s="487"/>
    </row>
    <row r="886" spans="2:27" x14ac:dyDescent="0.2">
      <c r="B886" s="406"/>
      <c r="C886" s="372"/>
      <c r="D886" s="372"/>
      <c r="E886" s="486"/>
      <c r="F886" s="487"/>
      <c r="G886" s="486"/>
      <c r="H886" s="487"/>
      <c r="I886" s="486"/>
      <c r="J886" s="487"/>
      <c r="K886" s="486"/>
      <c r="L886" s="487"/>
      <c r="M886" s="486"/>
      <c r="N886" s="487"/>
      <c r="O886" s="486"/>
      <c r="P886" s="487"/>
      <c r="Q886" s="486"/>
      <c r="R886" s="487"/>
      <c r="S886" s="486"/>
      <c r="T886" s="487"/>
      <c r="U886" s="486"/>
      <c r="V886" s="487"/>
      <c r="W886" s="486"/>
      <c r="X886" s="487"/>
      <c r="Y886" s="486"/>
      <c r="Z886" s="487"/>
      <c r="AA886" s="402"/>
    </row>
    <row r="887" spans="2:27" x14ac:dyDescent="0.2">
      <c r="B887" s="405"/>
      <c r="C887" s="372"/>
      <c r="D887" s="372"/>
      <c r="E887" s="402"/>
      <c r="F887" s="486"/>
      <c r="G887" s="487"/>
      <c r="H887" s="486"/>
      <c r="I887" s="487"/>
      <c r="J887" s="486"/>
      <c r="K887" s="487"/>
      <c r="L887" s="486"/>
      <c r="M887" s="487"/>
      <c r="N887" s="486"/>
      <c r="O887" s="487"/>
      <c r="P887" s="486"/>
      <c r="Q887" s="487"/>
      <c r="R887" s="486"/>
      <c r="S887" s="487"/>
      <c r="T887" s="486"/>
      <c r="U887" s="487"/>
      <c r="V887" s="486"/>
      <c r="W887" s="487"/>
      <c r="X887" s="486"/>
      <c r="Y887" s="487"/>
      <c r="Z887" s="486"/>
      <c r="AA887" s="487"/>
    </row>
    <row r="888" spans="2:27" x14ac:dyDescent="0.2">
      <c r="B888" s="406"/>
      <c r="C888" s="372"/>
      <c r="D888" s="372"/>
      <c r="E888" s="486"/>
      <c r="F888" s="487"/>
      <c r="G888" s="486"/>
      <c r="H888" s="487"/>
      <c r="I888" s="486"/>
      <c r="J888" s="487"/>
      <c r="K888" s="486"/>
      <c r="L888" s="487"/>
      <c r="M888" s="486"/>
      <c r="N888" s="487"/>
      <c r="O888" s="486"/>
      <c r="P888" s="487"/>
      <c r="Q888" s="486"/>
      <c r="R888" s="487"/>
      <c r="S888" s="486"/>
      <c r="T888" s="487"/>
      <c r="U888" s="486"/>
      <c r="V888" s="487"/>
      <c r="W888" s="486"/>
      <c r="X888" s="487"/>
      <c r="Y888" s="486"/>
      <c r="Z888" s="487"/>
      <c r="AA888" s="402"/>
    </row>
    <row r="889" spans="2:27" x14ac:dyDescent="0.2">
      <c r="B889" s="405"/>
      <c r="C889" s="372"/>
      <c r="D889" s="372"/>
      <c r="E889" s="402"/>
      <c r="F889" s="486"/>
      <c r="G889" s="487"/>
      <c r="H889" s="486"/>
      <c r="I889" s="487"/>
      <c r="J889" s="486"/>
      <c r="K889" s="487"/>
      <c r="L889" s="486"/>
      <c r="M889" s="487"/>
      <c r="N889" s="486"/>
      <c r="O889" s="487"/>
      <c r="P889" s="486"/>
      <c r="Q889" s="487"/>
      <c r="R889" s="486"/>
      <c r="S889" s="487"/>
      <c r="T889" s="486"/>
      <c r="U889" s="487"/>
      <c r="V889" s="486"/>
      <c r="W889" s="487"/>
      <c r="X889" s="486"/>
      <c r="Y889" s="487"/>
      <c r="Z889" s="486"/>
      <c r="AA889" s="487"/>
    </row>
    <row r="890" spans="2:27" x14ac:dyDescent="0.2">
      <c r="B890" s="406"/>
      <c r="C890" s="372"/>
      <c r="D890" s="372"/>
      <c r="E890" s="486"/>
      <c r="F890" s="487"/>
      <c r="G890" s="486"/>
      <c r="H890" s="487"/>
      <c r="I890" s="486"/>
      <c r="J890" s="487"/>
      <c r="K890" s="486"/>
      <c r="L890" s="487"/>
      <c r="M890" s="486"/>
      <c r="N890" s="487"/>
      <c r="O890" s="486"/>
      <c r="P890" s="487"/>
      <c r="Q890" s="486"/>
      <c r="R890" s="487"/>
      <c r="S890" s="486"/>
      <c r="T890" s="487"/>
      <c r="U890" s="486"/>
      <c r="V890" s="487"/>
      <c r="W890" s="486"/>
      <c r="X890" s="487"/>
      <c r="Y890" s="486"/>
      <c r="Z890" s="487"/>
      <c r="AA890" s="402"/>
    </row>
    <row r="891" spans="2:27" x14ac:dyDescent="0.2">
      <c r="B891" s="405"/>
      <c r="C891" s="372"/>
      <c r="D891" s="372"/>
      <c r="E891" s="402"/>
      <c r="F891" s="486"/>
      <c r="G891" s="487"/>
      <c r="H891" s="486"/>
      <c r="I891" s="487"/>
      <c r="J891" s="486"/>
      <c r="K891" s="487"/>
      <c r="L891" s="486"/>
      <c r="M891" s="487"/>
      <c r="N891" s="486"/>
      <c r="O891" s="487"/>
      <c r="P891" s="486"/>
      <c r="Q891" s="487"/>
      <c r="R891" s="486"/>
      <c r="S891" s="487"/>
      <c r="T891" s="486"/>
      <c r="U891" s="487"/>
      <c r="V891" s="486"/>
      <c r="W891" s="487"/>
      <c r="X891" s="486"/>
      <c r="Y891" s="487"/>
      <c r="Z891" s="486"/>
      <c r="AA891" s="487"/>
    </row>
    <row r="892" spans="2:27" x14ac:dyDescent="0.2">
      <c r="B892" s="406"/>
      <c r="C892" s="372"/>
      <c r="D892" s="372"/>
      <c r="E892" s="486"/>
      <c r="F892" s="487"/>
      <c r="G892" s="486"/>
      <c r="H892" s="487"/>
      <c r="I892" s="486"/>
      <c r="J892" s="487"/>
      <c r="K892" s="486"/>
      <c r="L892" s="487"/>
      <c r="M892" s="486"/>
      <c r="N892" s="487"/>
      <c r="O892" s="486"/>
      <c r="P892" s="487"/>
      <c r="Q892" s="486"/>
      <c r="R892" s="487"/>
      <c r="S892" s="486"/>
      <c r="T892" s="487"/>
      <c r="U892" s="486"/>
      <c r="V892" s="487"/>
      <c r="W892" s="486"/>
      <c r="X892" s="487"/>
      <c r="Y892" s="486"/>
      <c r="Z892" s="487"/>
      <c r="AA892" s="402"/>
    </row>
    <row r="893" spans="2:27" x14ac:dyDescent="0.2">
      <c r="B893" s="405"/>
      <c r="C893" s="372"/>
      <c r="D893" s="372"/>
      <c r="E893" s="402"/>
      <c r="F893" s="486"/>
      <c r="G893" s="487"/>
      <c r="H893" s="486"/>
      <c r="I893" s="487"/>
      <c r="J893" s="486"/>
      <c r="K893" s="487"/>
      <c r="L893" s="486"/>
      <c r="M893" s="487"/>
      <c r="N893" s="486"/>
      <c r="O893" s="487"/>
      <c r="P893" s="486"/>
      <c r="Q893" s="487"/>
      <c r="R893" s="486"/>
      <c r="S893" s="487"/>
      <c r="T893" s="486"/>
      <c r="U893" s="487"/>
      <c r="V893" s="486"/>
      <c r="W893" s="487"/>
      <c r="X893" s="486"/>
      <c r="Y893" s="487"/>
      <c r="Z893" s="486"/>
      <c r="AA893" s="487"/>
    </row>
    <row r="894" spans="2:27" x14ac:dyDescent="0.2">
      <c r="B894" s="406"/>
      <c r="C894" s="372"/>
      <c r="D894" s="372"/>
      <c r="E894" s="486"/>
      <c r="F894" s="487"/>
      <c r="G894" s="486"/>
      <c r="H894" s="487"/>
      <c r="I894" s="486"/>
      <c r="J894" s="487"/>
      <c r="K894" s="486"/>
      <c r="L894" s="487"/>
      <c r="M894" s="486"/>
      <c r="N894" s="487"/>
      <c r="O894" s="486"/>
      <c r="P894" s="487"/>
      <c r="Q894" s="486"/>
      <c r="R894" s="487"/>
      <c r="S894" s="486"/>
      <c r="T894" s="487"/>
      <c r="U894" s="486"/>
      <c r="V894" s="487"/>
      <c r="W894" s="486"/>
      <c r="X894" s="487"/>
      <c r="Y894" s="486"/>
      <c r="Z894" s="487"/>
      <c r="AA894" s="402"/>
    </row>
    <row r="895" spans="2:27" x14ac:dyDescent="0.2">
      <c r="B895" s="405"/>
      <c r="C895" s="372"/>
      <c r="D895" s="372"/>
      <c r="E895" s="402"/>
      <c r="F895" s="486"/>
      <c r="G895" s="487"/>
      <c r="H895" s="486"/>
      <c r="I895" s="487"/>
      <c r="J895" s="486"/>
      <c r="K895" s="487"/>
      <c r="L895" s="486"/>
      <c r="M895" s="487"/>
      <c r="N895" s="486"/>
      <c r="O895" s="487"/>
      <c r="P895" s="486"/>
      <c r="Q895" s="487"/>
      <c r="R895" s="486"/>
      <c r="S895" s="487"/>
      <c r="T895" s="486"/>
      <c r="U895" s="487"/>
      <c r="V895" s="486"/>
      <c r="W895" s="487"/>
      <c r="X895" s="486"/>
      <c r="Y895" s="487"/>
      <c r="Z895" s="486"/>
      <c r="AA895" s="487"/>
    </row>
    <row r="896" spans="2:27" x14ac:dyDescent="0.2">
      <c r="B896" s="406"/>
      <c r="C896" s="372"/>
      <c r="D896" s="372"/>
      <c r="E896" s="486"/>
      <c r="F896" s="487"/>
      <c r="G896" s="486"/>
      <c r="H896" s="487"/>
      <c r="I896" s="486"/>
      <c r="J896" s="487"/>
      <c r="K896" s="486"/>
      <c r="L896" s="487"/>
      <c r="M896" s="486"/>
      <c r="N896" s="487"/>
      <c r="O896" s="486"/>
      <c r="P896" s="487"/>
      <c r="Q896" s="486"/>
      <c r="R896" s="487"/>
      <c r="S896" s="486"/>
      <c r="T896" s="487"/>
      <c r="U896" s="486"/>
      <c r="V896" s="487"/>
      <c r="W896" s="486"/>
      <c r="X896" s="487"/>
      <c r="Y896" s="486"/>
      <c r="Z896" s="487"/>
      <c r="AA896" s="402"/>
    </row>
    <row r="897" spans="2:27" x14ac:dyDescent="0.2">
      <c r="B897" s="405"/>
      <c r="C897" s="372"/>
      <c r="D897" s="372"/>
      <c r="E897" s="402"/>
      <c r="F897" s="486"/>
      <c r="G897" s="487"/>
      <c r="H897" s="486"/>
      <c r="I897" s="487"/>
      <c r="J897" s="486"/>
      <c r="K897" s="487"/>
      <c r="L897" s="486"/>
      <c r="M897" s="487"/>
      <c r="N897" s="486"/>
      <c r="O897" s="487"/>
      <c r="P897" s="486"/>
      <c r="Q897" s="487"/>
      <c r="R897" s="486"/>
      <c r="S897" s="487"/>
      <c r="T897" s="486"/>
      <c r="U897" s="487"/>
      <c r="V897" s="486"/>
      <c r="W897" s="487"/>
      <c r="X897" s="486"/>
      <c r="Y897" s="487"/>
      <c r="Z897" s="486"/>
      <c r="AA897" s="487"/>
    </row>
    <row r="898" spans="2:27" x14ac:dyDescent="0.2">
      <c r="B898" s="406"/>
      <c r="C898" s="372"/>
      <c r="D898" s="372"/>
      <c r="E898" s="486"/>
      <c r="F898" s="487"/>
      <c r="G898" s="486"/>
      <c r="H898" s="487"/>
      <c r="I898" s="486"/>
      <c r="J898" s="487"/>
      <c r="K898" s="486"/>
      <c r="L898" s="487"/>
      <c r="M898" s="486"/>
      <c r="N898" s="487"/>
      <c r="O898" s="486"/>
      <c r="P898" s="487"/>
      <c r="Q898" s="486"/>
      <c r="R898" s="487"/>
      <c r="S898" s="486"/>
      <c r="T898" s="487"/>
      <c r="U898" s="486"/>
      <c r="V898" s="487"/>
      <c r="W898" s="486"/>
      <c r="X898" s="487"/>
      <c r="Y898" s="486"/>
      <c r="Z898" s="487"/>
      <c r="AA898" s="402"/>
    </row>
    <row r="899" spans="2:27" x14ac:dyDescent="0.2">
      <c r="B899" s="405"/>
      <c r="C899" s="372"/>
      <c r="D899" s="372"/>
      <c r="E899" s="402"/>
      <c r="F899" s="486"/>
      <c r="G899" s="487"/>
      <c r="H899" s="486"/>
      <c r="I899" s="487"/>
      <c r="J899" s="486"/>
      <c r="K899" s="487"/>
      <c r="L899" s="486"/>
      <c r="M899" s="487"/>
      <c r="N899" s="486"/>
      <c r="O899" s="487"/>
      <c r="P899" s="486"/>
      <c r="Q899" s="487"/>
      <c r="R899" s="486"/>
      <c r="S899" s="487"/>
      <c r="T899" s="486"/>
      <c r="U899" s="487"/>
      <c r="V899" s="486"/>
      <c r="W899" s="487"/>
      <c r="X899" s="486"/>
      <c r="Y899" s="487"/>
      <c r="Z899" s="486"/>
      <c r="AA899" s="487"/>
    </row>
    <row r="900" spans="2:27" x14ac:dyDescent="0.2">
      <c r="B900" s="406"/>
      <c r="C900" s="372"/>
      <c r="D900" s="372"/>
      <c r="E900" s="486"/>
      <c r="F900" s="487"/>
      <c r="G900" s="486"/>
      <c r="H900" s="487"/>
      <c r="I900" s="486"/>
      <c r="J900" s="487"/>
      <c r="K900" s="486"/>
      <c r="L900" s="487"/>
      <c r="M900" s="486"/>
      <c r="N900" s="487"/>
      <c r="O900" s="486"/>
      <c r="P900" s="487"/>
      <c r="Q900" s="486"/>
      <c r="R900" s="487"/>
      <c r="S900" s="486"/>
      <c r="T900" s="487"/>
      <c r="U900" s="486"/>
      <c r="V900" s="487"/>
      <c r="W900" s="486"/>
      <c r="X900" s="487"/>
      <c r="Y900" s="486"/>
      <c r="Z900" s="487"/>
      <c r="AA900" s="402"/>
    </row>
    <row r="901" spans="2:27" x14ac:dyDescent="0.2">
      <c r="B901" s="405"/>
      <c r="C901" s="372"/>
      <c r="D901" s="372"/>
      <c r="E901" s="402"/>
      <c r="F901" s="486"/>
      <c r="G901" s="487"/>
      <c r="H901" s="486"/>
      <c r="I901" s="487"/>
      <c r="J901" s="486"/>
      <c r="K901" s="487"/>
      <c r="L901" s="486"/>
      <c r="M901" s="487"/>
      <c r="N901" s="486"/>
      <c r="O901" s="487"/>
      <c r="P901" s="486"/>
      <c r="Q901" s="487"/>
      <c r="R901" s="486"/>
      <c r="S901" s="487"/>
      <c r="T901" s="486"/>
      <c r="U901" s="487"/>
      <c r="V901" s="486"/>
      <c r="W901" s="487"/>
      <c r="X901" s="486"/>
      <c r="Y901" s="487"/>
      <c r="Z901" s="486"/>
      <c r="AA901" s="487"/>
    </row>
    <row r="902" spans="2:27" x14ac:dyDescent="0.2">
      <c r="B902" s="406"/>
      <c r="C902" s="372"/>
      <c r="D902" s="372"/>
      <c r="E902" s="486"/>
      <c r="F902" s="487"/>
      <c r="G902" s="486"/>
      <c r="H902" s="487"/>
      <c r="I902" s="486"/>
      <c r="J902" s="487"/>
      <c r="K902" s="486"/>
      <c r="L902" s="487"/>
      <c r="M902" s="486"/>
      <c r="N902" s="487"/>
      <c r="O902" s="486"/>
      <c r="P902" s="487"/>
      <c r="Q902" s="486"/>
      <c r="R902" s="487"/>
      <c r="S902" s="486"/>
      <c r="T902" s="487"/>
      <c r="U902" s="486"/>
      <c r="V902" s="487"/>
      <c r="W902" s="486"/>
      <c r="X902" s="487"/>
      <c r="Y902" s="486"/>
      <c r="Z902" s="487"/>
      <c r="AA902" s="402"/>
    </row>
    <row r="903" spans="2:27" x14ac:dyDescent="0.2">
      <c r="B903" s="405"/>
      <c r="C903" s="372"/>
      <c r="D903" s="372"/>
      <c r="E903" s="402"/>
      <c r="F903" s="486"/>
      <c r="G903" s="487"/>
      <c r="H903" s="486"/>
      <c r="I903" s="487"/>
      <c r="J903" s="486"/>
      <c r="K903" s="487"/>
      <c r="L903" s="486"/>
      <c r="M903" s="487"/>
      <c r="N903" s="486"/>
      <c r="O903" s="487"/>
      <c r="P903" s="486"/>
      <c r="Q903" s="487"/>
      <c r="R903" s="486"/>
      <c r="S903" s="487"/>
      <c r="T903" s="486"/>
      <c r="U903" s="487"/>
      <c r="V903" s="486"/>
      <c r="W903" s="487"/>
      <c r="X903" s="486"/>
      <c r="Y903" s="487"/>
      <c r="Z903" s="486"/>
      <c r="AA903" s="487"/>
    </row>
    <row r="904" spans="2:27" x14ac:dyDescent="0.2">
      <c r="B904" s="406"/>
      <c r="C904" s="372"/>
      <c r="D904" s="372"/>
      <c r="E904" s="486"/>
      <c r="F904" s="487"/>
      <c r="G904" s="486"/>
      <c r="H904" s="487"/>
      <c r="I904" s="486"/>
      <c r="J904" s="487"/>
      <c r="K904" s="486"/>
      <c r="L904" s="487"/>
      <c r="M904" s="486"/>
      <c r="N904" s="487"/>
      <c r="O904" s="486"/>
      <c r="P904" s="487"/>
      <c r="Q904" s="486"/>
      <c r="R904" s="487"/>
      <c r="S904" s="486"/>
      <c r="T904" s="487"/>
      <c r="U904" s="486"/>
      <c r="V904" s="487"/>
      <c r="W904" s="486"/>
      <c r="X904" s="487"/>
      <c r="Y904" s="486"/>
      <c r="Z904" s="487"/>
      <c r="AA904" s="402"/>
    </row>
    <row r="905" spans="2:27" x14ac:dyDescent="0.2">
      <c r="B905" s="405"/>
      <c r="C905" s="372"/>
      <c r="D905" s="372"/>
      <c r="E905" s="402"/>
      <c r="F905" s="486"/>
      <c r="G905" s="487"/>
      <c r="H905" s="486"/>
      <c r="I905" s="487"/>
      <c r="J905" s="486"/>
      <c r="K905" s="487"/>
      <c r="L905" s="486"/>
      <c r="M905" s="487"/>
      <c r="N905" s="486"/>
      <c r="O905" s="487"/>
      <c r="P905" s="486"/>
      <c r="Q905" s="487"/>
      <c r="R905" s="486"/>
      <c r="S905" s="487"/>
      <c r="T905" s="486"/>
      <c r="U905" s="487"/>
      <c r="V905" s="486"/>
      <c r="W905" s="487"/>
      <c r="X905" s="486"/>
      <c r="Y905" s="487"/>
      <c r="Z905" s="486"/>
      <c r="AA905" s="487"/>
    </row>
    <row r="906" spans="2:27" x14ac:dyDescent="0.2">
      <c r="B906" s="406"/>
      <c r="C906" s="372"/>
      <c r="D906" s="372"/>
      <c r="E906" s="486"/>
      <c r="F906" s="487"/>
      <c r="G906" s="486"/>
      <c r="H906" s="487"/>
      <c r="I906" s="486"/>
      <c r="J906" s="487"/>
      <c r="K906" s="486"/>
      <c r="L906" s="487"/>
      <c r="M906" s="486"/>
      <c r="N906" s="487"/>
      <c r="O906" s="486"/>
      <c r="P906" s="487"/>
      <c r="Q906" s="486"/>
      <c r="R906" s="487"/>
      <c r="S906" s="486"/>
      <c r="T906" s="487"/>
      <c r="U906" s="486"/>
      <c r="V906" s="487"/>
      <c r="W906" s="486"/>
      <c r="X906" s="487"/>
      <c r="Y906" s="486"/>
      <c r="Z906" s="487"/>
      <c r="AA906" s="402"/>
    </row>
    <row r="907" spans="2:27" x14ac:dyDescent="0.2">
      <c r="B907" s="405"/>
      <c r="C907" s="372"/>
      <c r="D907" s="372"/>
      <c r="E907" s="402"/>
      <c r="F907" s="486"/>
      <c r="G907" s="487"/>
      <c r="H907" s="486"/>
      <c r="I907" s="487"/>
      <c r="J907" s="486"/>
      <c r="K907" s="487"/>
      <c r="L907" s="486"/>
      <c r="M907" s="487"/>
      <c r="N907" s="486"/>
      <c r="O907" s="487"/>
      <c r="P907" s="486"/>
      <c r="Q907" s="487"/>
      <c r="R907" s="486"/>
      <c r="S907" s="487"/>
      <c r="T907" s="486"/>
      <c r="U907" s="487"/>
      <c r="V907" s="486"/>
      <c r="W907" s="487"/>
      <c r="X907" s="486"/>
      <c r="Y907" s="487"/>
      <c r="Z907" s="486"/>
      <c r="AA907" s="487"/>
    </row>
    <row r="908" spans="2:27" x14ac:dyDescent="0.2">
      <c r="B908" s="406"/>
      <c r="C908" s="372"/>
      <c r="D908" s="372"/>
      <c r="E908" s="486"/>
      <c r="F908" s="487"/>
      <c r="G908" s="486"/>
      <c r="H908" s="487"/>
      <c r="I908" s="486"/>
      <c r="J908" s="487"/>
      <c r="K908" s="486"/>
      <c r="L908" s="487"/>
      <c r="M908" s="486"/>
      <c r="N908" s="487"/>
      <c r="O908" s="486"/>
      <c r="P908" s="487"/>
      <c r="Q908" s="486"/>
      <c r="R908" s="487"/>
      <c r="S908" s="486"/>
      <c r="T908" s="487"/>
      <c r="U908" s="486"/>
      <c r="V908" s="487"/>
      <c r="W908" s="486"/>
      <c r="X908" s="487"/>
      <c r="Y908" s="486"/>
      <c r="Z908" s="487"/>
      <c r="AA908" s="402"/>
    </row>
    <row r="909" spans="2:27" x14ac:dyDescent="0.2">
      <c r="B909" s="405"/>
      <c r="C909" s="372"/>
      <c r="D909" s="372"/>
      <c r="E909" s="402"/>
      <c r="F909" s="486"/>
      <c r="G909" s="487"/>
      <c r="H909" s="486"/>
      <c r="I909" s="487"/>
      <c r="J909" s="486"/>
      <c r="K909" s="487"/>
      <c r="L909" s="486"/>
      <c r="M909" s="487"/>
      <c r="N909" s="486"/>
      <c r="O909" s="487"/>
      <c r="P909" s="486"/>
      <c r="Q909" s="487"/>
      <c r="R909" s="486"/>
      <c r="S909" s="487"/>
      <c r="T909" s="486"/>
      <c r="U909" s="487"/>
      <c r="V909" s="486"/>
      <c r="W909" s="487"/>
      <c r="X909" s="486"/>
      <c r="Y909" s="487"/>
      <c r="Z909" s="486"/>
      <c r="AA909" s="487"/>
    </row>
    <row r="910" spans="2:27" x14ac:dyDescent="0.2">
      <c r="B910" s="406"/>
      <c r="C910" s="372"/>
      <c r="D910" s="372"/>
      <c r="E910" s="486"/>
      <c r="F910" s="487"/>
      <c r="G910" s="486"/>
      <c r="H910" s="487"/>
      <c r="I910" s="486"/>
      <c r="J910" s="487"/>
      <c r="K910" s="486"/>
      <c r="L910" s="487"/>
      <c r="M910" s="486"/>
      <c r="N910" s="487"/>
      <c r="O910" s="486"/>
      <c r="P910" s="487"/>
      <c r="Q910" s="486"/>
      <c r="R910" s="487"/>
      <c r="S910" s="486"/>
      <c r="T910" s="487"/>
      <c r="U910" s="486"/>
      <c r="V910" s="487"/>
      <c r="W910" s="486"/>
      <c r="X910" s="487"/>
      <c r="Y910" s="486"/>
      <c r="Z910" s="487"/>
      <c r="AA910" s="402"/>
    </row>
    <row r="911" spans="2:27" x14ac:dyDescent="0.2">
      <c r="B911" s="405"/>
      <c r="C911" s="372"/>
      <c r="D911" s="372"/>
      <c r="E911" s="402"/>
      <c r="F911" s="486"/>
      <c r="G911" s="487"/>
      <c r="H911" s="486"/>
      <c r="I911" s="487"/>
      <c r="J911" s="486"/>
      <c r="K911" s="487"/>
      <c r="L911" s="486"/>
      <c r="M911" s="487"/>
      <c r="N911" s="486"/>
      <c r="O911" s="487"/>
      <c r="P911" s="486"/>
      <c r="Q911" s="487"/>
      <c r="R911" s="486"/>
      <c r="S911" s="487"/>
      <c r="T911" s="486"/>
      <c r="U911" s="487"/>
      <c r="V911" s="486"/>
      <c r="W911" s="487"/>
      <c r="X911" s="486"/>
      <c r="Y911" s="487"/>
      <c r="Z911" s="486"/>
      <c r="AA911" s="487"/>
    </row>
    <row r="912" spans="2:27" x14ac:dyDescent="0.2">
      <c r="B912" s="406"/>
      <c r="C912" s="372"/>
      <c r="D912" s="372"/>
      <c r="E912" s="486"/>
      <c r="F912" s="487"/>
      <c r="G912" s="486"/>
      <c r="H912" s="487"/>
      <c r="I912" s="486"/>
      <c r="J912" s="487"/>
      <c r="K912" s="486"/>
      <c r="L912" s="487"/>
      <c r="M912" s="486"/>
      <c r="N912" s="487"/>
      <c r="O912" s="486"/>
      <c r="P912" s="487"/>
      <c r="Q912" s="486"/>
      <c r="R912" s="487"/>
      <c r="S912" s="486"/>
      <c r="T912" s="487"/>
      <c r="U912" s="486"/>
      <c r="V912" s="487"/>
      <c r="W912" s="486"/>
      <c r="X912" s="487"/>
      <c r="Y912" s="486"/>
      <c r="Z912" s="487"/>
      <c r="AA912" s="402"/>
    </row>
    <row r="913" spans="2:27" x14ac:dyDescent="0.2">
      <c r="B913" s="405"/>
      <c r="C913" s="372"/>
      <c r="D913" s="372"/>
      <c r="E913" s="402"/>
      <c r="F913" s="486"/>
      <c r="G913" s="487"/>
      <c r="H913" s="486"/>
      <c r="I913" s="487"/>
      <c r="J913" s="486"/>
      <c r="K913" s="487"/>
      <c r="L913" s="486"/>
      <c r="M913" s="487"/>
      <c r="N913" s="486"/>
      <c r="O913" s="487"/>
      <c r="P913" s="486"/>
      <c r="Q913" s="487"/>
      <c r="R913" s="486"/>
      <c r="S913" s="487"/>
      <c r="T913" s="486"/>
      <c r="U913" s="487"/>
      <c r="V913" s="486"/>
      <c r="W913" s="487"/>
      <c r="X913" s="486"/>
      <c r="Y913" s="487"/>
      <c r="Z913" s="486"/>
      <c r="AA913" s="487"/>
    </row>
    <row r="914" spans="2:27" x14ac:dyDescent="0.2">
      <c r="B914" s="406"/>
      <c r="C914" s="372"/>
      <c r="D914" s="372"/>
      <c r="E914" s="486"/>
      <c r="F914" s="487"/>
      <c r="G914" s="486"/>
      <c r="H914" s="487"/>
      <c r="I914" s="486"/>
      <c r="J914" s="487"/>
      <c r="K914" s="486"/>
      <c r="L914" s="487"/>
      <c r="M914" s="486"/>
      <c r="N914" s="487"/>
      <c r="O914" s="486"/>
      <c r="P914" s="487"/>
      <c r="Q914" s="486"/>
      <c r="R914" s="487"/>
      <c r="S914" s="486"/>
      <c r="T914" s="487"/>
      <c r="U914" s="486"/>
      <c r="V914" s="487"/>
      <c r="W914" s="486"/>
      <c r="X914" s="487"/>
      <c r="Y914" s="486"/>
      <c r="Z914" s="487"/>
      <c r="AA914" s="402"/>
    </row>
    <row r="915" spans="2:27" x14ac:dyDescent="0.2">
      <c r="B915" s="405"/>
      <c r="C915" s="372"/>
      <c r="D915" s="372"/>
      <c r="E915" s="402"/>
      <c r="F915" s="486"/>
      <c r="G915" s="487"/>
      <c r="H915" s="486"/>
      <c r="I915" s="487"/>
      <c r="J915" s="486"/>
      <c r="K915" s="487"/>
      <c r="L915" s="486"/>
      <c r="M915" s="487"/>
      <c r="N915" s="486"/>
      <c r="O915" s="487"/>
      <c r="P915" s="486"/>
      <c r="Q915" s="487"/>
      <c r="R915" s="486"/>
      <c r="S915" s="487"/>
      <c r="T915" s="486"/>
      <c r="U915" s="487"/>
      <c r="V915" s="486"/>
      <c r="W915" s="487"/>
      <c r="X915" s="486"/>
      <c r="Y915" s="487"/>
      <c r="Z915" s="486"/>
      <c r="AA915" s="487"/>
    </row>
    <row r="916" spans="2:27" x14ac:dyDescent="0.2">
      <c r="B916" s="406"/>
      <c r="C916" s="372"/>
      <c r="D916" s="372"/>
      <c r="E916" s="486"/>
      <c r="F916" s="487"/>
      <c r="G916" s="486"/>
      <c r="H916" s="487"/>
      <c r="I916" s="486"/>
      <c r="J916" s="487"/>
      <c r="K916" s="486"/>
      <c r="L916" s="487"/>
      <c r="M916" s="486"/>
      <c r="N916" s="487"/>
      <c r="O916" s="486"/>
      <c r="P916" s="487"/>
      <c r="Q916" s="486"/>
      <c r="R916" s="487"/>
      <c r="S916" s="486"/>
      <c r="T916" s="487"/>
      <c r="U916" s="486"/>
      <c r="V916" s="487"/>
      <c r="W916" s="486"/>
      <c r="X916" s="487"/>
      <c r="Y916" s="486"/>
      <c r="Z916" s="487"/>
      <c r="AA916" s="402"/>
    </row>
    <row r="917" spans="2:27" x14ac:dyDescent="0.2">
      <c r="B917" s="405"/>
      <c r="C917" s="372"/>
      <c r="D917" s="372"/>
      <c r="E917" s="402"/>
      <c r="F917" s="486"/>
      <c r="G917" s="487"/>
      <c r="H917" s="486"/>
      <c r="I917" s="487"/>
      <c r="J917" s="486"/>
      <c r="K917" s="487"/>
      <c r="L917" s="486"/>
      <c r="M917" s="487"/>
      <c r="N917" s="486"/>
      <c r="O917" s="487"/>
      <c r="P917" s="486"/>
      <c r="Q917" s="487"/>
      <c r="R917" s="486"/>
      <c r="S917" s="487"/>
      <c r="T917" s="486"/>
      <c r="U917" s="487"/>
      <c r="V917" s="486"/>
      <c r="W917" s="487"/>
      <c r="X917" s="486"/>
      <c r="Y917" s="487"/>
      <c r="Z917" s="486"/>
      <c r="AA917" s="487"/>
    </row>
    <row r="918" spans="2:27" x14ac:dyDescent="0.2">
      <c r="B918" s="406"/>
      <c r="C918" s="372"/>
      <c r="D918" s="372"/>
      <c r="E918" s="486"/>
      <c r="F918" s="487"/>
      <c r="G918" s="486"/>
      <c r="H918" s="487"/>
      <c r="I918" s="486"/>
      <c r="J918" s="487"/>
      <c r="K918" s="486"/>
      <c r="L918" s="487"/>
      <c r="M918" s="486"/>
      <c r="N918" s="487"/>
      <c r="O918" s="486"/>
      <c r="P918" s="487"/>
      <c r="Q918" s="486"/>
      <c r="R918" s="487"/>
      <c r="S918" s="486"/>
      <c r="T918" s="487"/>
      <c r="U918" s="486"/>
      <c r="V918" s="487"/>
      <c r="W918" s="486"/>
      <c r="X918" s="487"/>
      <c r="Y918" s="486"/>
      <c r="Z918" s="487"/>
      <c r="AA918" s="402"/>
    </row>
    <row r="919" spans="2:27" x14ac:dyDescent="0.2">
      <c r="B919" s="405"/>
      <c r="C919" s="372"/>
      <c r="D919" s="372"/>
      <c r="E919" s="402"/>
      <c r="F919" s="486"/>
      <c r="G919" s="487"/>
      <c r="H919" s="486"/>
      <c r="I919" s="487"/>
      <c r="J919" s="486"/>
      <c r="K919" s="487"/>
      <c r="L919" s="486"/>
      <c r="M919" s="487"/>
      <c r="N919" s="486"/>
      <c r="O919" s="487"/>
      <c r="P919" s="486"/>
      <c r="Q919" s="487"/>
      <c r="R919" s="486"/>
      <c r="S919" s="487"/>
      <c r="T919" s="486"/>
      <c r="U919" s="487"/>
      <c r="V919" s="486"/>
      <c r="W919" s="487"/>
      <c r="X919" s="486"/>
      <c r="Y919" s="487"/>
      <c r="Z919" s="486"/>
      <c r="AA919" s="487"/>
    </row>
    <row r="920" spans="2:27" x14ac:dyDescent="0.2">
      <c r="B920" s="406"/>
      <c r="C920" s="372"/>
      <c r="D920" s="372"/>
      <c r="E920" s="486"/>
      <c r="F920" s="487"/>
      <c r="G920" s="486"/>
      <c r="H920" s="487"/>
      <c r="I920" s="486"/>
      <c r="J920" s="487"/>
      <c r="K920" s="486"/>
      <c r="L920" s="487"/>
      <c r="M920" s="486"/>
      <c r="N920" s="487"/>
      <c r="O920" s="486"/>
      <c r="P920" s="487"/>
      <c r="Q920" s="486"/>
      <c r="R920" s="487"/>
      <c r="S920" s="486"/>
      <c r="T920" s="487"/>
      <c r="U920" s="486"/>
      <c r="V920" s="487"/>
      <c r="W920" s="486"/>
      <c r="X920" s="487"/>
      <c r="Y920" s="486"/>
      <c r="Z920" s="487"/>
      <c r="AA920" s="402"/>
    </row>
    <row r="921" spans="2:27" x14ac:dyDescent="0.2">
      <c r="B921" s="405"/>
      <c r="C921" s="372"/>
      <c r="D921" s="372"/>
      <c r="E921" s="402"/>
      <c r="F921" s="486"/>
      <c r="G921" s="487"/>
      <c r="H921" s="486"/>
      <c r="I921" s="487"/>
      <c r="J921" s="486"/>
      <c r="K921" s="487"/>
      <c r="L921" s="486"/>
      <c r="M921" s="487"/>
      <c r="N921" s="486"/>
      <c r="O921" s="487"/>
      <c r="P921" s="486"/>
      <c r="Q921" s="487"/>
      <c r="R921" s="486"/>
      <c r="S921" s="487"/>
      <c r="T921" s="486"/>
      <c r="U921" s="487"/>
      <c r="V921" s="486"/>
      <c r="W921" s="487"/>
      <c r="X921" s="486"/>
      <c r="Y921" s="487"/>
      <c r="Z921" s="486"/>
      <c r="AA921" s="487"/>
    </row>
    <row r="922" spans="2:27" x14ac:dyDescent="0.2">
      <c r="B922" s="406"/>
      <c r="C922" s="372"/>
      <c r="D922" s="372"/>
      <c r="E922" s="486"/>
      <c r="F922" s="487"/>
      <c r="G922" s="486"/>
      <c r="H922" s="487"/>
      <c r="I922" s="486"/>
      <c r="J922" s="487"/>
      <c r="K922" s="486"/>
      <c r="L922" s="487"/>
      <c r="M922" s="486"/>
      <c r="N922" s="487"/>
      <c r="O922" s="486"/>
      <c r="P922" s="487"/>
      <c r="Q922" s="486"/>
      <c r="R922" s="487"/>
      <c r="S922" s="486"/>
      <c r="T922" s="487"/>
      <c r="U922" s="486"/>
      <c r="V922" s="487"/>
      <c r="W922" s="486"/>
      <c r="X922" s="487"/>
      <c r="Y922" s="486"/>
      <c r="Z922" s="487"/>
      <c r="AA922" s="402"/>
    </row>
    <row r="923" spans="2:27" x14ac:dyDescent="0.2">
      <c r="B923" s="405"/>
      <c r="C923" s="372"/>
      <c r="D923" s="372"/>
      <c r="E923" s="402"/>
      <c r="F923" s="486"/>
      <c r="G923" s="487"/>
      <c r="H923" s="486"/>
      <c r="I923" s="487"/>
      <c r="J923" s="486"/>
      <c r="K923" s="487"/>
      <c r="L923" s="486"/>
      <c r="M923" s="487"/>
      <c r="N923" s="486"/>
      <c r="O923" s="487"/>
      <c r="P923" s="486"/>
      <c r="Q923" s="487"/>
      <c r="R923" s="486"/>
      <c r="S923" s="487"/>
      <c r="T923" s="486"/>
      <c r="U923" s="487"/>
      <c r="V923" s="486"/>
      <c r="W923" s="487"/>
      <c r="X923" s="486"/>
      <c r="Y923" s="487"/>
      <c r="Z923" s="486"/>
      <c r="AA923" s="487"/>
    </row>
    <row r="924" spans="2:27" x14ac:dyDescent="0.2">
      <c r="B924" s="406"/>
      <c r="C924" s="372"/>
      <c r="D924" s="372"/>
      <c r="E924" s="486"/>
      <c r="F924" s="487"/>
      <c r="G924" s="486"/>
      <c r="H924" s="487"/>
      <c r="I924" s="486"/>
      <c r="J924" s="487"/>
      <c r="K924" s="486"/>
      <c r="L924" s="487"/>
      <c r="M924" s="486"/>
      <c r="N924" s="487"/>
      <c r="O924" s="486"/>
      <c r="P924" s="487"/>
      <c r="Q924" s="486"/>
      <c r="R924" s="487"/>
      <c r="S924" s="486"/>
      <c r="T924" s="487"/>
      <c r="U924" s="486"/>
      <c r="V924" s="487"/>
      <c r="W924" s="486"/>
      <c r="X924" s="487"/>
      <c r="Y924" s="486"/>
      <c r="Z924" s="487"/>
      <c r="AA924" s="402"/>
    </row>
    <row r="925" spans="2:27" x14ac:dyDescent="0.2">
      <c r="B925" s="405"/>
      <c r="C925" s="372"/>
      <c r="D925" s="372"/>
      <c r="E925" s="402"/>
      <c r="F925" s="486"/>
      <c r="G925" s="487"/>
      <c r="H925" s="486"/>
      <c r="I925" s="487"/>
      <c r="J925" s="486"/>
      <c r="K925" s="487"/>
      <c r="L925" s="486"/>
      <c r="M925" s="487"/>
      <c r="N925" s="486"/>
      <c r="O925" s="487"/>
      <c r="P925" s="486"/>
      <c r="Q925" s="487"/>
      <c r="R925" s="486"/>
      <c r="S925" s="487"/>
      <c r="T925" s="486"/>
      <c r="U925" s="487"/>
      <c r="V925" s="486"/>
      <c r="W925" s="487"/>
      <c r="X925" s="486"/>
      <c r="Y925" s="487"/>
      <c r="Z925" s="486"/>
      <c r="AA925" s="487"/>
    </row>
    <row r="926" spans="2:27" x14ac:dyDescent="0.2">
      <c r="B926" s="406"/>
      <c r="C926" s="372"/>
      <c r="D926" s="372"/>
      <c r="E926" s="486"/>
      <c r="F926" s="487"/>
      <c r="G926" s="486"/>
      <c r="H926" s="487"/>
      <c r="I926" s="486"/>
      <c r="J926" s="487"/>
      <c r="K926" s="486"/>
      <c r="L926" s="487"/>
      <c r="M926" s="486"/>
      <c r="N926" s="487"/>
      <c r="O926" s="486"/>
      <c r="P926" s="487"/>
      <c r="Q926" s="486"/>
      <c r="R926" s="487"/>
      <c r="S926" s="486"/>
      <c r="T926" s="487"/>
      <c r="U926" s="486"/>
      <c r="V926" s="487"/>
      <c r="W926" s="486"/>
      <c r="X926" s="487"/>
      <c r="Y926" s="486"/>
      <c r="Z926" s="487"/>
      <c r="AA926" s="402"/>
    </row>
    <row r="927" spans="2:27" x14ac:dyDescent="0.2">
      <c r="B927" s="405"/>
      <c r="C927" s="372"/>
      <c r="D927" s="372"/>
      <c r="E927" s="402"/>
      <c r="F927" s="486"/>
      <c r="G927" s="487"/>
      <c r="H927" s="486"/>
      <c r="I927" s="487"/>
      <c r="J927" s="486"/>
      <c r="K927" s="487"/>
      <c r="L927" s="486"/>
      <c r="M927" s="487"/>
      <c r="N927" s="486"/>
      <c r="O927" s="487"/>
      <c r="P927" s="486"/>
      <c r="Q927" s="487"/>
      <c r="R927" s="486"/>
      <c r="S927" s="487"/>
      <c r="T927" s="486"/>
      <c r="U927" s="487"/>
      <c r="V927" s="486"/>
      <c r="W927" s="487"/>
      <c r="X927" s="486"/>
      <c r="Y927" s="487"/>
      <c r="Z927" s="486"/>
      <c r="AA927" s="487"/>
    </row>
    <row r="928" spans="2:27" x14ac:dyDescent="0.2">
      <c r="B928" s="406"/>
      <c r="C928" s="372"/>
      <c r="D928" s="372"/>
      <c r="E928" s="486"/>
      <c r="F928" s="487"/>
      <c r="G928" s="486"/>
      <c r="H928" s="487"/>
      <c r="I928" s="486"/>
      <c r="J928" s="487"/>
      <c r="K928" s="486"/>
      <c r="L928" s="487"/>
      <c r="M928" s="486"/>
      <c r="N928" s="487"/>
      <c r="O928" s="486"/>
      <c r="P928" s="487"/>
      <c r="Q928" s="486"/>
      <c r="R928" s="487"/>
      <c r="S928" s="486"/>
      <c r="T928" s="487"/>
      <c r="U928" s="486"/>
      <c r="V928" s="487"/>
      <c r="W928" s="486"/>
      <c r="X928" s="487"/>
      <c r="Y928" s="486"/>
      <c r="Z928" s="487"/>
      <c r="AA928" s="402"/>
    </row>
    <row r="929" spans="2:27" x14ac:dyDescent="0.2">
      <c r="B929" s="405"/>
      <c r="C929" s="372"/>
      <c r="D929" s="372"/>
      <c r="E929" s="402"/>
      <c r="F929" s="486"/>
      <c r="G929" s="487"/>
      <c r="H929" s="486"/>
      <c r="I929" s="487"/>
      <c r="J929" s="486"/>
      <c r="K929" s="487"/>
      <c r="L929" s="486"/>
      <c r="M929" s="487"/>
      <c r="N929" s="486"/>
      <c r="O929" s="487"/>
      <c r="P929" s="486"/>
      <c r="Q929" s="487"/>
      <c r="R929" s="486"/>
      <c r="S929" s="487"/>
      <c r="T929" s="486"/>
      <c r="U929" s="487"/>
      <c r="V929" s="486"/>
      <c r="W929" s="487"/>
      <c r="X929" s="486"/>
      <c r="Y929" s="487"/>
      <c r="Z929" s="486"/>
      <c r="AA929" s="487"/>
    </row>
    <row r="930" spans="2:27" x14ac:dyDescent="0.2">
      <c r="B930" s="406"/>
      <c r="C930" s="372"/>
      <c r="D930" s="372"/>
      <c r="E930" s="486"/>
      <c r="F930" s="487"/>
      <c r="G930" s="486"/>
      <c r="H930" s="487"/>
      <c r="I930" s="486"/>
      <c r="J930" s="487"/>
      <c r="K930" s="486"/>
      <c r="L930" s="487"/>
      <c r="M930" s="486"/>
      <c r="N930" s="487"/>
      <c r="O930" s="486"/>
      <c r="P930" s="487"/>
      <c r="Q930" s="486"/>
      <c r="R930" s="487"/>
      <c r="S930" s="486"/>
      <c r="T930" s="487"/>
      <c r="U930" s="486"/>
      <c r="V930" s="487"/>
      <c r="W930" s="486"/>
      <c r="X930" s="487"/>
      <c r="Y930" s="486"/>
      <c r="Z930" s="487"/>
      <c r="AA930" s="402"/>
    </row>
    <row r="931" spans="2:27" x14ac:dyDescent="0.2">
      <c r="B931" s="405"/>
      <c r="C931" s="372"/>
      <c r="D931" s="372"/>
      <c r="E931" s="402"/>
      <c r="F931" s="486"/>
      <c r="G931" s="487"/>
      <c r="H931" s="486"/>
      <c r="I931" s="487"/>
      <c r="J931" s="486"/>
      <c r="K931" s="487"/>
      <c r="L931" s="486"/>
      <c r="M931" s="487"/>
      <c r="N931" s="486"/>
      <c r="O931" s="487"/>
      <c r="P931" s="486"/>
      <c r="Q931" s="487"/>
      <c r="R931" s="486"/>
      <c r="S931" s="487"/>
      <c r="T931" s="486"/>
      <c r="U931" s="487"/>
      <c r="V931" s="486"/>
      <c r="W931" s="487"/>
      <c r="X931" s="486"/>
      <c r="Y931" s="487"/>
      <c r="Z931" s="486"/>
      <c r="AA931" s="487"/>
    </row>
    <row r="932" spans="2:27" x14ac:dyDescent="0.2">
      <c r="B932" s="406"/>
      <c r="C932" s="372"/>
      <c r="D932" s="372"/>
      <c r="E932" s="486"/>
      <c r="F932" s="487"/>
      <c r="G932" s="486"/>
      <c r="H932" s="487"/>
      <c r="I932" s="486"/>
      <c r="J932" s="487"/>
      <c r="K932" s="486"/>
      <c r="L932" s="487"/>
      <c r="M932" s="486"/>
      <c r="N932" s="487"/>
      <c r="O932" s="486"/>
      <c r="P932" s="487"/>
      <c r="Q932" s="486"/>
      <c r="R932" s="487"/>
      <c r="S932" s="486"/>
      <c r="T932" s="487"/>
      <c r="U932" s="486"/>
      <c r="V932" s="487"/>
      <c r="W932" s="486"/>
      <c r="X932" s="487"/>
      <c r="Y932" s="486"/>
      <c r="Z932" s="487"/>
      <c r="AA932" s="402"/>
    </row>
    <row r="933" spans="2:27" x14ac:dyDescent="0.2">
      <c r="B933" s="405"/>
      <c r="C933" s="372"/>
      <c r="D933" s="372"/>
      <c r="E933" s="402"/>
      <c r="F933" s="486"/>
      <c r="G933" s="487"/>
      <c r="H933" s="486"/>
      <c r="I933" s="487"/>
      <c r="J933" s="486"/>
      <c r="K933" s="487"/>
      <c r="L933" s="486"/>
      <c r="M933" s="487"/>
      <c r="N933" s="486"/>
      <c r="O933" s="487"/>
      <c r="P933" s="486"/>
      <c r="Q933" s="487"/>
      <c r="R933" s="486"/>
      <c r="S933" s="487"/>
      <c r="T933" s="486"/>
      <c r="U933" s="487"/>
      <c r="V933" s="486"/>
      <c r="W933" s="487"/>
      <c r="X933" s="486"/>
      <c r="Y933" s="487"/>
      <c r="Z933" s="486"/>
      <c r="AA933" s="487"/>
    </row>
    <row r="934" spans="2:27" x14ac:dyDescent="0.2">
      <c r="B934" s="406"/>
      <c r="C934" s="372"/>
      <c r="D934" s="372"/>
      <c r="E934" s="486"/>
      <c r="F934" s="487"/>
      <c r="G934" s="486"/>
      <c r="H934" s="487"/>
      <c r="I934" s="486"/>
      <c r="J934" s="487"/>
      <c r="K934" s="486"/>
      <c r="L934" s="487"/>
      <c r="M934" s="486"/>
      <c r="N934" s="487"/>
      <c r="O934" s="486"/>
      <c r="P934" s="487"/>
      <c r="Q934" s="486"/>
      <c r="R934" s="487"/>
      <c r="S934" s="486"/>
      <c r="T934" s="487"/>
      <c r="U934" s="486"/>
      <c r="V934" s="487"/>
      <c r="W934" s="486"/>
      <c r="X934" s="487"/>
      <c r="Y934" s="486"/>
      <c r="Z934" s="487"/>
      <c r="AA934" s="402"/>
    </row>
    <row r="935" spans="2:27" x14ac:dyDescent="0.2">
      <c r="B935" s="405"/>
      <c r="C935" s="372"/>
      <c r="D935" s="372"/>
      <c r="E935" s="402"/>
      <c r="F935" s="486"/>
      <c r="G935" s="487"/>
      <c r="H935" s="486"/>
      <c r="I935" s="487"/>
      <c r="J935" s="486"/>
      <c r="K935" s="487"/>
      <c r="L935" s="486"/>
      <c r="M935" s="487"/>
      <c r="N935" s="486"/>
      <c r="O935" s="487"/>
      <c r="P935" s="486"/>
      <c r="Q935" s="487"/>
      <c r="R935" s="486"/>
      <c r="S935" s="487"/>
      <c r="T935" s="486"/>
      <c r="U935" s="487"/>
      <c r="V935" s="486"/>
      <c r="W935" s="487"/>
      <c r="X935" s="486"/>
      <c r="Y935" s="487"/>
      <c r="Z935" s="486"/>
      <c r="AA935" s="487"/>
    </row>
    <row r="936" spans="2:27" x14ac:dyDescent="0.2">
      <c r="B936" s="406"/>
      <c r="C936" s="372"/>
      <c r="D936" s="372"/>
      <c r="E936" s="486"/>
      <c r="F936" s="487"/>
      <c r="G936" s="486"/>
      <c r="H936" s="487"/>
      <c r="I936" s="486"/>
      <c r="J936" s="487"/>
      <c r="K936" s="486"/>
      <c r="L936" s="487"/>
      <c r="M936" s="486"/>
      <c r="N936" s="487"/>
      <c r="O936" s="486"/>
      <c r="P936" s="487"/>
      <c r="Q936" s="486"/>
      <c r="R936" s="487"/>
      <c r="S936" s="486"/>
      <c r="T936" s="487"/>
      <c r="U936" s="486"/>
      <c r="V936" s="487"/>
      <c r="W936" s="486"/>
      <c r="X936" s="487"/>
      <c r="Y936" s="486"/>
      <c r="Z936" s="487"/>
      <c r="AA936" s="402"/>
    </row>
    <row r="937" spans="2:27" x14ac:dyDescent="0.2">
      <c r="B937" s="405"/>
      <c r="C937" s="372"/>
      <c r="D937" s="372"/>
      <c r="E937" s="402"/>
      <c r="F937" s="486"/>
      <c r="G937" s="487"/>
      <c r="H937" s="486"/>
      <c r="I937" s="487"/>
      <c r="J937" s="486"/>
      <c r="K937" s="487"/>
      <c r="L937" s="486"/>
      <c r="M937" s="487"/>
      <c r="N937" s="486"/>
      <c r="O937" s="487"/>
      <c r="P937" s="486"/>
      <c r="Q937" s="487"/>
      <c r="R937" s="486"/>
      <c r="S937" s="487"/>
      <c r="T937" s="486"/>
      <c r="U937" s="487"/>
      <c r="V937" s="486"/>
      <c r="W937" s="487"/>
      <c r="X937" s="486"/>
      <c r="Y937" s="487"/>
      <c r="Z937" s="486"/>
      <c r="AA937" s="487"/>
    </row>
    <row r="938" spans="2:27" x14ac:dyDescent="0.2">
      <c r="B938" s="406"/>
      <c r="C938" s="372"/>
      <c r="D938" s="372"/>
      <c r="E938" s="486"/>
      <c r="F938" s="487"/>
      <c r="G938" s="486"/>
      <c r="H938" s="487"/>
      <c r="I938" s="486"/>
      <c r="J938" s="487"/>
      <c r="K938" s="486"/>
      <c r="L938" s="487"/>
      <c r="M938" s="486"/>
      <c r="N938" s="487"/>
      <c r="O938" s="486"/>
      <c r="P938" s="487"/>
      <c r="Q938" s="486"/>
      <c r="R938" s="487"/>
      <c r="S938" s="486"/>
      <c r="T938" s="487"/>
      <c r="U938" s="486"/>
      <c r="V938" s="487"/>
      <c r="W938" s="486"/>
      <c r="X938" s="487"/>
      <c r="Y938" s="486"/>
      <c r="Z938" s="487"/>
      <c r="AA938" s="402"/>
    </row>
    <row r="939" spans="2:27" x14ac:dyDescent="0.2">
      <c r="B939" s="405"/>
      <c r="C939" s="372"/>
      <c r="D939" s="372"/>
      <c r="E939" s="402"/>
      <c r="F939" s="486"/>
      <c r="G939" s="487"/>
      <c r="H939" s="486"/>
      <c r="I939" s="487"/>
      <c r="J939" s="486"/>
      <c r="K939" s="487"/>
      <c r="L939" s="486"/>
      <c r="M939" s="487"/>
      <c r="N939" s="486"/>
      <c r="O939" s="487"/>
      <c r="P939" s="486"/>
      <c r="Q939" s="487"/>
      <c r="R939" s="486"/>
      <c r="S939" s="487"/>
      <c r="T939" s="486"/>
      <c r="U939" s="487"/>
      <c r="V939" s="486"/>
      <c r="W939" s="487"/>
      <c r="X939" s="486"/>
      <c r="Y939" s="487"/>
      <c r="Z939" s="486"/>
      <c r="AA939" s="487"/>
    </row>
    <row r="940" spans="2:27" x14ac:dyDescent="0.2">
      <c r="B940" s="406"/>
      <c r="C940" s="372"/>
      <c r="D940" s="372"/>
      <c r="E940" s="486"/>
      <c r="F940" s="487"/>
      <c r="G940" s="486"/>
      <c r="H940" s="487"/>
      <c r="I940" s="486"/>
      <c r="J940" s="487"/>
      <c r="K940" s="486"/>
      <c r="L940" s="487"/>
      <c r="M940" s="486"/>
      <c r="N940" s="487"/>
      <c r="O940" s="486"/>
      <c r="P940" s="487"/>
      <c r="Q940" s="486"/>
      <c r="R940" s="487"/>
      <c r="S940" s="486"/>
      <c r="T940" s="487"/>
      <c r="U940" s="486"/>
      <c r="V940" s="487"/>
      <c r="W940" s="486"/>
      <c r="X940" s="487"/>
      <c r="Y940" s="486"/>
      <c r="Z940" s="487"/>
      <c r="AA940" s="402"/>
    </row>
    <row r="941" spans="2:27" x14ac:dyDescent="0.2">
      <c r="B941" s="405"/>
      <c r="C941" s="372"/>
      <c r="D941" s="372"/>
      <c r="E941" s="402"/>
      <c r="F941" s="486"/>
      <c r="G941" s="487"/>
      <c r="H941" s="486"/>
      <c r="I941" s="487"/>
      <c r="J941" s="486"/>
      <c r="K941" s="487"/>
      <c r="L941" s="486"/>
      <c r="M941" s="487"/>
      <c r="N941" s="486"/>
      <c r="O941" s="487"/>
      <c r="P941" s="486"/>
      <c r="Q941" s="487"/>
      <c r="R941" s="486"/>
      <c r="S941" s="487"/>
      <c r="T941" s="486"/>
      <c r="U941" s="487"/>
      <c r="V941" s="486"/>
      <c r="W941" s="487"/>
      <c r="X941" s="486"/>
      <c r="Y941" s="487"/>
      <c r="Z941" s="486"/>
      <c r="AA941" s="487"/>
    </row>
    <row r="942" spans="2:27" x14ac:dyDescent="0.2">
      <c r="B942" s="406"/>
      <c r="C942" s="372"/>
      <c r="D942" s="372"/>
      <c r="E942" s="486"/>
      <c r="F942" s="487"/>
      <c r="G942" s="486"/>
      <c r="H942" s="487"/>
      <c r="I942" s="486"/>
      <c r="J942" s="487"/>
      <c r="K942" s="486"/>
      <c r="L942" s="487"/>
      <c r="M942" s="486"/>
      <c r="N942" s="487"/>
      <c r="O942" s="486"/>
      <c r="P942" s="487"/>
      <c r="Q942" s="486"/>
      <c r="R942" s="487"/>
      <c r="S942" s="486"/>
      <c r="T942" s="487"/>
      <c r="U942" s="486"/>
      <c r="V942" s="487"/>
      <c r="W942" s="486"/>
      <c r="X942" s="487"/>
      <c r="Y942" s="486"/>
      <c r="Z942" s="487"/>
      <c r="AA942" s="402"/>
    </row>
    <row r="943" spans="2:27" x14ac:dyDescent="0.2">
      <c r="B943" s="405"/>
      <c r="C943" s="372"/>
      <c r="D943" s="372"/>
      <c r="E943" s="402"/>
      <c r="F943" s="486"/>
      <c r="G943" s="487"/>
      <c r="H943" s="486"/>
      <c r="I943" s="487"/>
      <c r="J943" s="486"/>
      <c r="K943" s="487"/>
      <c r="L943" s="486"/>
      <c r="M943" s="487"/>
      <c r="N943" s="486"/>
      <c r="O943" s="487"/>
      <c r="P943" s="486"/>
      <c r="Q943" s="487"/>
      <c r="R943" s="486"/>
      <c r="S943" s="487"/>
      <c r="T943" s="486"/>
      <c r="U943" s="487"/>
      <c r="V943" s="486"/>
      <c r="W943" s="487"/>
      <c r="X943" s="486"/>
      <c r="Y943" s="487"/>
      <c r="Z943" s="486"/>
      <c r="AA943" s="487"/>
    </row>
    <row r="944" spans="2:27" x14ac:dyDescent="0.2">
      <c r="B944" s="406"/>
      <c r="C944" s="372"/>
      <c r="D944" s="372"/>
      <c r="E944" s="486"/>
      <c r="F944" s="487"/>
      <c r="G944" s="486"/>
      <c r="H944" s="487"/>
      <c r="I944" s="486"/>
      <c r="J944" s="487"/>
      <c r="K944" s="486"/>
      <c r="L944" s="487"/>
      <c r="M944" s="486"/>
      <c r="N944" s="487"/>
      <c r="O944" s="486"/>
      <c r="P944" s="487"/>
      <c r="Q944" s="486"/>
      <c r="R944" s="487"/>
      <c r="S944" s="486"/>
      <c r="T944" s="487"/>
      <c r="U944" s="486"/>
      <c r="V944" s="487"/>
      <c r="W944" s="486"/>
      <c r="X944" s="487"/>
      <c r="Y944" s="486"/>
      <c r="Z944" s="487"/>
      <c r="AA944" s="402"/>
    </row>
    <row r="945" spans="2:27" x14ac:dyDescent="0.2">
      <c r="B945" s="405"/>
      <c r="C945" s="372"/>
      <c r="D945" s="372"/>
      <c r="E945" s="402"/>
      <c r="F945" s="486"/>
      <c r="G945" s="487"/>
      <c r="H945" s="486"/>
      <c r="I945" s="487"/>
      <c r="J945" s="486"/>
      <c r="K945" s="487"/>
      <c r="L945" s="486"/>
      <c r="M945" s="487"/>
      <c r="N945" s="486"/>
      <c r="O945" s="487"/>
      <c r="P945" s="486"/>
      <c r="Q945" s="487"/>
      <c r="R945" s="486"/>
      <c r="S945" s="487"/>
      <c r="T945" s="486"/>
      <c r="U945" s="487"/>
      <c r="V945" s="486"/>
      <c r="W945" s="487"/>
      <c r="X945" s="486"/>
      <c r="Y945" s="487"/>
      <c r="Z945" s="486"/>
      <c r="AA945" s="487"/>
    </row>
    <row r="946" spans="2:27" x14ac:dyDescent="0.2">
      <c r="B946" s="406"/>
      <c r="C946" s="372"/>
      <c r="D946" s="372"/>
      <c r="E946" s="486"/>
      <c r="F946" s="487"/>
      <c r="G946" s="486"/>
      <c r="H946" s="487"/>
      <c r="I946" s="486"/>
      <c r="J946" s="487"/>
      <c r="K946" s="486"/>
      <c r="L946" s="487"/>
      <c r="M946" s="486"/>
      <c r="N946" s="487"/>
      <c r="O946" s="486"/>
      <c r="P946" s="487"/>
      <c r="Q946" s="486"/>
      <c r="R946" s="487"/>
      <c r="S946" s="486"/>
      <c r="T946" s="487"/>
      <c r="U946" s="486"/>
      <c r="V946" s="487"/>
      <c r="W946" s="486"/>
      <c r="X946" s="487"/>
      <c r="Y946" s="486"/>
      <c r="Z946" s="487"/>
      <c r="AA946" s="402"/>
    </row>
    <row r="947" spans="2:27" x14ac:dyDescent="0.2">
      <c r="B947" s="405"/>
      <c r="C947" s="372"/>
      <c r="D947" s="372"/>
      <c r="E947" s="402"/>
      <c r="F947" s="486"/>
      <c r="G947" s="487"/>
      <c r="H947" s="486"/>
      <c r="I947" s="487"/>
      <c r="J947" s="486"/>
      <c r="K947" s="487"/>
      <c r="L947" s="486"/>
      <c r="M947" s="487"/>
      <c r="N947" s="486"/>
      <c r="O947" s="487"/>
      <c r="P947" s="486"/>
      <c r="Q947" s="487"/>
      <c r="R947" s="486"/>
      <c r="S947" s="487"/>
      <c r="T947" s="486"/>
      <c r="U947" s="487"/>
      <c r="V947" s="486"/>
      <c r="W947" s="487"/>
      <c r="X947" s="486"/>
      <c r="Y947" s="487"/>
      <c r="Z947" s="486"/>
      <c r="AA947" s="487"/>
    </row>
    <row r="948" spans="2:27" x14ac:dyDescent="0.2">
      <c r="B948" s="406"/>
      <c r="C948" s="372"/>
      <c r="D948" s="372"/>
      <c r="E948" s="486"/>
      <c r="F948" s="487"/>
      <c r="G948" s="486"/>
      <c r="H948" s="487"/>
      <c r="I948" s="486"/>
      <c r="J948" s="487"/>
      <c r="K948" s="486"/>
      <c r="L948" s="487"/>
      <c r="M948" s="486"/>
      <c r="N948" s="487"/>
      <c r="O948" s="486"/>
      <c r="P948" s="487"/>
      <c r="Q948" s="486"/>
      <c r="R948" s="487"/>
      <c r="S948" s="486"/>
      <c r="T948" s="487"/>
      <c r="U948" s="486"/>
      <c r="V948" s="487"/>
      <c r="W948" s="486"/>
      <c r="X948" s="487"/>
      <c r="Y948" s="486"/>
      <c r="Z948" s="487"/>
      <c r="AA948" s="402"/>
    </row>
    <row r="949" spans="2:27" x14ac:dyDescent="0.2">
      <c r="B949" s="405"/>
      <c r="C949" s="372"/>
      <c r="D949" s="372"/>
      <c r="E949" s="402"/>
      <c r="F949" s="486"/>
      <c r="G949" s="487"/>
      <c r="H949" s="486"/>
      <c r="I949" s="487"/>
      <c r="J949" s="486"/>
      <c r="K949" s="487"/>
      <c r="L949" s="486"/>
      <c r="M949" s="487"/>
      <c r="N949" s="486"/>
      <c r="O949" s="487"/>
      <c r="P949" s="486"/>
      <c r="Q949" s="487"/>
      <c r="R949" s="486"/>
      <c r="S949" s="487"/>
      <c r="T949" s="486"/>
      <c r="U949" s="487"/>
      <c r="V949" s="486"/>
      <c r="W949" s="487"/>
      <c r="X949" s="486"/>
      <c r="Y949" s="487"/>
      <c r="Z949" s="486"/>
      <c r="AA949" s="487"/>
    </row>
    <row r="950" spans="2:27" x14ac:dyDescent="0.2">
      <c r="B950" s="406"/>
      <c r="C950" s="372"/>
      <c r="D950" s="372"/>
      <c r="E950" s="486"/>
      <c r="F950" s="487"/>
      <c r="G950" s="486"/>
      <c r="H950" s="487"/>
      <c r="I950" s="486"/>
      <c r="J950" s="487"/>
      <c r="K950" s="486"/>
      <c r="L950" s="487"/>
      <c r="M950" s="486"/>
      <c r="N950" s="487"/>
      <c r="O950" s="486"/>
      <c r="P950" s="487"/>
      <c r="Q950" s="486"/>
      <c r="R950" s="487"/>
      <c r="S950" s="486"/>
      <c r="T950" s="487"/>
      <c r="U950" s="486"/>
      <c r="V950" s="487"/>
      <c r="W950" s="486"/>
      <c r="X950" s="487"/>
      <c r="Y950" s="486"/>
      <c r="Z950" s="487"/>
      <c r="AA950" s="402"/>
    </row>
    <row r="951" spans="2:27" x14ac:dyDescent="0.2">
      <c r="B951" s="405"/>
      <c r="C951" s="372"/>
      <c r="D951" s="372"/>
      <c r="E951" s="402"/>
      <c r="F951" s="486"/>
      <c r="G951" s="487"/>
      <c r="H951" s="486"/>
      <c r="I951" s="487"/>
      <c r="J951" s="486"/>
      <c r="K951" s="487"/>
      <c r="L951" s="486"/>
      <c r="M951" s="487"/>
      <c r="N951" s="486"/>
      <c r="O951" s="487"/>
      <c r="P951" s="486"/>
      <c r="Q951" s="487"/>
      <c r="R951" s="486"/>
      <c r="S951" s="487"/>
      <c r="T951" s="486"/>
      <c r="U951" s="487"/>
      <c r="V951" s="486"/>
      <c r="W951" s="487"/>
      <c r="X951" s="486"/>
      <c r="Y951" s="487"/>
      <c r="Z951" s="486"/>
      <c r="AA951" s="487"/>
    </row>
    <row r="952" spans="2:27" x14ac:dyDescent="0.2">
      <c r="B952" s="406"/>
      <c r="C952" s="372"/>
      <c r="D952" s="372"/>
      <c r="E952" s="486"/>
      <c r="F952" s="487"/>
      <c r="G952" s="486"/>
      <c r="H952" s="487"/>
      <c r="I952" s="486"/>
      <c r="J952" s="487"/>
      <c r="K952" s="486"/>
      <c r="L952" s="487"/>
      <c r="M952" s="486"/>
      <c r="N952" s="487"/>
      <c r="O952" s="486"/>
      <c r="P952" s="487"/>
      <c r="Q952" s="486"/>
      <c r="R952" s="487"/>
      <c r="S952" s="486"/>
      <c r="T952" s="487"/>
      <c r="U952" s="486"/>
      <c r="V952" s="487"/>
      <c r="W952" s="486"/>
      <c r="X952" s="487"/>
      <c r="Y952" s="486"/>
      <c r="Z952" s="487"/>
      <c r="AA952" s="402"/>
    </row>
    <row r="953" spans="2:27" x14ac:dyDescent="0.2">
      <c r="B953" s="405"/>
      <c r="C953" s="372"/>
      <c r="D953" s="372"/>
      <c r="E953" s="402"/>
      <c r="F953" s="486"/>
      <c r="G953" s="487"/>
      <c r="H953" s="486"/>
      <c r="I953" s="487"/>
      <c r="J953" s="486"/>
      <c r="K953" s="487"/>
      <c r="L953" s="486"/>
      <c r="M953" s="487"/>
      <c r="N953" s="486"/>
      <c r="O953" s="487"/>
      <c r="P953" s="486"/>
      <c r="Q953" s="487"/>
      <c r="R953" s="486"/>
      <c r="S953" s="487"/>
      <c r="T953" s="486"/>
      <c r="U953" s="487"/>
      <c r="V953" s="486"/>
      <c r="W953" s="487"/>
      <c r="X953" s="486"/>
      <c r="Y953" s="487"/>
      <c r="Z953" s="486"/>
      <c r="AA953" s="487"/>
    </row>
    <row r="954" spans="2:27" x14ac:dyDescent="0.2">
      <c r="B954" s="406"/>
      <c r="C954" s="372"/>
      <c r="D954" s="372"/>
      <c r="E954" s="486"/>
      <c r="F954" s="487"/>
      <c r="G954" s="486"/>
      <c r="H954" s="487"/>
      <c r="I954" s="486"/>
      <c r="J954" s="487"/>
      <c r="K954" s="486"/>
      <c r="L954" s="487"/>
      <c r="M954" s="486"/>
      <c r="N954" s="487"/>
      <c r="O954" s="486"/>
      <c r="P954" s="487"/>
      <c r="Q954" s="486"/>
      <c r="R954" s="487"/>
      <c r="S954" s="486"/>
      <c r="T954" s="487"/>
      <c r="U954" s="486"/>
      <c r="V954" s="487"/>
      <c r="W954" s="486"/>
      <c r="X954" s="487"/>
      <c r="Y954" s="486"/>
      <c r="Z954" s="487"/>
      <c r="AA954" s="402"/>
    </row>
    <row r="955" spans="2:27" x14ac:dyDescent="0.2">
      <c r="B955" s="405"/>
      <c r="C955" s="372"/>
      <c r="D955" s="372"/>
      <c r="E955" s="402"/>
      <c r="F955" s="486"/>
      <c r="G955" s="487"/>
      <c r="H955" s="486"/>
      <c r="I955" s="487"/>
      <c r="J955" s="486"/>
      <c r="K955" s="487"/>
      <c r="L955" s="486"/>
      <c r="M955" s="487"/>
      <c r="N955" s="486"/>
      <c r="O955" s="487"/>
      <c r="P955" s="486"/>
      <c r="Q955" s="487"/>
      <c r="R955" s="486"/>
      <c r="S955" s="487"/>
      <c r="T955" s="486"/>
      <c r="U955" s="487"/>
      <c r="V955" s="486"/>
      <c r="W955" s="487"/>
      <c r="X955" s="486"/>
      <c r="Y955" s="487"/>
      <c r="Z955" s="486"/>
      <c r="AA955" s="487"/>
    </row>
    <row r="956" spans="2:27" x14ac:dyDescent="0.2">
      <c r="B956" s="406"/>
      <c r="C956" s="372"/>
      <c r="D956" s="372"/>
      <c r="E956" s="486"/>
      <c r="F956" s="487"/>
      <c r="G956" s="486"/>
      <c r="H956" s="487"/>
      <c r="I956" s="486"/>
      <c r="J956" s="487"/>
      <c r="K956" s="486"/>
      <c r="L956" s="487"/>
      <c r="M956" s="486"/>
      <c r="N956" s="487"/>
      <c r="O956" s="486"/>
      <c r="P956" s="487"/>
      <c r="Q956" s="486"/>
      <c r="R956" s="487"/>
      <c r="S956" s="486"/>
      <c r="T956" s="487"/>
      <c r="U956" s="486"/>
      <c r="V956" s="487"/>
      <c r="W956" s="486"/>
      <c r="X956" s="487"/>
      <c r="Y956" s="486"/>
      <c r="Z956" s="487"/>
      <c r="AA956" s="402"/>
    </row>
    <row r="957" spans="2:27" x14ac:dyDescent="0.2">
      <c r="B957" s="405"/>
      <c r="C957" s="372"/>
      <c r="D957" s="372"/>
      <c r="E957" s="402"/>
      <c r="F957" s="486"/>
      <c r="G957" s="487"/>
      <c r="H957" s="486"/>
      <c r="I957" s="487"/>
      <c r="J957" s="486"/>
      <c r="K957" s="487"/>
      <c r="L957" s="486"/>
      <c r="M957" s="487"/>
      <c r="N957" s="486"/>
      <c r="O957" s="487"/>
      <c r="P957" s="486"/>
      <c r="Q957" s="487"/>
      <c r="R957" s="486"/>
      <c r="S957" s="487"/>
      <c r="T957" s="486"/>
      <c r="U957" s="487"/>
      <c r="V957" s="486"/>
      <c r="W957" s="487"/>
      <c r="X957" s="486"/>
      <c r="Y957" s="487"/>
      <c r="Z957" s="486"/>
      <c r="AA957" s="487"/>
    </row>
    <row r="958" spans="2:27" x14ac:dyDescent="0.2">
      <c r="B958" s="406"/>
      <c r="C958" s="372"/>
      <c r="D958" s="372"/>
      <c r="E958" s="486"/>
      <c r="F958" s="487"/>
      <c r="G958" s="486"/>
      <c r="H958" s="487"/>
      <c r="I958" s="486"/>
      <c r="J958" s="487"/>
      <c r="K958" s="486"/>
      <c r="L958" s="487"/>
      <c r="M958" s="486"/>
      <c r="N958" s="487"/>
      <c r="O958" s="486"/>
      <c r="P958" s="487"/>
      <c r="Q958" s="486"/>
      <c r="R958" s="487"/>
      <c r="S958" s="486"/>
      <c r="T958" s="487"/>
      <c r="U958" s="486"/>
      <c r="V958" s="487"/>
      <c r="W958" s="486"/>
      <c r="X958" s="487"/>
      <c r="Y958" s="486"/>
      <c r="Z958" s="487"/>
      <c r="AA958" s="402"/>
    </row>
    <row r="959" spans="2:27" x14ac:dyDescent="0.2">
      <c r="B959" s="405"/>
      <c r="C959" s="372"/>
      <c r="D959" s="372"/>
      <c r="E959" s="402"/>
      <c r="F959" s="486"/>
      <c r="G959" s="487"/>
      <c r="H959" s="486"/>
      <c r="I959" s="487"/>
      <c r="J959" s="486"/>
      <c r="K959" s="487"/>
      <c r="L959" s="486"/>
      <c r="M959" s="487"/>
      <c r="N959" s="486"/>
      <c r="O959" s="487"/>
      <c r="P959" s="486"/>
      <c r="Q959" s="487"/>
      <c r="R959" s="486"/>
      <c r="S959" s="487"/>
      <c r="T959" s="486"/>
      <c r="U959" s="487"/>
      <c r="V959" s="486"/>
      <c r="W959" s="487"/>
      <c r="X959" s="486"/>
      <c r="Y959" s="487"/>
      <c r="Z959" s="486"/>
      <c r="AA959" s="487"/>
    </row>
    <row r="960" spans="2:27" x14ac:dyDescent="0.2">
      <c r="B960" s="406"/>
      <c r="C960" s="372"/>
      <c r="D960" s="372"/>
      <c r="E960" s="486"/>
      <c r="F960" s="487"/>
      <c r="G960" s="486"/>
      <c r="H960" s="487"/>
      <c r="I960" s="486"/>
      <c r="J960" s="487"/>
      <c r="K960" s="486"/>
      <c r="L960" s="487"/>
      <c r="M960" s="486"/>
      <c r="N960" s="487"/>
      <c r="O960" s="486"/>
      <c r="P960" s="487"/>
      <c r="Q960" s="486"/>
      <c r="R960" s="487"/>
      <c r="S960" s="486"/>
      <c r="T960" s="487"/>
      <c r="U960" s="486"/>
      <c r="V960" s="487"/>
      <c r="W960" s="486"/>
      <c r="X960" s="487"/>
      <c r="Y960" s="486"/>
      <c r="Z960" s="487"/>
      <c r="AA960" s="402"/>
    </row>
    <row r="961" spans="2:27" x14ac:dyDescent="0.2">
      <c r="B961" s="405"/>
      <c r="C961" s="372"/>
      <c r="D961" s="372"/>
      <c r="E961" s="402"/>
      <c r="F961" s="486"/>
      <c r="G961" s="487"/>
      <c r="H961" s="486"/>
      <c r="I961" s="487"/>
      <c r="J961" s="486"/>
      <c r="K961" s="487"/>
      <c r="L961" s="486"/>
      <c r="M961" s="487"/>
      <c r="N961" s="486"/>
      <c r="O961" s="487"/>
      <c r="P961" s="486"/>
      <c r="Q961" s="487"/>
      <c r="R961" s="486"/>
      <c r="S961" s="487"/>
      <c r="T961" s="486"/>
      <c r="U961" s="487"/>
      <c r="V961" s="486"/>
      <c r="W961" s="487"/>
      <c r="X961" s="486"/>
      <c r="Y961" s="487"/>
      <c r="Z961" s="486"/>
      <c r="AA961" s="487"/>
    </row>
    <row r="962" spans="2:27" x14ac:dyDescent="0.2">
      <c r="B962" s="406"/>
      <c r="C962" s="372"/>
      <c r="D962" s="372"/>
      <c r="E962" s="486"/>
      <c r="F962" s="487"/>
      <c r="G962" s="486"/>
      <c r="H962" s="487"/>
      <c r="I962" s="486"/>
      <c r="J962" s="487"/>
      <c r="K962" s="486"/>
      <c r="L962" s="487"/>
      <c r="M962" s="486"/>
      <c r="N962" s="487"/>
      <c r="O962" s="486"/>
      <c r="P962" s="487"/>
      <c r="Q962" s="486"/>
      <c r="R962" s="487"/>
      <c r="S962" s="486"/>
      <c r="T962" s="487"/>
      <c r="U962" s="486"/>
      <c r="V962" s="487"/>
      <c r="W962" s="486"/>
      <c r="X962" s="487"/>
      <c r="Y962" s="486"/>
      <c r="Z962" s="487"/>
      <c r="AA962" s="402"/>
    </row>
    <row r="963" spans="2:27" x14ac:dyDescent="0.2">
      <c r="B963" s="405"/>
      <c r="C963" s="372"/>
      <c r="D963" s="372"/>
      <c r="E963" s="402"/>
      <c r="F963" s="486"/>
      <c r="G963" s="487"/>
      <c r="H963" s="486"/>
      <c r="I963" s="487"/>
      <c r="J963" s="486"/>
      <c r="K963" s="487"/>
      <c r="L963" s="486"/>
      <c r="M963" s="487"/>
      <c r="N963" s="486"/>
      <c r="O963" s="487"/>
      <c r="P963" s="486"/>
      <c r="Q963" s="487"/>
      <c r="R963" s="486"/>
      <c r="S963" s="487"/>
      <c r="T963" s="486"/>
      <c r="U963" s="487"/>
      <c r="V963" s="486"/>
      <c r="W963" s="487"/>
      <c r="X963" s="486"/>
      <c r="Y963" s="487"/>
      <c r="Z963" s="486"/>
      <c r="AA963" s="487"/>
    </row>
    <row r="964" spans="2:27" x14ac:dyDescent="0.2">
      <c r="B964" s="406"/>
      <c r="C964" s="372"/>
      <c r="D964" s="372"/>
      <c r="E964" s="486"/>
      <c r="F964" s="487"/>
      <c r="G964" s="486"/>
      <c r="H964" s="487"/>
      <c r="I964" s="486"/>
      <c r="J964" s="487"/>
      <c r="K964" s="486"/>
      <c r="L964" s="487"/>
      <c r="M964" s="486"/>
      <c r="N964" s="487"/>
      <c r="O964" s="486"/>
      <c r="P964" s="487"/>
      <c r="Q964" s="486"/>
      <c r="R964" s="487"/>
      <c r="S964" s="486"/>
      <c r="T964" s="487"/>
      <c r="U964" s="486"/>
      <c r="V964" s="487"/>
      <c r="W964" s="486"/>
      <c r="X964" s="487"/>
      <c r="Y964" s="486"/>
      <c r="Z964" s="487"/>
      <c r="AA964" s="402"/>
    </row>
    <row r="965" spans="2:27" x14ac:dyDescent="0.2">
      <c r="B965" s="405"/>
      <c r="C965" s="372"/>
      <c r="D965" s="372"/>
      <c r="E965" s="402"/>
      <c r="F965" s="486"/>
      <c r="G965" s="487"/>
      <c r="H965" s="486"/>
      <c r="I965" s="487"/>
      <c r="J965" s="486"/>
      <c r="K965" s="487"/>
      <c r="L965" s="486"/>
      <c r="M965" s="487"/>
      <c r="N965" s="486"/>
      <c r="O965" s="487"/>
      <c r="P965" s="486"/>
      <c r="Q965" s="487"/>
      <c r="R965" s="486"/>
      <c r="S965" s="487"/>
      <c r="T965" s="486"/>
      <c r="U965" s="487"/>
      <c r="V965" s="486"/>
      <c r="W965" s="487"/>
      <c r="X965" s="486"/>
      <c r="Y965" s="487"/>
      <c r="Z965" s="486"/>
      <c r="AA965" s="487"/>
    </row>
    <row r="966" spans="2:27" x14ac:dyDescent="0.2">
      <c r="B966" s="406"/>
      <c r="C966" s="372"/>
      <c r="D966" s="372"/>
      <c r="E966" s="486"/>
      <c r="F966" s="487"/>
      <c r="G966" s="486"/>
      <c r="H966" s="487"/>
      <c r="I966" s="486"/>
      <c r="J966" s="487"/>
      <c r="K966" s="486"/>
      <c r="L966" s="487"/>
      <c r="M966" s="486"/>
      <c r="N966" s="487"/>
      <c r="O966" s="486"/>
      <c r="P966" s="487"/>
      <c r="Q966" s="486"/>
      <c r="R966" s="487"/>
      <c r="S966" s="486"/>
      <c r="T966" s="487"/>
      <c r="U966" s="486"/>
      <c r="V966" s="487"/>
      <c r="W966" s="486"/>
      <c r="X966" s="487"/>
      <c r="Y966" s="486"/>
      <c r="Z966" s="487"/>
      <c r="AA966" s="402"/>
    </row>
    <row r="967" spans="2:27" x14ac:dyDescent="0.2">
      <c r="B967" s="405"/>
      <c r="C967" s="372"/>
      <c r="D967" s="372"/>
      <c r="E967" s="402"/>
      <c r="F967" s="486"/>
      <c r="G967" s="487"/>
      <c r="H967" s="486"/>
      <c r="I967" s="487"/>
      <c r="J967" s="486"/>
      <c r="K967" s="487"/>
      <c r="L967" s="486"/>
      <c r="M967" s="487"/>
      <c r="N967" s="486"/>
      <c r="O967" s="487"/>
      <c r="P967" s="486"/>
      <c r="Q967" s="487"/>
      <c r="R967" s="486"/>
      <c r="S967" s="487"/>
      <c r="T967" s="486"/>
      <c r="U967" s="487"/>
      <c r="V967" s="486"/>
      <c r="W967" s="487"/>
      <c r="X967" s="486"/>
      <c r="Y967" s="487"/>
      <c r="Z967" s="486"/>
      <c r="AA967" s="487"/>
    </row>
    <row r="968" spans="2:27" x14ac:dyDescent="0.2">
      <c r="B968" s="406"/>
      <c r="C968" s="372"/>
      <c r="D968" s="372"/>
      <c r="E968" s="486"/>
      <c r="F968" s="487"/>
      <c r="G968" s="486"/>
      <c r="H968" s="487"/>
      <c r="I968" s="486"/>
      <c r="J968" s="487"/>
      <c r="K968" s="486"/>
      <c r="L968" s="487"/>
      <c r="M968" s="486"/>
      <c r="N968" s="487"/>
      <c r="O968" s="486"/>
      <c r="P968" s="487"/>
      <c r="Q968" s="486"/>
      <c r="R968" s="487"/>
      <c r="S968" s="486"/>
      <c r="T968" s="487"/>
      <c r="U968" s="486"/>
      <c r="V968" s="487"/>
      <c r="W968" s="486"/>
      <c r="X968" s="487"/>
      <c r="Y968" s="486"/>
      <c r="Z968" s="487"/>
      <c r="AA968" s="402"/>
    </row>
    <row r="969" spans="2:27" x14ac:dyDescent="0.2">
      <c r="B969" s="405"/>
      <c r="C969" s="372"/>
      <c r="D969" s="372"/>
      <c r="E969" s="402"/>
      <c r="F969" s="486"/>
      <c r="G969" s="487"/>
      <c r="H969" s="486"/>
      <c r="I969" s="487"/>
      <c r="J969" s="486"/>
      <c r="K969" s="487"/>
      <c r="L969" s="486"/>
      <c r="M969" s="487"/>
      <c r="N969" s="486"/>
      <c r="O969" s="487"/>
      <c r="P969" s="486"/>
      <c r="Q969" s="487"/>
      <c r="R969" s="486"/>
      <c r="S969" s="487"/>
      <c r="T969" s="486"/>
      <c r="U969" s="487"/>
      <c r="V969" s="486"/>
      <c r="W969" s="487"/>
      <c r="X969" s="486"/>
      <c r="Y969" s="487"/>
      <c r="Z969" s="486"/>
      <c r="AA969" s="487"/>
    </row>
    <row r="970" spans="2:27" x14ac:dyDescent="0.2">
      <c r="B970" s="406"/>
      <c r="C970" s="372"/>
      <c r="D970" s="372"/>
      <c r="E970" s="486"/>
      <c r="F970" s="487"/>
      <c r="G970" s="486"/>
      <c r="H970" s="487"/>
      <c r="I970" s="486"/>
      <c r="J970" s="487"/>
      <c r="K970" s="486"/>
      <c r="L970" s="487"/>
      <c r="M970" s="486"/>
      <c r="N970" s="487"/>
      <c r="O970" s="486"/>
      <c r="P970" s="487"/>
      <c r="Q970" s="486"/>
      <c r="R970" s="487"/>
      <c r="S970" s="486"/>
      <c r="T970" s="487"/>
      <c r="U970" s="486"/>
      <c r="V970" s="487"/>
      <c r="W970" s="486"/>
      <c r="X970" s="487"/>
      <c r="Y970" s="486"/>
      <c r="Z970" s="487"/>
      <c r="AA970" s="402"/>
    </row>
    <row r="971" spans="2:27" x14ac:dyDescent="0.2">
      <c r="B971" s="405"/>
      <c r="C971" s="372"/>
      <c r="D971" s="372"/>
      <c r="E971" s="402"/>
      <c r="F971" s="486"/>
      <c r="G971" s="487"/>
      <c r="H971" s="486"/>
      <c r="I971" s="487"/>
      <c r="J971" s="486"/>
      <c r="K971" s="487"/>
      <c r="L971" s="486"/>
      <c r="M971" s="487"/>
      <c r="N971" s="486"/>
      <c r="O971" s="487"/>
      <c r="P971" s="486"/>
      <c r="Q971" s="487"/>
      <c r="R971" s="486"/>
      <c r="S971" s="487"/>
      <c r="T971" s="486"/>
      <c r="U971" s="487"/>
      <c r="V971" s="486"/>
      <c r="W971" s="487"/>
      <c r="X971" s="486"/>
      <c r="Y971" s="487"/>
      <c r="Z971" s="486"/>
      <c r="AA971" s="487"/>
    </row>
    <row r="972" spans="2:27" x14ac:dyDescent="0.2">
      <c r="B972" s="406"/>
      <c r="C972" s="372"/>
      <c r="D972" s="372"/>
      <c r="E972" s="486"/>
      <c r="F972" s="487"/>
      <c r="G972" s="486"/>
      <c r="H972" s="487"/>
      <c r="I972" s="486"/>
      <c r="J972" s="487"/>
      <c r="K972" s="486"/>
      <c r="L972" s="487"/>
      <c r="M972" s="486"/>
      <c r="N972" s="487"/>
      <c r="O972" s="486"/>
      <c r="P972" s="487"/>
      <c r="Q972" s="486"/>
      <c r="R972" s="487"/>
      <c r="S972" s="486"/>
      <c r="T972" s="487"/>
      <c r="U972" s="486"/>
      <c r="V972" s="487"/>
      <c r="W972" s="486"/>
      <c r="X972" s="487"/>
      <c r="Y972" s="486"/>
      <c r="Z972" s="487"/>
      <c r="AA972" s="402"/>
    </row>
    <row r="973" spans="2:27" x14ac:dyDescent="0.2">
      <c r="B973" s="405"/>
      <c r="C973" s="372"/>
      <c r="D973" s="372"/>
      <c r="E973" s="402"/>
      <c r="F973" s="486"/>
      <c r="G973" s="487"/>
      <c r="H973" s="486"/>
      <c r="I973" s="487"/>
      <c r="J973" s="486"/>
      <c r="K973" s="487"/>
      <c r="L973" s="486"/>
      <c r="M973" s="487"/>
      <c r="N973" s="486"/>
      <c r="O973" s="487"/>
      <c r="P973" s="486"/>
      <c r="Q973" s="487"/>
      <c r="R973" s="486"/>
      <c r="S973" s="487"/>
      <c r="T973" s="486"/>
      <c r="U973" s="487"/>
      <c r="V973" s="486"/>
      <c r="W973" s="487"/>
      <c r="X973" s="486"/>
      <c r="Y973" s="487"/>
      <c r="Z973" s="486"/>
      <c r="AA973" s="487"/>
    </row>
    <row r="974" spans="2:27" x14ac:dyDescent="0.2">
      <c r="B974" s="406"/>
      <c r="C974" s="372"/>
      <c r="D974" s="372"/>
      <c r="E974" s="486"/>
      <c r="F974" s="487"/>
      <c r="G974" s="486"/>
      <c r="H974" s="487"/>
      <c r="I974" s="486"/>
      <c r="J974" s="487"/>
      <c r="K974" s="486"/>
      <c r="L974" s="487"/>
      <c r="M974" s="486"/>
      <c r="N974" s="487"/>
      <c r="O974" s="486"/>
      <c r="P974" s="487"/>
      <c r="Q974" s="486"/>
      <c r="R974" s="487"/>
      <c r="S974" s="486"/>
      <c r="T974" s="487"/>
      <c r="U974" s="486"/>
      <c r="V974" s="487"/>
      <c r="W974" s="486"/>
      <c r="X974" s="487"/>
      <c r="Y974" s="486"/>
      <c r="Z974" s="487"/>
      <c r="AA974" s="402"/>
    </row>
    <row r="975" spans="2:27" x14ac:dyDescent="0.2">
      <c r="B975" s="405"/>
      <c r="C975" s="372"/>
      <c r="D975" s="372"/>
      <c r="E975" s="402"/>
      <c r="F975" s="486"/>
      <c r="G975" s="487"/>
      <c r="H975" s="486"/>
      <c r="I975" s="487"/>
      <c r="J975" s="486"/>
      <c r="K975" s="487"/>
      <c r="L975" s="486"/>
      <c r="M975" s="487"/>
      <c r="N975" s="486"/>
      <c r="O975" s="487"/>
      <c r="P975" s="486"/>
      <c r="Q975" s="487"/>
      <c r="R975" s="486"/>
      <c r="S975" s="487"/>
      <c r="T975" s="486"/>
      <c r="U975" s="487"/>
      <c r="V975" s="486"/>
      <c r="W975" s="487"/>
      <c r="X975" s="486"/>
      <c r="Y975" s="487"/>
      <c r="Z975" s="486"/>
      <c r="AA975" s="487"/>
    </row>
    <row r="976" spans="2:27" x14ac:dyDescent="0.2">
      <c r="B976" s="406"/>
      <c r="C976" s="372"/>
      <c r="D976" s="372"/>
      <c r="E976" s="486"/>
      <c r="F976" s="487"/>
      <c r="G976" s="486"/>
      <c r="H976" s="487"/>
      <c r="I976" s="486"/>
      <c r="J976" s="487"/>
      <c r="K976" s="486"/>
      <c r="L976" s="487"/>
      <c r="M976" s="486"/>
      <c r="N976" s="487"/>
      <c r="O976" s="486"/>
      <c r="P976" s="487"/>
      <c r="Q976" s="486"/>
      <c r="R976" s="487"/>
      <c r="S976" s="486"/>
      <c r="T976" s="487"/>
      <c r="U976" s="486"/>
      <c r="V976" s="487"/>
      <c r="W976" s="486"/>
      <c r="X976" s="487"/>
      <c r="Y976" s="486"/>
      <c r="Z976" s="487"/>
      <c r="AA976" s="402"/>
    </row>
    <row r="977" spans="2:27" x14ac:dyDescent="0.2">
      <c r="B977" s="405"/>
      <c r="C977" s="372"/>
      <c r="D977" s="372"/>
      <c r="E977" s="402"/>
      <c r="F977" s="486"/>
      <c r="G977" s="487"/>
      <c r="H977" s="486"/>
      <c r="I977" s="487"/>
      <c r="J977" s="486"/>
      <c r="K977" s="487"/>
      <c r="L977" s="486"/>
      <c r="M977" s="487"/>
      <c r="N977" s="486"/>
      <c r="O977" s="487"/>
      <c r="P977" s="486"/>
      <c r="Q977" s="487"/>
      <c r="R977" s="486"/>
      <c r="S977" s="487"/>
      <c r="T977" s="486"/>
      <c r="U977" s="487"/>
      <c r="V977" s="486"/>
      <c r="W977" s="487"/>
      <c r="X977" s="486"/>
      <c r="Y977" s="487"/>
      <c r="Z977" s="486"/>
      <c r="AA977" s="487"/>
    </row>
    <row r="978" spans="2:27" x14ac:dyDescent="0.2">
      <c r="B978" s="406"/>
      <c r="C978" s="372"/>
      <c r="D978" s="372"/>
      <c r="E978" s="486"/>
      <c r="F978" s="487"/>
      <c r="G978" s="486"/>
      <c r="H978" s="487"/>
      <c r="I978" s="486"/>
      <c r="J978" s="487"/>
      <c r="K978" s="486"/>
      <c r="L978" s="487"/>
      <c r="M978" s="486"/>
      <c r="N978" s="487"/>
      <c r="O978" s="486"/>
      <c r="P978" s="487"/>
      <c r="Q978" s="486"/>
      <c r="R978" s="487"/>
      <c r="S978" s="486"/>
      <c r="T978" s="487"/>
      <c r="U978" s="486"/>
      <c r="V978" s="487"/>
      <c r="W978" s="486"/>
      <c r="X978" s="487"/>
      <c r="Y978" s="486"/>
      <c r="Z978" s="487"/>
      <c r="AA978" s="402"/>
    </row>
    <row r="979" spans="2:27" x14ac:dyDescent="0.2">
      <c r="B979" s="405"/>
      <c r="C979" s="372"/>
      <c r="D979" s="372"/>
      <c r="E979" s="402"/>
      <c r="F979" s="486"/>
      <c r="G979" s="487"/>
      <c r="H979" s="486"/>
      <c r="I979" s="487"/>
      <c r="J979" s="486"/>
      <c r="K979" s="487"/>
      <c r="L979" s="486"/>
      <c r="M979" s="487"/>
      <c r="N979" s="486"/>
      <c r="O979" s="487"/>
      <c r="P979" s="486"/>
      <c r="Q979" s="487"/>
      <c r="R979" s="486"/>
      <c r="S979" s="487"/>
      <c r="T979" s="486"/>
      <c r="U979" s="487"/>
      <c r="V979" s="486"/>
      <c r="W979" s="487"/>
      <c r="X979" s="486"/>
      <c r="Y979" s="487"/>
      <c r="Z979" s="486"/>
      <c r="AA979" s="487"/>
    </row>
    <row r="980" spans="2:27" x14ac:dyDescent="0.2">
      <c r="B980" s="406"/>
      <c r="C980" s="372"/>
      <c r="D980" s="372"/>
      <c r="E980" s="486"/>
      <c r="F980" s="487"/>
      <c r="G980" s="486"/>
      <c r="H980" s="487"/>
      <c r="I980" s="486"/>
      <c r="J980" s="487"/>
      <c r="K980" s="486"/>
      <c r="L980" s="487"/>
      <c r="M980" s="486"/>
      <c r="N980" s="487"/>
      <c r="O980" s="486"/>
      <c r="P980" s="487"/>
      <c r="Q980" s="486"/>
      <c r="R980" s="487"/>
      <c r="S980" s="486"/>
      <c r="T980" s="487"/>
      <c r="U980" s="486"/>
      <c r="V980" s="487"/>
      <c r="W980" s="486"/>
      <c r="X980" s="487"/>
      <c r="Y980" s="486"/>
      <c r="Z980" s="487"/>
      <c r="AA980" s="402"/>
    </row>
    <row r="981" spans="2:27" x14ac:dyDescent="0.2">
      <c r="B981" s="405"/>
      <c r="C981" s="372"/>
      <c r="D981" s="372"/>
      <c r="E981" s="402"/>
      <c r="F981" s="486"/>
      <c r="G981" s="487"/>
      <c r="H981" s="486"/>
      <c r="I981" s="487"/>
      <c r="J981" s="486"/>
      <c r="K981" s="487"/>
      <c r="L981" s="486"/>
      <c r="M981" s="487"/>
      <c r="N981" s="486"/>
      <c r="O981" s="487"/>
      <c r="P981" s="486"/>
      <c r="Q981" s="487"/>
      <c r="R981" s="486"/>
      <c r="S981" s="487"/>
      <c r="T981" s="486"/>
      <c r="U981" s="487"/>
      <c r="V981" s="486"/>
      <c r="W981" s="487"/>
      <c r="X981" s="486"/>
      <c r="Y981" s="487"/>
      <c r="Z981" s="486"/>
      <c r="AA981" s="487"/>
    </row>
    <row r="982" spans="2:27" x14ac:dyDescent="0.2">
      <c r="B982" s="406"/>
      <c r="C982" s="372"/>
      <c r="D982" s="372"/>
      <c r="E982" s="486"/>
      <c r="F982" s="487"/>
      <c r="G982" s="486"/>
      <c r="H982" s="487"/>
      <c r="I982" s="486"/>
      <c r="J982" s="487"/>
      <c r="K982" s="486"/>
      <c r="L982" s="487"/>
      <c r="M982" s="486"/>
      <c r="N982" s="487"/>
      <c r="O982" s="486"/>
      <c r="P982" s="487"/>
      <c r="Q982" s="486"/>
      <c r="R982" s="487"/>
      <c r="S982" s="486"/>
      <c r="T982" s="487"/>
      <c r="U982" s="486"/>
      <c r="V982" s="487"/>
      <c r="W982" s="486"/>
      <c r="X982" s="487"/>
      <c r="Y982" s="486"/>
      <c r="Z982" s="487"/>
      <c r="AA982" s="402"/>
    </row>
    <row r="983" spans="2:27" x14ac:dyDescent="0.2">
      <c r="B983" s="405"/>
      <c r="C983" s="372"/>
      <c r="D983" s="372"/>
      <c r="E983" s="402"/>
      <c r="F983" s="486"/>
      <c r="G983" s="487"/>
      <c r="H983" s="486"/>
      <c r="I983" s="487"/>
      <c r="J983" s="486"/>
      <c r="K983" s="487"/>
      <c r="L983" s="486"/>
      <c r="M983" s="487"/>
      <c r="N983" s="486"/>
      <c r="O983" s="487"/>
      <c r="P983" s="486"/>
      <c r="Q983" s="487"/>
      <c r="R983" s="486"/>
      <c r="S983" s="487"/>
      <c r="T983" s="486"/>
      <c r="U983" s="487"/>
      <c r="V983" s="486"/>
      <c r="W983" s="487"/>
      <c r="X983" s="486"/>
      <c r="Y983" s="487"/>
      <c r="Z983" s="486"/>
      <c r="AA983" s="487"/>
    </row>
    <row r="984" spans="2:27" x14ac:dyDescent="0.2">
      <c r="B984" s="406"/>
      <c r="C984" s="372"/>
      <c r="D984" s="372"/>
      <c r="E984" s="486"/>
      <c r="F984" s="487"/>
      <c r="G984" s="486"/>
      <c r="H984" s="487"/>
      <c r="I984" s="486"/>
      <c r="J984" s="487"/>
      <c r="K984" s="486"/>
      <c r="L984" s="487"/>
      <c r="M984" s="486"/>
      <c r="N984" s="487"/>
      <c r="O984" s="486"/>
      <c r="P984" s="487"/>
      <c r="Q984" s="486"/>
      <c r="R984" s="487"/>
      <c r="S984" s="486"/>
      <c r="T984" s="487"/>
      <c r="U984" s="486"/>
      <c r="V984" s="487"/>
      <c r="W984" s="486"/>
      <c r="X984" s="487"/>
      <c r="Y984" s="486"/>
      <c r="Z984" s="487"/>
      <c r="AA984" s="402"/>
    </row>
    <row r="985" spans="2:27" x14ac:dyDescent="0.2">
      <c r="B985" s="405"/>
      <c r="C985" s="372"/>
      <c r="D985" s="372"/>
      <c r="E985" s="402"/>
      <c r="F985" s="486"/>
      <c r="G985" s="487"/>
      <c r="H985" s="486"/>
      <c r="I985" s="487"/>
      <c r="J985" s="486"/>
      <c r="K985" s="487"/>
      <c r="L985" s="486"/>
      <c r="M985" s="487"/>
      <c r="N985" s="486"/>
      <c r="O985" s="487"/>
      <c r="P985" s="486"/>
      <c r="Q985" s="487"/>
      <c r="R985" s="486"/>
      <c r="S985" s="487"/>
      <c r="T985" s="486"/>
      <c r="U985" s="487"/>
      <c r="V985" s="486"/>
      <c r="W985" s="487"/>
      <c r="X985" s="486"/>
      <c r="Y985" s="487"/>
      <c r="Z985" s="486"/>
      <c r="AA985" s="487"/>
    </row>
    <row r="986" spans="2:27" x14ac:dyDescent="0.2">
      <c r="B986" s="406"/>
      <c r="C986" s="372"/>
      <c r="D986" s="372"/>
      <c r="E986" s="486"/>
      <c r="F986" s="487"/>
      <c r="G986" s="486"/>
      <c r="H986" s="487"/>
      <c r="I986" s="486"/>
      <c r="J986" s="487"/>
      <c r="K986" s="486"/>
      <c r="L986" s="487"/>
      <c r="M986" s="486"/>
      <c r="N986" s="487"/>
      <c r="O986" s="486"/>
      <c r="P986" s="487"/>
      <c r="Q986" s="486"/>
      <c r="R986" s="487"/>
      <c r="S986" s="486"/>
      <c r="T986" s="487"/>
      <c r="U986" s="486"/>
      <c r="V986" s="487"/>
      <c r="W986" s="486"/>
      <c r="X986" s="487"/>
      <c r="Y986" s="486"/>
      <c r="Z986" s="487"/>
      <c r="AA986" s="402"/>
    </row>
    <row r="987" spans="2:27" x14ac:dyDescent="0.2">
      <c r="B987" s="405"/>
      <c r="C987" s="372"/>
      <c r="D987" s="372"/>
      <c r="E987" s="402"/>
      <c r="F987" s="486"/>
      <c r="G987" s="487"/>
      <c r="H987" s="486"/>
      <c r="I987" s="487"/>
      <c r="J987" s="486"/>
      <c r="K987" s="487"/>
      <c r="L987" s="486"/>
      <c r="M987" s="487"/>
      <c r="N987" s="486"/>
      <c r="O987" s="487"/>
      <c r="P987" s="486"/>
      <c r="Q987" s="487"/>
      <c r="R987" s="486"/>
      <c r="S987" s="487"/>
      <c r="T987" s="486"/>
      <c r="U987" s="487"/>
      <c r="V987" s="486"/>
      <c r="W987" s="487"/>
      <c r="X987" s="486"/>
      <c r="Y987" s="487"/>
      <c r="Z987" s="486"/>
      <c r="AA987" s="487"/>
    </row>
    <row r="988" spans="2:27" x14ac:dyDescent="0.2">
      <c r="B988" s="406"/>
      <c r="C988" s="372"/>
      <c r="D988" s="372"/>
      <c r="E988" s="486"/>
      <c r="F988" s="487"/>
      <c r="G988" s="486"/>
      <c r="H988" s="487"/>
      <c r="I988" s="486"/>
      <c r="J988" s="487"/>
      <c r="K988" s="486"/>
      <c r="L988" s="487"/>
      <c r="M988" s="486"/>
      <c r="N988" s="487"/>
      <c r="O988" s="486"/>
      <c r="P988" s="487"/>
      <c r="Q988" s="486"/>
      <c r="R988" s="487"/>
      <c r="S988" s="486"/>
      <c r="T988" s="487"/>
      <c r="U988" s="486"/>
      <c r="V988" s="487"/>
      <c r="W988" s="486"/>
      <c r="X988" s="487"/>
      <c r="Y988" s="486"/>
      <c r="Z988" s="487"/>
      <c r="AA988" s="402"/>
    </row>
    <row r="989" spans="2:27" x14ac:dyDescent="0.2">
      <c r="B989" s="405"/>
      <c r="C989" s="372"/>
      <c r="D989" s="372"/>
      <c r="E989" s="402"/>
      <c r="F989" s="486"/>
      <c r="G989" s="487"/>
      <c r="H989" s="486"/>
      <c r="I989" s="487"/>
      <c r="J989" s="486"/>
      <c r="K989" s="487"/>
      <c r="L989" s="486"/>
      <c r="M989" s="487"/>
      <c r="N989" s="486"/>
      <c r="O989" s="487"/>
      <c r="P989" s="486"/>
      <c r="Q989" s="487"/>
      <c r="R989" s="486"/>
      <c r="S989" s="487"/>
      <c r="T989" s="486"/>
      <c r="U989" s="487"/>
      <c r="V989" s="486"/>
      <c r="W989" s="487"/>
      <c r="X989" s="486"/>
      <c r="Y989" s="487"/>
      <c r="Z989" s="486"/>
      <c r="AA989" s="487"/>
    </row>
    <row r="990" spans="2:27" x14ac:dyDescent="0.2">
      <c r="B990" s="406"/>
      <c r="C990" s="372"/>
      <c r="D990" s="372"/>
      <c r="E990" s="486"/>
      <c r="F990" s="487"/>
      <c r="G990" s="486"/>
      <c r="H990" s="487"/>
      <c r="I990" s="486"/>
      <c r="J990" s="487"/>
      <c r="K990" s="486"/>
      <c r="L990" s="487"/>
      <c r="M990" s="486"/>
      <c r="N990" s="487"/>
      <c r="O990" s="486"/>
      <c r="P990" s="487"/>
      <c r="Q990" s="486"/>
      <c r="R990" s="487"/>
      <c r="S990" s="486"/>
      <c r="T990" s="487"/>
      <c r="U990" s="486"/>
      <c r="V990" s="487"/>
      <c r="W990" s="486"/>
      <c r="X990" s="487"/>
      <c r="Y990" s="486"/>
      <c r="Z990" s="487"/>
      <c r="AA990" s="402"/>
    </row>
    <row r="991" spans="2:27" x14ac:dyDescent="0.2">
      <c r="B991" s="405"/>
      <c r="C991" s="372"/>
      <c r="D991" s="372"/>
      <c r="E991" s="402"/>
      <c r="F991" s="486"/>
      <c r="G991" s="487"/>
      <c r="H991" s="486"/>
      <c r="I991" s="487"/>
      <c r="J991" s="486"/>
      <c r="K991" s="487"/>
      <c r="L991" s="486"/>
      <c r="M991" s="487"/>
      <c r="N991" s="486"/>
      <c r="O991" s="487"/>
      <c r="P991" s="486"/>
      <c r="Q991" s="487"/>
      <c r="R991" s="486"/>
      <c r="S991" s="487"/>
      <c r="T991" s="486"/>
      <c r="U991" s="487"/>
      <c r="V991" s="486"/>
      <c r="W991" s="487"/>
      <c r="X991" s="486"/>
      <c r="Y991" s="487"/>
      <c r="Z991" s="486"/>
      <c r="AA991" s="487"/>
    </row>
    <row r="992" spans="2:27" x14ac:dyDescent="0.2">
      <c r="B992" s="406"/>
      <c r="C992" s="372"/>
      <c r="D992" s="372"/>
      <c r="E992" s="486"/>
      <c r="F992" s="487"/>
      <c r="G992" s="486"/>
      <c r="H992" s="487"/>
      <c r="I992" s="486"/>
      <c r="J992" s="487"/>
      <c r="K992" s="486"/>
      <c r="L992" s="487"/>
      <c r="M992" s="486"/>
      <c r="N992" s="487"/>
      <c r="O992" s="486"/>
      <c r="P992" s="487"/>
      <c r="Q992" s="486"/>
      <c r="R992" s="487"/>
      <c r="S992" s="486"/>
      <c r="T992" s="487"/>
      <c r="U992" s="486"/>
      <c r="V992" s="487"/>
      <c r="W992" s="486"/>
      <c r="X992" s="487"/>
      <c r="Y992" s="486"/>
      <c r="Z992" s="487"/>
      <c r="AA992" s="402"/>
    </row>
    <row r="993" spans="2:27" x14ac:dyDescent="0.2">
      <c r="B993" s="405"/>
      <c r="C993" s="372"/>
      <c r="D993" s="372"/>
      <c r="E993" s="402"/>
      <c r="F993" s="486"/>
      <c r="G993" s="487"/>
      <c r="H993" s="486"/>
      <c r="I993" s="487"/>
      <c r="J993" s="486"/>
      <c r="K993" s="487"/>
      <c r="L993" s="486"/>
      <c r="M993" s="487"/>
      <c r="N993" s="486"/>
      <c r="O993" s="487"/>
      <c r="P993" s="486"/>
      <c r="Q993" s="487"/>
      <c r="R993" s="486"/>
      <c r="S993" s="487"/>
      <c r="T993" s="486"/>
      <c r="U993" s="487"/>
      <c r="V993" s="486"/>
      <c r="W993" s="487"/>
      <c r="X993" s="486"/>
      <c r="Y993" s="487"/>
      <c r="Z993" s="486"/>
      <c r="AA993" s="487"/>
    </row>
    <row r="994" spans="2:27" x14ac:dyDescent="0.2">
      <c r="B994" s="406"/>
      <c r="C994" s="372"/>
      <c r="D994" s="372"/>
      <c r="E994" s="486"/>
      <c r="F994" s="487"/>
      <c r="G994" s="486"/>
      <c r="H994" s="487"/>
      <c r="I994" s="486"/>
      <c r="J994" s="487"/>
      <c r="K994" s="486"/>
      <c r="L994" s="487"/>
      <c r="M994" s="486"/>
      <c r="N994" s="487"/>
      <c r="O994" s="486"/>
      <c r="P994" s="487"/>
      <c r="Q994" s="486"/>
      <c r="R994" s="487"/>
      <c r="S994" s="486"/>
      <c r="T994" s="487"/>
      <c r="U994" s="486"/>
      <c r="V994" s="487"/>
      <c r="W994" s="486"/>
      <c r="X994" s="487"/>
      <c r="Y994" s="486"/>
      <c r="Z994" s="487"/>
      <c r="AA994" s="402"/>
    </row>
    <row r="995" spans="2:27" x14ac:dyDescent="0.2">
      <c r="B995" s="405"/>
      <c r="C995" s="372"/>
      <c r="D995" s="372"/>
      <c r="E995" s="402"/>
      <c r="F995" s="486"/>
      <c r="G995" s="487"/>
      <c r="H995" s="486"/>
      <c r="I995" s="487"/>
      <c r="J995" s="486"/>
      <c r="K995" s="487"/>
      <c r="L995" s="486"/>
      <c r="M995" s="487"/>
      <c r="N995" s="486"/>
      <c r="O995" s="487"/>
      <c r="P995" s="486"/>
      <c r="Q995" s="487"/>
      <c r="R995" s="486"/>
      <c r="S995" s="487"/>
      <c r="T995" s="486"/>
      <c r="U995" s="487"/>
      <c r="V995" s="486"/>
      <c r="W995" s="487"/>
      <c r="X995" s="486"/>
      <c r="Y995" s="487"/>
      <c r="Z995" s="486"/>
      <c r="AA995" s="487"/>
    </row>
    <row r="996" spans="2:27" x14ac:dyDescent="0.2">
      <c r="B996" s="406"/>
      <c r="C996" s="372"/>
      <c r="D996" s="372"/>
      <c r="E996" s="486"/>
      <c r="F996" s="487"/>
      <c r="G996" s="486"/>
      <c r="H996" s="487"/>
      <c r="I996" s="486"/>
      <c r="J996" s="487"/>
      <c r="K996" s="486"/>
      <c r="L996" s="487"/>
      <c r="M996" s="486"/>
      <c r="N996" s="487"/>
      <c r="O996" s="486"/>
      <c r="P996" s="487"/>
      <c r="Q996" s="486"/>
      <c r="R996" s="487"/>
      <c r="S996" s="486"/>
      <c r="T996" s="487"/>
      <c r="U996" s="486"/>
      <c r="V996" s="487"/>
      <c r="W996" s="486"/>
      <c r="X996" s="487"/>
      <c r="Y996" s="486"/>
      <c r="Z996" s="487"/>
      <c r="AA996" s="402"/>
    </row>
    <row r="997" spans="2:27" x14ac:dyDescent="0.2">
      <c r="B997" s="405"/>
      <c r="C997" s="372"/>
      <c r="D997" s="372"/>
      <c r="E997" s="402"/>
      <c r="F997" s="486"/>
      <c r="G997" s="487"/>
      <c r="H997" s="486"/>
      <c r="I997" s="487"/>
      <c r="J997" s="486"/>
      <c r="K997" s="487"/>
      <c r="L997" s="486"/>
      <c r="M997" s="487"/>
      <c r="N997" s="486"/>
      <c r="O997" s="487"/>
      <c r="P997" s="486"/>
      <c r="Q997" s="487"/>
      <c r="R997" s="486"/>
      <c r="S997" s="487"/>
      <c r="T997" s="486"/>
      <c r="U997" s="487"/>
      <c r="V997" s="486"/>
      <c r="W997" s="487"/>
      <c r="X997" s="486"/>
      <c r="Y997" s="487"/>
      <c r="Z997" s="486"/>
      <c r="AA997" s="487"/>
    </row>
    <row r="998" spans="2:27" x14ac:dyDescent="0.2">
      <c r="B998" s="406"/>
      <c r="C998" s="372"/>
      <c r="D998" s="372"/>
      <c r="E998" s="486"/>
      <c r="F998" s="487"/>
      <c r="G998" s="486"/>
      <c r="H998" s="487"/>
      <c r="I998" s="486"/>
      <c r="J998" s="487"/>
      <c r="K998" s="486"/>
      <c r="L998" s="487"/>
      <c r="M998" s="486"/>
      <c r="N998" s="487"/>
      <c r="O998" s="486"/>
      <c r="P998" s="487"/>
      <c r="Q998" s="486"/>
      <c r="R998" s="487"/>
      <c r="S998" s="486"/>
      <c r="T998" s="487"/>
      <c r="U998" s="486"/>
      <c r="V998" s="487"/>
      <c r="W998" s="486"/>
      <c r="X998" s="487"/>
      <c r="Y998" s="486"/>
      <c r="Z998" s="487"/>
      <c r="AA998" s="402"/>
    </row>
    <row r="999" spans="2:27" x14ac:dyDescent="0.2">
      <c r="B999" s="405"/>
      <c r="C999" s="372"/>
      <c r="D999" s="372"/>
      <c r="E999" s="402"/>
      <c r="F999" s="486"/>
      <c r="G999" s="487"/>
      <c r="H999" s="486"/>
      <c r="I999" s="487"/>
      <c r="J999" s="486"/>
      <c r="K999" s="487"/>
      <c r="L999" s="486"/>
      <c r="M999" s="487"/>
      <c r="N999" s="486"/>
      <c r="O999" s="487"/>
      <c r="P999" s="486"/>
      <c r="Q999" s="487"/>
      <c r="R999" s="486"/>
      <c r="S999" s="487"/>
      <c r="T999" s="486"/>
      <c r="U999" s="487"/>
      <c r="V999" s="486"/>
      <c r="W999" s="487"/>
      <c r="X999" s="486"/>
      <c r="Y999" s="487"/>
      <c r="Z999" s="486"/>
      <c r="AA999" s="487"/>
    </row>
    <row r="1000" spans="2:27" x14ac:dyDescent="0.2">
      <c r="B1000" s="406"/>
      <c r="C1000" s="372"/>
      <c r="D1000" s="372"/>
      <c r="E1000" s="486"/>
      <c r="F1000" s="487"/>
      <c r="G1000" s="486"/>
      <c r="H1000" s="487"/>
      <c r="I1000" s="486"/>
      <c r="J1000" s="487"/>
      <c r="K1000" s="486"/>
      <c r="L1000" s="487"/>
      <c r="M1000" s="486"/>
      <c r="N1000" s="487"/>
      <c r="O1000" s="486"/>
      <c r="P1000" s="487"/>
      <c r="Q1000" s="486"/>
      <c r="R1000" s="487"/>
      <c r="S1000" s="486"/>
      <c r="T1000" s="487"/>
      <c r="U1000" s="486"/>
      <c r="V1000" s="487"/>
      <c r="W1000" s="486"/>
      <c r="X1000" s="487"/>
      <c r="Y1000" s="486"/>
      <c r="Z1000" s="487"/>
      <c r="AA1000" s="402"/>
    </row>
    <row r="1001" spans="2:27" x14ac:dyDescent="0.2">
      <c r="B1001" s="405"/>
      <c r="C1001" s="372"/>
      <c r="D1001" s="372"/>
      <c r="E1001" s="402"/>
      <c r="F1001" s="486"/>
      <c r="G1001" s="487"/>
      <c r="H1001" s="486"/>
      <c r="I1001" s="487"/>
      <c r="J1001" s="486"/>
      <c r="K1001" s="487"/>
      <c r="L1001" s="486"/>
      <c r="M1001" s="487"/>
      <c r="N1001" s="486"/>
      <c r="O1001" s="487"/>
      <c r="P1001" s="486"/>
      <c r="Q1001" s="487"/>
      <c r="R1001" s="486"/>
      <c r="S1001" s="487"/>
      <c r="T1001" s="486"/>
      <c r="U1001" s="487"/>
      <c r="V1001" s="486"/>
      <c r="W1001" s="487"/>
      <c r="X1001" s="486"/>
      <c r="Y1001" s="487"/>
      <c r="Z1001" s="486"/>
      <c r="AA1001" s="487"/>
    </row>
    <row r="1002" spans="2:27" x14ac:dyDescent="0.2">
      <c r="B1002" s="406"/>
      <c r="C1002" s="372"/>
      <c r="D1002" s="372"/>
      <c r="E1002" s="486"/>
      <c r="F1002" s="487"/>
      <c r="G1002" s="486"/>
      <c r="H1002" s="487"/>
      <c r="I1002" s="486"/>
      <c r="J1002" s="487"/>
      <c r="K1002" s="486"/>
      <c r="L1002" s="487"/>
      <c r="M1002" s="486"/>
      <c r="N1002" s="487"/>
      <c r="O1002" s="486"/>
      <c r="P1002" s="487"/>
      <c r="Q1002" s="486"/>
      <c r="R1002" s="487"/>
      <c r="S1002" s="486"/>
      <c r="T1002" s="487"/>
      <c r="U1002" s="486"/>
      <c r="V1002" s="487"/>
      <c r="W1002" s="486"/>
      <c r="X1002" s="487"/>
      <c r="Y1002" s="486"/>
      <c r="Z1002" s="487"/>
      <c r="AA1002" s="402"/>
    </row>
    <row r="1003" spans="2:27" x14ac:dyDescent="0.2">
      <c r="B1003" s="405"/>
      <c r="C1003" s="372"/>
      <c r="D1003" s="372"/>
      <c r="E1003" s="402"/>
      <c r="F1003" s="486"/>
      <c r="G1003" s="487"/>
      <c r="H1003" s="486"/>
      <c r="I1003" s="487"/>
      <c r="J1003" s="486"/>
      <c r="K1003" s="487"/>
      <c r="L1003" s="486"/>
      <c r="M1003" s="487"/>
      <c r="N1003" s="486"/>
      <c r="O1003" s="487"/>
      <c r="P1003" s="486"/>
      <c r="Q1003" s="487"/>
      <c r="R1003" s="486"/>
      <c r="S1003" s="487"/>
      <c r="T1003" s="486"/>
      <c r="U1003" s="487"/>
      <c r="V1003" s="486"/>
      <c r="W1003" s="487"/>
      <c r="X1003" s="486"/>
      <c r="Y1003" s="487"/>
      <c r="Z1003" s="486"/>
      <c r="AA1003" s="487"/>
    </row>
    <row r="1004" spans="2:27" x14ac:dyDescent="0.2">
      <c r="B1004" s="406"/>
      <c r="C1004" s="372"/>
      <c r="D1004" s="372"/>
      <c r="E1004" s="486"/>
      <c r="F1004" s="487"/>
      <c r="G1004" s="486"/>
      <c r="H1004" s="487"/>
      <c r="I1004" s="486"/>
      <c r="J1004" s="487"/>
      <c r="K1004" s="486"/>
      <c r="L1004" s="487"/>
      <c r="M1004" s="486"/>
      <c r="N1004" s="487"/>
      <c r="O1004" s="486"/>
      <c r="P1004" s="487"/>
      <c r="Q1004" s="486"/>
      <c r="R1004" s="487"/>
      <c r="S1004" s="486"/>
      <c r="T1004" s="487"/>
      <c r="U1004" s="486"/>
      <c r="V1004" s="487"/>
      <c r="W1004" s="486"/>
      <c r="X1004" s="487"/>
      <c r="Y1004" s="486"/>
      <c r="Z1004" s="487"/>
      <c r="AA1004" s="402"/>
    </row>
    <row r="1005" spans="2:27" x14ac:dyDescent="0.2">
      <c r="B1005" s="405"/>
      <c r="C1005" s="372"/>
      <c r="D1005" s="372"/>
      <c r="E1005" s="402"/>
      <c r="F1005" s="486"/>
      <c r="G1005" s="487"/>
      <c r="H1005" s="486"/>
      <c r="I1005" s="487"/>
      <c r="J1005" s="486"/>
      <c r="K1005" s="487"/>
      <c r="L1005" s="486"/>
      <c r="M1005" s="487"/>
      <c r="N1005" s="486"/>
      <c r="O1005" s="487"/>
      <c r="P1005" s="486"/>
      <c r="Q1005" s="487"/>
      <c r="R1005" s="486"/>
      <c r="S1005" s="487"/>
      <c r="T1005" s="486"/>
      <c r="U1005" s="487"/>
      <c r="V1005" s="486"/>
      <c r="W1005" s="487"/>
      <c r="X1005" s="486"/>
      <c r="Y1005" s="487"/>
      <c r="Z1005" s="486"/>
      <c r="AA1005" s="487"/>
    </row>
    <row r="1006" spans="2:27" x14ac:dyDescent="0.2">
      <c r="B1006" s="406"/>
      <c r="C1006" s="372"/>
      <c r="D1006" s="372"/>
      <c r="E1006" s="486"/>
      <c r="F1006" s="487"/>
      <c r="G1006" s="486"/>
      <c r="H1006" s="487"/>
      <c r="I1006" s="486"/>
      <c r="J1006" s="487"/>
      <c r="K1006" s="486"/>
      <c r="L1006" s="487"/>
      <c r="M1006" s="486"/>
      <c r="N1006" s="487"/>
      <c r="O1006" s="486"/>
      <c r="P1006" s="487"/>
      <c r="Q1006" s="486"/>
      <c r="R1006" s="487"/>
      <c r="S1006" s="486"/>
      <c r="T1006" s="487"/>
      <c r="U1006" s="486"/>
      <c r="V1006" s="487"/>
      <c r="W1006" s="486"/>
      <c r="X1006" s="487"/>
      <c r="Y1006" s="486"/>
      <c r="Z1006" s="487"/>
      <c r="AA1006" s="402"/>
    </row>
    <row r="1007" spans="2:27" x14ac:dyDescent="0.2">
      <c r="B1007" s="405"/>
      <c r="C1007" s="372"/>
      <c r="D1007" s="372"/>
      <c r="E1007" s="402"/>
      <c r="F1007" s="486"/>
      <c r="G1007" s="487"/>
      <c r="H1007" s="486"/>
      <c r="I1007" s="487"/>
      <c r="J1007" s="486"/>
      <c r="K1007" s="487"/>
      <c r="L1007" s="486"/>
      <c r="M1007" s="487"/>
      <c r="N1007" s="486"/>
      <c r="O1007" s="487"/>
      <c r="P1007" s="486"/>
      <c r="Q1007" s="487"/>
      <c r="R1007" s="486"/>
      <c r="S1007" s="487"/>
      <c r="T1007" s="486"/>
      <c r="U1007" s="487"/>
      <c r="V1007" s="486"/>
      <c r="W1007" s="487"/>
      <c r="X1007" s="486"/>
      <c r="Y1007" s="487"/>
      <c r="Z1007" s="486"/>
      <c r="AA1007" s="487"/>
    </row>
    <row r="1008" spans="2:27" x14ac:dyDescent="0.2">
      <c r="B1008" s="406"/>
      <c r="C1008" s="372"/>
      <c r="D1008" s="372"/>
      <c r="E1008" s="486"/>
      <c r="F1008" s="487"/>
      <c r="G1008" s="486"/>
      <c r="H1008" s="487"/>
      <c r="I1008" s="486"/>
      <c r="J1008" s="487"/>
      <c r="K1008" s="486"/>
      <c r="L1008" s="487"/>
      <c r="M1008" s="486"/>
      <c r="N1008" s="487"/>
      <c r="O1008" s="486"/>
      <c r="P1008" s="487"/>
      <c r="Q1008" s="486"/>
      <c r="R1008" s="487"/>
      <c r="S1008" s="486"/>
      <c r="T1008" s="487"/>
      <c r="U1008" s="486"/>
      <c r="V1008" s="487"/>
      <c r="W1008" s="486"/>
      <c r="X1008" s="487"/>
      <c r="Y1008" s="486"/>
      <c r="Z1008" s="487"/>
      <c r="AA1008" s="402"/>
    </row>
    <row r="1009" spans="2:27" x14ac:dyDescent="0.2">
      <c r="B1009" s="405"/>
      <c r="C1009" s="372"/>
      <c r="D1009" s="372"/>
      <c r="E1009" s="402"/>
      <c r="F1009" s="486"/>
      <c r="G1009" s="487"/>
      <c r="H1009" s="486"/>
      <c r="I1009" s="487"/>
      <c r="J1009" s="486"/>
      <c r="K1009" s="487"/>
      <c r="L1009" s="486"/>
      <c r="M1009" s="487"/>
      <c r="N1009" s="486"/>
      <c r="O1009" s="487"/>
      <c r="P1009" s="486"/>
      <c r="Q1009" s="487"/>
      <c r="R1009" s="486"/>
      <c r="S1009" s="487"/>
      <c r="T1009" s="486"/>
      <c r="U1009" s="487"/>
      <c r="V1009" s="486"/>
      <c r="W1009" s="487"/>
      <c r="X1009" s="486"/>
      <c r="Y1009" s="487"/>
      <c r="Z1009" s="486"/>
      <c r="AA1009" s="487"/>
    </row>
    <row r="1010" spans="2:27" x14ac:dyDescent="0.2">
      <c r="B1010" s="406"/>
      <c r="C1010" s="372"/>
      <c r="D1010" s="372"/>
      <c r="E1010" s="486"/>
      <c r="F1010" s="487"/>
      <c r="G1010" s="486"/>
      <c r="H1010" s="487"/>
      <c r="I1010" s="486"/>
      <c r="J1010" s="487"/>
      <c r="K1010" s="486"/>
      <c r="L1010" s="487"/>
      <c r="M1010" s="486"/>
      <c r="N1010" s="487"/>
      <c r="O1010" s="486"/>
      <c r="P1010" s="487"/>
      <c r="Q1010" s="486"/>
      <c r="R1010" s="487"/>
      <c r="S1010" s="486"/>
      <c r="T1010" s="487"/>
      <c r="U1010" s="486"/>
      <c r="V1010" s="487"/>
      <c r="W1010" s="486"/>
      <c r="X1010" s="487"/>
      <c r="Y1010" s="486"/>
      <c r="Z1010" s="487"/>
      <c r="AA1010" s="402"/>
    </row>
    <row r="1011" spans="2:27" x14ac:dyDescent="0.2">
      <c r="B1011" s="405"/>
      <c r="C1011" s="372"/>
      <c r="D1011" s="372"/>
      <c r="E1011" s="402"/>
      <c r="F1011" s="486"/>
      <c r="G1011" s="487"/>
      <c r="H1011" s="486"/>
      <c r="I1011" s="487"/>
      <c r="J1011" s="486"/>
      <c r="K1011" s="487"/>
      <c r="L1011" s="486"/>
      <c r="M1011" s="487"/>
      <c r="N1011" s="486"/>
      <c r="O1011" s="487"/>
      <c r="P1011" s="486"/>
      <c r="Q1011" s="487"/>
      <c r="R1011" s="486"/>
      <c r="S1011" s="487"/>
      <c r="T1011" s="486"/>
      <c r="U1011" s="487"/>
      <c r="V1011" s="486"/>
      <c r="W1011" s="487"/>
      <c r="X1011" s="486"/>
      <c r="Y1011" s="487"/>
      <c r="Z1011" s="486"/>
      <c r="AA1011" s="487"/>
    </row>
    <row r="1012" spans="2:27" x14ac:dyDescent="0.2">
      <c r="B1012" s="406"/>
      <c r="C1012" s="372"/>
      <c r="D1012" s="372"/>
      <c r="E1012" s="486"/>
      <c r="F1012" s="487"/>
      <c r="G1012" s="486"/>
      <c r="H1012" s="487"/>
      <c r="I1012" s="486"/>
      <c r="J1012" s="487"/>
      <c r="K1012" s="486"/>
      <c r="L1012" s="487"/>
      <c r="M1012" s="486"/>
      <c r="N1012" s="487"/>
      <c r="O1012" s="486"/>
      <c r="P1012" s="487"/>
      <c r="Q1012" s="486"/>
      <c r="R1012" s="487"/>
      <c r="S1012" s="486"/>
      <c r="T1012" s="487"/>
      <c r="U1012" s="486"/>
      <c r="V1012" s="487"/>
      <c r="W1012" s="486"/>
      <c r="X1012" s="487"/>
      <c r="Y1012" s="486"/>
      <c r="Z1012" s="487"/>
      <c r="AA1012" s="402"/>
    </row>
    <row r="1013" spans="2:27" x14ac:dyDescent="0.2">
      <c r="B1013" s="405"/>
      <c r="C1013" s="372"/>
      <c r="D1013" s="372"/>
      <c r="E1013" s="402"/>
      <c r="F1013" s="486"/>
      <c r="G1013" s="487"/>
      <c r="H1013" s="486"/>
      <c r="I1013" s="487"/>
      <c r="J1013" s="486"/>
      <c r="K1013" s="487"/>
      <c r="L1013" s="486"/>
      <c r="M1013" s="487"/>
      <c r="N1013" s="486"/>
      <c r="O1013" s="487"/>
      <c r="P1013" s="486"/>
      <c r="Q1013" s="487"/>
      <c r="R1013" s="486"/>
      <c r="S1013" s="487"/>
      <c r="T1013" s="486"/>
      <c r="U1013" s="487"/>
      <c r="V1013" s="486"/>
      <c r="W1013" s="487"/>
      <c r="X1013" s="486"/>
      <c r="Y1013" s="487"/>
      <c r="Z1013" s="486"/>
      <c r="AA1013" s="487"/>
    </row>
    <row r="1014" spans="2:27" x14ac:dyDescent="0.2">
      <c r="B1014" s="406"/>
      <c r="C1014" s="372"/>
      <c r="D1014" s="372"/>
      <c r="E1014" s="486"/>
      <c r="F1014" s="487"/>
      <c r="G1014" s="486"/>
      <c r="H1014" s="487"/>
      <c r="I1014" s="486"/>
      <c r="J1014" s="487"/>
      <c r="K1014" s="486"/>
      <c r="L1014" s="487"/>
      <c r="M1014" s="486"/>
      <c r="N1014" s="487"/>
      <c r="O1014" s="486"/>
      <c r="P1014" s="487"/>
      <c r="Q1014" s="486"/>
      <c r="R1014" s="487"/>
      <c r="S1014" s="486"/>
      <c r="T1014" s="487"/>
      <c r="U1014" s="486"/>
      <c r="V1014" s="487"/>
      <c r="W1014" s="486"/>
      <c r="X1014" s="487"/>
      <c r="Y1014" s="486"/>
      <c r="Z1014" s="487"/>
      <c r="AA1014" s="402"/>
    </row>
    <row r="1015" spans="2:27" x14ac:dyDescent="0.2">
      <c r="B1015" s="405"/>
      <c r="C1015" s="372"/>
      <c r="D1015" s="372"/>
      <c r="E1015" s="402"/>
      <c r="F1015" s="486"/>
      <c r="G1015" s="487"/>
      <c r="H1015" s="486"/>
      <c r="I1015" s="487"/>
      <c r="J1015" s="486"/>
      <c r="K1015" s="487"/>
      <c r="L1015" s="486"/>
      <c r="M1015" s="487"/>
      <c r="N1015" s="486"/>
      <c r="O1015" s="487"/>
      <c r="P1015" s="486"/>
      <c r="Q1015" s="487"/>
      <c r="R1015" s="486"/>
      <c r="S1015" s="487"/>
      <c r="T1015" s="486"/>
      <c r="U1015" s="487"/>
      <c r="V1015" s="486"/>
      <c r="W1015" s="487"/>
      <c r="X1015" s="486"/>
      <c r="Y1015" s="487"/>
      <c r="Z1015" s="486"/>
      <c r="AA1015" s="487"/>
    </row>
    <row r="1016" spans="2:27" x14ac:dyDescent="0.2">
      <c r="B1016" s="406"/>
      <c r="C1016" s="372"/>
      <c r="D1016" s="372"/>
      <c r="E1016" s="486"/>
      <c r="F1016" s="487"/>
      <c r="G1016" s="486"/>
      <c r="H1016" s="487"/>
      <c r="I1016" s="486"/>
      <c r="J1016" s="487"/>
      <c r="K1016" s="486"/>
      <c r="L1016" s="487"/>
      <c r="M1016" s="486"/>
      <c r="N1016" s="487"/>
      <c r="O1016" s="486"/>
      <c r="P1016" s="487"/>
      <c r="Q1016" s="486"/>
      <c r="R1016" s="487"/>
      <c r="S1016" s="486"/>
      <c r="T1016" s="487"/>
      <c r="U1016" s="486"/>
      <c r="V1016" s="487"/>
      <c r="W1016" s="486"/>
      <c r="X1016" s="487"/>
      <c r="Y1016" s="486"/>
      <c r="Z1016" s="487"/>
      <c r="AA1016" s="402"/>
    </row>
    <row r="1017" spans="2:27" x14ac:dyDescent="0.2">
      <c r="B1017" s="405"/>
      <c r="C1017" s="372"/>
      <c r="D1017" s="372"/>
      <c r="E1017" s="402"/>
      <c r="F1017" s="486"/>
      <c r="G1017" s="487"/>
      <c r="H1017" s="486"/>
      <c r="I1017" s="487"/>
      <c r="J1017" s="486"/>
      <c r="K1017" s="487"/>
      <c r="L1017" s="486"/>
      <c r="M1017" s="487"/>
      <c r="N1017" s="486"/>
      <c r="O1017" s="487"/>
      <c r="P1017" s="486"/>
      <c r="Q1017" s="487"/>
      <c r="R1017" s="486"/>
      <c r="S1017" s="487"/>
      <c r="T1017" s="486"/>
      <c r="U1017" s="487"/>
      <c r="V1017" s="486"/>
      <c r="W1017" s="487"/>
      <c r="X1017" s="486"/>
      <c r="Y1017" s="487"/>
      <c r="Z1017" s="486"/>
      <c r="AA1017" s="487"/>
    </row>
    <row r="1018" spans="2:27" x14ac:dyDescent="0.2">
      <c r="B1018" s="406"/>
      <c r="C1018" s="372"/>
      <c r="D1018" s="372"/>
      <c r="E1018" s="486"/>
      <c r="F1018" s="487"/>
      <c r="G1018" s="486"/>
      <c r="H1018" s="487"/>
      <c r="I1018" s="486"/>
      <c r="J1018" s="487"/>
      <c r="K1018" s="486"/>
      <c r="L1018" s="487"/>
      <c r="M1018" s="486"/>
      <c r="N1018" s="487"/>
      <c r="O1018" s="486"/>
      <c r="P1018" s="487"/>
      <c r="Q1018" s="486"/>
      <c r="R1018" s="487"/>
      <c r="S1018" s="486"/>
      <c r="T1018" s="487"/>
      <c r="U1018" s="486"/>
      <c r="V1018" s="487"/>
      <c r="W1018" s="486"/>
      <c r="X1018" s="487"/>
      <c r="Y1018" s="486"/>
      <c r="Z1018" s="487"/>
      <c r="AA1018" s="402"/>
    </row>
    <row r="1019" spans="2:27" x14ac:dyDescent="0.2">
      <c r="B1019" s="405"/>
      <c r="C1019" s="372"/>
      <c r="D1019" s="372"/>
      <c r="E1019" s="402"/>
      <c r="F1019" s="486"/>
      <c r="G1019" s="487"/>
      <c r="H1019" s="486"/>
      <c r="I1019" s="487"/>
      <c r="J1019" s="486"/>
      <c r="K1019" s="487"/>
      <c r="L1019" s="486"/>
      <c r="M1019" s="487"/>
      <c r="N1019" s="486"/>
      <c r="O1019" s="487"/>
      <c r="P1019" s="486"/>
      <c r="Q1019" s="487"/>
      <c r="R1019" s="486"/>
      <c r="S1019" s="487"/>
      <c r="T1019" s="486"/>
      <c r="U1019" s="487"/>
      <c r="V1019" s="486"/>
      <c r="W1019" s="487"/>
      <c r="X1019" s="486"/>
      <c r="Y1019" s="487"/>
      <c r="Z1019" s="486"/>
      <c r="AA1019" s="487"/>
    </row>
    <row r="1020" spans="2:27" x14ac:dyDescent="0.2">
      <c r="B1020" s="406"/>
      <c r="C1020" s="372"/>
      <c r="D1020" s="372"/>
      <c r="E1020" s="486"/>
      <c r="F1020" s="487"/>
      <c r="G1020" s="486"/>
      <c r="H1020" s="487"/>
      <c r="I1020" s="486"/>
      <c r="J1020" s="487"/>
      <c r="K1020" s="486"/>
      <c r="L1020" s="487"/>
      <c r="M1020" s="486"/>
      <c r="N1020" s="487"/>
      <c r="O1020" s="486"/>
      <c r="P1020" s="487"/>
      <c r="Q1020" s="486"/>
      <c r="R1020" s="487"/>
      <c r="S1020" s="486"/>
      <c r="T1020" s="487"/>
      <c r="U1020" s="486"/>
      <c r="V1020" s="487"/>
      <c r="W1020" s="486"/>
      <c r="X1020" s="487"/>
      <c r="Y1020" s="486"/>
      <c r="Z1020" s="487"/>
      <c r="AA1020" s="402"/>
    </row>
    <row r="1021" spans="2:27" x14ac:dyDescent="0.2">
      <c r="B1021" s="405"/>
      <c r="C1021" s="372"/>
      <c r="D1021" s="372"/>
      <c r="E1021" s="402"/>
      <c r="F1021" s="486"/>
      <c r="G1021" s="487"/>
      <c r="H1021" s="486"/>
      <c r="I1021" s="487"/>
      <c r="J1021" s="486"/>
      <c r="K1021" s="487"/>
      <c r="L1021" s="486"/>
      <c r="M1021" s="487"/>
      <c r="N1021" s="486"/>
      <c r="O1021" s="487"/>
      <c r="P1021" s="486"/>
      <c r="Q1021" s="487"/>
      <c r="R1021" s="486"/>
      <c r="S1021" s="487"/>
      <c r="T1021" s="486"/>
      <c r="U1021" s="487"/>
      <c r="V1021" s="486"/>
      <c r="W1021" s="487"/>
      <c r="X1021" s="486"/>
      <c r="Y1021" s="487"/>
      <c r="Z1021" s="486"/>
      <c r="AA1021" s="487"/>
    </row>
    <row r="1022" spans="2:27" x14ac:dyDescent="0.2">
      <c r="B1022" s="406"/>
      <c r="C1022" s="372"/>
      <c r="D1022" s="372"/>
      <c r="E1022" s="486"/>
      <c r="F1022" s="487"/>
      <c r="G1022" s="486"/>
      <c r="H1022" s="487"/>
      <c r="I1022" s="486"/>
      <c r="J1022" s="487"/>
      <c r="K1022" s="486"/>
      <c r="L1022" s="487"/>
      <c r="M1022" s="486"/>
      <c r="N1022" s="487"/>
      <c r="O1022" s="486"/>
      <c r="P1022" s="487"/>
      <c r="Q1022" s="486"/>
      <c r="R1022" s="487"/>
      <c r="S1022" s="486"/>
      <c r="T1022" s="487"/>
      <c r="U1022" s="486"/>
      <c r="V1022" s="487"/>
      <c r="W1022" s="486"/>
      <c r="X1022" s="487"/>
      <c r="Y1022" s="486"/>
      <c r="Z1022" s="487"/>
      <c r="AA1022" s="402"/>
    </row>
    <row r="1023" spans="2:27" x14ac:dyDescent="0.2">
      <c r="B1023" s="405"/>
      <c r="C1023" s="372"/>
      <c r="D1023" s="372"/>
      <c r="E1023" s="402"/>
      <c r="F1023" s="486"/>
      <c r="G1023" s="487"/>
      <c r="H1023" s="486"/>
      <c r="I1023" s="487"/>
      <c r="J1023" s="486"/>
      <c r="K1023" s="487"/>
      <c r="L1023" s="486"/>
      <c r="M1023" s="487"/>
      <c r="N1023" s="486"/>
      <c r="O1023" s="487"/>
      <c r="P1023" s="486"/>
      <c r="Q1023" s="487"/>
      <c r="R1023" s="486"/>
      <c r="S1023" s="487"/>
      <c r="T1023" s="486"/>
      <c r="U1023" s="487"/>
      <c r="V1023" s="486"/>
      <c r="W1023" s="487"/>
      <c r="X1023" s="486"/>
      <c r="Y1023" s="487"/>
      <c r="Z1023" s="486"/>
      <c r="AA1023" s="487"/>
    </row>
    <row r="1024" spans="2:27" x14ac:dyDescent="0.2">
      <c r="B1024" s="406"/>
      <c r="C1024" s="372"/>
      <c r="D1024" s="372"/>
      <c r="E1024" s="486"/>
      <c r="F1024" s="487"/>
      <c r="G1024" s="486"/>
      <c r="H1024" s="487"/>
      <c r="I1024" s="486"/>
      <c r="J1024" s="487"/>
      <c r="K1024" s="486"/>
      <c r="L1024" s="487"/>
      <c r="M1024" s="486"/>
      <c r="N1024" s="487"/>
      <c r="O1024" s="486"/>
      <c r="P1024" s="487"/>
      <c r="Q1024" s="486"/>
      <c r="R1024" s="487"/>
      <c r="S1024" s="486"/>
      <c r="T1024" s="487"/>
      <c r="U1024" s="486"/>
      <c r="V1024" s="487"/>
      <c r="W1024" s="486"/>
      <c r="X1024" s="487"/>
      <c r="Y1024" s="486"/>
      <c r="Z1024" s="487"/>
      <c r="AA1024" s="402"/>
    </row>
    <row r="1025" spans="2:27" x14ac:dyDescent="0.2">
      <c r="B1025" s="405"/>
      <c r="C1025" s="372"/>
      <c r="D1025" s="372"/>
      <c r="E1025" s="402"/>
      <c r="F1025" s="486"/>
      <c r="G1025" s="487"/>
      <c r="H1025" s="486"/>
      <c r="I1025" s="487"/>
      <c r="J1025" s="486"/>
      <c r="K1025" s="487"/>
      <c r="L1025" s="486"/>
      <c r="M1025" s="487"/>
      <c r="N1025" s="486"/>
      <c r="O1025" s="487"/>
      <c r="P1025" s="486"/>
      <c r="Q1025" s="487"/>
      <c r="R1025" s="486"/>
      <c r="S1025" s="487"/>
      <c r="T1025" s="486"/>
      <c r="U1025" s="487"/>
      <c r="V1025" s="486"/>
      <c r="W1025" s="487"/>
      <c r="X1025" s="486"/>
      <c r="Y1025" s="487"/>
      <c r="Z1025" s="486"/>
      <c r="AA1025" s="487"/>
    </row>
    <row r="1026" spans="2:27" x14ac:dyDescent="0.2">
      <c r="B1026" s="406"/>
      <c r="C1026" s="372"/>
      <c r="D1026" s="372"/>
      <c r="E1026" s="486"/>
      <c r="F1026" s="487"/>
      <c r="G1026" s="486"/>
      <c r="H1026" s="487"/>
      <c r="I1026" s="486"/>
      <c r="J1026" s="487"/>
      <c r="K1026" s="486"/>
      <c r="L1026" s="487"/>
      <c r="M1026" s="486"/>
      <c r="N1026" s="487"/>
      <c r="O1026" s="486"/>
      <c r="P1026" s="487"/>
      <c r="Q1026" s="486"/>
      <c r="R1026" s="487"/>
      <c r="S1026" s="486"/>
      <c r="T1026" s="487"/>
      <c r="U1026" s="486"/>
      <c r="V1026" s="487"/>
      <c r="W1026" s="486"/>
      <c r="X1026" s="487"/>
      <c r="Y1026" s="486"/>
      <c r="Z1026" s="487"/>
      <c r="AA1026" s="402"/>
    </row>
    <row r="1027" spans="2:27" x14ac:dyDescent="0.2">
      <c r="B1027" s="405"/>
      <c r="C1027" s="372"/>
      <c r="D1027" s="372"/>
      <c r="E1027" s="402"/>
      <c r="F1027" s="486"/>
      <c r="G1027" s="487"/>
      <c r="H1027" s="486"/>
      <c r="I1027" s="487"/>
      <c r="J1027" s="486"/>
      <c r="K1027" s="487"/>
      <c r="L1027" s="486"/>
      <c r="M1027" s="487"/>
      <c r="N1027" s="486"/>
      <c r="O1027" s="487"/>
      <c r="P1027" s="486"/>
      <c r="Q1027" s="487"/>
      <c r="R1027" s="486"/>
      <c r="S1027" s="487"/>
      <c r="T1027" s="486"/>
      <c r="U1027" s="487"/>
      <c r="V1027" s="486"/>
      <c r="W1027" s="487"/>
      <c r="X1027" s="486"/>
      <c r="Y1027" s="487"/>
      <c r="Z1027" s="486"/>
      <c r="AA1027" s="487"/>
    </row>
    <row r="1028" spans="2:27" x14ac:dyDescent="0.2">
      <c r="B1028" s="406"/>
      <c r="C1028" s="372"/>
      <c r="D1028" s="372"/>
      <c r="E1028" s="486"/>
      <c r="F1028" s="487"/>
      <c r="G1028" s="486"/>
      <c r="H1028" s="487"/>
      <c r="I1028" s="486"/>
      <c r="J1028" s="487"/>
      <c r="K1028" s="486"/>
      <c r="L1028" s="487"/>
      <c r="M1028" s="486"/>
      <c r="N1028" s="487"/>
      <c r="O1028" s="486"/>
      <c r="P1028" s="487"/>
      <c r="Q1028" s="486"/>
      <c r="R1028" s="487"/>
      <c r="S1028" s="486"/>
      <c r="T1028" s="487"/>
      <c r="U1028" s="486"/>
      <c r="V1028" s="487"/>
      <c r="W1028" s="486"/>
      <c r="X1028" s="487"/>
      <c r="Y1028" s="486"/>
      <c r="Z1028" s="487"/>
      <c r="AA1028" s="402"/>
    </row>
    <row r="1029" spans="2:27" x14ac:dyDescent="0.2">
      <c r="B1029" s="405"/>
      <c r="C1029" s="372"/>
      <c r="D1029" s="372"/>
      <c r="E1029" s="402"/>
      <c r="F1029" s="486"/>
      <c r="G1029" s="487"/>
      <c r="H1029" s="486"/>
      <c r="I1029" s="487"/>
      <c r="J1029" s="486"/>
      <c r="K1029" s="487"/>
      <c r="L1029" s="486"/>
      <c r="M1029" s="487"/>
      <c r="N1029" s="486"/>
      <c r="O1029" s="487"/>
      <c r="P1029" s="486"/>
      <c r="Q1029" s="487"/>
      <c r="R1029" s="486"/>
      <c r="S1029" s="487"/>
      <c r="T1029" s="486"/>
      <c r="U1029" s="487"/>
      <c r="V1029" s="486"/>
      <c r="W1029" s="487"/>
      <c r="X1029" s="486"/>
      <c r="Y1029" s="487"/>
      <c r="Z1029" s="486"/>
      <c r="AA1029" s="487"/>
    </row>
    <row r="1030" spans="2:27" x14ac:dyDescent="0.2">
      <c r="B1030" s="406"/>
      <c r="C1030" s="372"/>
      <c r="D1030" s="372"/>
      <c r="E1030" s="486"/>
      <c r="F1030" s="487"/>
      <c r="G1030" s="486"/>
      <c r="H1030" s="487"/>
      <c r="I1030" s="486"/>
      <c r="J1030" s="487"/>
      <c r="K1030" s="486"/>
      <c r="L1030" s="487"/>
      <c r="M1030" s="486"/>
      <c r="N1030" s="487"/>
      <c r="O1030" s="486"/>
      <c r="P1030" s="487"/>
      <c r="Q1030" s="486"/>
      <c r="R1030" s="487"/>
      <c r="S1030" s="486"/>
      <c r="T1030" s="487"/>
      <c r="U1030" s="486"/>
      <c r="V1030" s="487"/>
      <c r="W1030" s="486"/>
      <c r="X1030" s="487"/>
      <c r="Y1030" s="486"/>
      <c r="Z1030" s="487"/>
      <c r="AA1030" s="402"/>
    </row>
    <row r="1031" spans="2:27" x14ac:dyDescent="0.2">
      <c r="B1031" s="405"/>
      <c r="C1031" s="372"/>
      <c r="D1031" s="372"/>
      <c r="E1031" s="402"/>
      <c r="F1031" s="486"/>
      <c r="G1031" s="487"/>
      <c r="H1031" s="486"/>
      <c r="I1031" s="487"/>
      <c r="J1031" s="486"/>
      <c r="K1031" s="487"/>
      <c r="L1031" s="486"/>
      <c r="M1031" s="487"/>
      <c r="N1031" s="486"/>
      <c r="O1031" s="487"/>
      <c r="P1031" s="486"/>
      <c r="Q1031" s="487"/>
      <c r="R1031" s="486"/>
      <c r="S1031" s="487"/>
      <c r="T1031" s="486"/>
      <c r="U1031" s="487"/>
      <c r="V1031" s="486"/>
      <c r="W1031" s="487"/>
      <c r="X1031" s="486"/>
      <c r="Y1031" s="487"/>
      <c r="Z1031" s="486"/>
      <c r="AA1031" s="487"/>
    </row>
    <row r="1032" spans="2:27" x14ac:dyDescent="0.2">
      <c r="B1032" s="406"/>
      <c r="C1032" s="372"/>
      <c r="D1032" s="372"/>
      <c r="E1032" s="486"/>
      <c r="F1032" s="487"/>
      <c r="G1032" s="486"/>
      <c r="H1032" s="487"/>
      <c r="I1032" s="486"/>
      <c r="J1032" s="487"/>
      <c r="K1032" s="486"/>
      <c r="L1032" s="487"/>
      <c r="M1032" s="486"/>
      <c r="N1032" s="487"/>
      <c r="O1032" s="486"/>
      <c r="P1032" s="487"/>
      <c r="Q1032" s="486"/>
      <c r="R1032" s="487"/>
      <c r="S1032" s="486"/>
      <c r="T1032" s="487"/>
      <c r="U1032" s="486"/>
      <c r="V1032" s="487"/>
      <c r="W1032" s="486"/>
      <c r="X1032" s="487"/>
      <c r="Y1032" s="486"/>
      <c r="Z1032" s="487"/>
      <c r="AA1032" s="402"/>
    </row>
    <row r="1033" spans="2:27" x14ac:dyDescent="0.2">
      <c r="B1033" s="405"/>
      <c r="C1033" s="372"/>
      <c r="D1033" s="372"/>
      <c r="E1033" s="402"/>
      <c r="F1033" s="486"/>
      <c r="G1033" s="487"/>
      <c r="H1033" s="486"/>
      <c r="I1033" s="487"/>
      <c r="J1033" s="486"/>
      <c r="K1033" s="487"/>
      <c r="L1033" s="486"/>
      <c r="M1033" s="487"/>
      <c r="N1033" s="486"/>
      <c r="O1033" s="487"/>
      <c r="P1033" s="486"/>
      <c r="Q1033" s="487"/>
      <c r="R1033" s="486"/>
      <c r="S1033" s="487"/>
      <c r="T1033" s="486"/>
      <c r="U1033" s="487"/>
      <c r="V1033" s="486"/>
      <c r="W1033" s="487"/>
      <c r="X1033" s="486"/>
      <c r="Y1033" s="487"/>
      <c r="Z1033" s="486"/>
      <c r="AA1033" s="487"/>
    </row>
    <row r="1034" spans="2:27" x14ac:dyDescent="0.2">
      <c r="B1034" s="406"/>
      <c r="C1034" s="372"/>
      <c r="D1034" s="372"/>
      <c r="E1034" s="486"/>
      <c r="F1034" s="487"/>
      <c r="G1034" s="486"/>
      <c r="H1034" s="487"/>
      <c r="I1034" s="486"/>
      <c r="J1034" s="487"/>
      <c r="K1034" s="486"/>
      <c r="L1034" s="487"/>
      <c r="M1034" s="486"/>
      <c r="N1034" s="487"/>
      <c r="O1034" s="486"/>
      <c r="P1034" s="487"/>
      <c r="Q1034" s="486"/>
      <c r="R1034" s="487"/>
      <c r="S1034" s="486"/>
      <c r="T1034" s="487"/>
      <c r="U1034" s="486"/>
      <c r="V1034" s="487"/>
      <c r="W1034" s="486"/>
      <c r="X1034" s="487"/>
      <c r="Y1034" s="486"/>
      <c r="Z1034" s="487"/>
      <c r="AA1034" s="402"/>
    </row>
    <row r="1035" spans="2:27" x14ac:dyDescent="0.2">
      <c r="B1035" s="405"/>
      <c r="C1035" s="372"/>
      <c r="D1035" s="372"/>
      <c r="E1035" s="402"/>
      <c r="F1035" s="486"/>
      <c r="G1035" s="487"/>
      <c r="H1035" s="486"/>
      <c r="I1035" s="487"/>
      <c r="J1035" s="486"/>
      <c r="K1035" s="487"/>
      <c r="L1035" s="486"/>
      <c r="M1035" s="487"/>
      <c r="N1035" s="486"/>
      <c r="O1035" s="487"/>
      <c r="P1035" s="486"/>
      <c r="Q1035" s="487"/>
      <c r="R1035" s="486"/>
      <c r="S1035" s="487"/>
      <c r="T1035" s="486"/>
      <c r="U1035" s="487"/>
      <c r="V1035" s="486"/>
      <c r="W1035" s="487"/>
      <c r="X1035" s="486"/>
      <c r="Y1035" s="487"/>
      <c r="Z1035" s="486"/>
      <c r="AA1035" s="487"/>
    </row>
    <row r="1036" spans="2:27" x14ac:dyDescent="0.2">
      <c r="B1036" s="406"/>
      <c r="C1036" s="372"/>
      <c r="D1036" s="372"/>
      <c r="E1036" s="486"/>
      <c r="F1036" s="487"/>
      <c r="G1036" s="486"/>
      <c r="H1036" s="487"/>
      <c r="I1036" s="486"/>
      <c r="J1036" s="487"/>
      <c r="K1036" s="486"/>
      <c r="L1036" s="487"/>
      <c r="M1036" s="486"/>
      <c r="N1036" s="487"/>
      <c r="O1036" s="486"/>
      <c r="P1036" s="487"/>
      <c r="Q1036" s="486"/>
      <c r="R1036" s="487"/>
      <c r="S1036" s="486"/>
      <c r="T1036" s="487"/>
      <c r="U1036" s="486"/>
      <c r="V1036" s="487"/>
      <c r="W1036" s="486"/>
      <c r="X1036" s="487"/>
      <c r="Y1036" s="486"/>
      <c r="Z1036" s="487"/>
      <c r="AA1036" s="402"/>
    </row>
    <row r="1037" spans="2:27" x14ac:dyDescent="0.2">
      <c r="B1037" s="405"/>
      <c r="C1037" s="372"/>
      <c r="D1037" s="372"/>
      <c r="E1037" s="402"/>
      <c r="F1037" s="486"/>
      <c r="G1037" s="487"/>
      <c r="H1037" s="486"/>
      <c r="I1037" s="487"/>
      <c r="J1037" s="486"/>
      <c r="K1037" s="487"/>
      <c r="L1037" s="486"/>
      <c r="M1037" s="487"/>
      <c r="N1037" s="486"/>
      <c r="O1037" s="487"/>
      <c r="P1037" s="486"/>
      <c r="Q1037" s="487"/>
      <c r="R1037" s="486"/>
      <c r="S1037" s="487"/>
      <c r="T1037" s="486"/>
      <c r="U1037" s="487"/>
      <c r="V1037" s="486"/>
      <c r="W1037" s="487"/>
      <c r="X1037" s="486"/>
      <c r="Y1037" s="487"/>
      <c r="Z1037" s="486"/>
      <c r="AA1037" s="487"/>
    </row>
    <row r="1038" spans="2:27" x14ac:dyDescent="0.2">
      <c r="B1038" s="406"/>
      <c r="C1038" s="372"/>
      <c r="D1038" s="372"/>
      <c r="E1038" s="486"/>
      <c r="F1038" s="487"/>
      <c r="G1038" s="486"/>
      <c r="H1038" s="487"/>
      <c r="I1038" s="486"/>
      <c r="J1038" s="487"/>
      <c r="K1038" s="486"/>
      <c r="L1038" s="487"/>
      <c r="M1038" s="486"/>
      <c r="N1038" s="487"/>
      <c r="O1038" s="486"/>
      <c r="P1038" s="487"/>
      <c r="Q1038" s="486"/>
      <c r="R1038" s="487"/>
      <c r="S1038" s="486"/>
      <c r="T1038" s="487"/>
      <c r="U1038" s="486"/>
      <c r="V1038" s="487"/>
      <c r="W1038" s="486"/>
      <c r="X1038" s="487"/>
      <c r="Y1038" s="486"/>
      <c r="Z1038" s="487"/>
      <c r="AA1038" s="402"/>
    </row>
    <row r="1039" spans="2:27" x14ac:dyDescent="0.2">
      <c r="B1039" s="405"/>
      <c r="C1039" s="372"/>
      <c r="D1039" s="372"/>
      <c r="E1039" s="402"/>
      <c r="F1039" s="486"/>
      <c r="G1039" s="487"/>
      <c r="H1039" s="486"/>
      <c r="I1039" s="487"/>
      <c r="J1039" s="486"/>
      <c r="K1039" s="487"/>
      <c r="L1039" s="486"/>
      <c r="M1039" s="487"/>
      <c r="N1039" s="486"/>
      <c r="O1039" s="487"/>
      <c r="P1039" s="486"/>
      <c r="Q1039" s="487"/>
      <c r="R1039" s="486"/>
      <c r="S1039" s="487"/>
      <c r="T1039" s="486"/>
      <c r="U1039" s="487"/>
      <c r="V1039" s="486"/>
      <c r="W1039" s="487"/>
      <c r="X1039" s="486"/>
      <c r="Y1039" s="487"/>
      <c r="Z1039" s="486"/>
      <c r="AA1039" s="487"/>
    </row>
    <row r="1040" spans="2:27" x14ac:dyDescent="0.2">
      <c r="B1040" s="406"/>
      <c r="C1040" s="372"/>
      <c r="D1040" s="372"/>
      <c r="E1040" s="486"/>
      <c r="F1040" s="487"/>
      <c r="G1040" s="486"/>
      <c r="H1040" s="487"/>
      <c r="I1040" s="486"/>
      <c r="J1040" s="487"/>
      <c r="K1040" s="486"/>
      <c r="L1040" s="487"/>
      <c r="M1040" s="486"/>
      <c r="N1040" s="487"/>
      <c r="O1040" s="486"/>
      <c r="P1040" s="487"/>
      <c r="Q1040" s="486"/>
      <c r="R1040" s="487"/>
      <c r="S1040" s="486"/>
      <c r="T1040" s="487"/>
      <c r="U1040" s="486"/>
      <c r="V1040" s="487"/>
      <c r="W1040" s="486"/>
      <c r="X1040" s="487"/>
      <c r="Y1040" s="486"/>
      <c r="Z1040" s="487"/>
      <c r="AA1040" s="402"/>
    </row>
    <row r="1041" spans="2:27" x14ac:dyDescent="0.2">
      <c r="B1041" s="405"/>
      <c r="C1041" s="372"/>
      <c r="D1041" s="372"/>
      <c r="E1041" s="402"/>
      <c r="F1041" s="486"/>
      <c r="G1041" s="487"/>
      <c r="H1041" s="486"/>
      <c r="I1041" s="487"/>
      <c r="J1041" s="486"/>
      <c r="K1041" s="487"/>
      <c r="L1041" s="486"/>
      <c r="M1041" s="487"/>
      <c r="N1041" s="486"/>
      <c r="O1041" s="487"/>
      <c r="P1041" s="486"/>
      <c r="Q1041" s="487"/>
      <c r="R1041" s="486"/>
      <c r="S1041" s="487"/>
      <c r="T1041" s="486"/>
      <c r="U1041" s="487"/>
      <c r="V1041" s="486"/>
      <c r="W1041" s="487"/>
      <c r="X1041" s="486"/>
      <c r="Y1041" s="487"/>
      <c r="Z1041" s="486"/>
      <c r="AA1041" s="487"/>
    </row>
    <row r="1042" spans="2:27" x14ac:dyDescent="0.2">
      <c r="B1042" s="406"/>
      <c r="C1042" s="372"/>
      <c r="D1042" s="372"/>
      <c r="E1042" s="486"/>
      <c r="F1042" s="487"/>
      <c r="G1042" s="486"/>
      <c r="H1042" s="487"/>
      <c r="I1042" s="486"/>
      <c r="J1042" s="487"/>
      <c r="K1042" s="486"/>
      <c r="L1042" s="487"/>
      <c r="M1042" s="486"/>
      <c r="N1042" s="487"/>
      <c r="O1042" s="486"/>
      <c r="P1042" s="487"/>
      <c r="Q1042" s="486"/>
      <c r="R1042" s="487"/>
      <c r="S1042" s="486"/>
      <c r="T1042" s="487"/>
      <c r="U1042" s="486"/>
      <c r="V1042" s="487"/>
      <c r="W1042" s="486"/>
      <c r="X1042" s="487"/>
      <c r="Y1042" s="486"/>
      <c r="Z1042" s="487"/>
      <c r="AA1042" s="402"/>
    </row>
    <row r="1043" spans="2:27" x14ac:dyDescent="0.2">
      <c r="B1043" s="405"/>
      <c r="C1043" s="372"/>
      <c r="D1043" s="372"/>
      <c r="E1043" s="402"/>
      <c r="F1043" s="486"/>
      <c r="G1043" s="487"/>
      <c r="H1043" s="486"/>
      <c r="I1043" s="487"/>
      <c r="J1043" s="486"/>
      <c r="K1043" s="487"/>
      <c r="L1043" s="486"/>
      <c r="M1043" s="487"/>
      <c r="N1043" s="486"/>
      <c r="O1043" s="487"/>
      <c r="P1043" s="486"/>
      <c r="Q1043" s="487"/>
      <c r="R1043" s="486"/>
      <c r="S1043" s="487"/>
      <c r="T1043" s="486"/>
      <c r="U1043" s="487"/>
      <c r="V1043" s="486"/>
      <c r="W1043" s="487"/>
      <c r="X1043" s="486"/>
      <c r="Y1043" s="487"/>
      <c r="Z1043" s="486"/>
      <c r="AA1043" s="487"/>
    </row>
    <row r="1044" spans="2:27" x14ac:dyDescent="0.2">
      <c r="B1044" s="406"/>
      <c r="C1044" s="372"/>
      <c r="D1044" s="372"/>
      <c r="E1044" s="486"/>
      <c r="F1044" s="487"/>
      <c r="G1044" s="486"/>
      <c r="H1044" s="487"/>
      <c r="I1044" s="486"/>
      <c r="J1044" s="487"/>
      <c r="K1044" s="486"/>
      <c r="L1044" s="487"/>
      <c r="M1044" s="486"/>
      <c r="N1044" s="487"/>
      <c r="O1044" s="486"/>
      <c r="P1044" s="487"/>
      <c r="Q1044" s="486"/>
      <c r="R1044" s="487"/>
      <c r="S1044" s="486"/>
      <c r="T1044" s="487"/>
      <c r="U1044" s="486"/>
      <c r="V1044" s="487"/>
      <c r="W1044" s="486"/>
      <c r="X1044" s="487"/>
      <c r="Y1044" s="486"/>
      <c r="Z1044" s="487"/>
      <c r="AA1044" s="402"/>
    </row>
    <row r="1045" spans="2:27" x14ac:dyDescent="0.2">
      <c r="B1045" s="405"/>
      <c r="C1045" s="372"/>
      <c r="D1045" s="372"/>
      <c r="E1045" s="402"/>
      <c r="F1045" s="486"/>
      <c r="G1045" s="487"/>
      <c r="H1045" s="486"/>
      <c r="I1045" s="487"/>
      <c r="J1045" s="486"/>
      <c r="K1045" s="487"/>
      <c r="L1045" s="486"/>
      <c r="M1045" s="487"/>
      <c r="N1045" s="486"/>
      <c r="O1045" s="487"/>
      <c r="P1045" s="486"/>
      <c r="Q1045" s="487"/>
      <c r="R1045" s="486"/>
      <c r="S1045" s="487"/>
      <c r="T1045" s="486"/>
      <c r="U1045" s="487"/>
      <c r="V1045" s="486"/>
      <c r="W1045" s="487"/>
      <c r="X1045" s="486"/>
      <c r="Y1045" s="487"/>
      <c r="Z1045" s="486"/>
      <c r="AA1045" s="487"/>
    </row>
    <row r="1046" spans="2:27" x14ac:dyDescent="0.2">
      <c r="B1046" s="406"/>
      <c r="C1046" s="372"/>
      <c r="D1046" s="372"/>
      <c r="E1046" s="486"/>
      <c r="F1046" s="487"/>
      <c r="G1046" s="486"/>
      <c r="H1046" s="487"/>
      <c r="I1046" s="486"/>
      <c r="J1046" s="487"/>
      <c r="K1046" s="486"/>
      <c r="L1046" s="487"/>
      <c r="M1046" s="486"/>
      <c r="N1046" s="487"/>
      <c r="O1046" s="486"/>
      <c r="P1046" s="487"/>
      <c r="Q1046" s="486"/>
      <c r="R1046" s="487"/>
      <c r="S1046" s="486"/>
      <c r="T1046" s="487"/>
      <c r="U1046" s="486"/>
      <c r="V1046" s="487"/>
      <c r="W1046" s="486"/>
      <c r="X1046" s="487"/>
      <c r="Y1046" s="486"/>
      <c r="Z1046" s="487"/>
      <c r="AA1046" s="402"/>
    </row>
    <row r="1047" spans="2:27" x14ac:dyDescent="0.2">
      <c r="B1047" s="405"/>
      <c r="C1047" s="372"/>
      <c r="D1047" s="372"/>
      <c r="E1047" s="402"/>
      <c r="F1047" s="486"/>
      <c r="G1047" s="487"/>
      <c r="H1047" s="486"/>
      <c r="I1047" s="487"/>
      <c r="J1047" s="486"/>
      <c r="K1047" s="487"/>
      <c r="L1047" s="486"/>
      <c r="M1047" s="487"/>
      <c r="N1047" s="486"/>
      <c r="O1047" s="487"/>
      <c r="P1047" s="486"/>
      <c r="Q1047" s="487"/>
      <c r="R1047" s="486"/>
      <c r="S1047" s="487"/>
      <c r="T1047" s="486"/>
      <c r="U1047" s="487"/>
      <c r="V1047" s="486"/>
      <c r="W1047" s="487"/>
      <c r="X1047" s="486"/>
      <c r="Y1047" s="487"/>
      <c r="Z1047" s="486"/>
      <c r="AA1047" s="487"/>
    </row>
    <row r="1048" spans="2:27" x14ac:dyDescent="0.2">
      <c r="B1048" s="406"/>
      <c r="C1048" s="372"/>
      <c r="D1048" s="372"/>
      <c r="E1048" s="486"/>
      <c r="F1048" s="487"/>
      <c r="G1048" s="486"/>
      <c r="H1048" s="487"/>
      <c r="I1048" s="486"/>
      <c r="J1048" s="487"/>
      <c r="K1048" s="486"/>
      <c r="L1048" s="487"/>
      <c r="M1048" s="486"/>
      <c r="N1048" s="487"/>
      <c r="O1048" s="486"/>
      <c r="P1048" s="487"/>
      <c r="Q1048" s="486"/>
      <c r="R1048" s="487"/>
      <c r="S1048" s="486"/>
      <c r="T1048" s="487"/>
      <c r="U1048" s="486"/>
      <c r="V1048" s="487"/>
      <c r="W1048" s="486"/>
      <c r="X1048" s="487"/>
      <c r="Y1048" s="486"/>
      <c r="Z1048" s="487"/>
      <c r="AA1048" s="402"/>
    </row>
    <row r="1049" spans="2:27" x14ac:dyDescent="0.2">
      <c r="B1049" s="405"/>
      <c r="C1049" s="372"/>
      <c r="D1049" s="372"/>
      <c r="E1049" s="402"/>
      <c r="F1049" s="486"/>
      <c r="G1049" s="487"/>
      <c r="H1049" s="486"/>
      <c r="I1049" s="487"/>
      <c r="J1049" s="486"/>
      <c r="K1049" s="487"/>
      <c r="L1049" s="486"/>
      <c r="M1049" s="487"/>
      <c r="N1049" s="486"/>
      <c r="O1049" s="487"/>
      <c r="P1049" s="486"/>
      <c r="Q1049" s="487"/>
      <c r="R1049" s="486"/>
      <c r="S1049" s="487"/>
      <c r="T1049" s="486"/>
      <c r="U1049" s="487"/>
      <c r="V1049" s="486"/>
      <c r="W1049" s="487"/>
      <c r="X1049" s="486"/>
      <c r="Y1049" s="487"/>
      <c r="Z1049" s="486"/>
      <c r="AA1049" s="487"/>
    </row>
    <row r="1050" spans="2:27" x14ac:dyDescent="0.2">
      <c r="B1050" s="406"/>
      <c r="C1050" s="372"/>
      <c r="D1050" s="372"/>
      <c r="E1050" s="486"/>
      <c r="F1050" s="487"/>
      <c r="G1050" s="486"/>
      <c r="H1050" s="487"/>
      <c r="I1050" s="486"/>
      <c r="J1050" s="487"/>
      <c r="K1050" s="486"/>
      <c r="L1050" s="487"/>
      <c r="M1050" s="486"/>
      <c r="N1050" s="487"/>
      <c r="O1050" s="486"/>
      <c r="P1050" s="487"/>
      <c r="Q1050" s="486"/>
      <c r="R1050" s="487"/>
      <c r="S1050" s="486"/>
      <c r="T1050" s="487"/>
      <c r="U1050" s="486"/>
      <c r="V1050" s="487"/>
      <c r="W1050" s="486"/>
      <c r="X1050" s="487"/>
      <c r="Y1050" s="486"/>
      <c r="Z1050" s="487"/>
      <c r="AA1050" s="402"/>
    </row>
    <row r="1051" spans="2:27" x14ac:dyDescent="0.2">
      <c r="B1051" s="405"/>
      <c r="C1051" s="372"/>
      <c r="D1051" s="372"/>
      <c r="E1051" s="402"/>
      <c r="F1051" s="486"/>
      <c r="G1051" s="487"/>
      <c r="H1051" s="486"/>
      <c r="I1051" s="487"/>
      <c r="J1051" s="486"/>
      <c r="K1051" s="487"/>
      <c r="L1051" s="486"/>
      <c r="M1051" s="487"/>
      <c r="N1051" s="486"/>
      <c r="O1051" s="487"/>
      <c r="P1051" s="486"/>
      <c r="Q1051" s="487"/>
      <c r="R1051" s="486"/>
      <c r="S1051" s="487"/>
      <c r="T1051" s="486"/>
      <c r="U1051" s="487"/>
      <c r="V1051" s="486"/>
      <c r="W1051" s="487"/>
      <c r="X1051" s="486"/>
      <c r="Y1051" s="487"/>
      <c r="Z1051" s="486"/>
      <c r="AA1051" s="487"/>
    </row>
    <row r="1052" spans="2:27" x14ac:dyDescent="0.2">
      <c r="B1052" s="406"/>
      <c r="C1052" s="372"/>
      <c r="D1052" s="372"/>
      <c r="E1052" s="486"/>
      <c r="F1052" s="487"/>
      <c r="G1052" s="486"/>
      <c r="H1052" s="487"/>
      <c r="I1052" s="486"/>
      <c r="J1052" s="487"/>
      <c r="K1052" s="486"/>
      <c r="L1052" s="487"/>
      <c r="M1052" s="486"/>
      <c r="N1052" s="487"/>
      <c r="O1052" s="486"/>
      <c r="P1052" s="487"/>
      <c r="Q1052" s="486"/>
      <c r="R1052" s="487"/>
      <c r="S1052" s="486"/>
      <c r="T1052" s="487"/>
      <c r="U1052" s="486"/>
      <c r="V1052" s="487"/>
      <c r="W1052" s="486"/>
      <c r="X1052" s="487"/>
      <c r="Y1052" s="486"/>
      <c r="Z1052" s="487"/>
      <c r="AA1052" s="402"/>
    </row>
    <row r="1053" spans="2:27" x14ac:dyDescent="0.2">
      <c r="B1053" s="405"/>
      <c r="C1053" s="372"/>
      <c r="D1053" s="372"/>
      <c r="E1053" s="402"/>
      <c r="F1053" s="486"/>
      <c r="G1053" s="487"/>
      <c r="H1053" s="486"/>
      <c r="I1053" s="487"/>
      <c r="J1053" s="486"/>
      <c r="K1053" s="487"/>
      <c r="L1053" s="486"/>
      <c r="M1053" s="487"/>
      <c r="N1053" s="486"/>
      <c r="O1053" s="487"/>
      <c r="P1053" s="486"/>
      <c r="Q1053" s="487"/>
      <c r="R1053" s="486"/>
      <c r="S1053" s="487"/>
      <c r="T1053" s="486"/>
      <c r="U1053" s="487"/>
      <c r="V1053" s="486"/>
      <c r="W1053" s="487"/>
      <c r="X1053" s="486"/>
      <c r="Y1053" s="487"/>
      <c r="Z1053" s="486"/>
      <c r="AA1053" s="487"/>
    </row>
    <row r="1054" spans="2:27" x14ac:dyDescent="0.2">
      <c r="B1054" s="406"/>
      <c r="C1054" s="372"/>
      <c r="D1054" s="372"/>
      <c r="E1054" s="486"/>
      <c r="F1054" s="487"/>
      <c r="G1054" s="486"/>
      <c r="H1054" s="487"/>
      <c r="I1054" s="486"/>
      <c r="J1054" s="487"/>
      <c r="K1054" s="486"/>
      <c r="L1054" s="487"/>
      <c r="M1054" s="486"/>
      <c r="N1054" s="487"/>
      <c r="O1054" s="486"/>
      <c r="P1054" s="487"/>
      <c r="Q1054" s="486"/>
      <c r="R1054" s="487"/>
      <c r="S1054" s="486"/>
      <c r="T1054" s="487"/>
      <c r="U1054" s="486"/>
      <c r="V1054" s="487"/>
      <c r="W1054" s="486"/>
      <c r="X1054" s="487"/>
      <c r="Y1054" s="486"/>
      <c r="Z1054" s="487"/>
      <c r="AA1054" s="402"/>
    </row>
    <row r="1055" spans="2:27" x14ac:dyDescent="0.2">
      <c r="B1055" s="405"/>
      <c r="C1055" s="372"/>
      <c r="D1055" s="372"/>
      <c r="E1055" s="402"/>
      <c r="F1055" s="486"/>
      <c r="G1055" s="487"/>
      <c r="H1055" s="486"/>
      <c r="I1055" s="487"/>
      <c r="J1055" s="486"/>
      <c r="K1055" s="487"/>
      <c r="L1055" s="486"/>
      <c r="M1055" s="487"/>
      <c r="N1055" s="486"/>
      <c r="O1055" s="487"/>
      <c r="P1055" s="486"/>
      <c r="Q1055" s="487"/>
      <c r="R1055" s="486"/>
      <c r="S1055" s="487"/>
      <c r="T1055" s="486"/>
      <c r="U1055" s="487"/>
      <c r="V1055" s="486"/>
      <c r="W1055" s="487"/>
      <c r="X1055" s="486"/>
      <c r="Y1055" s="487"/>
      <c r="Z1055" s="486"/>
      <c r="AA1055" s="487"/>
    </row>
    <row r="1056" spans="2:27" x14ac:dyDescent="0.2">
      <c r="B1056" s="406"/>
      <c r="C1056" s="372"/>
      <c r="D1056" s="372"/>
      <c r="E1056" s="486"/>
      <c r="F1056" s="487"/>
      <c r="G1056" s="486"/>
      <c r="H1056" s="487"/>
      <c r="I1056" s="486"/>
      <c r="J1056" s="487"/>
      <c r="K1056" s="486"/>
      <c r="L1056" s="487"/>
      <c r="M1056" s="486"/>
      <c r="N1056" s="487"/>
      <c r="O1056" s="486"/>
      <c r="P1056" s="487"/>
      <c r="Q1056" s="486"/>
      <c r="R1056" s="487"/>
      <c r="S1056" s="486"/>
      <c r="T1056" s="487"/>
      <c r="U1056" s="486"/>
      <c r="V1056" s="487"/>
      <c r="W1056" s="486"/>
      <c r="X1056" s="487"/>
      <c r="Y1056" s="486"/>
      <c r="Z1056" s="487"/>
      <c r="AA1056" s="402"/>
    </row>
    <row r="1057" spans="2:27" x14ac:dyDescent="0.2">
      <c r="B1057" s="405"/>
      <c r="C1057" s="372"/>
      <c r="D1057" s="372"/>
      <c r="E1057" s="402"/>
      <c r="F1057" s="486"/>
      <c r="G1057" s="487"/>
      <c r="H1057" s="486"/>
      <c r="I1057" s="487"/>
      <c r="J1057" s="486"/>
      <c r="K1057" s="487"/>
      <c r="L1057" s="486"/>
      <c r="M1057" s="487"/>
      <c r="N1057" s="486"/>
      <c r="O1057" s="487"/>
      <c r="P1057" s="486"/>
      <c r="Q1057" s="487"/>
      <c r="R1057" s="486"/>
      <c r="S1057" s="487"/>
      <c r="T1057" s="486"/>
      <c r="U1057" s="487"/>
      <c r="V1057" s="486"/>
      <c r="W1057" s="487"/>
      <c r="X1057" s="486"/>
      <c r="Y1057" s="487"/>
      <c r="Z1057" s="486"/>
      <c r="AA1057" s="487"/>
    </row>
    <row r="1058" spans="2:27" x14ac:dyDescent="0.2">
      <c r="B1058" s="406"/>
      <c r="C1058" s="372"/>
      <c r="D1058" s="372"/>
      <c r="E1058" s="486"/>
      <c r="F1058" s="487"/>
      <c r="G1058" s="486"/>
      <c r="H1058" s="487"/>
      <c r="I1058" s="486"/>
      <c r="J1058" s="487"/>
      <c r="K1058" s="486"/>
      <c r="L1058" s="487"/>
      <c r="M1058" s="486"/>
      <c r="N1058" s="487"/>
      <c r="O1058" s="486"/>
      <c r="P1058" s="487"/>
      <c r="Q1058" s="486"/>
      <c r="R1058" s="487"/>
      <c r="S1058" s="486"/>
      <c r="T1058" s="487"/>
      <c r="U1058" s="486"/>
      <c r="V1058" s="487"/>
      <c r="W1058" s="486"/>
      <c r="X1058" s="487"/>
      <c r="Y1058" s="486"/>
      <c r="Z1058" s="487"/>
      <c r="AA1058" s="402"/>
    </row>
    <row r="1059" spans="2:27" x14ac:dyDescent="0.2">
      <c r="B1059" s="405"/>
      <c r="C1059" s="372"/>
      <c r="D1059" s="372"/>
      <c r="E1059" s="402"/>
      <c r="F1059" s="486"/>
      <c r="G1059" s="487"/>
      <c r="H1059" s="486"/>
      <c r="I1059" s="487"/>
      <c r="J1059" s="486"/>
      <c r="K1059" s="487"/>
      <c r="L1059" s="486"/>
      <c r="M1059" s="487"/>
      <c r="N1059" s="486"/>
      <c r="O1059" s="487"/>
      <c r="P1059" s="486"/>
      <c r="Q1059" s="487"/>
      <c r="R1059" s="486"/>
      <c r="S1059" s="487"/>
      <c r="T1059" s="486"/>
      <c r="U1059" s="487"/>
      <c r="V1059" s="486"/>
      <c r="W1059" s="487"/>
      <c r="X1059" s="486"/>
      <c r="Y1059" s="487"/>
      <c r="Z1059" s="486"/>
      <c r="AA1059" s="487"/>
    </row>
    <row r="1060" spans="2:27" x14ac:dyDescent="0.2">
      <c r="B1060" s="406"/>
      <c r="C1060" s="372"/>
      <c r="D1060" s="372"/>
      <c r="E1060" s="486"/>
      <c r="F1060" s="487"/>
      <c r="G1060" s="486"/>
      <c r="H1060" s="487"/>
      <c r="I1060" s="486"/>
      <c r="J1060" s="487"/>
      <c r="K1060" s="486"/>
      <c r="L1060" s="487"/>
      <c r="M1060" s="486"/>
      <c r="N1060" s="487"/>
      <c r="O1060" s="486"/>
      <c r="P1060" s="487"/>
      <c r="Q1060" s="486"/>
      <c r="R1060" s="487"/>
      <c r="S1060" s="486"/>
      <c r="T1060" s="487"/>
      <c r="U1060" s="486"/>
      <c r="V1060" s="487"/>
      <c r="W1060" s="486"/>
      <c r="X1060" s="487"/>
      <c r="Y1060" s="486"/>
      <c r="Z1060" s="487"/>
      <c r="AA1060" s="402"/>
    </row>
    <row r="1061" spans="2:27" x14ac:dyDescent="0.2">
      <c r="B1061" s="405"/>
      <c r="C1061" s="372"/>
      <c r="D1061" s="372"/>
      <c r="E1061" s="402"/>
      <c r="F1061" s="486"/>
      <c r="G1061" s="487"/>
      <c r="H1061" s="486"/>
      <c r="I1061" s="487"/>
      <c r="J1061" s="486"/>
      <c r="K1061" s="487"/>
      <c r="L1061" s="486"/>
      <c r="M1061" s="487"/>
      <c r="N1061" s="486"/>
      <c r="O1061" s="487"/>
      <c r="P1061" s="486"/>
      <c r="Q1061" s="487"/>
      <c r="R1061" s="486"/>
      <c r="S1061" s="487"/>
      <c r="T1061" s="486"/>
      <c r="U1061" s="487"/>
      <c r="V1061" s="486"/>
      <c r="W1061" s="487"/>
      <c r="X1061" s="486"/>
      <c r="Y1061" s="487"/>
      <c r="Z1061" s="486"/>
      <c r="AA1061" s="487"/>
    </row>
    <row r="1062" spans="2:27" x14ac:dyDescent="0.2">
      <c r="B1062" s="406"/>
      <c r="C1062" s="372"/>
      <c r="D1062" s="372"/>
      <c r="E1062" s="486"/>
      <c r="F1062" s="487"/>
      <c r="G1062" s="486"/>
      <c r="H1062" s="487"/>
      <c r="I1062" s="486"/>
      <c r="J1062" s="487"/>
      <c r="K1062" s="486"/>
      <c r="L1062" s="487"/>
      <c r="M1062" s="486"/>
      <c r="N1062" s="487"/>
      <c r="O1062" s="486"/>
      <c r="P1062" s="487"/>
      <c r="Q1062" s="486"/>
      <c r="R1062" s="487"/>
      <c r="S1062" s="486"/>
      <c r="T1062" s="487"/>
      <c r="U1062" s="486"/>
      <c r="V1062" s="487"/>
      <c r="W1062" s="486"/>
      <c r="X1062" s="487"/>
      <c r="Y1062" s="486"/>
      <c r="Z1062" s="487"/>
      <c r="AA1062" s="402"/>
    </row>
    <row r="1063" spans="2:27" x14ac:dyDescent="0.2">
      <c r="B1063" s="405"/>
      <c r="C1063" s="372"/>
      <c r="D1063" s="372"/>
      <c r="E1063" s="402"/>
      <c r="F1063" s="486"/>
      <c r="G1063" s="487"/>
      <c r="H1063" s="486"/>
      <c r="I1063" s="487"/>
      <c r="J1063" s="486"/>
      <c r="K1063" s="487"/>
      <c r="L1063" s="486"/>
      <c r="M1063" s="487"/>
      <c r="N1063" s="486"/>
      <c r="O1063" s="487"/>
      <c r="P1063" s="486"/>
      <c r="Q1063" s="487"/>
      <c r="R1063" s="486"/>
      <c r="S1063" s="487"/>
      <c r="T1063" s="486"/>
      <c r="U1063" s="487"/>
      <c r="V1063" s="486"/>
      <c r="W1063" s="487"/>
      <c r="X1063" s="486"/>
      <c r="Y1063" s="487"/>
      <c r="Z1063" s="486"/>
      <c r="AA1063" s="487"/>
    </row>
    <row r="1064" spans="2:27" x14ac:dyDescent="0.2">
      <c r="B1064" s="406"/>
      <c r="C1064" s="372"/>
      <c r="D1064" s="372"/>
      <c r="E1064" s="486"/>
      <c r="F1064" s="487"/>
      <c r="G1064" s="486"/>
      <c r="H1064" s="487"/>
      <c r="I1064" s="486"/>
      <c r="J1064" s="487"/>
      <c r="K1064" s="486"/>
      <c r="L1064" s="487"/>
      <c r="M1064" s="486"/>
      <c r="N1064" s="487"/>
      <c r="O1064" s="486"/>
      <c r="P1064" s="487"/>
      <c r="Q1064" s="486"/>
      <c r="R1064" s="487"/>
      <c r="S1064" s="486"/>
      <c r="T1064" s="487"/>
      <c r="U1064" s="486"/>
      <c r="V1064" s="487"/>
      <c r="W1064" s="486"/>
      <c r="X1064" s="487"/>
      <c r="Y1064" s="486"/>
      <c r="Z1064" s="487"/>
      <c r="AA1064" s="402"/>
    </row>
    <row r="1065" spans="2:27" x14ac:dyDescent="0.2">
      <c r="B1065" s="405"/>
      <c r="C1065" s="372"/>
      <c r="D1065" s="372"/>
      <c r="E1065" s="402"/>
      <c r="F1065" s="486"/>
      <c r="G1065" s="487"/>
      <c r="H1065" s="486"/>
      <c r="I1065" s="487"/>
      <c r="J1065" s="486"/>
      <c r="K1065" s="487"/>
      <c r="L1065" s="486"/>
      <c r="M1065" s="487"/>
      <c r="N1065" s="486"/>
      <c r="O1065" s="487"/>
      <c r="P1065" s="486"/>
      <c r="Q1065" s="487"/>
      <c r="R1065" s="486"/>
      <c r="S1065" s="487"/>
      <c r="T1065" s="486"/>
      <c r="U1065" s="487"/>
      <c r="V1065" s="486"/>
      <c r="W1065" s="487"/>
      <c r="X1065" s="486"/>
      <c r="Y1065" s="487"/>
      <c r="Z1065" s="486"/>
      <c r="AA1065" s="487"/>
    </row>
    <row r="1066" spans="2:27" x14ac:dyDescent="0.2">
      <c r="B1066" s="406"/>
      <c r="C1066" s="372"/>
      <c r="D1066" s="372"/>
      <c r="E1066" s="486"/>
      <c r="F1066" s="487"/>
      <c r="G1066" s="486"/>
      <c r="H1066" s="487"/>
      <c r="I1066" s="486"/>
      <c r="J1066" s="487"/>
      <c r="K1066" s="486"/>
      <c r="L1066" s="487"/>
      <c r="M1066" s="486"/>
      <c r="N1066" s="487"/>
      <c r="O1066" s="486"/>
      <c r="P1066" s="487"/>
      <c r="Q1066" s="486"/>
      <c r="R1066" s="487"/>
      <c r="S1066" s="486"/>
      <c r="T1066" s="487"/>
      <c r="U1066" s="486"/>
      <c r="V1066" s="487"/>
      <c r="W1066" s="486"/>
      <c r="X1066" s="487"/>
      <c r="Y1066" s="486"/>
      <c r="Z1066" s="487"/>
      <c r="AA1066" s="402"/>
    </row>
    <row r="1067" spans="2:27" x14ac:dyDescent="0.2">
      <c r="B1067" s="405"/>
      <c r="C1067" s="372"/>
      <c r="D1067" s="372"/>
      <c r="E1067" s="402"/>
      <c r="F1067" s="486"/>
      <c r="G1067" s="487"/>
      <c r="H1067" s="486"/>
      <c r="I1067" s="487"/>
      <c r="J1067" s="486"/>
      <c r="K1067" s="487"/>
      <c r="L1067" s="486"/>
      <c r="M1067" s="487"/>
      <c r="N1067" s="486"/>
      <c r="O1067" s="487"/>
      <c r="P1067" s="486"/>
      <c r="Q1067" s="487"/>
      <c r="R1067" s="486"/>
      <c r="S1067" s="487"/>
      <c r="T1067" s="486"/>
      <c r="U1067" s="487"/>
      <c r="V1067" s="486"/>
      <c r="W1067" s="487"/>
      <c r="X1067" s="486"/>
      <c r="Y1067" s="487"/>
      <c r="Z1067" s="486"/>
      <c r="AA1067" s="487"/>
    </row>
    <row r="1068" spans="2:27" x14ac:dyDescent="0.2">
      <c r="B1068" s="406"/>
      <c r="C1068" s="372"/>
      <c r="D1068" s="372"/>
      <c r="E1068" s="486"/>
      <c r="F1068" s="487"/>
      <c r="G1068" s="486"/>
      <c r="H1068" s="487"/>
      <c r="I1068" s="486"/>
      <c r="J1068" s="487"/>
      <c r="K1068" s="486"/>
      <c r="L1068" s="487"/>
      <c r="M1068" s="486"/>
      <c r="N1068" s="487"/>
      <c r="O1068" s="486"/>
      <c r="P1068" s="487"/>
      <c r="Q1068" s="486"/>
      <c r="R1068" s="487"/>
      <c r="S1068" s="486"/>
      <c r="T1068" s="487"/>
      <c r="U1068" s="486"/>
      <c r="V1068" s="487"/>
      <c r="W1068" s="486"/>
      <c r="X1068" s="487"/>
      <c r="Y1068" s="486"/>
      <c r="Z1068" s="487"/>
      <c r="AA1068" s="402"/>
    </row>
    <row r="1069" spans="2:27" x14ac:dyDescent="0.2">
      <c r="B1069" s="405"/>
      <c r="C1069" s="372"/>
      <c r="D1069" s="372"/>
      <c r="E1069" s="402"/>
      <c r="F1069" s="486"/>
      <c r="G1069" s="487"/>
      <c r="H1069" s="486"/>
      <c r="I1069" s="487"/>
      <c r="J1069" s="486"/>
      <c r="K1069" s="487"/>
      <c r="L1069" s="486"/>
      <c r="M1069" s="487"/>
      <c r="N1069" s="486"/>
      <c r="O1069" s="487"/>
      <c r="P1069" s="486"/>
      <c r="Q1069" s="487"/>
      <c r="R1069" s="486"/>
      <c r="S1069" s="487"/>
      <c r="T1069" s="486"/>
      <c r="U1069" s="487"/>
      <c r="V1069" s="486"/>
      <c r="W1069" s="487"/>
      <c r="X1069" s="486"/>
      <c r="Y1069" s="487"/>
      <c r="Z1069" s="486"/>
      <c r="AA1069" s="487"/>
    </row>
    <row r="1070" spans="2:27" x14ac:dyDescent="0.2">
      <c r="B1070" s="406"/>
      <c r="C1070" s="372"/>
      <c r="D1070" s="372"/>
      <c r="E1070" s="486"/>
      <c r="F1070" s="487"/>
      <c r="G1070" s="486"/>
      <c r="H1070" s="487"/>
      <c r="I1070" s="486"/>
      <c r="J1070" s="487"/>
      <c r="K1070" s="486"/>
      <c r="L1070" s="487"/>
      <c r="M1070" s="486"/>
      <c r="N1070" s="487"/>
      <c r="O1070" s="486"/>
      <c r="P1070" s="487"/>
      <c r="Q1070" s="486"/>
      <c r="R1070" s="487"/>
      <c r="S1070" s="486"/>
      <c r="T1070" s="487"/>
      <c r="U1070" s="486"/>
      <c r="V1070" s="487"/>
      <c r="W1070" s="486"/>
      <c r="X1070" s="487"/>
      <c r="Y1070" s="486"/>
      <c r="Z1070" s="487"/>
      <c r="AA1070" s="402"/>
    </row>
    <row r="1071" spans="2:27" x14ac:dyDescent="0.2">
      <c r="B1071" s="405"/>
      <c r="C1071" s="372"/>
      <c r="D1071" s="372"/>
      <c r="E1071" s="402"/>
      <c r="F1071" s="486"/>
      <c r="G1071" s="487"/>
      <c r="H1071" s="486"/>
      <c r="I1071" s="487"/>
      <c r="J1071" s="486"/>
      <c r="K1071" s="487"/>
      <c r="L1071" s="486"/>
      <c r="M1071" s="487"/>
      <c r="N1071" s="486"/>
      <c r="O1071" s="487"/>
      <c r="P1071" s="486"/>
      <c r="Q1071" s="487"/>
      <c r="R1071" s="486"/>
      <c r="S1071" s="487"/>
      <c r="T1071" s="486"/>
      <c r="U1071" s="487"/>
      <c r="V1071" s="486"/>
      <c r="W1071" s="487"/>
      <c r="X1071" s="486"/>
      <c r="Y1071" s="487"/>
      <c r="Z1071" s="486"/>
      <c r="AA1071" s="487"/>
    </row>
    <row r="1072" spans="2:27" x14ac:dyDescent="0.2">
      <c r="B1072" s="406"/>
      <c r="C1072" s="372"/>
      <c r="D1072" s="372"/>
      <c r="E1072" s="486"/>
      <c r="F1072" s="487"/>
      <c r="G1072" s="486"/>
      <c r="H1072" s="487"/>
      <c r="I1072" s="486"/>
      <c r="J1072" s="487"/>
      <c r="K1072" s="486"/>
      <c r="L1072" s="487"/>
      <c r="M1072" s="486"/>
      <c r="N1072" s="487"/>
      <c r="O1072" s="486"/>
      <c r="P1072" s="487"/>
      <c r="Q1072" s="486"/>
      <c r="R1072" s="487"/>
      <c r="S1072" s="486"/>
      <c r="T1072" s="487"/>
      <c r="U1072" s="486"/>
      <c r="V1072" s="487"/>
      <c r="W1072" s="486"/>
      <c r="X1072" s="487"/>
      <c r="Y1072" s="486"/>
      <c r="Z1072" s="487"/>
      <c r="AA1072" s="402"/>
    </row>
    <row r="1073" spans="2:27" x14ac:dyDescent="0.2">
      <c r="B1073" s="405"/>
      <c r="C1073" s="372"/>
      <c r="D1073" s="372"/>
      <c r="E1073" s="402"/>
      <c r="F1073" s="486"/>
      <c r="G1073" s="487"/>
      <c r="H1073" s="486"/>
      <c r="I1073" s="487"/>
      <c r="J1073" s="486"/>
      <c r="K1073" s="487"/>
      <c r="L1073" s="486"/>
      <c r="M1073" s="487"/>
      <c r="N1073" s="486"/>
      <c r="O1073" s="487"/>
      <c r="P1073" s="486"/>
      <c r="Q1073" s="487"/>
      <c r="R1073" s="486"/>
      <c r="S1073" s="487"/>
      <c r="T1073" s="486"/>
      <c r="U1073" s="487"/>
      <c r="V1073" s="486"/>
      <c r="W1073" s="487"/>
      <c r="X1073" s="486"/>
      <c r="Y1073" s="487"/>
      <c r="Z1073" s="486"/>
      <c r="AA1073" s="487"/>
    </row>
    <row r="1074" spans="2:27" x14ac:dyDescent="0.2">
      <c r="B1074" s="406"/>
      <c r="C1074" s="372"/>
      <c r="D1074" s="372"/>
      <c r="E1074" s="486"/>
      <c r="F1074" s="487"/>
      <c r="G1074" s="486"/>
      <c r="H1074" s="487"/>
      <c r="I1074" s="486"/>
      <c r="J1074" s="487"/>
      <c r="K1074" s="486"/>
      <c r="L1074" s="487"/>
      <c r="M1074" s="486"/>
      <c r="N1074" s="487"/>
      <c r="O1074" s="486"/>
      <c r="P1074" s="487"/>
      <c r="Q1074" s="486"/>
      <c r="R1074" s="487"/>
      <c r="S1074" s="486"/>
      <c r="T1074" s="487"/>
      <c r="U1074" s="486"/>
      <c r="V1074" s="487"/>
      <c r="W1074" s="486"/>
      <c r="X1074" s="487"/>
      <c r="Y1074" s="486"/>
      <c r="Z1074" s="487"/>
      <c r="AA1074" s="402"/>
    </row>
    <row r="1075" spans="2:27" x14ac:dyDescent="0.2">
      <c r="B1075" s="405"/>
      <c r="C1075" s="372"/>
      <c r="D1075" s="372"/>
      <c r="E1075" s="402"/>
      <c r="F1075" s="486"/>
      <c r="G1075" s="487"/>
      <c r="H1075" s="486"/>
      <c r="I1075" s="487"/>
      <c r="J1075" s="486"/>
      <c r="K1075" s="487"/>
      <c r="L1075" s="486"/>
      <c r="M1075" s="487"/>
      <c r="N1075" s="486"/>
      <c r="O1075" s="487"/>
      <c r="P1075" s="486"/>
      <c r="Q1075" s="487"/>
      <c r="R1075" s="486"/>
      <c r="S1075" s="487"/>
      <c r="T1075" s="486"/>
      <c r="U1075" s="487"/>
      <c r="V1075" s="486"/>
      <c r="W1075" s="487"/>
      <c r="X1075" s="486"/>
      <c r="Y1075" s="487"/>
      <c r="Z1075" s="486"/>
      <c r="AA1075" s="487"/>
    </row>
    <row r="1076" spans="2:27" x14ac:dyDescent="0.2">
      <c r="B1076" s="406"/>
      <c r="C1076" s="372"/>
      <c r="D1076" s="372"/>
      <c r="E1076" s="486"/>
      <c r="F1076" s="487"/>
      <c r="G1076" s="486"/>
      <c r="H1076" s="487"/>
      <c r="I1076" s="486"/>
      <c r="J1076" s="487"/>
      <c r="K1076" s="486"/>
      <c r="L1076" s="487"/>
      <c r="M1076" s="486"/>
      <c r="N1076" s="487"/>
      <c r="O1076" s="486"/>
      <c r="P1076" s="487"/>
      <c r="Q1076" s="486"/>
      <c r="R1076" s="487"/>
      <c r="S1076" s="486"/>
      <c r="T1076" s="487"/>
      <c r="U1076" s="486"/>
      <c r="V1076" s="487"/>
      <c r="W1076" s="486"/>
      <c r="X1076" s="487"/>
      <c r="Y1076" s="486"/>
      <c r="Z1076" s="487"/>
      <c r="AA1076" s="402"/>
    </row>
    <row r="1077" spans="2:27" x14ac:dyDescent="0.2">
      <c r="B1077" s="405"/>
      <c r="C1077" s="372"/>
      <c r="D1077" s="372"/>
      <c r="E1077" s="402"/>
      <c r="F1077" s="486"/>
      <c r="G1077" s="487"/>
      <c r="H1077" s="486"/>
      <c r="I1077" s="487"/>
      <c r="J1077" s="486"/>
      <c r="K1077" s="487"/>
      <c r="L1077" s="486"/>
      <c r="M1077" s="487"/>
      <c r="N1077" s="486"/>
      <c r="O1077" s="487"/>
      <c r="P1077" s="486"/>
      <c r="Q1077" s="487"/>
      <c r="R1077" s="486"/>
      <c r="S1077" s="487"/>
      <c r="T1077" s="486"/>
      <c r="U1077" s="487"/>
      <c r="V1077" s="486"/>
      <c r="W1077" s="487"/>
      <c r="X1077" s="486"/>
      <c r="Y1077" s="487"/>
      <c r="Z1077" s="486"/>
      <c r="AA1077" s="487"/>
    </row>
    <row r="1078" spans="2:27" x14ac:dyDescent="0.2">
      <c r="B1078" s="406"/>
      <c r="C1078" s="372"/>
      <c r="D1078" s="372"/>
      <c r="E1078" s="486"/>
      <c r="F1078" s="487"/>
      <c r="G1078" s="486"/>
      <c r="H1078" s="487"/>
      <c r="I1078" s="486"/>
      <c r="J1078" s="487"/>
      <c r="K1078" s="486"/>
      <c r="L1078" s="487"/>
      <c r="M1078" s="486"/>
      <c r="N1078" s="487"/>
      <c r="O1078" s="486"/>
      <c r="P1078" s="487"/>
      <c r="Q1078" s="486"/>
      <c r="R1078" s="487"/>
      <c r="S1078" s="486"/>
      <c r="T1078" s="487"/>
      <c r="U1078" s="486"/>
      <c r="V1078" s="487"/>
      <c r="W1078" s="486"/>
      <c r="X1078" s="487"/>
      <c r="Y1078" s="486"/>
      <c r="Z1078" s="487"/>
      <c r="AA1078" s="402"/>
    </row>
    <row r="1079" spans="2:27" x14ac:dyDescent="0.2">
      <c r="B1079" s="405"/>
      <c r="C1079" s="372"/>
      <c r="D1079" s="372"/>
      <c r="E1079" s="402"/>
      <c r="F1079" s="486"/>
      <c r="G1079" s="487"/>
      <c r="H1079" s="486"/>
      <c r="I1079" s="487"/>
      <c r="J1079" s="486"/>
      <c r="K1079" s="487"/>
      <c r="L1079" s="486"/>
      <c r="M1079" s="487"/>
      <c r="N1079" s="486"/>
      <c r="O1079" s="487"/>
      <c r="P1079" s="486"/>
      <c r="Q1079" s="487"/>
      <c r="R1079" s="486"/>
      <c r="S1079" s="487"/>
      <c r="T1079" s="486"/>
      <c r="U1079" s="487"/>
      <c r="V1079" s="486"/>
      <c r="W1079" s="487"/>
      <c r="X1079" s="486"/>
      <c r="Y1079" s="487"/>
      <c r="Z1079" s="486"/>
      <c r="AA1079" s="487"/>
    </row>
    <row r="1080" spans="2:27" x14ac:dyDescent="0.2">
      <c r="B1080" s="406"/>
      <c r="C1080" s="372"/>
      <c r="D1080" s="372"/>
      <c r="E1080" s="486"/>
      <c r="F1080" s="487"/>
      <c r="G1080" s="486"/>
      <c r="H1080" s="487"/>
      <c r="I1080" s="486"/>
      <c r="J1080" s="487"/>
      <c r="K1080" s="486"/>
      <c r="L1080" s="487"/>
      <c r="M1080" s="486"/>
      <c r="N1080" s="487"/>
      <c r="O1080" s="486"/>
      <c r="P1080" s="487"/>
      <c r="Q1080" s="486"/>
      <c r="R1080" s="487"/>
      <c r="S1080" s="486"/>
      <c r="T1080" s="487"/>
      <c r="U1080" s="486"/>
      <c r="V1080" s="487"/>
      <c r="W1080" s="486"/>
      <c r="X1080" s="487"/>
      <c r="Y1080" s="486"/>
      <c r="Z1080" s="487"/>
      <c r="AA1080" s="402"/>
    </row>
    <row r="1081" spans="2:27" x14ac:dyDescent="0.2">
      <c r="B1081" s="405"/>
      <c r="C1081" s="372"/>
      <c r="D1081" s="372"/>
      <c r="E1081" s="402"/>
      <c r="F1081" s="486"/>
      <c r="G1081" s="487"/>
      <c r="H1081" s="486"/>
      <c r="I1081" s="487"/>
      <c r="J1081" s="486"/>
      <c r="K1081" s="487"/>
      <c r="L1081" s="486"/>
      <c r="M1081" s="487"/>
      <c r="N1081" s="486"/>
      <c r="O1081" s="487"/>
      <c r="P1081" s="486"/>
      <c r="Q1081" s="487"/>
      <c r="R1081" s="486"/>
      <c r="S1081" s="487"/>
      <c r="T1081" s="486"/>
      <c r="U1081" s="487"/>
      <c r="V1081" s="486"/>
      <c r="W1081" s="487"/>
      <c r="X1081" s="486"/>
      <c r="Y1081" s="487"/>
      <c r="Z1081" s="486"/>
      <c r="AA1081" s="487"/>
    </row>
    <row r="1082" spans="2:27" x14ac:dyDescent="0.2">
      <c r="B1082" s="406"/>
      <c r="C1082" s="372"/>
      <c r="D1082" s="372"/>
      <c r="E1082" s="486"/>
      <c r="F1082" s="487"/>
      <c r="G1082" s="486"/>
      <c r="H1082" s="487"/>
      <c r="I1082" s="486"/>
      <c r="J1082" s="487"/>
      <c r="K1082" s="486"/>
      <c r="L1082" s="487"/>
      <c r="M1082" s="486"/>
      <c r="N1082" s="487"/>
      <c r="O1082" s="486"/>
      <c r="P1082" s="487"/>
      <c r="Q1082" s="486"/>
      <c r="R1082" s="487"/>
      <c r="S1082" s="486"/>
      <c r="T1082" s="487"/>
      <c r="U1082" s="486"/>
      <c r="V1082" s="487"/>
      <c r="W1082" s="486"/>
      <c r="X1082" s="487"/>
      <c r="Y1082" s="486"/>
      <c r="Z1082" s="487"/>
      <c r="AA1082" s="402"/>
    </row>
    <row r="1083" spans="2:27" x14ac:dyDescent="0.2">
      <c r="B1083" s="405"/>
      <c r="C1083" s="372"/>
      <c r="D1083" s="372"/>
      <c r="E1083" s="402"/>
      <c r="F1083" s="486"/>
      <c r="G1083" s="487"/>
      <c r="H1083" s="486"/>
      <c r="I1083" s="487"/>
      <c r="J1083" s="486"/>
      <c r="K1083" s="487"/>
      <c r="L1083" s="486"/>
      <c r="M1083" s="487"/>
      <c r="N1083" s="486"/>
      <c r="O1083" s="487"/>
      <c r="P1083" s="486"/>
      <c r="Q1083" s="487"/>
      <c r="R1083" s="486"/>
      <c r="S1083" s="487"/>
      <c r="T1083" s="486"/>
      <c r="U1083" s="487"/>
      <c r="V1083" s="486"/>
      <c r="W1083" s="487"/>
      <c r="X1083" s="486"/>
      <c r="Y1083" s="487"/>
      <c r="Z1083" s="486"/>
      <c r="AA1083" s="487"/>
    </row>
    <row r="1084" spans="2:27" x14ac:dyDescent="0.2">
      <c r="B1084" s="406"/>
      <c r="C1084" s="372"/>
      <c r="D1084" s="372"/>
      <c r="E1084" s="486"/>
      <c r="F1084" s="487"/>
      <c r="G1084" s="486"/>
      <c r="H1084" s="487"/>
      <c r="I1084" s="486"/>
      <c r="J1084" s="487"/>
      <c r="K1084" s="486"/>
      <c r="L1084" s="487"/>
      <c r="M1084" s="486"/>
      <c r="N1084" s="487"/>
      <c r="O1084" s="486"/>
      <c r="P1084" s="487"/>
      <c r="Q1084" s="486"/>
      <c r="R1084" s="487"/>
      <c r="S1084" s="486"/>
      <c r="T1084" s="487"/>
      <c r="U1084" s="486"/>
      <c r="V1084" s="487"/>
      <c r="W1084" s="486"/>
      <c r="X1084" s="487"/>
      <c r="Y1084" s="486"/>
      <c r="Z1084" s="487"/>
      <c r="AA1084" s="402"/>
    </row>
    <row r="1085" spans="2:27" x14ac:dyDescent="0.2">
      <c r="B1085" s="405"/>
      <c r="C1085" s="372"/>
      <c r="D1085" s="372"/>
      <c r="E1085" s="402"/>
      <c r="F1085" s="486"/>
      <c r="G1085" s="487"/>
      <c r="H1085" s="486"/>
      <c r="I1085" s="487"/>
      <c r="J1085" s="486"/>
      <c r="K1085" s="487"/>
      <c r="L1085" s="486"/>
      <c r="M1085" s="487"/>
      <c r="N1085" s="486"/>
      <c r="O1085" s="487"/>
      <c r="P1085" s="486"/>
      <c r="Q1085" s="487"/>
      <c r="R1085" s="486"/>
      <c r="S1085" s="487"/>
      <c r="T1085" s="486"/>
      <c r="U1085" s="487"/>
      <c r="V1085" s="486"/>
      <c r="W1085" s="487"/>
      <c r="X1085" s="486"/>
      <c r="Y1085" s="487"/>
      <c r="Z1085" s="486"/>
      <c r="AA1085" s="487"/>
    </row>
    <row r="1086" spans="2:27" x14ac:dyDescent="0.2">
      <c r="B1086" s="406"/>
      <c r="C1086" s="372"/>
      <c r="D1086" s="372"/>
      <c r="E1086" s="486"/>
      <c r="F1086" s="487"/>
      <c r="G1086" s="486"/>
      <c r="H1086" s="487"/>
      <c r="I1086" s="486"/>
      <c r="J1086" s="487"/>
      <c r="K1086" s="486"/>
      <c r="L1086" s="487"/>
      <c r="M1086" s="486"/>
      <c r="N1086" s="487"/>
      <c r="O1086" s="486"/>
      <c r="P1086" s="487"/>
      <c r="Q1086" s="486"/>
      <c r="R1086" s="487"/>
      <c r="S1086" s="486"/>
      <c r="T1086" s="487"/>
      <c r="U1086" s="486"/>
      <c r="V1086" s="487"/>
      <c r="W1086" s="486"/>
      <c r="X1086" s="487"/>
      <c r="Y1086" s="486"/>
      <c r="Z1086" s="487"/>
      <c r="AA1086" s="402"/>
    </row>
    <row r="1087" spans="2:27" x14ac:dyDescent="0.2">
      <c r="B1087" s="405"/>
      <c r="C1087" s="372"/>
      <c r="D1087" s="372"/>
      <c r="E1087" s="402"/>
      <c r="F1087" s="486"/>
      <c r="G1087" s="487"/>
      <c r="H1087" s="486"/>
      <c r="I1087" s="487"/>
      <c r="J1087" s="486"/>
      <c r="K1087" s="487"/>
      <c r="L1087" s="486"/>
      <c r="M1087" s="487"/>
      <c r="N1087" s="486"/>
      <c r="O1087" s="487"/>
      <c r="P1087" s="486"/>
      <c r="Q1087" s="487"/>
      <c r="R1087" s="486"/>
      <c r="S1087" s="487"/>
      <c r="T1087" s="486"/>
      <c r="U1087" s="487"/>
      <c r="V1087" s="486"/>
      <c r="W1087" s="487"/>
      <c r="X1087" s="486"/>
      <c r="Y1087" s="487"/>
      <c r="Z1087" s="486"/>
      <c r="AA1087" s="487"/>
    </row>
    <row r="1088" spans="2:27" x14ac:dyDescent="0.2">
      <c r="B1088" s="406"/>
      <c r="C1088" s="372"/>
      <c r="D1088" s="372"/>
      <c r="E1088" s="486"/>
      <c r="F1088" s="487"/>
      <c r="G1088" s="486"/>
      <c r="H1088" s="487"/>
      <c r="I1088" s="486"/>
      <c r="J1088" s="487"/>
      <c r="K1088" s="486"/>
      <c r="L1088" s="487"/>
      <c r="M1088" s="486"/>
      <c r="N1088" s="487"/>
      <c r="O1088" s="486"/>
      <c r="P1088" s="487"/>
      <c r="Q1088" s="486"/>
      <c r="R1088" s="487"/>
      <c r="S1088" s="486"/>
      <c r="T1088" s="487"/>
      <c r="U1088" s="486"/>
      <c r="V1088" s="487"/>
      <c r="W1088" s="486"/>
      <c r="X1088" s="487"/>
      <c r="Y1088" s="486"/>
      <c r="Z1088" s="487"/>
      <c r="AA1088" s="402"/>
    </row>
    <row r="1089" spans="2:27" x14ac:dyDescent="0.2">
      <c r="B1089" s="405"/>
      <c r="C1089" s="372"/>
      <c r="D1089" s="372"/>
      <c r="E1089" s="402"/>
      <c r="F1089" s="486"/>
      <c r="G1089" s="487"/>
      <c r="H1089" s="486"/>
      <c r="I1089" s="487"/>
      <c r="J1089" s="486"/>
      <c r="K1089" s="487"/>
      <c r="L1089" s="486"/>
      <c r="M1089" s="487"/>
      <c r="N1089" s="486"/>
      <c r="O1089" s="487"/>
      <c r="P1089" s="486"/>
      <c r="Q1089" s="487"/>
      <c r="R1089" s="486"/>
      <c r="S1089" s="487"/>
      <c r="T1089" s="486"/>
      <c r="U1089" s="487"/>
      <c r="V1089" s="486"/>
      <c r="W1089" s="487"/>
      <c r="X1089" s="486"/>
      <c r="Y1089" s="487"/>
      <c r="Z1089" s="486"/>
      <c r="AA1089" s="487"/>
    </row>
    <row r="1090" spans="2:27" x14ac:dyDescent="0.2">
      <c r="B1090" s="406"/>
      <c r="C1090" s="372"/>
      <c r="D1090" s="372"/>
      <c r="E1090" s="486"/>
      <c r="F1090" s="487"/>
      <c r="G1090" s="486"/>
      <c r="H1090" s="487"/>
      <c r="I1090" s="486"/>
      <c r="J1090" s="487"/>
      <c r="K1090" s="486"/>
      <c r="L1090" s="487"/>
      <c r="M1090" s="486"/>
      <c r="N1090" s="487"/>
      <c r="O1090" s="486"/>
      <c r="P1090" s="487"/>
      <c r="Q1090" s="486"/>
      <c r="R1090" s="487"/>
      <c r="S1090" s="486"/>
      <c r="T1090" s="487"/>
      <c r="U1090" s="486"/>
      <c r="V1090" s="487"/>
      <c r="W1090" s="486"/>
      <c r="X1090" s="487"/>
      <c r="Y1090" s="486"/>
      <c r="Z1090" s="487"/>
      <c r="AA1090" s="402"/>
    </row>
    <row r="1091" spans="2:27" x14ac:dyDescent="0.2">
      <c r="B1091" s="405"/>
      <c r="C1091" s="372"/>
      <c r="D1091" s="372"/>
      <c r="E1091" s="402"/>
      <c r="F1091" s="486"/>
      <c r="G1091" s="487"/>
      <c r="H1091" s="486"/>
      <c r="I1091" s="487"/>
      <c r="J1091" s="486"/>
      <c r="K1091" s="487"/>
      <c r="L1091" s="486"/>
      <c r="M1091" s="487"/>
      <c r="N1091" s="486"/>
      <c r="O1091" s="487"/>
      <c r="P1091" s="486"/>
      <c r="Q1091" s="487"/>
      <c r="R1091" s="486"/>
      <c r="S1091" s="487"/>
      <c r="T1091" s="486"/>
      <c r="U1091" s="487"/>
      <c r="V1091" s="486"/>
      <c r="W1091" s="487"/>
      <c r="X1091" s="486"/>
      <c r="Y1091" s="487"/>
      <c r="Z1091" s="486"/>
      <c r="AA1091" s="487"/>
    </row>
    <row r="1092" spans="2:27" x14ac:dyDescent="0.2">
      <c r="B1092" s="406"/>
      <c r="C1092" s="372"/>
      <c r="D1092" s="372"/>
      <c r="E1092" s="486"/>
      <c r="F1092" s="487"/>
      <c r="G1092" s="486"/>
      <c r="H1092" s="487"/>
      <c r="I1092" s="486"/>
      <c r="J1092" s="487"/>
      <c r="K1092" s="486"/>
      <c r="L1092" s="487"/>
      <c r="M1092" s="486"/>
      <c r="N1092" s="487"/>
      <c r="O1092" s="486"/>
      <c r="P1092" s="487"/>
      <c r="Q1092" s="486"/>
      <c r="R1092" s="487"/>
      <c r="S1092" s="486"/>
      <c r="T1092" s="487"/>
      <c r="U1092" s="486"/>
      <c r="V1092" s="487"/>
      <c r="W1092" s="486"/>
      <c r="X1092" s="487"/>
      <c r="Y1092" s="486"/>
      <c r="Z1092" s="487"/>
      <c r="AA1092" s="402"/>
    </row>
    <row r="1093" spans="2:27" x14ac:dyDescent="0.2">
      <c r="B1093" s="405"/>
      <c r="C1093" s="372"/>
      <c r="D1093" s="372"/>
      <c r="E1093" s="402"/>
      <c r="F1093" s="486"/>
      <c r="G1093" s="487"/>
      <c r="H1093" s="486"/>
      <c r="I1093" s="487"/>
      <c r="J1093" s="486"/>
      <c r="K1093" s="487"/>
      <c r="L1093" s="486"/>
      <c r="M1093" s="487"/>
      <c r="N1093" s="486"/>
      <c r="O1093" s="487"/>
      <c r="P1093" s="486"/>
      <c r="Q1093" s="487"/>
      <c r="R1093" s="486"/>
      <c r="S1093" s="487"/>
      <c r="T1093" s="486"/>
      <c r="U1093" s="487"/>
      <c r="V1093" s="486"/>
      <c r="W1093" s="487"/>
      <c r="X1093" s="486"/>
      <c r="Y1093" s="487"/>
      <c r="Z1093" s="486"/>
      <c r="AA1093" s="487"/>
    </row>
    <row r="1094" spans="2:27" x14ac:dyDescent="0.2">
      <c r="B1094" s="406"/>
      <c r="C1094" s="372"/>
      <c r="D1094" s="372"/>
      <c r="E1094" s="486"/>
      <c r="F1094" s="487"/>
      <c r="G1094" s="486"/>
      <c r="H1094" s="487"/>
      <c r="I1094" s="486"/>
      <c r="J1094" s="487"/>
      <c r="K1094" s="486"/>
      <c r="L1094" s="487"/>
      <c r="M1094" s="486"/>
      <c r="N1094" s="487"/>
      <c r="O1094" s="486"/>
      <c r="P1094" s="487"/>
      <c r="Q1094" s="486"/>
      <c r="R1094" s="487"/>
      <c r="S1094" s="486"/>
      <c r="T1094" s="487"/>
      <c r="U1094" s="486"/>
      <c r="V1094" s="487"/>
      <c r="W1094" s="486"/>
      <c r="X1094" s="487"/>
      <c r="Y1094" s="486"/>
      <c r="Z1094" s="487"/>
      <c r="AA1094" s="402"/>
    </row>
    <row r="1095" spans="2:27" x14ac:dyDescent="0.2">
      <c r="B1095" s="405"/>
      <c r="C1095" s="372"/>
      <c r="D1095" s="372"/>
      <c r="E1095" s="402"/>
      <c r="F1095" s="486"/>
      <c r="G1095" s="487"/>
      <c r="H1095" s="486"/>
      <c r="I1095" s="487"/>
      <c r="J1095" s="486"/>
      <c r="K1095" s="487"/>
      <c r="L1095" s="486"/>
      <c r="M1095" s="487"/>
      <c r="N1095" s="486"/>
      <c r="O1095" s="487"/>
      <c r="P1095" s="486"/>
      <c r="Q1095" s="487"/>
      <c r="R1095" s="486"/>
      <c r="S1095" s="487"/>
      <c r="T1095" s="486"/>
      <c r="U1095" s="487"/>
      <c r="V1095" s="486"/>
      <c r="W1095" s="487"/>
      <c r="X1095" s="486"/>
      <c r="Y1095" s="487"/>
      <c r="Z1095" s="486"/>
      <c r="AA1095" s="487"/>
    </row>
    <row r="1096" spans="2:27" x14ac:dyDescent="0.2">
      <c r="B1096" s="406"/>
      <c r="C1096" s="372"/>
      <c r="D1096" s="372"/>
      <c r="E1096" s="486"/>
      <c r="F1096" s="487"/>
      <c r="G1096" s="486"/>
      <c r="H1096" s="487"/>
      <c r="I1096" s="486"/>
      <c r="J1096" s="487"/>
      <c r="K1096" s="486"/>
      <c r="L1096" s="487"/>
      <c r="M1096" s="486"/>
      <c r="N1096" s="487"/>
      <c r="O1096" s="486"/>
      <c r="P1096" s="487"/>
      <c r="Q1096" s="486"/>
      <c r="R1096" s="487"/>
      <c r="S1096" s="486"/>
      <c r="T1096" s="487"/>
      <c r="U1096" s="486"/>
      <c r="V1096" s="487"/>
      <c r="W1096" s="486"/>
      <c r="X1096" s="487"/>
      <c r="Y1096" s="486"/>
      <c r="Z1096" s="487"/>
      <c r="AA1096" s="402"/>
    </row>
    <row r="1097" spans="2:27" x14ac:dyDescent="0.2">
      <c r="B1097" s="405"/>
      <c r="C1097" s="372"/>
      <c r="D1097" s="372"/>
      <c r="E1097" s="402"/>
      <c r="F1097" s="486"/>
      <c r="G1097" s="487"/>
      <c r="H1097" s="486"/>
      <c r="I1097" s="487"/>
      <c r="J1097" s="486"/>
      <c r="K1097" s="487"/>
      <c r="L1097" s="486"/>
      <c r="M1097" s="487"/>
      <c r="N1097" s="486"/>
      <c r="O1097" s="487"/>
      <c r="P1097" s="486"/>
      <c r="Q1097" s="487"/>
      <c r="R1097" s="486"/>
      <c r="S1097" s="487"/>
      <c r="T1097" s="486"/>
      <c r="U1097" s="487"/>
      <c r="V1097" s="486"/>
      <c r="W1097" s="487"/>
      <c r="X1097" s="486"/>
      <c r="Y1097" s="487"/>
      <c r="Z1097" s="486"/>
      <c r="AA1097" s="487"/>
    </row>
    <row r="1098" spans="2:27" x14ac:dyDescent="0.2">
      <c r="B1098" s="406"/>
      <c r="C1098" s="372"/>
      <c r="D1098" s="372"/>
      <c r="E1098" s="486"/>
      <c r="F1098" s="487"/>
      <c r="G1098" s="486"/>
      <c r="H1098" s="487"/>
      <c r="I1098" s="486"/>
      <c r="J1098" s="487"/>
      <c r="K1098" s="486"/>
      <c r="L1098" s="487"/>
      <c r="M1098" s="486"/>
      <c r="N1098" s="487"/>
      <c r="O1098" s="486"/>
      <c r="P1098" s="487"/>
      <c r="Q1098" s="486"/>
      <c r="R1098" s="487"/>
      <c r="S1098" s="486"/>
      <c r="T1098" s="487"/>
      <c r="U1098" s="486"/>
      <c r="V1098" s="487"/>
      <c r="W1098" s="486"/>
      <c r="X1098" s="487"/>
      <c r="Y1098" s="486"/>
      <c r="Z1098" s="487"/>
      <c r="AA1098" s="402"/>
    </row>
    <row r="1099" spans="2:27" x14ac:dyDescent="0.2">
      <c r="B1099" s="405"/>
      <c r="C1099" s="372"/>
      <c r="D1099" s="372"/>
      <c r="E1099" s="402"/>
      <c r="F1099" s="486"/>
      <c r="G1099" s="487"/>
      <c r="H1099" s="486"/>
      <c r="I1099" s="487"/>
      <c r="J1099" s="486"/>
      <c r="K1099" s="487"/>
      <c r="L1099" s="486"/>
      <c r="M1099" s="487"/>
      <c r="N1099" s="486"/>
      <c r="O1099" s="487"/>
      <c r="P1099" s="486"/>
      <c r="Q1099" s="487"/>
      <c r="R1099" s="486"/>
      <c r="S1099" s="487"/>
      <c r="T1099" s="486"/>
      <c r="U1099" s="487"/>
      <c r="V1099" s="486"/>
      <c r="W1099" s="487"/>
      <c r="X1099" s="486"/>
      <c r="Y1099" s="487"/>
      <c r="Z1099" s="486"/>
      <c r="AA1099" s="487"/>
    </row>
    <row r="1100" spans="2:27" x14ac:dyDescent="0.2">
      <c r="B1100" s="406"/>
      <c r="C1100" s="372"/>
      <c r="D1100" s="372"/>
      <c r="E1100" s="486"/>
      <c r="F1100" s="487"/>
      <c r="G1100" s="486"/>
      <c r="H1100" s="487"/>
      <c r="I1100" s="486"/>
      <c r="J1100" s="487"/>
      <c r="K1100" s="486"/>
      <c r="L1100" s="487"/>
      <c r="M1100" s="486"/>
      <c r="N1100" s="487"/>
      <c r="O1100" s="486"/>
      <c r="P1100" s="487"/>
      <c r="Q1100" s="486"/>
      <c r="R1100" s="487"/>
      <c r="S1100" s="486"/>
      <c r="T1100" s="487"/>
      <c r="U1100" s="486"/>
      <c r="V1100" s="487"/>
      <c r="W1100" s="486"/>
      <c r="X1100" s="487"/>
      <c r="Y1100" s="486"/>
      <c r="Z1100" s="487"/>
      <c r="AA1100" s="402"/>
    </row>
    <row r="1101" spans="2:27" x14ac:dyDescent="0.2">
      <c r="B1101" s="405"/>
      <c r="C1101" s="372"/>
      <c r="D1101" s="372"/>
      <c r="E1101" s="402"/>
      <c r="F1101" s="486"/>
      <c r="G1101" s="487"/>
      <c r="H1101" s="486"/>
      <c r="I1101" s="487"/>
      <c r="J1101" s="486"/>
      <c r="K1101" s="487"/>
      <c r="L1101" s="486"/>
      <c r="M1101" s="487"/>
      <c r="N1101" s="486"/>
      <c r="O1101" s="487"/>
      <c r="P1101" s="486"/>
      <c r="Q1101" s="487"/>
      <c r="R1101" s="486"/>
      <c r="S1101" s="487"/>
      <c r="T1101" s="486"/>
      <c r="U1101" s="487"/>
      <c r="V1101" s="486"/>
      <c r="W1101" s="487"/>
      <c r="X1101" s="486"/>
      <c r="Y1101" s="487"/>
      <c r="Z1101" s="486"/>
      <c r="AA1101" s="487"/>
    </row>
    <row r="1102" spans="2:27" x14ac:dyDescent="0.2">
      <c r="B1102" s="406"/>
      <c r="C1102" s="372"/>
      <c r="D1102" s="372"/>
      <c r="E1102" s="486"/>
      <c r="F1102" s="487"/>
      <c r="G1102" s="486"/>
      <c r="H1102" s="487"/>
      <c r="I1102" s="486"/>
      <c r="J1102" s="487"/>
      <c r="K1102" s="486"/>
      <c r="L1102" s="487"/>
      <c r="M1102" s="486"/>
      <c r="N1102" s="487"/>
      <c r="O1102" s="486"/>
      <c r="P1102" s="487"/>
      <c r="Q1102" s="486"/>
      <c r="R1102" s="487"/>
      <c r="S1102" s="486"/>
      <c r="T1102" s="487"/>
      <c r="U1102" s="486"/>
      <c r="V1102" s="487"/>
      <c r="W1102" s="486"/>
      <c r="X1102" s="487"/>
      <c r="Y1102" s="486"/>
      <c r="Z1102" s="487"/>
      <c r="AA1102" s="402"/>
    </row>
    <row r="1103" spans="2:27" x14ac:dyDescent="0.2">
      <c r="B1103" s="405"/>
      <c r="C1103" s="372"/>
      <c r="D1103" s="372"/>
      <c r="E1103" s="402"/>
      <c r="F1103" s="486"/>
      <c r="G1103" s="487"/>
      <c r="H1103" s="486"/>
      <c r="I1103" s="487"/>
      <c r="J1103" s="486"/>
      <c r="K1103" s="487"/>
      <c r="L1103" s="486"/>
      <c r="M1103" s="487"/>
      <c r="N1103" s="486"/>
      <c r="O1103" s="487"/>
      <c r="P1103" s="486"/>
      <c r="Q1103" s="487"/>
      <c r="R1103" s="486"/>
      <c r="S1103" s="487"/>
      <c r="T1103" s="486"/>
      <c r="U1103" s="487"/>
      <c r="V1103" s="486"/>
      <c r="W1103" s="487"/>
      <c r="X1103" s="486"/>
      <c r="Y1103" s="487"/>
      <c r="Z1103" s="486"/>
      <c r="AA1103" s="487"/>
    </row>
    <row r="1104" spans="2:27" x14ac:dyDescent="0.2">
      <c r="B1104" s="406"/>
      <c r="C1104" s="372"/>
      <c r="D1104" s="372"/>
      <c r="E1104" s="486"/>
      <c r="F1104" s="487"/>
      <c r="G1104" s="486"/>
      <c r="H1104" s="487"/>
      <c r="I1104" s="486"/>
      <c r="J1104" s="487"/>
      <c r="K1104" s="486"/>
      <c r="L1104" s="487"/>
      <c r="M1104" s="486"/>
      <c r="N1104" s="487"/>
      <c r="O1104" s="486"/>
      <c r="P1104" s="487"/>
      <c r="Q1104" s="486"/>
      <c r="R1104" s="487"/>
      <c r="S1104" s="486"/>
      <c r="T1104" s="487"/>
      <c r="U1104" s="486"/>
      <c r="V1104" s="487"/>
      <c r="W1104" s="486"/>
      <c r="X1104" s="487"/>
      <c r="Y1104" s="486"/>
      <c r="Z1104" s="487"/>
      <c r="AA1104" s="402"/>
    </row>
    <row r="1105" spans="2:27" x14ac:dyDescent="0.2">
      <c r="B1105" s="405"/>
      <c r="C1105" s="372"/>
      <c r="D1105" s="372"/>
      <c r="E1105" s="402"/>
      <c r="F1105" s="486"/>
      <c r="G1105" s="487"/>
      <c r="H1105" s="486"/>
      <c r="I1105" s="487"/>
      <c r="J1105" s="486"/>
      <c r="K1105" s="487"/>
      <c r="L1105" s="486"/>
      <c r="M1105" s="487"/>
      <c r="N1105" s="486"/>
      <c r="O1105" s="487"/>
      <c r="P1105" s="486"/>
      <c r="Q1105" s="487"/>
      <c r="R1105" s="486"/>
      <c r="S1105" s="487"/>
      <c r="T1105" s="486"/>
      <c r="U1105" s="487"/>
      <c r="V1105" s="486"/>
      <c r="W1105" s="487"/>
      <c r="X1105" s="486"/>
      <c r="Y1105" s="487"/>
      <c r="Z1105" s="486"/>
      <c r="AA1105" s="487"/>
    </row>
    <row r="1106" spans="2:27" x14ac:dyDescent="0.2">
      <c r="B1106" s="406"/>
      <c r="C1106" s="372"/>
      <c r="D1106" s="372"/>
      <c r="E1106" s="486"/>
      <c r="F1106" s="487"/>
      <c r="G1106" s="486"/>
      <c r="H1106" s="487"/>
      <c r="I1106" s="486"/>
      <c r="J1106" s="487"/>
      <c r="K1106" s="486"/>
      <c r="L1106" s="487"/>
      <c r="M1106" s="486"/>
      <c r="N1106" s="487"/>
      <c r="O1106" s="486"/>
      <c r="P1106" s="487"/>
      <c r="Q1106" s="486"/>
      <c r="R1106" s="487"/>
      <c r="S1106" s="486"/>
      <c r="T1106" s="487"/>
      <c r="U1106" s="486"/>
      <c r="V1106" s="487"/>
      <c r="W1106" s="486"/>
      <c r="X1106" s="487"/>
      <c r="Y1106" s="486"/>
      <c r="Z1106" s="487"/>
      <c r="AA1106" s="402"/>
    </row>
    <row r="1107" spans="2:27" x14ac:dyDescent="0.2">
      <c r="B1107" s="405"/>
      <c r="C1107" s="372"/>
      <c r="D1107" s="372"/>
      <c r="E1107" s="402"/>
      <c r="F1107" s="486"/>
      <c r="G1107" s="487"/>
      <c r="H1107" s="486"/>
      <c r="I1107" s="487"/>
      <c r="J1107" s="486"/>
      <c r="K1107" s="487"/>
      <c r="L1107" s="486"/>
      <c r="M1107" s="487"/>
      <c r="N1107" s="486"/>
      <c r="O1107" s="487"/>
      <c r="P1107" s="486"/>
      <c r="Q1107" s="487"/>
      <c r="R1107" s="486"/>
      <c r="S1107" s="487"/>
      <c r="T1107" s="486"/>
      <c r="U1107" s="487"/>
      <c r="V1107" s="486"/>
      <c r="W1107" s="487"/>
      <c r="X1107" s="486"/>
      <c r="Y1107" s="487"/>
      <c r="Z1107" s="486"/>
      <c r="AA1107" s="487"/>
    </row>
    <row r="1108" spans="2:27" x14ac:dyDescent="0.2">
      <c r="B1108" s="406"/>
      <c r="C1108" s="372"/>
      <c r="D1108" s="372"/>
      <c r="E1108" s="486"/>
      <c r="F1108" s="487"/>
      <c r="G1108" s="486"/>
      <c r="H1108" s="487"/>
      <c r="I1108" s="486"/>
      <c r="J1108" s="487"/>
      <c r="K1108" s="486"/>
      <c r="L1108" s="487"/>
      <c r="M1108" s="486"/>
      <c r="N1108" s="487"/>
      <c r="O1108" s="486"/>
      <c r="P1108" s="487"/>
      <c r="Q1108" s="486"/>
      <c r="R1108" s="487"/>
      <c r="S1108" s="486"/>
      <c r="T1108" s="487"/>
      <c r="U1108" s="486"/>
      <c r="V1108" s="487"/>
      <c r="W1108" s="486"/>
      <c r="X1108" s="487"/>
      <c r="Y1108" s="486"/>
      <c r="Z1108" s="487"/>
      <c r="AA1108" s="402"/>
    </row>
    <row r="1109" spans="2:27" x14ac:dyDescent="0.2">
      <c r="B1109" s="405"/>
      <c r="C1109" s="372"/>
      <c r="D1109" s="372"/>
      <c r="E1109" s="402"/>
      <c r="F1109" s="486"/>
      <c r="G1109" s="487"/>
      <c r="H1109" s="486"/>
      <c r="I1109" s="487"/>
      <c r="J1109" s="486"/>
      <c r="K1109" s="487"/>
      <c r="L1109" s="486"/>
      <c r="M1109" s="487"/>
      <c r="N1109" s="486"/>
      <c r="O1109" s="487"/>
      <c r="P1109" s="486"/>
      <c r="Q1109" s="487"/>
      <c r="R1109" s="486"/>
      <c r="S1109" s="487"/>
      <c r="T1109" s="486"/>
      <c r="U1109" s="487"/>
      <c r="V1109" s="486"/>
      <c r="W1109" s="487"/>
      <c r="X1109" s="486"/>
      <c r="Y1109" s="487"/>
      <c r="Z1109" s="486"/>
      <c r="AA1109" s="487"/>
    </row>
    <row r="1110" spans="2:27" x14ac:dyDescent="0.2">
      <c r="B1110" s="406"/>
      <c r="C1110" s="372"/>
      <c r="D1110" s="372"/>
      <c r="E1110" s="486"/>
      <c r="F1110" s="487"/>
      <c r="G1110" s="486"/>
      <c r="H1110" s="487"/>
      <c r="I1110" s="486"/>
      <c r="J1110" s="487"/>
      <c r="K1110" s="486"/>
      <c r="L1110" s="487"/>
      <c r="M1110" s="486"/>
      <c r="N1110" s="487"/>
      <c r="O1110" s="486"/>
      <c r="P1110" s="487"/>
      <c r="Q1110" s="486"/>
      <c r="R1110" s="487"/>
      <c r="S1110" s="486"/>
      <c r="T1110" s="487"/>
      <c r="U1110" s="486"/>
      <c r="V1110" s="487"/>
      <c r="W1110" s="486"/>
      <c r="X1110" s="487"/>
      <c r="Y1110" s="486"/>
      <c r="Z1110" s="487"/>
      <c r="AA1110" s="402"/>
    </row>
    <row r="1111" spans="2:27" x14ac:dyDescent="0.2">
      <c r="B1111" s="405"/>
      <c r="C1111" s="372"/>
      <c r="D1111" s="372"/>
      <c r="E1111" s="402"/>
      <c r="F1111" s="486"/>
      <c r="G1111" s="487"/>
      <c r="H1111" s="486"/>
      <c r="I1111" s="487"/>
      <c r="J1111" s="486"/>
      <c r="K1111" s="487"/>
      <c r="L1111" s="486"/>
      <c r="M1111" s="487"/>
      <c r="N1111" s="486"/>
      <c r="O1111" s="487"/>
      <c r="P1111" s="486"/>
      <c r="Q1111" s="487"/>
      <c r="R1111" s="486"/>
      <c r="S1111" s="487"/>
      <c r="T1111" s="486"/>
      <c r="U1111" s="487"/>
      <c r="V1111" s="486"/>
      <c r="W1111" s="487"/>
      <c r="X1111" s="486"/>
      <c r="Y1111" s="487"/>
      <c r="Z1111" s="486"/>
      <c r="AA1111" s="487"/>
    </row>
    <row r="1112" spans="2:27" x14ac:dyDescent="0.2">
      <c r="B1112" s="406"/>
      <c r="C1112" s="372"/>
      <c r="D1112" s="372"/>
      <c r="E1112" s="486"/>
      <c r="F1112" s="487"/>
      <c r="G1112" s="486"/>
      <c r="H1112" s="487"/>
      <c r="I1112" s="486"/>
      <c r="J1112" s="487"/>
      <c r="K1112" s="486"/>
      <c r="L1112" s="487"/>
      <c r="M1112" s="486"/>
      <c r="N1112" s="487"/>
      <c r="O1112" s="486"/>
      <c r="P1112" s="487"/>
      <c r="Q1112" s="486"/>
      <c r="R1112" s="487"/>
      <c r="S1112" s="486"/>
      <c r="T1112" s="487"/>
      <c r="U1112" s="486"/>
      <c r="V1112" s="487"/>
      <c r="W1112" s="486"/>
      <c r="X1112" s="487"/>
      <c r="Y1112" s="486"/>
      <c r="Z1112" s="487"/>
      <c r="AA1112" s="402"/>
    </row>
    <row r="1113" spans="2:27" x14ac:dyDescent="0.2">
      <c r="B1113" s="405"/>
      <c r="C1113" s="372"/>
      <c r="D1113" s="372"/>
      <c r="E1113" s="402"/>
      <c r="F1113" s="486"/>
      <c r="G1113" s="487"/>
      <c r="H1113" s="486"/>
      <c r="I1113" s="487"/>
      <c r="J1113" s="486"/>
      <c r="K1113" s="487"/>
      <c r="L1113" s="486"/>
      <c r="M1113" s="487"/>
      <c r="N1113" s="486"/>
      <c r="O1113" s="487"/>
      <c r="P1113" s="486"/>
      <c r="Q1113" s="487"/>
      <c r="R1113" s="486"/>
      <c r="S1113" s="487"/>
      <c r="T1113" s="486"/>
      <c r="U1113" s="487"/>
      <c r="V1113" s="486"/>
      <c r="W1113" s="487"/>
      <c r="X1113" s="486"/>
      <c r="Y1113" s="487"/>
      <c r="Z1113" s="486"/>
      <c r="AA1113" s="487"/>
    </row>
    <row r="1114" spans="2:27" x14ac:dyDescent="0.2">
      <c r="B1114" s="406"/>
      <c r="C1114" s="372"/>
      <c r="D1114" s="372"/>
      <c r="E1114" s="486"/>
      <c r="F1114" s="487"/>
      <c r="G1114" s="486"/>
      <c r="H1114" s="487"/>
      <c r="I1114" s="486"/>
      <c r="J1114" s="487"/>
      <c r="K1114" s="486"/>
      <c r="L1114" s="487"/>
      <c r="M1114" s="486"/>
      <c r="N1114" s="487"/>
      <c r="O1114" s="486"/>
      <c r="P1114" s="487"/>
      <c r="Q1114" s="486"/>
      <c r="R1114" s="487"/>
      <c r="S1114" s="486"/>
      <c r="T1114" s="487"/>
      <c r="U1114" s="486"/>
      <c r="V1114" s="487"/>
      <c r="W1114" s="486"/>
      <c r="X1114" s="487"/>
      <c r="Y1114" s="486"/>
      <c r="Z1114" s="487"/>
      <c r="AA1114" s="402"/>
    </row>
    <row r="1115" spans="2:27" x14ac:dyDescent="0.2">
      <c r="B1115" s="405"/>
      <c r="C1115" s="372"/>
      <c r="D1115" s="372"/>
      <c r="E1115" s="402"/>
      <c r="F1115" s="486"/>
      <c r="G1115" s="487"/>
      <c r="H1115" s="486"/>
      <c r="I1115" s="487"/>
      <c r="J1115" s="486"/>
      <c r="K1115" s="487"/>
      <c r="L1115" s="486"/>
      <c r="M1115" s="487"/>
      <c r="N1115" s="486"/>
      <c r="O1115" s="487"/>
      <c r="P1115" s="486"/>
      <c r="Q1115" s="487"/>
      <c r="R1115" s="486"/>
      <c r="S1115" s="487"/>
      <c r="T1115" s="486"/>
      <c r="U1115" s="487"/>
      <c r="V1115" s="486"/>
      <c r="W1115" s="487"/>
      <c r="X1115" s="486"/>
      <c r="Y1115" s="487"/>
      <c r="Z1115" s="486"/>
      <c r="AA1115" s="487"/>
    </row>
    <row r="1116" spans="2:27" x14ac:dyDescent="0.2">
      <c r="B1116" s="406"/>
      <c r="C1116" s="372"/>
      <c r="D1116" s="372"/>
      <c r="E1116" s="486"/>
      <c r="F1116" s="487"/>
      <c r="G1116" s="486"/>
      <c r="H1116" s="487"/>
      <c r="I1116" s="486"/>
      <c r="J1116" s="487"/>
      <c r="K1116" s="486"/>
      <c r="L1116" s="487"/>
      <c r="M1116" s="486"/>
      <c r="N1116" s="487"/>
      <c r="O1116" s="486"/>
      <c r="P1116" s="487"/>
      <c r="Q1116" s="486"/>
      <c r="R1116" s="487"/>
      <c r="S1116" s="486"/>
      <c r="T1116" s="487"/>
      <c r="U1116" s="486"/>
      <c r="V1116" s="487"/>
      <c r="W1116" s="486"/>
      <c r="X1116" s="487"/>
      <c r="Y1116" s="486"/>
      <c r="Z1116" s="487"/>
      <c r="AA1116" s="402"/>
    </row>
    <row r="1117" spans="2:27" x14ac:dyDescent="0.2">
      <c r="B1117" s="405"/>
      <c r="C1117" s="372"/>
      <c r="D1117" s="372"/>
      <c r="E1117" s="402"/>
      <c r="F1117" s="486"/>
      <c r="G1117" s="487"/>
      <c r="H1117" s="486"/>
      <c r="I1117" s="487"/>
      <c r="J1117" s="486"/>
      <c r="K1117" s="487"/>
      <c r="L1117" s="486"/>
      <c r="M1117" s="487"/>
      <c r="N1117" s="486"/>
      <c r="O1117" s="487"/>
      <c r="P1117" s="486"/>
      <c r="Q1117" s="487"/>
      <c r="R1117" s="486"/>
      <c r="S1117" s="487"/>
      <c r="T1117" s="486"/>
      <c r="U1117" s="487"/>
      <c r="V1117" s="486"/>
      <c r="W1117" s="487"/>
      <c r="X1117" s="486"/>
      <c r="Y1117" s="487"/>
      <c r="Z1117" s="486"/>
      <c r="AA1117" s="487"/>
    </row>
    <row r="1118" spans="2:27" x14ac:dyDescent="0.2">
      <c r="B1118" s="406"/>
      <c r="C1118" s="372"/>
      <c r="D1118" s="372"/>
      <c r="E1118" s="486"/>
      <c r="F1118" s="487"/>
      <c r="G1118" s="486"/>
      <c r="H1118" s="487"/>
      <c r="I1118" s="486"/>
      <c r="J1118" s="487"/>
      <c r="K1118" s="486"/>
      <c r="L1118" s="487"/>
      <c r="M1118" s="486"/>
      <c r="N1118" s="487"/>
      <c r="O1118" s="486"/>
      <c r="P1118" s="487"/>
      <c r="Q1118" s="486"/>
      <c r="R1118" s="487"/>
      <c r="S1118" s="486"/>
      <c r="T1118" s="487"/>
      <c r="U1118" s="486"/>
      <c r="V1118" s="487"/>
      <c r="W1118" s="486"/>
      <c r="X1118" s="487"/>
      <c r="Y1118" s="486"/>
      <c r="Z1118" s="487"/>
      <c r="AA1118" s="402"/>
    </row>
    <row r="1119" spans="2:27" x14ac:dyDescent="0.2">
      <c r="B1119" s="405"/>
      <c r="C1119" s="372"/>
      <c r="D1119" s="372"/>
      <c r="E1119" s="402"/>
      <c r="F1119" s="486"/>
      <c r="G1119" s="487"/>
      <c r="H1119" s="486"/>
      <c r="I1119" s="487"/>
      <c r="J1119" s="486"/>
      <c r="K1119" s="487"/>
      <c r="L1119" s="486"/>
      <c r="M1119" s="487"/>
      <c r="N1119" s="486"/>
      <c r="O1119" s="487"/>
      <c r="P1119" s="486"/>
      <c r="Q1119" s="487"/>
      <c r="R1119" s="486"/>
      <c r="S1119" s="487"/>
      <c r="T1119" s="486"/>
      <c r="U1119" s="487"/>
      <c r="V1119" s="486"/>
      <c r="W1119" s="487"/>
      <c r="X1119" s="486"/>
      <c r="Y1119" s="487"/>
      <c r="Z1119" s="486"/>
      <c r="AA1119" s="487"/>
    </row>
    <row r="1120" spans="2:27" x14ac:dyDescent="0.2">
      <c r="B1120" s="406"/>
      <c r="C1120" s="372"/>
      <c r="D1120" s="372"/>
      <c r="E1120" s="486"/>
      <c r="F1120" s="487"/>
      <c r="G1120" s="486"/>
      <c r="H1120" s="487"/>
      <c r="I1120" s="486"/>
      <c r="J1120" s="487"/>
      <c r="K1120" s="486"/>
      <c r="L1120" s="487"/>
      <c r="M1120" s="486"/>
      <c r="N1120" s="487"/>
      <c r="O1120" s="486"/>
      <c r="P1120" s="487"/>
      <c r="Q1120" s="486"/>
      <c r="R1120" s="487"/>
      <c r="S1120" s="486"/>
      <c r="T1120" s="487"/>
      <c r="U1120" s="486"/>
      <c r="V1120" s="487"/>
      <c r="W1120" s="486"/>
      <c r="X1120" s="487"/>
      <c r="Y1120" s="486"/>
      <c r="Z1120" s="487"/>
      <c r="AA1120" s="402"/>
    </row>
    <row r="1121" spans="2:27" x14ac:dyDescent="0.2">
      <c r="B1121" s="405"/>
      <c r="C1121" s="372"/>
      <c r="D1121" s="372"/>
      <c r="E1121" s="402"/>
      <c r="F1121" s="486"/>
      <c r="G1121" s="487"/>
      <c r="H1121" s="486"/>
      <c r="I1121" s="487"/>
      <c r="J1121" s="486"/>
      <c r="K1121" s="487"/>
      <c r="L1121" s="486"/>
      <c r="M1121" s="487"/>
      <c r="N1121" s="486"/>
      <c r="O1121" s="487"/>
      <c r="P1121" s="486"/>
      <c r="Q1121" s="487"/>
      <c r="R1121" s="486"/>
      <c r="S1121" s="487"/>
      <c r="T1121" s="486"/>
      <c r="U1121" s="487"/>
      <c r="V1121" s="486"/>
      <c r="W1121" s="487"/>
      <c r="X1121" s="486"/>
      <c r="Y1121" s="487"/>
      <c r="Z1121" s="486"/>
      <c r="AA1121" s="487"/>
    </row>
    <row r="1122" spans="2:27" x14ac:dyDescent="0.2">
      <c r="B1122" s="406"/>
      <c r="C1122" s="372"/>
      <c r="D1122" s="372"/>
      <c r="E1122" s="486"/>
      <c r="F1122" s="487"/>
      <c r="G1122" s="486"/>
      <c r="H1122" s="487"/>
      <c r="I1122" s="486"/>
      <c r="J1122" s="487"/>
      <c r="K1122" s="486"/>
      <c r="L1122" s="487"/>
      <c r="M1122" s="486"/>
      <c r="N1122" s="487"/>
      <c r="O1122" s="486"/>
      <c r="P1122" s="487"/>
      <c r="Q1122" s="486"/>
      <c r="R1122" s="487"/>
      <c r="S1122" s="486"/>
      <c r="T1122" s="487"/>
      <c r="U1122" s="486"/>
      <c r="V1122" s="487"/>
      <c r="W1122" s="486"/>
      <c r="X1122" s="487"/>
      <c r="Y1122" s="486"/>
      <c r="Z1122" s="487"/>
      <c r="AA1122" s="402"/>
    </row>
    <row r="1123" spans="2:27" x14ac:dyDescent="0.2">
      <c r="B1123" s="405"/>
      <c r="C1123" s="372"/>
      <c r="D1123" s="372"/>
      <c r="E1123" s="402"/>
      <c r="F1123" s="486"/>
      <c r="G1123" s="487"/>
      <c r="H1123" s="486"/>
      <c r="I1123" s="487"/>
      <c r="J1123" s="486"/>
      <c r="K1123" s="487"/>
      <c r="L1123" s="486"/>
      <c r="M1123" s="487"/>
      <c r="N1123" s="486"/>
      <c r="O1123" s="487"/>
      <c r="P1123" s="486"/>
      <c r="Q1123" s="487"/>
      <c r="R1123" s="486"/>
      <c r="S1123" s="487"/>
      <c r="T1123" s="486"/>
      <c r="U1123" s="487"/>
      <c r="V1123" s="486"/>
      <c r="W1123" s="487"/>
      <c r="X1123" s="486"/>
      <c r="Y1123" s="487"/>
      <c r="Z1123" s="486"/>
      <c r="AA1123" s="487"/>
    </row>
    <row r="1124" spans="2:27" x14ac:dyDescent="0.2">
      <c r="B1124" s="406"/>
      <c r="C1124" s="372"/>
      <c r="D1124" s="372"/>
      <c r="E1124" s="486"/>
      <c r="F1124" s="487"/>
      <c r="G1124" s="486"/>
      <c r="H1124" s="487"/>
      <c r="I1124" s="486"/>
      <c r="J1124" s="487"/>
      <c r="K1124" s="486"/>
      <c r="L1124" s="487"/>
      <c r="M1124" s="486"/>
      <c r="N1124" s="487"/>
      <c r="O1124" s="486"/>
      <c r="P1124" s="487"/>
      <c r="Q1124" s="486"/>
      <c r="R1124" s="487"/>
      <c r="S1124" s="486"/>
      <c r="T1124" s="487"/>
      <c r="U1124" s="486"/>
      <c r="V1124" s="487"/>
      <c r="W1124" s="486"/>
      <c r="X1124" s="487"/>
      <c r="Y1124" s="486"/>
      <c r="Z1124" s="487"/>
      <c r="AA1124" s="402"/>
    </row>
    <row r="1125" spans="2:27" x14ac:dyDescent="0.2">
      <c r="B1125" s="405"/>
      <c r="C1125" s="372"/>
      <c r="D1125" s="372"/>
      <c r="E1125" s="402"/>
      <c r="F1125" s="486"/>
      <c r="G1125" s="487"/>
      <c r="H1125" s="486"/>
      <c r="I1125" s="487"/>
      <c r="J1125" s="486"/>
      <c r="K1125" s="487"/>
      <c r="L1125" s="486"/>
      <c r="M1125" s="487"/>
      <c r="N1125" s="486"/>
      <c r="O1125" s="487"/>
      <c r="P1125" s="486"/>
      <c r="Q1125" s="487"/>
      <c r="R1125" s="486"/>
      <c r="S1125" s="487"/>
      <c r="T1125" s="486"/>
      <c r="U1125" s="487"/>
      <c r="V1125" s="486"/>
      <c r="W1125" s="487"/>
      <c r="X1125" s="486"/>
      <c r="Y1125" s="487"/>
      <c r="Z1125" s="486"/>
      <c r="AA1125" s="487"/>
    </row>
    <row r="1126" spans="2:27" x14ac:dyDescent="0.2">
      <c r="B1126" s="406"/>
      <c r="C1126" s="372"/>
      <c r="D1126" s="372"/>
      <c r="E1126" s="486"/>
      <c r="F1126" s="487"/>
      <c r="G1126" s="486"/>
      <c r="H1126" s="487"/>
      <c r="I1126" s="486"/>
      <c r="J1126" s="487"/>
      <c r="K1126" s="486"/>
      <c r="L1126" s="487"/>
      <c r="M1126" s="486"/>
      <c r="N1126" s="487"/>
      <c r="O1126" s="486"/>
      <c r="P1126" s="487"/>
      <c r="Q1126" s="486"/>
      <c r="R1126" s="487"/>
      <c r="S1126" s="486"/>
      <c r="T1126" s="487"/>
      <c r="U1126" s="486"/>
      <c r="V1126" s="487"/>
      <c r="W1126" s="486"/>
      <c r="X1126" s="487"/>
      <c r="Y1126" s="486"/>
      <c r="Z1126" s="487"/>
      <c r="AA1126" s="402"/>
    </row>
    <row r="1127" spans="2:27" x14ac:dyDescent="0.2">
      <c r="B1127" s="405"/>
      <c r="C1127" s="372"/>
      <c r="D1127" s="372"/>
      <c r="E1127" s="402"/>
      <c r="F1127" s="486"/>
      <c r="G1127" s="487"/>
      <c r="H1127" s="486"/>
      <c r="I1127" s="487"/>
      <c r="J1127" s="486"/>
      <c r="K1127" s="487"/>
      <c r="L1127" s="486"/>
      <c r="M1127" s="487"/>
      <c r="N1127" s="486"/>
      <c r="O1127" s="487"/>
      <c r="P1127" s="486"/>
      <c r="Q1127" s="487"/>
      <c r="R1127" s="486"/>
      <c r="S1127" s="487"/>
      <c r="T1127" s="486"/>
      <c r="U1127" s="487"/>
      <c r="V1127" s="486"/>
      <c r="W1127" s="487"/>
      <c r="X1127" s="486"/>
      <c r="Y1127" s="487"/>
      <c r="Z1127" s="486"/>
      <c r="AA1127" s="487"/>
    </row>
    <row r="1128" spans="2:27" x14ac:dyDescent="0.2">
      <c r="B1128" s="406"/>
      <c r="C1128" s="372"/>
      <c r="D1128" s="372"/>
      <c r="E1128" s="486"/>
      <c r="F1128" s="487"/>
      <c r="G1128" s="486"/>
      <c r="H1128" s="487"/>
      <c r="I1128" s="486"/>
      <c r="J1128" s="487"/>
      <c r="K1128" s="486"/>
      <c r="L1128" s="487"/>
      <c r="M1128" s="486"/>
      <c r="N1128" s="487"/>
      <c r="O1128" s="486"/>
      <c r="P1128" s="487"/>
      <c r="Q1128" s="486"/>
      <c r="R1128" s="487"/>
      <c r="S1128" s="486"/>
      <c r="T1128" s="487"/>
      <c r="U1128" s="486"/>
      <c r="V1128" s="487"/>
      <c r="W1128" s="486"/>
      <c r="X1128" s="487"/>
      <c r="Y1128" s="486"/>
      <c r="Z1128" s="487"/>
      <c r="AA1128" s="402"/>
    </row>
    <row r="1129" spans="2:27" x14ac:dyDescent="0.2">
      <c r="B1129" s="405"/>
      <c r="C1129" s="372"/>
      <c r="D1129" s="372"/>
      <c r="E1129" s="402"/>
      <c r="F1129" s="486"/>
      <c r="G1129" s="487"/>
      <c r="H1129" s="486"/>
      <c r="I1129" s="487"/>
      <c r="J1129" s="486"/>
      <c r="K1129" s="487"/>
      <c r="L1129" s="486"/>
      <c r="M1129" s="487"/>
      <c r="N1129" s="486"/>
      <c r="O1129" s="487"/>
      <c r="P1129" s="486"/>
      <c r="Q1129" s="487"/>
      <c r="R1129" s="486"/>
      <c r="S1129" s="487"/>
      <c r="T1129" s="486"/>
      <c r="U1129" s="487"/>
      <c r="V1129" s="486"/>
      <c r="W1129" s="487"/>
      <c r="X1129" s="486"/>
      <c r="Y1129" s="487"/>
      <c r="Z1129" s="486"/>
      <c r="AA1129" s="487"/>
    </row>
    <row r="1130" spans="2:27" x14ac:dyDescent="0.2">
      <c r="B1130" s="406"/>
      <c r="C1130" s="372"/>
      <c r="D1130" s="372"/>
      <c r="E1130" s="486"/>
      <c r="F1130" s="487"/>
      <c r="G1130" s="486"/>
      <c r="H1130" s="487"/>
      <c r="I1130" s="486"/>
      <c r="J1130" s="487"/>
      <c r="K1130" s="486"/>
      <c r="L1130" s="487"/>
      <c r="M1130" s="486"/>
      <c r="N1130" s="487"/>
      <c r="O1130" s="486"/>
      <c r="P1130" s="487"/>
      <c r="Q1130" s="486"/>
      <c r="R1130" s="487"/>
      <c r="S1130" s="486"/>
      <c r="T1130" s="487"/>
      <c r="U1130" s="486"/>
      <c r="V1130" s="487"/>
      <c r="W1130" s="486"/>
      <c r="X1130" s="487"/>
      <c r="Y1130" s="486"/>
      <c r="Z1130" s="487"/>
      <c r="AA1130" s="402"/>
    </row>
    <row r="1131" spans="2:27" x14ac:dyDescent="0.2">
      <c r="B1131" s="405"/>
      <c r="C1131" s="372"/>
      <c r="D1131" s="372"/>
      <c r="E1131" s="402"/>
      <c r="F1131" s="486"/>
      <c r="G1131" s="487"/>
      <c r="H1131" s="486"/>
      <c r="I1131" s="487"/>
      <c r="J1131" s="486"/>
      <c r="K1131" s="487"/>
      <c r="L1131" s="486"/>
      <c r="M1131" s="487"/>
      <c r="N1131" s="486"/>
      <c r="O1131" s="487"/>
      <c r="P1131" s="486"/>
      <c r="Q1131" s="487"/>
      <c r="R1131" s="486"/>
      <c r="S1131" s="487"/>
      <c r="T1131" s="486"/>
      <c r="U1131" s="487"/>
      <c r="V1131" s="486"/>
      <c r="W1131" s="487"/>
      <c r="X1131" s="486"/>
      <c r="Y1131" s="487"/>
      <c r="Z1131" s="486"/>
      <c r="AA1131" s="487"/>
    </row>
    <row r="1132" spans="2:27" x14ac:dyDescent="0.2">
      <c r="B1132" s="406"/>
      <c r="C1132" s="372"/>
      <c r="D1132" s="372"/>
      <c r="E1132" s="486"/>
      <c r="F1132" s="487"/>
      <c r="G1132" s="486"/>
      <c r="H1132" s="487"/>
      <c r="I1132" s="486"/>
      <c r="J1132" s="487"/>
      <c r="K1132" s="486"/>
      <c r="L1132" s="487"/>
      <c r="M1132" s="486"/>
      <c r="N1132" s="487"/>
      <c r="O1132" s="486"/>
      <c r="P1132" s="487"/>
      <c r="Q1132" s="486"/>
      <c r="R1132" s="487"/>
      <c r="S1132" s="486"/>
      <c r="T1132" s="487"/>
      <c r="U1132" s="486"/>
      <c r="V1132" s="487"/>
      <c r="W1132" s="486"/>
      <c r="X1132" s="487"/>
      <c r="Y1132" s="486"/>
      <c r="Z1132" s="487"/>
      <c r="AA1132" s="402"/>
    </row>
    <row r="1133" spans="2:27" x14ac:dyDescent="0.2">
      <c r="B1133" s="405"/>
      <c r="C1133" s="372"/>
      <c r="D1133" s="372"/>
      <c r="E1133" s="402"/>
      <c r="F1133" s="486"/>
      <c r="G1133" s="487"/>
      <c r="H1133" s="486"/>
      <c r="I1133" s="487"/>
      <c r="J1133" s="486"/>
      <c r="K1133" s="487"/>
      <c r="L1133" s="486"/>
      <c r="M1133" s="487"/>
      <c r="N1133" s="486"/>
      <c r="O1133" s="487"/>
      <c r="P1133" s="486"/>
      <c r="Q1133" s="487"/>
      <c r="R1133" s="486"/>
      <c r="S1133" s="487"/>
      <c r="T1133" s="486"/>
      <c r="U1133" s="487"/>
      <c r="V1133" s="486"/>
      <c r="W1133" s="487"/>
      <c r="X1133" s="486"/>
      <c r="Y1133" s="487"/>
      <c r="Z1133" s="486"/>
      <c r="AA1133" s="487"/>
    </row>
    <row r="1134" spans="2:27" x14ac:dyDescent="0.2">
      <c r="B1134" s="406"/>
      <c r="C1134" s="372"/>
      <c r="D1134" s="372"/>
      <c r="E1134" s="486"/>
      <c r="F1134" s="487"/>
      <c r="G1134" s="486"/>
      <c r="H1134" s="487"/>
      <c r="I1134" s="486"/>
      <c r="J1134" s="487"/>
      <c r="K1134" s="486"/>
      <c r="L1134" s="487"/>
      <c r="M1134" s="486"/>
      <c r="N1134" s="487"/>
      <c r="O1134" s="486"/>
      <c r="P1134" s="487"/>
      <c r="Q1134" s="486"/>
      <c r="R1134" s="487"/>
      <c r="S1134" s="486"/>
      <c r="T1134" s="487"/>
      <c r="U1134" s="486"/>
      <c r="V1134" s="487"/>
      <c r="W1134" s="486"/>
      <c r="X1134" s="487"/>
      <c r="Y1134" s="486"/>
      <c r="Z1134" s="487"/>
      <c r="AA1134" s="402"/>
    </row>
    <row r="1135" spans="2:27" x14ac:dyDescent="0.2">
      <c r="B1135" s="405"/>
      <c r="C1135" s="372"/>
      <c r="D1135" s="372"/>
      <c r="E1135" s="402"/>
      <c r="F1135" s="486"/>
      <c r="G1135" s="487"/>
      <c r="H1135" s="486"/>
      <c r="I1135" s="487"/>
      <c r="J1135" s="486"/>
      <c r="K1135" s="487"/>
      <c r="L1135" s="486"/>
      <c r="M1135" s="487"/>
      <c r="N1135" s="486"/>
      <c r="O1135" s="487"/>
      <c r="P1135" s="486"/>
      <c r="Q1135" s="487"/>
      <c r="R1135" s="486"/>
      <c r="S1135" s="487"/>
      <c r="T1135" s="486"/>
      <c r="U1135" s="487"/>
      <c r="V1135" s="486"/>
      <c r="W1135" s="487"/>
      <c r="X1135" s="486"/>
      <c r="Y1135" s="487"/>
      <c r="Z1135" s="486"/>
      <c r="AA1135" s="487"/>
    </row>
    <row r="1136" spans="2:27" x14ac:dyDescent="0.2">
      <c r="B1136" s="406"/>
      <c r="C1136" s="372"/>
      <c r="D1136" s="372"/>
      <c r="E1136" s="486"/>
      <c r="F1136" s="487"/>
      <c r="G1136" s="486"/>
      <c r="H1136" s="487"/>
      <c r="I1136" s="486"/>
      <c r="J1136" s="487"/>
      <c r="K1136" s="486"/>
      <c r="L1136" s="487"/>
      <c r="M1136" s="486"/>
      <c r="N1136" s="487"/>
      <c r="O1136" s="486"/>
      <c r="P1136" s="487"/>
      <c r="Q1136" s="486"/>
      <c r="R1136" s="487"/>
      <c r="S1136" s="486"/>
      <c r="T1136" s="487"/>
      <c r="U1136" s="486"/>
      <c r="V1136" s="487"/>
      <c r="W1136" s="486"/>
      <c r="X1136" s="487"/>
      <c r="Y1136" s="486"/>
      <c r="Z1136" s="487"/>
      <c r="AA1136" s="402"/>
    </row>
    <row r="1137" spans="2:27" x14ac:dyDescent="0.2">
      <c r="B1137" s="405"/>
      <c r="C1137" s="372"/>
      <c r="D1137" s="372"/>
      <c r="E1137" s="402"/>
      <c r="F1137" s="486"/>
      <c r="G1137" s="487"/>
      <c r="H1137" s="486"/>
      <c r="I1137" s="487"/>
      <c r="J1137" s="486"/>
      <c r="K1137" s="487"/>
      <c r="L1137" s="486"/>
      <c r="M1137" s="487"/>
      <c r="N1137" s="486"/>
      <c r="O1137" s="487"/>
      <c r="P1137" s="486"/>
      <c r="Q1137" s="487"/>
      <c r="R1137" s="486"/>
      <c r="S1137" s="487"/>
      <c r="T1137" s="486"/>
      <c r="U1137" s="487"/>
      <c r="V1137" s="486"/>
      <c r="W1137" s="487"/>
      <c r="X1137" s="486"/>
      <c r="Y1137" s="487"/>
      <c r="Z1137" s="486"/>
      <c r="AA1137" s="487"/>
    </row>
    <row r="1138" spans="2:27" x14ac:dyDescent="0.2">
      <c r="B1138" s="406"/>
      <c r="C1138" s="372"/>
      <c r="D1138" s="372"/>
      <c r="E1138" s="486"/>
      <c r="F1138" s="487"/>
      <c r="G1138" s="486"/>
      <c r="H1138" s="487"/>
      <c r="I1138" s="486"/>
      <c r="J1138" s="487"/>
      <c r="K1138" s="486"/>
      <c r="L1138" s="487"/>
      <c r="M1138" s="486"/>
      <c r="N1138" s="487"/>
      <c r="O1138" s="486"/>
      <c r="P1138" s="487"/>
      <c r="Q1138" s="486"/>
      <c r="R1138" s="487"/>
      <c r="S1138" s="486"/>
      <c r="T1138" s="487"/>
      <c r="U1138" s="486"/>
      <c r="V1138" s="487"/>
      <c r="W1138" s="486"/>
      <c r="X1138" s="487"/>
      <c r="Y1138" s="486"/>
      <c r="Z1138" s="487"/>
      <c r="AA1138" s="402"/>
    </row>
    <row r="1139" spans="2:27" x14ac:dyDescent="0.2">
      <c r="B1139" s="405"/>
      <c r="C1139" s="372"/>
      <c r="D1139" s="372"/>
      <c r="E1139" s="402"/>
      <c r="F1139" s="486"/>
      <c r="G1139" s="487"/>
      <c r="H1139" s="486"/>
      <c r="I1139" s="487"/>
      <c r="J1139" s="486"/>
      <c r="K1139" s="487"/>
      <c r="L1139" s="486"/>
      <c r="M1139" s="487"/>
      <c r="N1139" s="486"/>
      <c r="O1139" s="487"/>
      <c r="P1139" s="486"/>
      <c r="Q1139" s="487"/>
      <c r="R1139" s="486"/>
      <c r="S1139" s="487"/>
      <c r="T1139" s="486"/>
      <c r="U1139" s="487"/>
      <c r="V1139" s="486"/>
      <c r="W1139" s="487"/>
      <c r="X1139" s="486"/>
      <c r="Y1139" s="487"/>
      <c r="Z1139" s="486"/>
      <c r="AA1139" s="487"/>
    </row>
    <row r="1140" spans="2:27" x14ac:dyDescent="0.2">
      <c r="B1140" s="406"/>
      <c r="C1140" s="372"/>
      <c r="D1140" s="372"/>
      <c r="E1140" s="486"/>
      <c r="F1140" s="487"/>
      <c r="G1140" s="486"/>
      <c r="H1140" s="487"/>
      <c r="I1140" s="486"/>
      <c r="J1140" s="487"/>
      <c r="K1140" s="486"/>
      <c r="L1140" s="487"/>
      <c r="M1140" s="486"/>
      <c r="N1140" s="487"/>
      <c r="O1140" s="486"/>
      <c r="P1140" s="487"/>
      <c r="Q1140" s="486"/>
      <c r="R1140" s="487"/>
      <c r="S1140" s="486"/>
      <c r="T1140" s="487"/>
      <c r="U1140" s="486"/>
      <c r="V1140" s="487"/>
      <c r="W1140" s="486"/>
      <c r="X1140" s="487"/>
      <c r="Y1140" s="486"/>
      <c r="Z1140" s="487"/>
      <c r="AA1140" s="402"/>
    </row>
    <row r="1141" spans="2:27" x14ac:dyDescent="0.2">
      <c r="B1141" s="405"/>
      <c r="C1141" s="372"/>
      <c r="D1141" s="372"/>
      <c r="E1141" s="402"/>
      <c r="F1141" s="486"/>
      <c r="G1141" s="487"/>
      <c r="H1141" s="486"/>
      <c r="I1141" s="487"/>
      <c r="J1141" s="486"/>
      <c r="K1141" s="487"/>
      <c r="L1141" s="486"/>
      <c r="M1141" s="487"/>
      <c r="N1141" s="486"/>
      <c r="O1141" s="487"/>
      <c r="P1141" s="486"/>
      <c r="Q1141" s="487"/>
      <c r="R1141" s="486"/>
      <c r="S1141" s="487"/>
      <c r="T1141" s="486"/>
      <c r="U1141" s="487"/>
      <c r="V1141" s="486"/>
      <c r="W1141" s="487"/>
      <c r="X1141" s="486"/>
      <c r="Y1141" s="487"/>
      <c r="Z1141" s="486"/>
      <c r="AA1141" s="487"/>
    </row>
    <row r="1142" spans="2:27" x14ac:dyDescent="0.2">
      <c r="B1142" s="406"/>
      <c r="C1142" s="372"/>
      <c r="D1142" s="372"/>
      <c r="E1142" s="486"/>
      <c r="F1142" s="487"/>
      <c r="G1142" s="486"/>
      <c r="H1142" s="487"/>
      <c r="I1142" s="486"/>
      <c r="J1142" s="487"/>
      <c r="K1142" s="486"/>
      <c r="L1142" s="487"/>
      <c r="M1142" s="486"/>
      <c r="N1142" s="487"/>
      <c r="O1142" s="486"/>
      <c r="P1142" s="487"/>
      <c r="Q1142" s="486"/>
      <c r="R1142" s="487"/>
      <c r="S1142" s="486"/>
      <c r="T1142" s="487"/>
      <c r="U1142" s="486"/>
      <c r="V1142" s="487"/>
      <c r="W1142" s="486"/>
      <c r="X1142" s="487"/>
      <c r="Y1142" s="486"/>
      <c r="Z1142" s="487"/>
      <c r="AA1142" s="402"/>
    </row>
    <row r="1143" spans="2:27" x14ac:dyDescent="0.2">
      <c r="B1143" s="405"/>
      <c r="C1143" s="372"/>
      <c r="D1143" s="372"/>
      <c r="E1143" s="402"/>
      <c r="F1143" s="486"/>
      <c r="G1143" s="487"/>
      <c r="H1143" s="486"/>
      <c r="I1143" s="487"/>
      <c r="J1143" s="486"/>
      <c r="K1143" s="487"/>
      <c r="L1143" s="486"/>
      <c r="M1143" s="487"/>
      <c r="N1143" s="486"/>
      <c r="O1143" s="487"/>
      <c r="P1143" s="486"/>
      <c r="Q1143" s="487"/>
      <c r="R1143" s="486"/>
      <c r="S1143" s="487"/>
      <c r="T1143" s="486"/>
      <c r="U1143" s="487"/>
      <c r="V1143" s="486"/>
      <c r="W1143" s="487"/>
      <c r="X1143" s="486"/>
      <c r="Y1143" s="487"/>
      <c r="Z1143" s="486"/>
      <c r="AA1143" s="487"/>
    </row>
    <row r="1144" spans="2:27" x14ac:dyDescent="0.2">
      <c r="B1144" s="406"/>
      <c r="C1144" s="372"/>
      <c r="D1144" s="372"/>
      <c r="E1144" s="486"/>
      <c r="F1144" s="487"/>
      <c r="G1144" s="486"/>
      <c r="H1144" s="487"/>
      <c r="I1144" s="486"/>
      <c r="J1144" s="487"/>
      <c r="K1144" s="486"/>
      <c r="L1144" s="487"/>
      <c r="M1144" s="486"/>
      <c r="N1144" s="487"/>
      <c r="O1144" s="486"/>
      <c r="P1144" s="487"/>
      <c r="Q1144" s="486"/>
      <c r="R1144" s="487"/>
      <c r="S1144" s="486"/>
      <c r="T1144" s="487"/>
      <c r="U1144" s="486"/>
      <c r="V1144" s="487"/>
      <c r="W1144" s="486"/>
      <c r="X1144" s="487"/>
      <c r="Y1144" s="486"/>
      <c r="Z1144" s="487"/>
      <c r="AA1144" s="402"/>
    </row>
    <row r="1145" spans="2:27" x14ac:dyDescent="0.2">
      <c r="B1145" s="405"/>
      <c r="C1145" s="372"/>
      <c r="D1145" s="372"/>
      <c r="E1145" s="402"/>
      <c r="F1145" s="486"/>
      <c r="G1145" s="487"/>
      <c r="H1145" s="486"/>
      <c r="I1145" s="487"/>
      <c r="J1145" s="486"/>
      <c r="K1145" s="487"/>
      <c r="L1145" s="486"/>
      <c r="M1145" s="487"/>
      <c r="N1145" s="486"/>
      <c r="O1145" s="487"/>
      <c r="P1145" s="486"/>
      <c r="Q1145" s="487"/>
      <c r="R1145" s="486"/>
      <c r="S1145" s="487"/>
      <c r="T1145" s="486"/>
      <c r="U1145" s="487"/>
      <c r="V1145" s="486"/>
      <c r="W1145" s="487"/>
      <c r="X1145" s="486"/>
      <c r="Y1145" s="487"/>
      <c r="Z1145" s="486"/>
      <c r="AA1145" s="487"/>
    </row>
    <row r="1146" spans="2:27" x14ac:dyDescent="0.2">
      <c r="B1146" s="406"/>
      <c r="C1146" s="372"/>
      <c r="D1146" s="372"/>
      <c r="E1146" s="486"/>
      <c r="F1146" s="487"/>
      <c r="G1146" s="486"/>
      <c r="H1146" s="487"/>
      <c r="I1146" s="486"/>
      <c r="J1146" s="487"/>
      <c r="K1146" s="486"/>
      <c r="L1146" s="487"/>
      <c r="M1146" s="486"/>
      <c r="N1146" s="487"/>
      <c r="O1146" s="486"/>
      <c r="P1146" s="487"/>
      <c r="Q1146" s="486"/>
      <c r="R1146" s="487"/>
      <c r="S1146" s="486"/>
      <c r="T1146" s="487"/>
      <c r="U1146" s="486"/>
      <c r="V1146" s="487"/>
      <c r="W1146" s="486"/>
      <c r="X1146" s="487"/>
      <c r="Y1146" s="486"/>
      <c r="Z1146" s="487"/>
      <c r="AA1146" s="402"/>
    </row>
    <row r="1147" spans="2:27" x14ac:dyDescent="0.2">
      <c r="B1147" s="405"/>
      <c r="C1147" s="372"/>
      <c r="D1147" s="372"/>
      <c r="E1147" s="402"/>
      <c r="F1147" s="486"/>
      <c r="G1147" s="487"/>
      <c r="H1147" s="486"/>
      <c r="I1147" s="487"/>
      <c r="J1147" s="486"/>
      <c r="K1147" s="487"/>
      <c r="L1147" s="486"/>
      <c r="M1147" s="487"/>
      <c r="N1147" s="486"/>
      <c r="O1147" s="487"/>
      <c r="P1147" s="486"/>
      <c r="Q1147" s="487"/>
      <c r="R1147" s="486"/>
      <c r="S1147" s="487"/>
      <c r="T1147" s="486"/>
      <c r="U1147" s="487"/>
      <c r="V1147" s="486"/>
      <c r="W1147" s="487"/>
      <c r="X1147" s="486"/>
      <c r="Y1147" s="487"/>
      <c r="Z1147" s="486"/>
      <c r="AA1147" s="487"/>
    </row>
    <row r="1148" spans="2:27" x14ac:dyDescent="0.2">
      <c r="B1148" s="406"/>
      <c r="C1148" s="372"/>
      <c r="D1148" s="372"/>
      <c r="E1148" s="486"/>
      <c r="F1148" s="487"/>
      <c r="G1148" s="486"/>
      <c r="H1148" s="487"/>
      <c r="I1148" s="486"/>
      <c r="J1148" s="487"/>
      <c r="K1148" s="486"/>
      <c r="L1148" s="487"/>
      <c r="M1148" s="486"/>
      <c r="N1148" s="487"/>
      <c r="O1148" s="486"/>
      <c r="P1148" s="487"/>
      <c r="Q1148" s="486"/>
      <c r="R1148" s="487"/>
      <c r="S1148" s="486"/>
      <c r="T1148" s="487"/>
      <c r="U1148" s="486"/>
      <c r="V1148" s="487"/>
      <c r="W1148" s="486"/>
      <c r="X1148" s="487"/>
      <c r="Y1148" s="486"/>
      <c r="Z1148" s="487"/>
      <c r="AA1148" s="402"/>
    </row>
    <row r="1149" spans="2:27" x14ac:dyDescent="0.2">
      <c r="B1149" s="405"/>
      <c r="C1149" s="372"/>
      <c r="D1149" s="372"/>
      <c r="E1149" s="402"/>
      <c r="F1149" s="486"/>
      <c r="G1149" s="487"/>
      <c r="H1149" s="486"/>
      <c r="I1149" s="487"/>
      <c r="J1149" s="486"/>
      <c r="K1149" s="487"/>
      <c r="L1149" s="486"/>
      <c r="M1149" s="487"/>
      <c r="N1149" s="486"/>
      <c r="O1149" s="487"/>
      <c r="P1149" s="486"/>
      <c r="Q1149" s="487"/>
      <c r="R1149" s="486"/>
      <c r="S1149" s="487"/>
      <c r="T1149" s="486"/>
      <c r="U1149" s="487"/>
      <c r="V1149" s="486"/>
      <c r="W1149" s="487"/>
      <c r="X1149" s="486"/>
      <c r="Y1149" s="487"/>
      <c r="Z1149" s="486"/>
      <c r="AA1149" s="487"/>
    </row>
    <row r="1150" spans="2:27" x14ac:dyDescent="0.2">
      <c r="B1150" s="406"/>
      <c r="C1150" s="372"/>
      <c r="D1150" s="372"/>
      <c r="E1150" s="486"/>
      <c r="F1150" s="487"/>
      <c r="G1150" s="486"/>
      <c r="H1150" s="487"/>
      <c r="I1150" s="486"/>
      <c r="J1150" s="487"/>
      <c r="K1150" s="486"/>
      <c r="L1150" s="487"/>
      <c r="M1150" s="486"/>
      <c r="N1150" s="487"/>
      <c r="O1150" s="486"/>
      <c r="P1150" s="487"/>
      <c r="Q1150" s="486"/>
      <c r="R1150" s="487"/>
      <c r="S1150" s="486"/>
      <c r="T1150" s="487"/>
      <c r="U1150" s="486"/>
      <c r="V1150" s="487"/>
      <c r="W1150" s="486"/>
      <c r="X1150" s="487"/>
      <c r="Y1150" s="486"/>
      <c r="Z1150" s="487"/>
      <c r="AA1150" s="402"/>
    </row>
    <row r="1151" spans="2:27" x14ac:dyDescent="0.2">
      <c r="B1151" s="405"/>
      <c r="C1151" s="372"/>
      <c r="D1151" s="372"/>
      <c r="E1151" s="402"/>
      <c r="F1151" s="486"/>
      <c r="G1151" s="487"/>
      <c r="H1151" s="486"/>
      <c r="I1151" s="487"/>
      <c r="J1151" s="486"/>
      <c r="K1151" s="487"/>
      <c r="L1151" s="486"/>
      <c r="M1151" s="487"/>
      <c r="N1151" s="486"/>
      <c r="O1151" s="487"/>
      <c r="P1151" s="486"/>
      <c r="Q1151" s="487"/>
      <c r="R1151" s="486"/>
      <c r="S1151" s="487"/>
      <c r="T1151" s="486"/>
      <c r="U1151" s="487"/>
      <c r="V1151" s="486"/>
      <c r="W1151" s="487"/>
      <c r="X1151" s="486"/>
      <c r="Y1151" s="487"/>
      <c r="Z1151" s="486"/>
      <c r="AA1151" s="487"/>
    </row>
    <row r="1152" spans="2:27" x14ac:dyDescent="0.2">
      <c r="B1152" s="406"/>
      <c r="C1152" s="372"/>
      <c r="D1152" s="372"/>
      <c r="E1152" s="486"/>
      <c r="F1152" s="487"/>
      <c r="G1152" s="486"/>
      <c r="H1152" s="487"/>
      <c r="I1152" s="486"/>
      <c r="J1152" s="487"/>
      <c r="K1152" s="486"/>
      <c r="L1152" s="487"/>
      <c r="M1152" s="486"/>
      <c r="N1152" s="487"/>
      <c r="O1152" s="486"/>
      <c r="P1152" s="487"/>
      <c r="Q1152" s="486"/>
      <c r="R1152" s="487"/>
      <c r="S1152" s="486"/>
      <c r="T1152" s="487"/>
      <c r="U1152" s="486"/>
      <c r="V1152" s="487"/>
      <c r="W1152" s="486"/>
      <c r="X1152" s="487"/>
      <c r="Y1152" s="486"/>
      <c r="Z1152" s="487"/>
      <c r="AA1152" s="402"/>
    </row>
    <row r="1153" spans="2:27" x14ac:dyDescent="0.2">
      <c r="B1153" s="405"/>
      <c r="C1153" s="372"/>
      <c r="D1153" s="372"/>
      <c r="E1153" s="402"/>
      <c r="F1153" s="486"/>
      <c r="G1153" s="487"/>
      <c r="H1153" s="486"/>
      <c r="I1153" s="487"/>
      <c r="J1153" s="486"/>
      <c r="K1153" s="487"/>
      <c r="L1153" s="486"/>
      <c r="M1153" s="487"/>
      <c r="N1153" s="486"/>
      <c r="O1153" s="487"/>
      <c r="P1153" s="486"/>
      <c r="Q1153" s="487"/>
      <c r="R1153" s="486"/>
      <c r="S1153" s="487"/>
      <c r="T1153" s="486"/>
      <c r="U1153" s="487"/>
      <c r="V1153" s="486"/>
      <c r="W1153" s="487"/>
      <c r="X1153" s="486"/>
      <c r="Y1153" s="487"/>
      <c r="Z1153" s="486"/>
      <c r="AA1153" s="487"/>
    </row>
    <row r="1154" spans="2:27" x14ac:dyDescent="0.2">
      <c r="B1154" s="406"/>
      <c r="C1154" s="372"/>
      <c r="D1154" s="372"/>
      <c r="E1154" s="486"/>
      <c r="F1154" s="487"/>
      <c r="G1154" s="486"/>
      <c r="H1154" s="487"/>
      <c r="I1154" s="486"/>
      <c r="J1154" s="487"/>
      <c r="K1154" s="486"/>
      <c r="L1154" s="487"/>
      <c r="M1154" s="486"/>
      <c r="N1154" s="487"/>
      <c r="O1154" s="486"/>
      <c r="P1154" s="487"/>
      <c r="Q1154" s="486"/>
      <c r="R1154" s="487"/>
      <c r="S1154" s="486"/>
      <c r="T1154" s="487"/>
      <c r="U1154" s="486"/>
      <c r="V1154" s="487"/>
      <c r="W1154" s="486"/>
      <c r="X1154" s="487"/>
      <c r="Y1154" s="486"/>
      <c r="Z1154" s="487"/>
      <c r="AA1154" s="402"/>
    </row>
    <row r="1155" spans="2:27" x14ac:dyDescent="0.2">
      <c r="B1155" s="405"/>
      <c r="C1155" s="372"/>
      <c r="D1155" s="372"/>
      <c r="E1155" s="402"/>
      <c r="F1155" s="486"/>
      <c r="G1155" s="487"/>
      <c r="H1155" s="486"/>
      <c r="I1155" s="487"/>
      <c r="J1155" s="486"/>
      <c r="K1155" s="487"/>
      <c r="L1155" s="486"/>
      <c r="M1155" s="487"/>
      <c r="N1155" s="486"/>
      <c r="O1155" s="487"/>
      <c r="P1155" s="486"/>
      <c r="Q1155" s="487"/>
      <c r="R1155" s="486"/>
      <c r="S1155" s="487"/>
      <c r="T1155" s="486"/>
      <c r="U1155" s="487"/>
      <c r="V1155" s="486"/>
      <c r="W1155" s="487"/>
      <c r="X1155" s="486"/>
      <c r="Y1155" s="487"/>
      <c r="Z1155" s="486"/>
      <c r="AA1155" s="487"/>
    </row>
    <row r="1156" spans="2:27" x14ac:dyDescent="0.2">
      <c r="B1156" s="406"/>
      <c r="C1156" s="372"/>
      <c r="D1156" s="372"/>
      <c r="E1156" s="486"/>
      <c r="F1156" s="487"/>
      <c r="G1156" s="486"/>
      <c r="H1156" s="487"/>
      <c r="I1156" s="486"/>
      <c r="J1156" s="487"/>
      <c r="K1156" s="486"/>
      <c r="L1156" s="487"/>
      <c r="M1156" s="486"/>
      <c r="N1156" s="487"/>
      <c r="O1156" s="486"/>
      <c r="P1156" s="487"/>
      <c r="Q1156" s="486"/>
      <c r="R1156" s="487"/>
      <c r="S1156" s="486"/>
      <c r="T1156" s="487"/>
      <c r="U1156" s="486"/>
      <c r="V1156" s="487"/>
      <c r="W1156" s="486"/>
      <c r="X1156" s="487"/>
      <c r="Y1156" s="486"/>
      <c r="Z1156" s="487"/>
      <c r="AA1156" s="402"/>
    </row>
    <row r="1157" spans="2:27" x14ac:dyDescent="0.2">
      <c r="B1157" s="405"/>
      <c r="C1157" s="372"/>
      <c r="D1157" s="372"/>
      <c r="E1157" s="402"/>
      <c r="F1157" s="486"/>
      <c r="G1157" s="487"/>
      <c r="H1157" s="486"/>
      <c r="I1157" s="487"/>
      <c r="J1157" s="486"/>
      <c r="K1157" s="487"/>
      <c r="L1157" s="486"/>
      <c r="M1157" s="487"/>
      <c r="N1157" s="486"/>
      <c r="O1157" s="487"/>
      <c r="P1157" s="486"/>
      <c r="Q1157" s="487"/>
      <c r="R1157" s="486"/>
      <c r="S1157" s="487"/>
      <c r="T1157" s="486"/>
      <c r="U1157" s="487"/>
      <c r="V1157" s="486"/>
      <c r="W1157" s="487"/>
      <c r="X1157" s="486"/>
      <c r="Y1157" s="487"/>
      <c r="Z1157" s="486"/>
      <c r="AA1157" s="487"/>
    </row>
    <row r="1158" spans="2:27" x14ac:dyDescent="0.2">
      <c r="B1158" s="406"/>
      <c r="C1158" s="372"/>
      <c r="D1158" s="372"/>
      <c r="E1158" s="486"/>
      <c r="F1158" s="487"/>
      <c r="G1158" s="486"/>
      <c r="H1158" s="487"/>
      <c r="I1158" s="486"/>
      <c r="J1158" s="487"/>
      <c r="K1158" s="486"/>
      <c r="L1158" s="487"/>
      <c r="M1158" s="486"/>
      <c r="N1158" s="487"/>
      <c r="O1158" s="486"/>
      <c r="P1158" s="487"/>
      <c r="Q1158" s="486"/>
      <c r="R1158" s="487"/>
      <c r="S1158" s="486"/>
      <c r="T1158" s="487"/>
      <c r="U1158" s="486"/>
      <c r="V1158" s="487"/>
      <c r="W1158" s="486"/>
      <c r="X1158" s="487"/>
      <c r="Y1158" s="486"/>
      <c r="Z1158" s="487"/>
      <c r="AA1158" s="402"/>
    </row>
    <row r="1159" spans="2:27" x14ac:dyDescent="0.2">
      <c r="B1159" s="405"/>
      <c r="C1159" s="372"/>
      <c r="D1159" s="372"/>
      <c r="E1159" s="402"/>
      <c r="F1159" s="486"/>
      <c r="G1159" s="487"/>
      <c r="H1159" s="486"/>
      <c r="I1159" s="487"/>
      <c r="J1159" s="486"/>
      <c r="K1159" s="487"/>
      <c r="L1159" s="486"/>
      <c r="M1159" s="487"/>
      <c r="N1159" s="486"/>
      <c r="O1159" s="487"/>
      <c r="P1159" s="486"/>
      <c r="Q1159" s="487"/>
      <c r="R1159" s="486"/>
      <c r="S1159" s="487"/>
      <c r="T1159" s="486"/>
      <c r="U1159" s="487"/>
      <c r="V1159" s="486"/>
      <c r="W1159" s="487"/>
      <c r="X1159" s="486"/>
      <c r="Y1159" s="487"/>
      <c r="Z1159" s="486"/>
      <c r="AA1159" s="487"/>
    </row>
    <row r="1160" spans="2:27" x14ac:dyDescent="0.2">
      <c r="B1160" s="406"/>
      <c r="C1160" s="372"/>
      <c r="D1160" s="372"/>
      <c r="E1160" s="486"/>
      <c r="F1160" s="487"/>
      <c r="G1160" s="486"/>
      <c r="H1160" s="487"/>
      <c r="I1160" s="486"/>
      <c r="J1160" s="487"/>
      <c r="K1160" s="486"/>
      <c r="L1160" s="487"/>
      <c r="M1160" s="486"/>
      <c r="N1160" s="487"/>
      <c r="O1160" s="486"/>
      <c r="P1160" s="487"/>
      <c r="Q1160" s="486"/>
      <c r="R1160" s="487"/>
      <c r="S1160" s="486"/>
      <c r="T1160" s="487"/>
      <c r="U1160" s="486"/>
      <c r="V1160" s="487"/>
      <c r="W1160" s="486"/>
      <c r="X1160" s="487"/>
      <c r="Y1160" s="486"/>
      <c r="Z1160" s="487"/>
      <c r="AA1160" s="402"/>
    </row>
    <row r="1161" spans="2:27" x14ac:dyDescent="0.2">
      <c r="B1161" s="405"/>
      <c r="C1161" s="372"/>
      <c r="D1161" s="372"/>
      <c r="E1161" s="402"/>
      <c r="F1161" s="486"/>
      <c r="G1161" s="487"/>
      <c r="H1161" s="486"/>
      <c r="I1161" s="487"/>
      <c r="J1161" s="486"/>
      <c r="K1161" s="487"/>
      <c r="L1161" s="486"/>
      <c r="M1161" s="487"/>
      <c r="N1161" s="486"/>
      <c r="O1161" s="487"/>
      <c r="P1161" s="486"/>
      <c r="Q1161" s="487"/>
      <c r="R1161" s="486"/>
      <c r="S1161" s="487"/>
      <c r="T1161" s="486"/>
      <c r="U1161" s="487"/>
      <c r="V1161" s="486"/>
      <c r="W1161" s="487"/>
      <c r="X1161" s="486"/>
      <c r="Y1161" s="487"/>
      <c r="Z1161" s="486"/>
      <c r="AA1161" s="487"/>
    </row>
    <row r="1162" spans="2:27" x14ac:dyDescent="0.2">
      <c r="B1162" s="406"/>
      <c r="C1162" s="372"/>
      <c r="D1162" s="372"/>
      <c r="E1162" s="486"/>
      <c r="F1162" s="487"/>
      <c r="G1162" s="486"/>
      <c r="H1162" s="487"/>
      <c r="I1162" s="486"/>
      <c r="J1162" s="487"/>
      <c r="K1162" s="486"/>
      <c r="L1162" s="487"/>
      <c r="M1162" s="486"/>
      <c r="N1162" s="487"/>
      <c r="O1162" s="486"/>
      <c r="P1162" s="487"/>
      <c r="Q1162" s="486"/>
      <c r="R1162" s="487"/>
      <c r="S1162" s="486"/>
      <c r="T1162" s="487"/>
      <c r="U1162" s="486"/>
      <c r="V1162" s="487"/>
      <c r="W1162" s="486"/>
      <c r="X1162" s="487"/>
      <c r="Y1162" s="486"/>
      <c r="Z1162" s="487"/>
      <c r="AA1162" s="402"/>
    </row>
    <row r="1163" spans="2:27" x14ac:dyDescent="0.2">
      <c r="B1163" s="405"/>
      <c r="C1163" s="372"/>
      <c r="D1163" s="372"/>
      <c r="E1163" s="402"/>
      <c r="F1163" s="486"/>
      <c r="G1163" s="487"/>
      <c r="H1163" s="486"/>
      <c r="I1163" s="487"/>
      <c r="J1163" s="486"/>
      <c r="K1163" s="487"/>
      <c r="L1163" s="486"/>
      <c r="M1163" s="487"/>
      <c r="N1163" s="486"/>
      <c r="O1163" s="487"/>
      <c r="P1163" s="486"/>
      <c r="Q1163" s="487"/>
      <c r="R1163" s="486"/>
      <c r="S1163" s="487"/>
      <c r="T1163" s="486"/>
      <c r="U1163" s="487"/>
      <c r="V1163" s="486"/>
      <c r="W1163" s="487"/>
      <c r="X1163" s="486"/>
      <c r="Y1163" s="487"/>
      <c r="Z1163" s="486"/>
      <c r="AA1163" s="487"/>
    </row>
    <row r="1164" spans="2:27" x14ac:dyDescent="0.2">
      <c r="B1164" s="406"/>
      <c r="C1164" s="372"/>
      <c r="D1164" s="372"/>
      <c r="E1164" s="486"/>
      <c r="F1164" s="487"/>
      <c r="G1164" s="486"/>
      <c r="H1164" s="487"/>
      <c r="I1164" s="486"/>
      <c r="J1164" s="487"/>
      <c r="K1164" s="486"/>
      <c r="L1164" s="487"/>
      <c r="M1164" s="486"/>
      <c r="N1164" s="487"/>
      <c r="O1164" s="486"/>
      <c r="P1164" s="487"/>
      <c r="Q1164" s="486"/>
      <c r="R1164" s="487"/>
      <c r="S1164" s="486"/>
      <c r="T1164" s="487"/>
      <c r="U1164" s="486"/>
      <c r="V1164" s="487"/>
      <c r="W1164" s="486"/>
      <c r="X1164" s="487"/>
      <c r="Y1164" s="486"/>
      <c r="Z1164" s="487"/>
      <c r="AA1164" s="402"/>
    </row>
    <row r="1165" spans="2:27" x14ac:dyDescent="0.2">
      <c r="B1165" s="405"/>
      <c r="C1165" s="372"/>
      <c r="D1165" s="372"/>
      <c r="E1165" s="402"/>
      <c r="F1165" s="486"/>
      <c r="G1165" s="487"/>
      <c r="H1165" s="486"/>
      <c r="I1165" s="487"/>
      <c r="J1165" s="486"/>
      <c r="K1165" s="487"/>
      <c r="L1165" s="486"/>
      <c r="M1165" s="487"/>
      <c r="N1165" s="486"/>
      <c r="O1165" s="487"/>
      <c r="P1165" s="486"/>
      <c r="Q1165" s="487"/>
      <c r="R1165" s="486"/>
      <c r="S1165" s="487"/>
      <c r="T1165" s="486"/>
      <c r="U1165" s="487"/>
      <c r="V1165" s="486"/>
      <c r="W1165" s="487"/>
      <c r="X1165" s="486"/>
      <c r="Y1165" s="487"/>
      <c r="Z1165" s="486"/>
      <c r="AA1165" s="487"/>
    </row>
    <row r="1166" spans="2:27" x14ac:dyDescent="0.2">
      <c r="B1166" s="406"/>
      <c r="C1166" s="372"/>
      <c r="D1166" s="372"/>
      <c r="E1166" s="486"/>
      <c r="F1166" s="487"/>
      <c r="G1166" s="486"/>
      <c r="H1166" s="487"/>
      <c r="I1166" s="486"/>
      <c r="J1166" s="487"/>
      <c r="K1166" s="486"/>
      <c r="L1166" s="487"/>
      <c r="M1166" s="486"/>
      <c r="N1166" s="487"/>
      <c r="O1166" s="486"/>
      <c r="P1166" s="487"/>
      <c r="Q1166" s="486"/>
      <c r="R1166" s="487"/>
      <c r="S1166" s="486"/>
      <c r="T1166" s="487"/>
      <c r="U1166" s="486"/>
      <c r="V1166" s="487"/>
      <c r="W1166" s="486"/>
      <c r="X1166" s="487"/>
      <c r="Y1166" s="486"/>
      <c r="Z1166" s="487"/>
      <c r="AA1166" s="402"/>
    </row>
    <row r="1167" spans="2:27" x14ac:dyDescent="0.2">
      <c r="B1167" s="405"/>
      <c r="C1167" s="372"/>
      <c r="D1167" s="372"/>
      <c r="E1167" s="402"/>
      <c r="F1167" s="486"/>
      <c r="G1167" s="487"/>
      <c r="H1167" s="486"/>
      <c r="I1167" s="487"/>
      <c r="J1167" s="486"/>
      <c r="K1167" s="487"/>
      <c r="L1167" s="486"/>
      <c r="M1167" s="487"/>
      <c r="N1167" s="486"/>
      <c r="O1167" s="487"/>
      <c r="P1167" s="486"/>
      <c r="Q1167" s="487"/>
      <c r="R1167" s="486"/>
      <c r="S1167" s="487"/>
      <c r="T1167" s="486"/>
      <c r="U1167" s="487"/>
      <c r="V1167" s="486"/>
      <c r="W1167" s="487"/>
      <c r="X1167" s="486"/>
      <c r="Y1167" s="487"/>
      <c r="Z1167" s="486"/>
      <c r="AA1167" s="487"/>
    </row>
    <row r="1168" spans="2:27" x14ac:dyDescent="0.2">
      <c r="B1168" s="406"/>
      <c r="C1168" s="372"/>
      <c r="D1168" s="372"/>
      <c r="E1168" s="486"/>
      <c r="F1168" s="487"/>
      <c r="G1168" s="486"/>
      <c r="H1168" s="487"/>
      <c r="I1168" s="486"/>
      <c r="J1168" s="487"/>
      <c r="K1168" s="486"/>
      <c r="L1168" s="487"/>
      <c r="M1168" s="486"/>
      <c r="N1168" s="487"/>
      <c r="O1168" s="486"/>
      <c r="P1168" s="487"/>
      <c r="Q1168" s="486"/>
      <c r="R1168" s="487"/>
      <c r="S1168" s="486"/>
      <c r="T1168" s="487"/>
      <c r="U1168" s="486"/>
      <c r="V1168" s="487"/>
      <c r="W1168" s="486"/>
      <c r="X1168" s="487"/>
      <c r="Y1168" s="486"/>
      <c r="Z1168" s="487"/>
      <c r="AA1168" s="402"/>
    </row>
    <row r="1169" spans="2:27" x14ac:dyDescent="0.2">
      <c r="B1169" s="405"/>
      <c r="C1169" s="372"/>
      <c r="D1169" s="372"/>
      <c r="E1169" s="402"/>
      <c r="F1169" s="486"/>
      <c r="G1169" s="487"/>
      <c r="H1169" s="486"/>
      <c r="I1169" s="487"/>
      <c r="J1169" s="486"/>
      <c r="K1169" s="487"/>
      <c r="L1169" s="486"/>
      <c r="M1169" s="487"/>
      <c r="N1169" s="486"/>
      <c r="O1169" s="487"/>
      <c r="P1169" s="486"/>
      <c r="Q1169" s="487"/>
      <c r="R1169" s="486"/>
      <c r="S1169" s="487"/>
      <c r="T1169" s="486"/>
      <c r="U1169" s="487"/>
      <c r="V1169" s="486"/>
      <c r="W1169" s="487"/>
      <c r="X1169" s="486"/>
      <c r="Y1169" s="487"/>
      <c r="Z1169" s="486"/>
      <c r="AA1169" s="487"/>
    </row>
    <row r="1170" spans="2:27" x14ac:dyDescent="0.2">
      <c r="B1170" s="406"/>
      <c r="C1170" s="372"/>
      <c r="D1170" s="372"/>
      <c r="E1170" s="486"/>
      <c r="F1170" s="487"/>
      <c r="G1170" s="486"/>
      <c r="H1170" s="487"/>
      <c r="I1170" s="486"/>
      <c r="J1170" s="487"/>
      <c r="K1170" s="486"/>
      <c r="L1170" s="487"/>
      <c r="M1170" s="486"/>
      <c r="N1170" s="487"/>
      <c r="O1170" s="486"/>
      <c r="P1170" s="487"/>
      <c r="Q1170" s="486"/>
      <c r="R1170" s="487"/>
      <c r="S1170" s="486"/>
      <c r="T1170" s="487"/>
      <c r="U1170" s="486"/>
      <c r="V1170" s="487"/>
      <c r="W1170" s="486"/>
      <c r="X1170" s="487"/>
      <c r="Y1170" s="486"/>
      <c r="Z1170" s="487"/>
      <c r="AA1170" s="402"/>
    </row>
    <row r="1171" spans="2:27" x14ac:dyDescent="0.2">
      <c r="B1171" s="405"/>
      <c r="C1171" s="372"/>
      <c r="D1171" s="372"/>
      <c r="E1171" s="402"/>
      <c r="F1171" s="486"/>
      <c r="G1171" s="487"/>
      <c r="H1171" s="486"/>
      <c r="I1171" s="487"/>
      <c r="J1171" s="486"/>
      <c r="K1171" s="487"/>
      <c r="L1171" s="486"/>
      <c r="M1171" s="487"/>
      <c r="N1171" s="486"/>
      <c r="O1171" s="487"/>
      <c r="P1171" s="486"/>
      <c r="Q1171" s="487"/>
      <c r="R1171" s="486"/>
      <c r="S1171" s="487"/>
      <c r="T1171" s="486"/>
      <c r="U1171" s="487"/>
      <c r="V1171" s="486"/>
      <c r="W1171" s="487"/>
      <c r="X1171" s="486"/>
      <c r="Y1171" s="487"/>
      <c r="Z1171" s="486"/>
      <c r="AA1171" s="487"/>
    </row>
    <row r="1172" spans="2:27" x14ac:dyDescent="0.2">
      <c r="B1172" s="406"/>
      <c r="C1172" s="372"/>
      <c r="D1172" s="372"/>
      <c r="E1172" s="486"/>
      <c r="F1172" s="487"/>
      <c r="G1172" s="486"/>
      <c r="H1172" s="487"/>
      <c r="I1172" s="486"/>
      <c r="J1172" s="487"/>
      <c r="K1172" s="486"/>
      <c r="L1172" s="487"/>
      <c r="M1172" s="486"/>
      <c r="N1172" s="487"/>
      <c r="O1172" s="486"/>
      <c r="P1172" s="487"/>
      <c r="Q1172" s="486"/>
      <c r="R1172" s="487"/>
      <c r="S1172" s="486"/>
      <c r="T1172" s="487"/>
      <c r="U1172" s="486"/>
      <c r="V1172" s="487"/>
      <c r="W1172" s="486"/>
      <c r="X1172" s="487"/>
      <c r="Y1172" s="486"/>
      <c r="Z1172" s="487"/>
      <c r="AA1172" s="402"/>
    </row>
    <row r="1173" spans="2:27" x14ac:dyDescent="0.2">
      <c r="B1173" s="405"/>
      <c r="C1173" s="372"/>
      <c r="D1173" s="372"/>
      <c r="E1173" s="402"/>
      <c r="F1173" s="486"/>
      <c r="G1173" s="487"/>
      <c r="H1173" s="486"/>
      <c r="I1173" s="487"/>
      <c r="J1173" s="486"/>
      <c r="K1173" s="487"/>
      <c r="L1173" s="486"/>
      <c r="M1173" s="487"/>
      <c r="N1173" s="486"/>
      <c r="O1173" s="487"/>
      <c r="P1173" s="486"/>
      <c r="Q1173" s="487"/>
      <c r="R1173" s="486"/>
      <c r="S1173" s="487"/>
      <c r="T1173" s="486"/>
      <c r="U1173" s="487"/>
      <c r="V1173" s="486"/>
      <c r="W1173" s="487"/>
      <c r="X1173" s="486"/>
      <c r="Y1173" s="487"/>
      <c r="Z1173" s="486"/>
      <c r="AA1173" s="487"/>
    </row>
    <row r="1174" spans="2:27" x14ac:dyDescent="0.2">
      <c r="B1174" s="406"/>
      <c r="C1174" s="372"/>
      <c r="D1174" s="372"/>
      <c r="E1174" s="486"/>
      <c r="F1174" s="487"/>
      <c r="G1174" s="486"/>
      <c r="H1174" s="487"/>
      <c r="I1174" s="486"/>
      <c r="J1174" s="487"/>
      <c r="K1174" s="486"/>
      <c r="L1174" s="487"/>
      <c r="M1174" s="486"/>
      <c r="N1174" s="487"/>
      <c r="O1174" s="486"/>
      <c r="P1174" s="487"/>
      <c r="Q1174" s="486"/>
      <c r="R1174" s="487"/>
      <c r="S1174" s="486"/>
      <c r="T1174" s="487"/>
      <c r="U1174" s="486"/>
      <c r="V1174" s="487"/>
      <c r="W1174" s="486"/>
      <c r="X1174" s="487"/>
      <c r="Y1174" s="486"/>
      <c r="Z1174" s="487"/>
      <c r="AA1174" s="402"/>
    </row>
    <row r="1175" spans="2:27" x14ac:dyDescent="0.2">
      <c r="B1175" s="405"/>
      <c r="C1175" s="372"/>
      <c r="D1175" s="372"/>
      <c r="E1175" s="402"/>
      <c r="F1175" s="486"/>
      <c r="G1175" s="487"/>
      <c r="H1175" s="486"/>
      <c r="I1175" s="487"/>
      <c r="J1175" s="486"/>
      <c r="K1175" s="487"/>
      <c r="L1175" s="486"/>
      <c r="M1175" s="487"/>
      <c r="N1175" s="486"/>
      <c r="O1175" s="487"/>
      <c r="P1175" s="486"/>
      <c r="Q1175" s="487"/>
      <c r="R1175" s="486"/>
      <c r="S1175" s="487"/>
      <c r="T1175" s="486"/>
      <c r="U1175" s="487"/>
      <c r="V1175" s="486"/>
      <c r="W1175" s="487"/>
      <c r="X1175" s="486"/>
      <c r="Y1175" s="487"/>
      <c r="Z1175" s="486"/>
      <c r="AA1175" s="487"/>
    </row>
    <row r="1176" spans="2:27" x14ac:dyDescent="0.2">
      <c r="B1176" s="406"/>
      <c r="C1176" s="372"/>
      <c r="D1176" s="372"/>
      <c r="E1176" s="486"/>
      <c r="F1176" s="487"/>
      <c r="G1176" s="486"/>
      <c r="H1176" s="487"/>
      <c r="I1176" s="486"/>
      <c r="J1176" s="487"/>
      <c r="K1176" s="486"/>
      <c r="L1176" s="487"/>
      <c r="M1176" s="486"/>
      <c r="N1176" s="487"/>
      <c r="O1176" s="486"/>
      <c r="P1176" s="487"/>
      <c r="Q1176" s="486"/>
      <c r="R1176" s="487"/>
      <c r="S1176" s="486"/>
      <c r="T1176" s="487"/>
      <c r="U1176" s="486"/>
      <c r="V1176" s="487"/>
      <c r="W1176" s="486"/>
      <c r="X1176" s="487"/>
      <c r="Y1176" s="486"/>
      <c r="Z1176" s="487"/>
      <c r="AA1176" s="402"/>
    </row>
    <row r="1177" spans="2:27" x14ac:dyDescent="0.2">
      <c r="B1177" s="405"/>
      <c r="C1177" s="372"/>
      <c r="D1177" s="372"/>
      <c r="E1177" s="402"/>
      <c r="F1177" s="486"/>
      <c r="G1177" s="487"/>
      <c r="H1177" s="486"/>
      <c r="I1177" s="487"/>
      <c r="J1177" s="486"/>
      <c r="K1177" s="487"/>
      <c r="L1177" s="486"/>
      <c r="M1177" s="487"/>
      <c r="N1177" s="486"/>
      <c r="O1177" s="487"/>
      <c r="P1177" s="486"/>
      <c r="Q1177" s="487"/>
      <c r="R1177" s="486"/>
      <c r="S1177" s="487"/>
      <c r="T1177" s="486"/>
      <c r="U1177" s="487"/>
      <c r="V1177" s="486"/>
      <c r="W1177" s="487"/>
      <c r="X1177" s="486"/>
      <c r="Y1177" s="487"/>
      <c r="Z1177" s="486"/>
      <c r="AA1177" s="487"/>
    </row>
    <row r="1178" spans="2:27" x14ac:dyDescent="0.2">
      <c r="B1178" s="406"/>
      <c r="C1178" s="372"/>
      <c r="D1178" s="372"/>
      <c r="E1178" s="486"/>
      <c r="F1178" s="487"/>
      <c r="G1178" s="486"/>
      <c r="H1178" s="487"/>
      <c r="I1178" s="486"/>
      <c r="J1178" s="487"/>
      <c r="K1178" s="486"/>
      <c r="L1178" s="487"/>
      <c r="M1178" s="486"/>
      <c r="N1178" s="487"/>
      <c r="O1178" s="486"/>
      <c r="P1178" s="487"/>
      <c r="Q1178" s="486"/>
      <c r="R1178" s="487"/>
      <c r="S1178" s="486"/>
      <c r="T1178" s="487"/>
      <c r="U1178" s="486"/>
      <c r="V1178" s="487"/>
      <c r="W1178" s="486"/>
      <c r="X1178" s="487"/>
      <c r="Y1178" s="486"/>
      <c r="Z1178" s="487"/>
      <c r="AA1178" s="402"/>
    </row>
    <row r="1179" spans="2:27" x14ac:dyDescent="0.2">
      <c r="B1179" s="405"/>
      <c r="C1179" s="372"/>
      <c r="D1179" s="372"/>
      <c r="E1179" s="402"/>
      <c r="F1179" s="486"/>
      <c r="G1179" s="487"/>
      <c r="H1179" s="486"/>
      <c r="I1179" s="487"/>
      <c r="J1179" s="486"/>
      <c r="K1179" s="487"/>
      <c r="L1179" s="486"/>
      <c r="M1179" s="487"/>
      <c r="N1179" s="486"/>
      <c r="O1179" s="487"/>
      <c r="P1179" s="486"/>
      <c r="Q1179" s="487"/>
      <c r="R1179" s="486"/>
      <c r="S1179" s="487"/>
      <c r="T1179" s="486"/>
      <c r="U1179" s="487"/>
      <c r="V1179" s="486"/>
      <c r="W1179" s="487"/>
      <c r="X1179" s="486"/>
      <c r="Y1179" s="487"/>
      <c r="Z1179" s="486"/>
      <c r="AA1179" s="487"/>
    </row>
    <row r="1180" spans="2:27" x14ac:dyDescent="0.2">
      <c r="B1180" s="406"/>
      <c r="C1180" s="372"/>
      <c r="D1180" s="372"/>
      <c r="E1180" s="486"/>
      <c r="F1180" s="487"/>
      <c r="G1180" s="486"/>
      <c r="H1180" s="487"/>
      <c r="I1180" s="486"/>
      <c r="J1180" s="487"/>
      <c r="K1180" s="486"/>
      <c r="L1180" s="487"/>
      <c r="M1180" s="486"/>
      <c r="N1180" s="487"/>
      <c r="O1180" s="486"/>
      <c r="P1180" s="487"/>
      <c r="Q1180" s="486"/>
      <c r="R1180" s="487"/>
      <c r="S1180" s="486"/>
      <c r="T1180" s="487"/>
      <c r="U1180" s="486"/>
      <c r="V1180" s="487"/>
      <c r="W1180" s="486"/>
      <c r="X1180" s="487"/>
      <c r="Y1180" s="486"/>
      <c r="Z1180" s="487"/>
      <c r="AA1180" s="402"/>
    </row>
    <row r="1181" spans="2:27" x14ac:dyDescent="0.2">
      <c r="B1181" s="405"/>
      <c r="C1181" s="372"/>
      <c r="D1181" s="372"/>
      <c r="E1181" s="402"/>
      <c r="F1181" s="486"/>
      <c r="G1181" s="487"/>
      <c r="H1181" s="486"/>
      <c r="I1181" s="487"/>
      <c r="J1181" s="486"/>
      <c r="K1181" s="487"/>
      <c r="L1181" s="486"/>
      <c r="M1181" s="487"/>
      <c r="N1181" s="486"/>
      <c r="O1181" s="487"/>
      <c r="P1181" s="486"/>
      <c r="Q1181" s="487"/>
      <c r="R1181" s="486"/>
      <c r="S1181" s="487"/>
      <c r="T1181" s="486"/>
      <c r="U1181" s="487"/>
      <c r="V1181" s="486"/>
      <c r="W1181" s="487"/>
      <c r="X1181" s="486"/>
      <c r="Y1181" s="487"/>
      <c r="Z1181" s="486"/>
      <c r="AA1181" s="487"/>
    </row>
    <row r="1182" spans="2:27" x14ac:dyDescent="0.2">
      <c r="B1182" s="406"/>
      <c r="C1182" s="372"/>
      <c r="D1182" s="372"/>
      <c r="E1182" s="486"/>
      <c r="F1182" s="487"/>
      <c r="G1182" s="486"/>
      <c r="H1182" s="487"/>
      <c r="I1182" s="486"/>
      <c r="J1182" s="487"/>
      <c r="K1182" s="486"/>
      <c r="L1182" s="487"/>
      <c r="M1182" s="486"/>
      <c r="N1182" s="487"/>
      <c r="O1182" s="486"/>
      <c r="P1182" s="487"/>
      <c r="Q1182" s="486"/>
      <c r="R1182" s="487"/>
      <c r="S1182" s="486"/>
      <c r="T1182" s="487"/>
      <c r="U1182" s="486"/>
      <c r="V1182" s="487"/>
      <c r="W1182" s="486"/>
      <c r="X1182" s="487"/>
      <c r="Y1182" s="486"/>
      <c r="Z1182" s="487"/>
      <c r="AA1182" s="402"/>
    </row>
    <row r="1183" spans="2:27" x14ac:dyDescent="0.2">
      <c r="B1183" s="405"/>
      <c r="C1183" s="372"/>
      <c r="D1183" s="372"/>
      <c r="E1183" s="402"/>
      <c r="F1183" s="486"/>
      <c r="G1183" s="487"/>
      <c r="H1183" s="486"/>
      <c r="I1183" s="487"/>
      <c r="J1183" s="486"/>
      <c r="K1183" s="487"/>
      <c r="L1183" s="486"/>
      <c r="M1183" s="487"/>
      <c r="N1183" s="486"/>
      <c r="O1183" s="487"/>
      <c r="P1183" s="486"/>
      <c r="Q1183" s="487"/>
      <c r="R1183" s="486"/>
      <c r="S1183" s="487"/>
      <c r="T1183" s="486"/>
      <c r="U1183" s="487"/>
      <c r="V1183" s="486"/>
      <c r="W1183" s="487"/>
      <c r="X1183" s="486"/>
      <c r="Y1183" s="487"/>
      <c r="Z1183" s="486"/>
      <c r="AA1183" s="487"/>
    </row>
    <row r="1184" spans="2:27" x14ac:dyDescent="0.2">
      <c r="B1184" s="406"/>
      <c r="C1184" s="372"/>
      <c r="D1184" s="372"/>
      <c r="E1184" s="486"/>
      <c r="F1184" s="487"/>
      <c r="G1184" s="486"/>
      <c r="H1184" s="487"/>
      <c r="I1184" s="486"/>
      <c r="J1184" s="487"/>
      <c r="K1184" s="486"/>
      <c r="L1184" s="487"/>
      <c r="M1184" s="486"/>
      <c r="N1184" s="487"/>
      <c r="O1184" s="486"/>
      <c r="P1184" s="487"/>
      <c r="Q1184" s="486"/>
      <c r="R1184" s="487"/>
      <c r="S1184" s="486"/>
      <c r="T1184" s="487"/>
      <c r="U1184" s="486"/>
      <c r="V1184" s="487"/>
      <c r="W1184" s="486"/>
      <c r="X1184" s="487"/>
      <c r="Y1184" s="486"/>
      <c r="Z1184" s="487"/>
      <c r="AA1184" s="402"/>
    </row>
    <row r="1185" spans="2:27" x14ac:dyDescent="0.2">
      <c r="B1185" s="405"/>
      <c r="C1185" s="372"/>
      <c r="D1185" s="372"/>
      <c r="E1185" s="402"/>
      <c r="F1185" s="486"/>
      <c r="G1185" s="487"/>
      <c r="H1185" s="486"/>
      <c r="I1185" s="487"/>
      <c r="J1185" s="486"/>
      <c r="K1185" s="487"/>
      <c r="L1185" s="486"/>
      <c r="M1185" s="487"/>
      <c r="N1185" s="486"/>
      <c r="O1185" s="487"/>
      <c r="P1185" s="486"/>
      <c r="Q1185" s="487"/>
      <c r="R1185" s="486"/>
      <c r="S1185" s="487"/>
      <c r="T1185" s="486"/>
      <c r="U1185" s="487"/>
      <c r="V1185" s="486"/>
      <c r="W1185" s="487"/>
      <c r="X1185" s="486"/>
      <c r="Y1185" s="487"/>
      <c r="Z1185" s="486"/>
      <c r="AA1185" s="487"/>
    </row>
    <row r="1186" spans="2:27" x14ac:dyDescent="0.2">
      <c r="B1186" s="406"/>
      <c r="C1186" s="372"/>
      <c r="D1186" s="372"/>
      <c r="E1186" s="486"/>
      <c r="F1186" s="487"/>
      <c r="G1186" s="486"/>
      <c r="H1186" s="487"/>
      <c r="I1186" s="486"/>
      <c r="J1186" s="487"/>
      <c r="K1186" s="486"/>
      <c r="L1186" s="487"/>
      <c r="M1186" s="486"/>
      <c r="N1186" s="487"/>
      <c r="O1186" s="486"/>
      <c r="P1186" s="487"/>
      <c r="Q1186" s="486"/>
      <c r="R1186" s="487"/>
      <c r="S1186" s="486"/>
      <c r="T1186" s="487"/>
      <c r="U1186" s="486"/>
      <c r="V1186" s="487"/>
      <c r="W1186" s="486"/>
      <c r="X1186" s="487"/>
      <c r="Y1186" s="486"/>
      <c r="Z1186" s="487"/>
      <c r="AA1186" s="402"/>
    </row>
    <row r="1187" spans="2:27" x14ac:dyDescent="0.2">
      <c r="B1187" s="405"/>
      <c r="C1187" s="372"/>
      <c r="D1187" s="372"/>
      <c r="E1187" s="402"/>
      <c r="F1187" s="486"/>
      <c r="G1187" s="487"/>
      <c r="H1187" s="486"/>
      <c r="I1187" s="487"/>
      <c r="J1187" s="486"/>
      <c r="K1187" s="487"/>
      <c r="L1187" s="486"/>
      <c r="M1187" s="487"/>
      <c r="N1187" s="486"/>
      <c r="O1187" s="487"/>
      <c r="P1187" s="486"/>
      <c r="Q1187" s="487"/>
      <c r="R1187" s="486"/>
      <c r="S1187" s="487"/>
      <c r="T1187" s="486"/>
      <c r="U1187" s="487"/>
      <c r="V1187" s="486"/>
      <c r="W1187" s="487"/>
      <c r="X1187" s="486"/>
      <c r="Y1187" s="487"/>
      <c r="Z1187" s="486"/>
      <c r="AA1187" s="487"/>
    </row>
    <row r="1188" spans="2:27" x14ac:dyDescent="0.2">
      <c r="B1188" s="406"/>
      <c r="C1188" s="372"/>
      <c r="D1188" s="372"/>
      <c r="E1188" s="486"/>
      <c r="F1188" s="487"/>
      <c r="G1188" s="486"/>
      <c r="H1188" s="487"/>
      <c r="I1188" s="486"/>
      <c r="J1188" s="487"/>
      <c r="K1188" s="486"/>
      <c r="L1188" s="487"/>
      <c r="M1188" s="486"/>
      <c r="N1188" s="487"/>
      <c r="O1188" s="486"/>
      <c r="P1188" s="487"/>
      <c r="Q1188" s="486"/>
      <c r="R1188" s="487"/>
      <c r="S1188" s="486"/>
      <c r="T1188" s="487"/>
      <c r="U1188" s="486"/>
      <c r="V1188" s="487"/>
      <c r="W1188" s="486"/>
      <c r="X1188" s="487"/>
      <c r="Y1188" s="486"/>
      <c r="Z1188" s="487"/>
      <c r="AA1188" s="402"/>
    </row>
    <row r="1189" spans="2:27" x14ac:dyDescent="0.2">
      <c r="B1189" s="405"/>
      <c r="C1189" s="372"/>
      <c r="D1189" s="372"/>
      <c r="E1189" s="402"/>
      <c r="F1189" s="486"/>
      <c r="G1189" s="487"/>
      <c r="H1189" s="486"/>
      <c r="I1189" s="487"/>
      <c r="J1189" s="486"/>
      <c r="K1189" s="487"/>
      <c r="L1189" s="486"/>
      <c r="M1189" s="487"/>
      <c r="N1189" s="486"/>
      <c r="O1189" s="487"/>
      <c r="P1189" s="486"/>
      <c r="Q1189" s="487"/>
      <c r="R1189" s="486"/>
      <c r="S1189" s="487"/>
      <c r="T1189" s="486"/>
      <c r="U1189" s="487"/>
      <c r="V1189" s="486"/>
      <c r="W1189" s="487"/>
      <c r="X1189" s="486"/>
      <c r="Y1189" s="487"/>
      <c r="Z1189" s="486"/>
      <c r="AA1189" s="487"/>
    </row>
    <row r="1190" spans="2:27" x14ac:dyDescent="0.2">
      <c r="B1190" s="406"/>
      <c r="C1190" s="372"/>
      <c r="D1190" s="372"/>
      <c r="E1190" s="486"/>
      <c r="F1190" s="487"/>
      <c r="G1190" s="486"/>
      <c r="H1190" s="487"/>
      <c r="I1190" s="486"/>
      <c r="J1190" s="487"/>
      <c r="K1190" s="486"/>
      <c r="L1190" s="487"/>
      <c r="M1190" s="486"/>
      <c r="N1190" s="487"/>
      <c r="O1190" s="486"/>
      <c r="P1190" s="487"/>
      <c r="Q1190" s="486"/>
      <c r="R1190" s="487"/>
      <c r="S1190" s="486"/>
      <c r="T1190" s="487"/>
      <c r="U1190" s="486"/>
      <c r="V1190" s="487"/>
      <c r="W1190" s="486"/>
      <c r="X1190" s="487"/>
      <c r="Y1190" s="486"/>
      <c r="Z1190" s="487"/>
      <c r="AA1190" s="402"/>
    </row>
    <row r="1191" spans="2:27" x14ac:dyDescent="0.2">
      <c r="B1191" s="405"/>
      <c r="C1191" s="372"/>
      <c r="D1191" s="372"/>
      <c r="E1191" s="402"/>
      <c r="F1191" s="486"/>
      <c r="G1191" s="487"/>
      <c r="H1191" s="486"/>
      <c r="I1191" s="487"/>
      <c r="J1191" s="486"/>
      <c r="K1191" s="487"/>
      <c r="L1191" s="486"/>
      <c r="M1191" s="487"/>
      <c r="N1191" s="486"/>
      <c r="O1191" s="487"/>
      <c r="P1191" s="486"/>
      <c r="Q1191" s="487"/>
      <c r="R1191" s="486"/>
      <c r="S1191" s="487"/>
      <c r="T1191" s="486"/>
      <c r="U1191" s="487"/>
      <c r="V1191" s="486"/>
      <c r="W1191" s="487"/>
      <c r="X1191" s="486"/>
      <c r="Y1191" s="487"/>
      <c r="Z1191" s="486"/>
      <c r="AA1191" s="487"/>
    </row>
    <row r="1192" spans="2:27" x14ac:dyDescent="0.2">
      <c r="B1192" s="406"/>
      <c r="C1192" s="372"/>
      <c r="D1192" s="372"/>
      <c r="E1192" s="486"/>
      <c r="F1192" s="487"/>
      <c r="G1192" s="486"/>
      <c r="H1192" s="487"/>
      <c r="I1192" s="486"/>
      <c r="J1192" s="487"/>
      <c r="K1192" s="486"/>
      <c r="L1192" s="487"/>
      <c r="M1192" s="486"/>
      <c r="N1192" s="487"/>
      <c r="O1192" s="486"/>
      <c r="P1192" s="487"/>
      <c r="Q1192" s="486"/>
      <c r="R1192" s="487"/>
      <c r="S1192" s="486"/>
      <c r="T1192" s="487"/>
      <c r="U1192" s="486"/>
      <c r="V1192" s="487"/>
      <c r="W1192" s="486"/>
      <c r="X1192" s="487"/>
      <c r="Y1192" s="486"/>
      <c r="Z1192" s="487"/>
      <c r="AA1192" s="402"/>
    </row>
    <row r="1193" spans="2:27" x14ac:dyDescent="0.2">
      <c r="B1193" s="405"/>
      <c r="C1193" s="372"/>
      <c r="D1193" s="372"/>
      <c r="E1193" s="402"/>
      <c r="F1193" s="486"/>
      <c r="G1193" s="487"/>
      <c r="H1193" s="486"/>
      <c r="I1193" s="487"/>
      <c r="J1193" s="486"/>
      <c r="K1193" s="487"/>
      <c r="L1193" s="486"/>
      <c r="M1193" s="487"/>
      <c r="N1193" s="486"/>
      <c r="O1193" s="487"/>
      <c r="P1193" s="486"/>
      <c r="Q1193" s="487"/>
      <c r="R1193" s="486"/>
      <c r="S1193" s="487"/>
      <c r="T1193" s="486"/>
      <c r="U1193" s="487"/>
      <c r="V1193" s="486"/>
      <c r="W1193" s="487"/>
      <c r="X1193" s="486"/>
      <c r="Y1193" s="487"/>
      <c r="Z1193" s="486"/>
      <c r="AA1193" s="487"/>
    </row>
    <row r="1194" spans="2:27" x14ac:dyDescent="0.2">
      <c r="B1194" s="406"/>
      <c r="C1194" s="372"/>
      <c r="D1194" s="372"/>
      <c r="E1194" s="486"/>
      <c r="F1194" s="487"/>
      <c r="G1194" s="486"/>
      <c r="H1194" s="487"/>
      <c r="I1194" s="486"/>
      <c r="J1194" s="487"/>
      <c r="K1194" s="486"/>
      <c r="L1194" s="487"/>
      <c r="M1194" s="486"/>
      <c r="N1194" s="487"/>
      <c r="O1194" s="486"/>
      <c r="P1194" s="487"/>
      <c r="Q1194" s="486"/>
      <c r="R1194" s="487"/>
      <c r="S1194" s="486"/>
      <c r="T1194" s="487"/>
      <c r="U1194" s="486"/>
      <c r="V1194" s="487"/>
      <c r="W1194" s="486"/>
      <c r="X1194" s="487"/>
      <c r="Y1194" s="486"/>
      <c r="Z1194" s="487"/>
      <c r="AA1194" s="402"/>
    </row>
    <row r="1195" spans="2:27" x14ac:dyDescent="0.2">
      <c r="B1195" s="405"/>
      <c r="C1195" s="372"/>
      <c r="D1195" s="372"/>
      <c r="E1195" s="402"/>
      <c r="F1195" s="486"/>
      <c r="G1195" s="487"/>
      <c r="H1195" s="486"/>
      <c r="I1195" s="487"/>
      <c r="J1195" s="486"/>
      <c r="K1195" s="487"/>
      <c r="L1195" s="486"/>
      <c r="M1195" s="487"/>
      <c r="N1195" s="486"/>
      <c r="O1195" s="487"/>
      <c r="P1195" s="486"/>
      <c r="Q1195" s="487"/>
      <c r="R1195" s="486"/>
      <c r="S1195" s="487"/>
      <c r="T1195" s="486"/>
      <c r="U1195" s="487"/>
      <c r="V1195" s="486"/>
      <c r="W1195" s="487"/>
      <c r="X1195" s="486"/>
      <c r="Y1195" s="487"/>
      <c r="Z1195" s="486"/>
      <c r="AA1195" s="487"/>
    </row>
    <row r="1196" spans="2:27" x14ac:dyDescent="0.2">
      <c r="B1196" s="406"/>
      <c r="C1196" s="372"/>
      <c r="D1196" s="372"/>
      <c r="E1196" s="486"/>
      <c r="F1196" s="487"/>
      <c r="G1196" s="486"/>
      <c r="H1196" s="487"/>
      <c r="I1196" s="486"/>
      <c r="J1196" s="487"/>
      <c r="K1196" s="486"/>
      <c r="L1196" s="487"/>
      <c r="M1196" s="486"/>
      <c r="N1196" s="487"/>
      <c r="O1196" s="486"/>
      <c r="P1196" s="487"/>
      <c r="Q1196" s="486"/>
      <c r="R1196" s="487"/>
      <c r="S1196" s="486"/>
      <c r="T1196" s="487"/>
      <c r="U1196" s="486"/>
      <c r="V1196" s="487"/>
      <c r="W1196" s="486"/>
      <c r="X1196" s="487"/>
      <c r="Y1196" s="486"/>
      <c r="Z1196" s="487"/>
      <c r="AA1196" s="402"/>
    </row>
    <row r="1197" spans="2:27" x14ac:dyDescent="0.2">
      <c r="B1197" s="405"/>
      <c r="C1197" s="372"/>
      <c r="D1197" s="372"/>
      <c r="E1197" s="402"/>
      <c r="F1197" s="486"/>
      <c r="G1197" s="487"/>
      <c r="H1197" s="486"/>
      <c r="I1197" s="487"/>
      <c r="J1197" s="486"/>
      <c r="K1197" s="487"/>
      <c r="L1197" s="486"/>
      <c r="M1197" s="487"/>
      <c r="N1197" s="486"/>
      <c r="O1197" s="487"/>
      <c r="P1197" s="486"/>
      <c r="Q1197" s="487"/>
      <c r="R1197" s="486"/>
      <c r="S1197" s="487"/>
      <c r="T1197" s="486"/>
      <c r="U1197" s="487"/>
      <c r="V1197" s="486"/>
      <c r="W1197" s="487"/>
      <c r="X1197" s="486"/>
      <c r="Y1197" s="487"/>
      <c r="Z1197" s="486"/>
      <c r="AA1197" s="487"/>
    </row>
    <row r="1198" spans="2:27" x14ac:dyDescent="0.2">
      <c r="B1198" s="406"/>
      <c r="C1198" s="372"/>
      <c r="D1198" s="372"/>
      <c r="E1198" s="486"/>
      <c r="F1198" s="487"/>
      <c r="G1198" s="486"/>
      <c r="H1198" s="487"/>
      <c r="I1198" s="486"/>
      <c r="J1198" s="487"/>
      <c r="K1198" s="486"/>
      <c r="L1198" s="487"/>
      <c r="M1198" s="486"/>
      <c r="N1198" s="487"/>
      <c r="O1198" s="486"/>
      <c r="P1198" s="487"/>
      <c r="Q1198" s="486"/>
      <c r="R1198" s="487"/>
      <c r="S1198" s="486"/>
      <c r="T1198" s="487"/>
      <c r="U1198" s="486"/>
      <c r="V1198" s="487"/>
      <c r="W1198" s="486"/>
      <c r="X1198" s="487"/>
      <c r="Y1198" s="486"/>
      <c r="Z1198" s="487"/>
      <c r="AA1198" s="402"/>
    </row>
    <row r="1199" spans="2:27" x14ac:dyDescent="0.2">
      <c r="B1199" s="405"/>
      <c r="C1199" s="372"/>
      <c r="D1199" s="372"/>
      <c r="E1199" s="402"/>
      <c r="F1199" s="486"/>
      <c r="G1199" s="487"/>
      <c r="H1199" s="486"/>
      <c r="I1199" s="487"/>
      <c r="J1199" s="486"/>
      <c r="K1199" s="487"/>
      <c r="L1199" s="486"/>
      <c r="M1199" s="487"/>
      <c r="N1199" s="486"/>
      <c r="O1199" s="487"/>
      <c r="P1199" s="486"/>
      <c r="Q1199" s="487"/>
      <c r="R1199" s="486"/>
      <c r="S1199" s="487"/>
      <c r="T1199" s="486"/>
      <c r="U1199" s="487"/>
      <c r="V1199" s="486"/>
      <c r="W1199" s="487"/>
      <c r="X1199" s="486"/>
      <c r="Y1199" s="487"/>
      <c r="Z1199" s="486"/>
      <c r="AA1199" s="487"/>
    </row>
    <row r="1200" spans="2:27" x14ac:dyDescent="0.2">
      <c r="B1200" s="406"/>
      <c r="C1200" s="372"/>
      <c r="D1200" s="372"/>
      <c r="E1200" s="486"/>
      <c r="F1200" s="487"/>
      <c r="G1200" s="486"/>
      <c r="H1200" s="487"/>
      <c r="I1200" s="486"/>
      <c r="J1200" s="487"/>
      <c r="K1200" s="486"/>
      <c r="L1200" s="487"/>
      <c r="M1200" s="486"/>
      <c r="N1200" s="487"/>
      <c r="O1200" s="486"/>
      <c r="P1200" s="487"/>
      <c r="Q1200" s="486"/>
      <c r="R1200" s="487"/>
      <c r="S1200" s="486"/>
      <c r="T1200" s="487"/>
      <c r="U1200" s="486"/>
      <c r="V1200" s="487"/>
      <c r="W1200" s="486"/>
      <c r="X1200" s="487"/>
      <c r="Y1200" s="486"/>
      <c r="Z1200" s="487"/>
      <c r="AA1200" s="402"/>
    </row>
    <row r="1201" spans="2:27" x14ac:dyDescent="0.2">
      <c r="B1201" s="405"/>
      <c r="C1201" s="372"/>
      <c r="D1201" s="372"/>
      <c r="E1201" s="402"/>
      <c r="F1201" s="486"/>
      <c r="G1201" s="487"/>
      <c r="H1201" s="486"/>
      <c r="I1201" s="487"/>
      <c r="J1201" s="486"/>
      <c r="K1201" s="487"/>
      <c r="L1201" s="486"/>
      <c r="M1201" s="487"/>
      <c r="N1201" s="486"/>
      <c r="O1201" s="487"/>
      <c r="P1201" s="486"/>
      <c r="Q1201" s="487"/>
      <c r="R1201" s="486"/>
      <c r="S1201" s="487"/>
      <c r="T1201" s="486"/>
      <c r="U1201" s="487"/>
      <c r="V1201" s="486"/>
      <c r="W1201" s="487"/>
      <c r="X1201" s="486"/>
      <c r="Y1201" s="487"/>
      <c r="Z1201" s="486"/>
      <c r="AA1201" s="487"/>
    </row>
    <row r="1202" spans="2:27" x14ac:dyDescent="0.2">
      <c r="B1202" s="406"/>
      <c r="C1202" s="372"/>
      <c r="D1202" s="372"/>
      <c r="E1202" s="486"/>
      <c r="F1202" s="487"/>
      <c r="G1202" s="486"/>
      <c r="H1202" s="487"/>
      <c r="I1202" s="486"/>
      <c r="J1202" s="487"/>
      <c r="K1202" s="486"/>
      <c r="L1202" s="487"/>
      <c r="M1202" s="486"/>
      <c r="N1202" s="487"/>
      <c r="O1202" s="486"/>
      <c r="P1202" s="487"/>
      <c r="Q1202" s="486"/>
      <c r="R1202" s="487"/>
      <c r="S1202" s="486"/>
      <c r="T1202" s="487"/>
      <c r="U1202" s="486"/>
      <c r="V1202" s="487"/>
      <c r="W1202" s="486"/>
      <c r="X1202" s="487"/>
      <c r="Y1202" s="486"/>
      <c r="Z1202" s="487"/>
      <c r="AA1202" s="402"/>
    </row>
    <row r="1203" spans="2:27" x14ac:dyDescent="0.2">
      <c r="B1203" s="405"/>
      <c r="C1203" s="372"/>
      <c r="D1203" s="372"/>
      <c r="E1203" s="402"/>
      <c r="F1203" s="486"/>
      <c r="G1203" s="487"/>
      <c r="H1203" s="486"/>
      <c r="I1203" s="487"/>
      <c r="J1203" s="486"/>
      <c r="K1203" s="487"/>
      <c r="L1203" s="486"/>
      <c r="M1203" s="487"/>
      <c r="N1203" s="486"/>
      <c r="O1203" s="487"/>
      <c r="P1203" s="486"/>
      <c r="Q1203" s="487"/>
      <c r="R1203" s="486"/>
      <c r="S1203" s="487"/>
      <c r="T1203" s="486"/>
      <c r="U1203" s="487"/>
      <c r="V1203" s="486"/>
      <c r="W1203" s="487"/>
      <c r="X1203" s="486"/>
      <c r="Y1203" s="487"/>
      <c r="Z1203" s="486"/>
      <c r="AA1203" s="487"/>
    </row>
    <row r="1204" spans="2:27" x14ac:dyDescent="0.2">
      <c r="B1204" s="406"/>
      <c r="C1204" s="372"/>
      <c r="D1204" s="372"/>
      <c r="E1204" s="486"/>
      <c r="F1204" s="487"/>
      <c r="G1204" s="486"/>
      <c r="H1204" s="487"/>
      <c r="I1204" s="486"/>
      <c r="J1204" s="487"/>
      <c r="K1204" s="486"/>
      <c r="L1204" s="487"/>
      <c r="M1204" s="486"/>
      <c r="N1204" s="487"/>
      <c r="O1204" s="486"/>
      <c r="P1204" s="487"/>
      <c r="Q1204" s="486"/>
      <c r="R1204" s="487"/>
      <c r="S1204" s="486"/>
      <c r="T1204" s="487"/>
      <c r="U1204" s="486"/>
      <c r="V1204" s="487"/>
      <c r="W1204" s="486"/>
      <c r="X1204" s="487"/>
      <c r="Y1204" s="486"/>
      <c r="Z1204" s="487"/>
      <c r="AA1204" s="402"/>
    </row>
    <row r="1205" spans="2:27" x14ac:dyDescent="0.2">
      <c r="B1205" s="405"/>
      <c r="C1205" s="372"/>
      <c r="D1205" s="372"/>
      <c r="E1205" s="402"/>
      <c r="F1205" s="486"/>
      <c r="G1205" s="487"/>
      <c r="H1205" s="486"/>
      <c r="I1205" s="487"/>
      <c r="J1205" s="486"/>
      <c r="K1205" s="487"/>
      <c r="L1205" s="486"/>
      <c r="M1205" s="487"/>
      <c r="N1205" s="486"/>
      <c r="O1205" s="487"/>
      <c r="P1205" s="486"/>
      <c r="Q1205" s="487"/>
      <c r="R1205" s="486"/>
      <c r="S1205" s="487"/>
      <c r="T1205" s="486"/>
      <c r="U1205" s="487"/>
      <c r="V1205" s="486"/>
      <c r="W1205" s="487"/>
      <c r="X1205" s="486"/>
      <c r="Y1205" s="487"/>
      <c r="Z1205" s="486"/>
      <c r="AA1205" s="487"/>
    </row>
    <row r="1206" spans="2:27" x14ac:dyDescent="0.2">
      <c r="B1206" s="406"/>
      <c r="C1206" s="372"/>
      <c r="D1206" s="372"/>
      <c r="E1206" s="486"/>
      <c r="F1206" s="487"/>
      <c r="G1206" s="486"/>
      <c r="H1206" s="487"/>
      <c r="I1206" s="486"/>
      <c r="J1206" s="487"/>
      <c r="K1206" s="486"/>
      <c r="L1206" s="487"/>
      <c r="M1206" s="486"/>
      <c r="N1206" s="487"/>
      <c r="O1206" s="486"/>
      <c r="P1206" s="487"/>
      <c r="Q1206" s="486"/>
      <c r="R1206" s="487"/>
      <c r="S1206" s="486"/>
      <c r="T1206" s="487"/>
      <c r="U1206" s="486"/>
      <c r="V1206" s="487"/>
      <c r="W1206" s="486"/>
      <c r="X1206" s="487"/>
      <c r="Y1206" s="486"/>
      <c r="Z1206" s="487"/>
      <c r="AA1206" s="402"/>
    </row>
    <row r="1207" spans="2:27" x14ac:dyDescent="0.2">
      <c r="B1207" s="405"/>
      <c r="C1207" s="372"/>
      <c r="D1207" s="372"/>
      <c r="E1207" s="402"/>
      <c r="F1207" s="486"/>
      <c r="G1207" s="487"/>
      <c r="H1207" s="486"/>
      <c r="I1207" s="487"/>
      <c r="J1207" s="486"/>
      <c r="K1207" s="487"/>
      <c r="L1207" s="486"/>
      <c r="M1207" s="487"/>
      <c r="N1207" s="486"/>
      <c r="O1207" s="487"/>
      <c r="P1207" s="486"/>
      <c r="Q1207" s="487"/>
      <c r="R1207" s="486"/>
      <c r="S1207" s="487"/>
      <c r="T1207" s="486"/>
      <c r="U1207" s="487"/>
      <c r="V1207" s="486"/>
      <c r="W1207" s="487"/>
      <c r="X1207" s="486"/>
      <c r="Y1207" s="487"/>
      <c r="Z1207" s="486"/>
      <c r="AA1207" s="487"/>
    </row>
    <row r="1208" spans="2:27" x14ac:dyDescent="0.2">
      <c r="B1208" s="406"/>
      <c r="C1208" s="372"/>
      <c r="D1208" s="372"/>
      <c r="E1208" s="486"/>
      <c r="F1208" s="487"/>
      <c r="G1208" s="486"/>
      <c r="H1208" s="487"/>
      <c r="I1208" s="486"/>
      <c r="J1208" s="487"/>
      <c r="K1208" s="486"/>
      <c r="L1208" s="487"/>
      <c r="M1208" s="486"/>
      <c r="N1208" s="487"/>
      <c r="O1208" s="486"/>
      <c r="P1208" s="487"/>
      <c r="Q1208" s="486"/>
      <c r="R1208" s="487"/>
      <c r="S1208" s="486"/>
      <c r="T1208" s="487"/>
      <c r="U1208" s="486"/>
      <c r="V1208" s="487"/>
      <c r="W1208" s="486"/>
      <c r="X1208" s="487"/>
      <c r="Y1208" s="486"/>
      <c r="Z1208" s="487"/>
      <c r="AA1208" s="402"/>
    </row>
    <row r="1209" spans="2:27" x14ac:dyDescent="0.2">
      <c r="B1209" s="405"/>
      <c r="C1209" s="372"/>
      <c r="D1209" s="372"/>
      <c r="E1209" s="402"/>
      <c r="F1209" s="486"/>
      <c r="G1209" s="487"/>
      <c r="H1209" s="486"/>
      <c r="I1209" s="487"/>
      <c r="J1209" s="486"/>
      <c r="K1209" s="487"/>
      <c r="L1209" s="486"/>
      <c r="M1209" s="487"/>
      <c r="N1209" s="486"/>
      <c r="O1209" s="487"/>
      <c r="P1209" s="486"/>
      <c r="Q1209" s="487"/>
      <c r="R1209" s="486"/>
      <c r="S1209" s="487"/>
      <c r="T1209" s="486"/>
      <c r="U1209" s="487"/>
      <c r="V1209" s="486"/>
      <c r="W1209" s="487"/>
      <c r="X1209" s="486"/>
      <c r="Y1209" s="487"/>
      <c r="Z1209" s="486"/>
      <c r="AA1209" s="487"/>
    </row>
    <row r="1210" spans="2:27" x14ac:dyDescent="0.2">
      <c r="B1210" s="406"/>
      <c r="C1210" s="372"/>
      <c r="D1210" s="372"/>
      <c r="E1210" s="486"/>
      <c r="F1210" s="487"/>
      <c r="G1210" s="486"/>
      <c r="H1210" s="487"/>
      <c r="I1210" s="486"/>
      <c r="J1210" s="487"/>
      <c r="K1210" s="486"/>
      <c r="L1210" s="487"/>
      <c r="M1210" s="486"/>
      <c r="N1210" s="487"/>
      <c r="O1210" s="486"/>
      <c r="P1210" s="487"/>
      <c r="Q1210" s="486"/>
      <c r="R1210" s="487"/>
      <c r="S1210" s="486"/>
      <c r="T1210" s="487"/>
      <c r="U1210" s="486"/>
      <c r="V1210" s="487"/>
      <c r="W1210" s="486"/>
      <c r="X1210" s="487"/>
      <c r="Y1210" s="486"/>
      <c r="Z1210" s="487"/>
      <c r="AA1210" s="402"/>
    </row>
    <row r="1211" spans="2:27" x14ac:dyDescent="0.2">
      <c r="B1211" s="405"/>
      <c r="C1211" s="372"/>
      <c r="D1211" s="372"/>
      <c r="E1211" s="402"/>
      <c r="F1211" s="486"/>
      <c r="G1211" s="487"/>
      <c r="H1211" s="486"/>
      <c r="I1211" s="487"/>
      <c r="J1211" s="486"/>
      <c r="K1211" s="487"/>
      <c r="L1211" s="486"/>
      <c r="M1211" s="487"/>
      <c r="N1211" s="486"/>
      <c r="O1211" s="487"/>
      <c r="P1211" s="486"/>
      <c r="Q1211" s="487"/>
      <c r="R1211" s="486"/>
      <c r="S1211" s="487"/>
      <c r="T1211" s="486"/>
      <c r="U1211" s="487"/>
      <c r="V1211" s="486"/>
      <c r="W1211" s="487"/>
      <c r="X1211" s="486"/>
      <c r="Y1211" s="487"/>
      <c r="Z1211" s="486"/>
      <c r="AA1211" s="487"/>
    </row>
    <row r="1212" spans="2:27" x14ac:dyDescent="0.2">
      <c r="B1212" s="406"/>
      <c r="C1212" s="372"/>
      <c r="D1212" s="372"/>
      <c r="E1212" s="486"/>
      <c r="F1212" s="487"/>
      <c r="G1212" s="486"/>
      <c r="H1212" s="487"/>
      <c r="I1212" s="486"/>
      <c r="J1212" s="487"/>
      <c r="K1212" s="486"/>
      <c r="L1212" s="487"/>
      <c r="M1212" s="486"/>
      <c r="N1212" s="487"/>
      <c r="O1212" s="486"/>
      <c r="P1212" s="487"/>
      <c r="Q1212" s="486"/>
      <c r="R1212" s="487"/>
      <c r="S1212" s="486"/>
      <c r="T1212" s="487"/>
      <c r="U1212" s="486"/>
      <c r="V1212" s="487"/>
      <c r="W1212" s="486"/>
      <c r="X1212" s="487"/>
      <c r="Y1212" s="486"/>
      <c r="Z1212" s="487"/>
      <c r="AA1212" s="402"/>
    </row>
    <row r="1213" spans="2:27" x14ac:dyDescent="0.2">
      <c r="B1213" s="405"/>
      <c r="C1213" s="372"/>
      <c r="D1213" s="372"/>
      <c r="E1213" s="402"/>
      <c r="F1213" s="486"/>
      <c r="G1213" s="487"/>
      <c r="H1213" s="486"/>
      <c r="I1213" s="487"/>
      <c r="J1213" s="486"/>
      <c r="K1213" s="487"/>
      <c r="L1213" s="486"/>
      <c r="M1213" s="487"/>
      <c r="N1213" s="486"/>
      <c r="O1213" s="487"/>
      <c r="P1213" s="486"/>
      <c r="Q1213" s="487"/>
      <c r="R1213" s="486"/>
      <c r="S1213" s="487"/>
      <c r="T1213" s="486"/>
      <c r="U1213" s="487"/>
      <c r="V1213" s="486"/>
      <c r="W1213" s="487"/>
      <c r="X1213" s="486"/>
      <c r="Y1213" s="487"/>
      <c r="Z1213" s="486"/>
      <c r="AA1213" s="487"/>
    </row>
    <row r="1214" spans="2:27" x14ac:dyDescent="0.2">
      <c r="B1214" s="406"/>
      <c r="C1214" s="372"/>
      <c r="D1214" s="372"/>
      <c r="E1214" s="486"/>
      <c r="F1214" s="487"/>
      <c r="G1214" s="486"/>
      <c r="H1214" s="487"/>
      <c r="I1214" s="486"/>
      <c r="J1214" s="487"/>
      <c r="K1214" s="486"/>
      <c r="L1214" s="487"/>
      <c r="M1214" s="486"/>
      <c r="N1214" s="487"/>
      <c r="O1214" s="486"/>
      <c r="P1214" s="487"/>
      <c r="Q1214" s="486"/>
      <c r="R1214" s="487"/>
      <c r="S1214" s="486"/>
      <c r="T1214" s="487"/>
      <c r="U1214" s="486"/>
      <c r="V1214" s="487"/>
      <c r="W1214" s="486"/>
      <c r="X1214" s="487"/>
      <c r="Y1214" s="486"/>
      <c r="Z1214" s="487"/>
      <c r="AA1214" s="402"/>
    </row>
    <row r="1215" spans="2:27" x14ac:dyDescent="0.2">
      <c r="B1215" s="405"/>
      <c r="C1215" s="372"/>
      <c r="D1215" s="372"/>
      <c r="E1215" s="402"/>
      <c r="F1215" s="486"/>
      <c r="G1215" s="487"/>
      <c r="H1215" s="486"/>
      <c r="I1215" s="487"/>
      <c r="J1215" s="486"/>
      <c r="K1215" s="487"/>
      <c r="L1215" s="486"/>
      <c r="M1215" s="487"/>
      <c r="N1215" s="486"/>
      <c r="O1215" s="487"/>
      <c r="P1215" s="486"/>
      <c r="Q1215" s="487"/>
      <c r="R1215" s="486"/>
      <c r="S1215" s="487"/>
      <c r="T1215" s="486"/>
      <c r="U1215" s="487"/>
      <c r="V1215" s="486"/>
      <c r="W1215" s="487"/>
      <c r="X1215" s="486"/>
      <c r="Y1215" s="487"/>
      <c r="Z1215" s="486"/>
      <c r="AA1215" s="487"/>
    </row>
    <row r="1216" spans="2:27" x14ac:dyDescent="0.2">
      <c r="B1216" s="406"/>
      <c r="C1216" s="372"/>
      <c r="D1216" s="372"/>
      <c r="E1216" s="486"/>
      <c r="F1216" s="487"/>
      <c r="G1216" s="486"/>
      <c r="H1216" s="487"/>
      <c r="I1216" s="486"/>
      <c r="J1216" s="487"/>
      <c r="K1216" s="486"/>
      <c r="L1216" s="487"/>
      <c r="M1216" s="486"/>
      <c r="N1216" s="487"/>
      <c r="O1216" s="486"/>
      <c r="P1216" s="487"/>
      <c r="Q1216" s="486"/>
      <c r="R1216" s="487"/>
      <c r="S1216" s="486"/>
      <c r="T1216" s="487"/>
      <c r="U1216" s="486"/>
      <c r="V1216" s="487"/>
      <c r="W1216" s="486"/>
      <c r="X1216" s="487"/>
      <c r="Y1216" s="486"/>
      <c r="Z1216" s="487"/>
      <c r="AA1216" s="402"/>
    </row>
    <row r="1217" spans="2:27" x14ac:dyDescent="0.2">
      <c r="B1217" s="405"/>
      <c r="C1217" s="372"/>
      <c r="D1217" s="372"/>
      <c r="E1217" s="402"/>
      <c r="F1217" s="486"/>
      <c r="G1217" s="487"/>
      <c r="H1217" s="486"/>
      <c r="I1217" s="487"/>
      <c r="J1217" s="486"/>
      <c r="K1217" s="487"/>
      <c r="L1217" s="486"/>
      <c r="M1217" s="487"/>
      <c r="N1217" s="486"/>
      <c r="O1217" s="487"/>
      <c r="P1217" s="486"/>
      <c r="Q1217" s="487"/>
      <c r="R1217" s="486"/>
      <c r="S1217" s="487"/>
      <c r="T1217" s="486"/>
      <c r="U1217" s="487"/>
      <c r="V1217" s="486"/>
      <c r="W1217" s="487"/>
      <c r="X1217" s="486"/>
      <c r="Y1217" s="487"/>
      <c r="Z1217" s="486"/>
      <c r="AA1217" s="487"/>
    </row>
    <row r="1218" spans="2:27" x14ac:dyDescent="0.2">
      <c r="B1218" s="406"/>
      <c r="C1218" s="372"/>
      <c r="D1218" s="372"/>
      <c r="E1218" s="486"/>
      <c r="F1218" s="487"/>
      <c r="G1218" s="486"/>
      <c r="H1218" s="487"/>
      <c r="I1218" s="486"/>
      <c r="J1218" s="487"/>
      <c r="K1218" s="486"/>
      <c r="L1218" s="487"/>
      <c r="M1218" s="486"/>
      <c r="N1218" s="487"/>
      <c r="O1218" s="486"/>
      <c r="P1218" s="487"/>
      <c r="Q1218" s="486"/>
      <c r="R1218" s="487"/>
      <c r="S1218" s="486"/>
      <c r="T1218" s="487"/>
      <c r="U1218" s="486"/>
      <c r="V1218" s="487"/>
      <c r="W1218" s="486"/>
      <c r="X1218" s="487"/>
      <c r="Y1218" s="486"/>
      <c r="Z1218" s="487"/>
      <c r="AA1218" s="402"/>
    </row>
    <row r="1219" spans="2:27" x14ac:dyDescent="0.2">
      <c r="B1219" s="405"/>
      <c r="C1219" s="372"/>
      <c r="D1219" s="372"/>
      <c r="E1219" s="402"/>
      <c r="F1219" s="486"/>
      <c r="G1219" s="487"/>
      <c r="H1219" s="486"/>
      <c r="I1219" s="487"/>
      <c r="J1219" s="486"/>
      <c r="K1219" s="487"/>
      <c r="L1219" s="486"/>
      <c r="M1219" s="487"/>
      <c r="N1219" s="486"/>
      <c r="O1219" s="487"/>
      <c r="P1219" s="486"/>
      <c r="Q1219" s="487"/>
      <c r="R1219" s="486"/>
      <c r="S1219" s="487"/>
      <c r="T1219" s="486"/>
      <c r="U1219" s="487"/>
      <c r="V1219" s="486"/>
      <c r="W1219" s="487"/>
      <c r="X1219" s="486"/>
      <c r="Y1219" s="487"/>
      <c r="Z1219" s="486"/>
      <c r="AA1219" s="487"/>
    </row>
    <row r="1220" spans="2:27" x14ac:dyDescent="0.2">
      <c r="B1220" s="406"/>
      <c r="C1220" s="372"/>
      <c r="D1220" s="372"/>
      <c r="E1220" s="486"/>
      <c r="F1220" s="487"/>
      <c r="G1220" s="486"/>
      <c r="H1220" s="487"/>
      <c r="I1220" s="486"/>
      <c r="J1220" s="487"/>
      <c r="K1220" s="486"/>
      <c r="L1220" s="487"/>
      <c r="M1220" s="486"/>
      <c r="N1220" s="487"/>
      <c r="O1220" s="486"/>
      <c r="P1220" s="487"/>
      <c r="Q1220" s="486"/>
      <c r="R1220" s="487"/>
      <c r="S1220" s="486"/>
      <c r="T1220" s="487"/>
      <c r="U1220" s="486"/>
      <c r="V1220" s="487"/>
      <c r="W1220" s="486"/>
      <c r="X1220" s="487"/>
      <c r="Y1220" s="486"/>
      <c r="Z1220" s="487"/>
      <c r="AA1220" s="402"/>
    </row>
    <row r="1221" spans="2:27" x14ac:dyDescent="0.2">
      <c r="B1221" s="405"/>
      <c r="C1221" s="372"/>
      <c r="D1221" s="372"/>
      <c r="E1221" s="402"/>
      <c r="F1221" s="486"/>
      <c r="G1221" s="487"/>
      <c r="H1221" s="486"/>
      <c r="I1221" s="487"/>
      <c r="J1221" s="486"/>
      <c r="K1221" s="487"/>
      <c r="L1221" s="486"/>
      <c r="M1221" s="487"/>
      <c r="N1221" s="486"/>
      <c r="O1221" s="487"/>
      <c r="P1221" s="486"/>
      <c r="Q1221" s="487"/>
      <c r="R1221" s="486"/>
      <c r="S1221" s="487"/>
      <c r="T1221" s="486"/>
      <c r="U1221" s="487"/>
      <c r="V1221" s="486"/>
      <c r="W1221" s="487"/>
      <c r="X1221" s="486"/>
      <c r="Y1221" s="487"/>
      <c r="Z1221" s="486"/>
      <c r="AA1221" s="487"/>
    </row>
    <row r="1222" spans="2:27" x14ac:dyDescent="0.2">
      <c r="B1222" s="406"/>
      <c r="C1222" s="372"/>
      <c r="D1222" s="372"/>
      <c r="E1222" s="486"/>
      <c r="F1222" s="487"/>
      <c r="G1222" s="486"/>
      <c r="H1222" s="487"/>
      <c r="I1222" s="486"/>
      <c r="J1222" s="487"/>
      <c r="K1222" s="486"/>
      <c r="L1222" s="487"/>
      <c r="M1222" s="486"/>
      <c r="N1222" s="487"/>
      <c r="O1222" s="486"/>
      <c r="P1222" s="487"/>
      <c r="Q1222" s="486"/>
      <c r="R1222" s="487"/>
      <c r="S1222" s="486"/>
      <c r="T1222" s="487"/>
      <c r="U1222" s="486"/>
      <c r="V1222" s="487"/>
      <c r="W1222" s="486"/>
      <c r="X1222" s="487"/>
      <c r="Y1222" s="486"/>
      <c r="Z1222" s="487"/>
      <c r="AA1222" s="402"/>
    </row>
    <row r="1223" spans="2:27" x14ac:dyDescent="0.2">
      <c r="B1223" s="405"/>
      <c r="C1223" s="372"/>
      <c r="D1223" s="372"/>
      <c r="E1223" s="402"/>
      <c r="F1223" s="486"/>
      <c r="G1223" s="487"/>
      <c r="H1223" s="486"/>
      <c r="I1223" s="487"/>
      <c r="J1223" s="486"/>
      <c r="K1223" s="487"/>
      <c r="L1223" s="486"/>
      <c r="M1223" s="487"/>
      <c r="N1223" s="486"/>
      <c r="O1223" s="487"/>
      <c r="P1223" s="486"/>
      <c r="Q1223" s="487"/>
      <c r="R1223" s="486"/>
      <c r="S1223" s="487"/>
      <c r="T1223" s="486"/>
      <c r="U1223" s="487"/>
      <c r="V1223" s="486"/>
      <c r="W1223" s="487"/>
      <c r="X1223" s="486"/>
      <c r="Y1223" s="487"/>
      <c r="Z1223" s="486"/>
      <c r="AA1223" s="487"/>
    </row>
    <row r="1224" spans="2:27" x14ac:dyDescent="0.2">
      <c r="B1224" s="406"/>
      <c r="C1224" s="372"/>
      <c r="D1224" s="372"/>
      <c r="E1224" s="486"/>
      <c r="F1224" s="487"/>
      <c r="G1224" s="486"/>
      <c r="H1224" s="487"/>
      <c r="I1224" s="486"/>
      <c r="J1224" s="487"/>
      <c r="K1224" s="486"/>
      <c r="L1224" s="487"/>
      <c r="M1224" s="486"/>
      <c r="N1224" s="487"/>
      <c r="O1224" s="486"/>
      <c r="P1224" s="487"/>
      <c r="Q1224" s="486"/>
      <c r="R1224" s="487"/>
      <c r="S1224" s="486"/>
      <c r="T1224" s="487"/>
      <c r="U1224" s="486"/>
      <c r="V1224" s="487"/>
      <c r="W1224" s="486"/>
      <c r="X1224" s="487"/>
      <c r="Y1224" s="486"/>
      <c r="Z1224" s="487"/>
      <c r="AA1224" s="402"/>
    </row>
    <row r="1225" spans="2:27" x14ac:dyDescent="0.2">
      <c r="B1225" s="405"/>
      <c r="C1225" s="372"/>
      <c r="D1225" s="372"/>
      <c r="E1225" s="402"/>
      <c r="F1225" s="486"/>
      <c r="G1225" s="487"/>
      <c r="H1225" s="486"/>
      <c r="I1225" s="487"/>
      <c r="J1225" s="486"/>
      <c r="K1225" s="487"/>
      <c r="L1225" s="486"/>
      <c r="M1225" s="487"/>
      <c r="N1225" s="486"/>
      <c r="O1225" s="487"/>
      <c r="P1225" s="486"/>
      <c r="Q1225" s="487"/>
      <c r="R1225" s="486"/>
      <c r="S1225" s="487"/>
      <c r="T1225" s="486"/>
      <c r="U1225" s="487"/>
      <c r="V1225" s="486"/>
      <c r="W1225" s="487"/>
      <c r="X1225" s="486"/>
      <c r="Y1225" s="487"/>
      <c r="Z1225" s="486"/>
      <c r="AA1225" s="487"/>
    </row>
    <row r="1226" spans="2:27" x14ac:dyDescent="0.2">
      <c r="B1226" s="406"/>
      <c r="C1226" s="372"/>
      <c r="D1226" s="372"/>
      <c r="E1226" s="486"/>
      <c r="F1226" s="487"/>
      <c r="G1226" s="486"/>
      <c r="H1226" s="487"/>
      <c r="I1226" s="486"/>
      <c r="J1226" s="487"/>
      <c r="K1226" s="486"/>
      <c r="L1226" s="487"/>
      <c r="M1226" s="486"/>
      <c r="N1226" s="487"/>
      <c r="O1226" s="486"/>
      <c r="P1226" s="487"/>
      <c r="Q1226" s="486"/>
      <c r="R1226" s="487"/>
      <c r="S1226" s="486"/>
      <c r="T1226" s="487"/>
      <c r="U1226" s="486"/>
      <c r="V1226" s="487"/>
      <c r="W1226" s="486"/>
      <c r="X1226" s="487"/>
      <c r="Y1226" s="486"/>
      <c r="Z1226" s="487"/>
      <c r="AA1226" s="402"/>
    </row>
    <row r="1227" spans="2:27" x14ac:dyDescent="0.2">
      <c r="B1227" s="405"/>
      <c r="C1227" s="372"/>
      <c r="D1227" s="372"/>
      <c r="E1227" s="402"/>
      <c r="F1227" s="486"/>
      <c r="G1227" s="487"/>
      <c r="H1227" s="486"/>
      <c r="I1227" s="487"/>
      <c r="J1227" s="486"/>
      <c r="K1227" s="487"/>
      <c r="L1227" s="486"/>
      <c r="M1227" s="487"/>
      <c r="N1227" s="486"/>
      <c r="O1227" s="487"/>
      <c r="P1227" s="486"/>
      <c r="Q1227" s="487"/>
      <c r="R1227" s="486"/>
      <c r="S1227" s="487"/>
      <c r="T1227" s="486"/>
      <c r="U1227" s="487"/>
      <c r="V1227" s="486"/>
      <c r="W1227" s="487"/>
      <c r="X1227" s="486"/>
      <c r="Y1227" s="487"/>
      <c r="Z1227" s="486"/>
      <c r="AA1227" s="487"/>
    </row>
    <row r="1228" spans="2:27" x14ac:dyDescent="0.2">
      <c r="B1228" s="406"/>
      <c r="C1228" s="372"/>
      <c r="D1228" s="372"/>
      <c r="E1228" s="486"/>
      <c r="F1228" s="487"/>
      <c r="G1228" s="486"/>
      <c r="H1228" s="487"/>
      <c r="I1228" s="486"/>
      <c r="J1228" s="487"/>
      <c r="K1228" s="486"/>
      <c r="L1228" s="487"/>
      <c r="M1228" s="486"/>
      <c r="N1228" s="487"/>
      <c r="O1228" s="486"/>
      <c r="P1228" s="487"/>
      <c r="Q1228" s="486"/>
      <c r="R1228" s="487"/>
      <c r="S1228" s="486"/>
      <c r="T1228" s="487"/>
      <c r="U1228" s="486"/>
      <c r="V1228" s="487"/>
      <c r="W1228" s="486"/>
      <c r="X1228" s="487"/>
      <c r="Y1228" s="486"/>
      <c r="Z1228" s="487"/>
      <c r="AA1228" s="402"/>
    </row>
    <row r="1229" spans="2:27" x14ac:dyDescent="0.2">
      <c r="B1229" s="405"/>
      <c r="C1229" s="372"/>
      <c r="D1229" s="372"/>
      <c r="E1229" s="402"/>
      <c r="F1229" s="486"/>
      <c r="G1229" s="487"/>
      <c r="H1229" s="486"/>
      <c r="I1229" s="487"/>
      <c r="J1229" s="486"/>
      <c r="K1229" s="487"/>
      <c r="L1229" s="486"/>
      <c r="M1229" s="487"/>
      <c r="N1229" s="486"/>
      <c r="O1229" s="487"/>
      <c r="P1229" s="486"/>
      <c r="Q1229" s="487"/>
      <c r="R1229" s="486"/>
      <c r="S1229" s="487"/>
      <c r="T1229" s="486"/>
      <c r="U1229" s="487"/>
      <c r="V1229" s="486"/>
      <c r="W1229" s="487"/>
      <c r="X1229" s="486"/>
      <c r="Y1229" s="487"/>
      <c r="Z1229" s="486"/>
      <c r="AA1229" s="487"/>
    </row>
    <row r="1230" spans="2:27" x14ac:dyDescent="0.2">
      <c r="B1230" s="406"/>
      <c r="C1230" s="372"/>
      <c r="D1230" s="372"/>
      <c r="E1230" s="486"/>
      <c r="F1230" s="487"/>
      <c r="G1230" s="486"/>
      <c r="H1230" s="487"/>
      <c r="I1230" s="486"/>
      <c r="J1230" s="487"/>
      <c r="K1230" s="486"/>
      <c r="L1230" s="487"/>
      <c r="M1230" s="486"/>
      <c r="N1230" s="487"/>
      <c r="O1230" s="486"/>
      <c r="P1230" s="487"/>
      <c r="Q1230" s="486"/>
      <c r="R1230" s="487"/>
      <c r="S1230" s="486"/>
      <c r="T1230" s="487"/>
      <c r="U1230" s="486"/>
      <c r="V1230" s="487"/>
      <c r="W1230" s="486"/>
      <c r="X1230" s="487"/>
      <c r="Y1230" s="486"/>
      <c r="Z1230" s="487"/>
      <c r="AA1230" s="402"/>
    </row>
    <row r="1231" spans="2:27" x14ac:dyDescent="0.2">
      <c r="B1231" s="405"/>
      <c r="C1231" s="372"/>
      <c r="D1231" s="372"/>
      <c r="E1231" s="402"/>
      <c r="F1231" s="486"/>
      <c r="G1231" s="487"/>
      <c r="H1231" s="486"/>
      <c r="I1231" s="487"/>
      <c r="J1231" s="486"/>
      <c r="K1231" s="487"/>
      <c r="L1231" s="486"/>
      <c r="M1231" s="487"/>
      <c r="N1231" s="486"/>
      <c r="O1231" s="487"/>
      <c r="P1231" s="486"/>
      <c r="Q1231" s="487"/>
      <c r="R1231" s="486"/>
      <c r="S1231" s="487"/>
      <c r="T1231" s="486"/>
      <c r="U1231" s="487"/>
      <c r="V1231" s="486"/>
      <c r="W1231" s="487"/>
      <c r="X1231" s="486"/>
      <c r="Y1231" s="487"/>
      <c r="Z1231" s="486"/>
      <c r="AA1231" s="487"/>
    </row>
    <row r="1232" spans="2:27" x14ac:dyDescent="0.2">
      <c r="B1232" s="406"/>
      <c r="C1232" s="372"/>
      <c r="D1232" s="372"/>
      <c r="E1232" s="486"/>
      <c r="F1232" s="487"/>
      <c r="G1232" s="486"/>
      <c r="H1232" s="487"/>
      <c r="I1232" s="486"/>
      <c r="J1232" s="487"/>
      <c r="K1232" s="486"/>
      <c r="L1232" s="487"/>
      <c r="M1232" s="486"/>
      <c r="N1232" s="487"/>
      <c r="O1232" s="486"/>
      <c r="P1232" s="487"/>
      <c r="Q1232" s="486"/>
      <c r="R1232" s="487"/>
      <c r="S1232" s="486"/>
      <c r="T1232" s="487"/>
      <c r="U1232" s="486"/>
      <c r="V1232" s="487"/>
      <c r="W1232" s="486"/>
      <c r="X1232" s="487"/>
      <c r="Y1232" s="486"/>
      <c r="Z1232" s="487"/>
      <c r="AA1232" s="402"/>
    </row>
    <row r="1233" spans="2:27" x14ac:dyDescent="0.2">
      <c r="B1233" s="405"/>
      <c r="C1233" s="372"/>
      <c r="D1233" s="372"/>
      <c r="E1233" s="402"/>
      <c r="F1233" s="486"/>
      <c r="G1233" s="487"/>
      <c r="H1233" s="486"/>
      <c r="I1233" s="487"/>
      <c r="J1233" s="486"/>
      <c r="K1233" s="487"/>
      <c r="L1233" s="486"/>
      <c r="M1233" s="487"/>
      <c r="N1233" s="486"/>
      <c r="O1233" s="487"/>
      <c r="P1233" s="486"/>
      <c r="Q1233" s="487"/>
      <c r="R1233" s="486"/>
      <c r="S1233" s="487"/>
      <c r="T1233" s="486"/>
      <c r="U1233" s="487"/>
      <c r="V1233" s="486"/>
      <c r="W1233" s="487"/>
      <c r="X1233" s="486"/>
      <c r="Y1233" s="487"/>
      <c r="Z1233" s="486"/>
      <c r="AA1233" s="487"/>
    </row>
    <row r="1234" spans="2:27" x14ac:dyDescent="0.2">
      <c r="B1234" s="406"/>
      <c r="C1234" s="372"/>
      <c r="D1234" s="372"/>
      <c r="E1234" s="486"/>
      <c r="F1234" s="487"/>
      <c r="G1234" s="486"/>
      <c r="H1234" s="487"/>
      <c r="I1234" s="486"/>
      <c r="J1234" s="487"/>
      <c r="K1234" s="486"/>
      <c r="L1234" s="487"/>
      <c r="M1234" s="486"/>
      <c r="N1234" s="487"/>
      <c r="O1234" s="486"/>
      <c r="P1234" s="487"/>
      <c r="Q1234" s="486"/>
      <c r="R1234" s="487"/>
      <c r="S1234" s="486"/>
      <c r="T1234" s="487"/>
      <c r="U1234" s="486"/>
      <c r="V1234" s="487"/>
      <c r="W1234" s="486"/>
      <c r="X1234" s="487"/>
      <c r="Y1234" s="486"/>
      <c r="Z1234" s="487"/>
      <c r="AA1234" s="402"/>
    </row>
    <row r="1235" spans="2:27" x14ac:dyDescent="0.2">
      <c r="B1235" s="405"/>
      <c r="C1235" s="372"/>
      <c r="D1235" s="372"/>
      <c r="E1235" s="402"/>
      <c r="F1235" s="486"/>
      <c r="G1235" s="487"/>
      <c r="H1235" s="486"/>
      <c r="I1235" s="487"/>
      <c r="J1235" s="486"/>
      <c r="K1235" s="487"/>
      <c r="L1235" s="486"/>
      <c r="M1235" s="487"/>
      <c r="N1235" s="486"/>
      <c r="O1235" s="487"/>
      <c r="P1235" s="486"/>
      <c r="Q1235" s="487"/>
      <c r="R1235" s="486"/>
      <c r="S1235" s="487"/>
      <c r="T1235" s="486"/>
      <c r="U1235" s="487"/>
      <c r="V1235" s="486"/>
      <c r="W1235" s="487"/>
      <c r="X1235" s="486"/>
      <c r="Y1235" s="487"/>
      <c r="Z1235" s="486"/>
      <c r="AA1235" s="487"/>
    </row>
    <row r="1236" spans="2:27" x14ac:dyDescent="0.2">
      <c r="B1236" s="406"/>
      <c r="C1236" s="372"/>
      <c r="D1236" s="372"/>
      <c r="E1236" s="486"/>
      <c r="F1236" s="487"/>
      <c r="G1236" s="486"/>
      <c r="H1236" s="487"/>
      <c r="I1236" s="486"/>
      <c r="J1236" s="487"/>
      <c r="K1236" s="486"/>
      <c r="L1236" s="487"/>
      <c r="M1236" s="486"/>
      <c r="N1236" s="487"/>
      <c r="O1236" s="486"/>
      <c r="P1236" s="487"/>
      <c r="Q1236" s="486"/>
      <c r="R1236" s="487"/>
      <c r="S1236" s="486"/>
      <c r="T1236" s="487"/>
      <c r="U1236" s="486"/>
      <c r="V1236" s="487"/>
      <c r="W1236" s="486"/>
      <c r="X1236" s="487"/>
      <c r="Y1236" s="486"/>
      <c r="Z1236" s="487"/>
      <c r="AA1236" s="402"/>
    </row>
    <row r="1237" spans="2:27" x14ac:dyDescent="0.2">
      <c r="B1237" s="405"/>
      <c r="C1237" s="372"/>
      <c r="D1237" s="372"/>
      <c r="E1237" s="402"/>
      <c r="F1237" s="486"/>
      <c r="G1237" s="487"/>
      <c r="H1237" s="486"/>
      <c r="I1237" s="487"/>
      <c r="J1237" s="486"/>
      <c r="K1237" s="487"/>
      <c r="L1237" s="486"/>
      <c r="M1237" s="487"/>
      <c r="N1237" s="486"/>
      <c r="O1237" s="487"/>
      <c r="P1237" s="486"/>
      <c r="Q1237" s="487"/>
      <c r="R1237" s="486"/>
      <c r="S1237" s="487"/>
      <c r="T1237" s="486"/>
      <c r="U1237" s="487"/>
      <c r="V1237" s="486"/>
      <c r="W1237" s="487"/>
      <c r="X1237" s="486"/>
      <c r="Y1237" s="487"/>
      <c r="Z1237" s="486"/>
      <c r="AA1237" s="487"/>
    </row>
    <row r="1238" spans="2:27" x14ac:dyDescent="0.2">
      <c r="B1238" s="406"/>
      <c r="C1238" s="372"/>
      <c r="D1238" s="372"/>
      <c r="E1238" s="486"/>
      <c r="F1238" s="487"/>
      <c r="G1238" s="486"/>
      <c r="H1238" s="487"/>
      <c r="I1238" s="486"/>
      <c r="J1238" s="487"/>
      <c r="K1238" s="486"/>
      <c r="L1238" s="487"/>
      <c r="M1238" s="486"/>
      <c r="N1238" s="487"/>
      <c r="O1238" s="486"/>
      <c r="P1238" s="487"/>
      <c r="Q1238" s="486"/>
      <c r="R1238" s="487"/>
      <c r="S1238" s="486"/>
      <c r="T1238" s="487"/>
      <c r="U1238" s="486"/>
      <c r="V1238" s="487"/>
      <c r="W1238" s="486"/>
      <c r="X1238" s="487"/>
      <c r="Y1238" s="486"/>
      <c r="Z1238" s="487"/>
      <c r="AA1238" s="402"/>
    </row>
    <row r="1239" spans="2:27" x14ac:dyDescent="0.2">
      <c r="B1239" s="405"/>
      <c r="C1239" s="372"/>
      <c r="D1239" s="372"/>
      <c r="E1239" s="402"/>
      <c r="F1239" s="486"/>
      <c r="G1239" s="487"/>
      <c r="H1239" s="486"/>
      <c r="I1239" s="487"/>
      <c r="J1239" s="486"/>
      <c r="K1239" s="487"/>
      <c r="L1239" s="486"/>
      <c r="M1239" s="487"/>
      <c r="N1239" s="486"/>
      <c r="O1239" s="487"/>
      <c r="P1239" s="486"/>
      <c r="Q1239" s="487"/>
      <c r="R1239" s="486"/>
      <c r="S1239" s="487"/>
      <c r="T1239" s="486"/>
      <c r="U1239" s="487"/>
      <c r="V1239" s="486"/>
      <c r="W1239" s="487"/>
      <c r="X1239" s="486"/>
      <c r="Y1239" s="487"/>
      <c r="Z1239" s="486"/>
      <c r="AA1239" s="487"/>
    </row>
    <row r="1240" spans="2:27" x14ac:dyDescent="0.2">
      <c r="B1240" s="406"/>
      <c r="C1240" s="372"/>
      <c r="D1240" s="372"/>
      <c r="E1240" s="486"/>
      <c r="F1240" s="487"/>
      <c r="G1240" s="486"/>
      <c r="H1240" s="487"/>
      <c r="I1240" s="486"/>
      <c r="J1240" s="487"/>
      <c r="K1240" s="486"/>
      <c r="L1240" s="487"/>
      <c r="M1240" s="486"/>
      <c r="N1240" s="487"/>
      <c r="O1240" s="486"/>
      <c r="P1240" s="487"/>
      <c r="Q1240" s="486"/>
      <c r="R1240" s="487"/>
      <c r="S1240" s="486"/>
      <c r="T1240" s="487"/>
      <c r="U1240" s="486"/>
      <c r="V1240" s="487"/>
      <c r="W1240" s="486"/>
      <c r="X1240" s="487"/>
      <c r="Y1240" s="486"/>
      <c r="Z1240" s="487"/>
      <c r="AA1240" s="402"/>
    </row>
    <row r="1241" spans="2:27" x14ac:dyDescent="0.2">
      <c r="B1241" s="405"/>
      <c r="C1241" s="372"/>
      <c r="D1241" s="372"/>
      <c r="E1241" s="402"/>
      <c r="F1241" s="486"/>
      <c r="G1241" s="487"/>
      <c r="H1241" s="486"/>
      <c r="I1241" s="487"/>
      <c r="J1241" s="486"/>
      <c r="K1241" s="487"/>
      <c r="L1241" s="486"/>
      <c r="M1241" s="487"/>
      <c r="N1241" s="486"/>
      <c r="O1241" s="487"/>
      <c r="P1241" s="486"/>
      <c r="Q1241" s="487"/>
      <c r="R1241" s="486"/>
      <c r="S1241" s="487"/>
      <c r="T1241" s="486"/>
      <c r="U1241" s="487"/>
      <c r="V1241" s="486"/>
      <c r="W1241" s="487"/>
      <c r="X1241" s="486"/>
      <c r="Y1241" s="487"/>
      <c r="Z1241" s="486"/>
      <c r="AA1241" s="487"/>
    </row>
    <row r="1242" spans="2:27" x14ac:dyDescent="0.2">
      <c r="B1242" s="406"/>
      <c r="C1242" s="372"/>
      <c r="D1242" s="372"/>
      <c r="E1242" s="486"/>
      <c r="F1242" s="487"/>
      <c r="G1242" s="486"/>
      <c r="H1242" s="487"/>
      <c r="I1242" s="486"/>
      <c r="J1242" s="487"/>
      <c r="K1242" s="486"/>
      <c r="L1242" s="487"/>
      <c r="M1242" s="486"/>
      <c r="N1242" s="487"/>
      <c r="O1242" s="486"/>
      <c r="P1242" s="487"/>
      <c r="Q1242" s="486"/>
      <c r="R1242" s="487"/>
      <c r="S1242" s="486"/>
      <c r="T1242" s="487"/>
      <c r="U1242" s="486"/>
      <c r="V1242" s="487"/>
      <c r="W1242" s="486"/>
      <c r="X1242" s="487"/>
      <c r="Y1242" s="486"/>
      <c r="Z1242" s="487"/>
      <c r="AA1242" s="402"/>
    </row>
    <row r="1243" spans="2:27" x14ac:dyDescent="0.2">
      <c r="B1243" s="405"/>
      <c r="C1243" s="372"/>
      <c r="D1243" s="372"/>
      <c r="E1243" s="402"/>
      <c r="F1243" s="486"/>
      <c r="G1243" s="487"/>
      <c r="H1243" s="486"/>
      <c r="I1243" s="487"/>
      <c r="J1243" s="486"/>
      <c r="K1243" s="487"/>
      <c r="L1243" s="486"/>
      <c r="M1243" s="487"/>
      <c r="N1243" s="486"/>
      <c r="O1243" s="487"/>
      <c r="P1243" s="486"/>
      <c r="Q1243" s="487"/>
      <c r="R1243" s="486"/>
      <c r="S1243" s="487"/>
      <c r="T1243" s="486"/>
      <c r="U1243" s="487"/>
      <c r="V1243" s="486"/>
      <c r="W1243" s="487"/>
      <c r="X1243" s="486"/>
      <c r="Y1243" s="487"/>
      <c r="Z1243" s="486"/>
      <c r="AA1243" s="487"/>
    </row>
    <row r="1244" spans="2:27" x14ac:dyDescent="0.2">
      <c r="B1244" s="406"/>
      <c r="C1244" s="372"/>
      <c r="D1244" s="372"/>
      <c r="E1244" s="486"/>
      <c r="F1244" s="487"/>
      <c r="G1244" s="486"/>
      <c r="H1244" s="487"/>
      <c r="I1244" s="486"/>
      <c r="J1244" s="487"/>
      <c r="K1244" s="486"/>
      <c r="L1244" s="487"/>
      <c r="M1244" s="486"/>
      <c r="N1244" s="487"/>
      <c r="O1244" s="486"/>
      <c r="P1244" s="487"/>
      <c r="Q1244" s="486"/>
      <c r="R1244" s="487"/>
      <c r="S1244" s="486"/>
      <c r="T1244" s="487"/>
      <c r="U1244" s="486"/>
      <c r="V1244" s="487"/>
      <c r="W1244" s="486"/>
      <c r="X1244" s="487"/>
      <c r="Y1244" s="486"/>
      <c r="Z1244" s="487"/>
      <c r="AA1244" s="402"/>
    </row>
    <row r="1245" spans="2:27" x14ac:dyDescent="0.2">
      <c r="B1245" s="405"/>
      <c r="C1245" s="372"/>
      <c r="D1245" s="372"/>
      <c r="E1245" s="402"/>
      <c r="F1245" s="486"/>
      <c r="G1245" s="487"/>
      <c r="H1245" s="486"/>
      <c r="I1245" s="487"/>
      <c r="J1245" s="486"/>
      <c r="K1245" s="487"/>
      <c r="L1245" s="486"/>
      <c r="M1245" s="487"/>
      <c r="N1245" s="486"/>
      <c r="O1245" s="487"/>
      <c r="P1245" s="486"/>
      <c r="Q1245" s="487"/>
      <c r="R1245" s="486"/>
      <c r="S1245" s="487"/>
      <c r="T1245" s="486"/>
      <c r="U1245" s="487"/>
      <c r="V1245" s="486"/>
      <c r="W1245" s="487"/>
      <c r="X1245" s="486"/>
      <c r="Y1245" s="487"/>
      <c r="Z1245" s="486"/>
      <c r="AA1245" s="487"/>
    </row>
    <row r="1246" spans="2:27" x14ac:dyDescent="0.2">
      <c r="B1246" s="406"/>
      <c r="C1246" s="372"/>
      <c r="D1246" s="372"/>
      <c r="E1246" s="486"/>
      <c r="F1246" s="487"/>
      <c r="G1246" s="486"/>
      <c r="H1246" s="487"/>
      <c r="I1246" s="486"/>
      <c r="J1246" s="487"/>
      <c r="K1246" s="486"/>
      <c r="L1246" s="487"/>
      <c r="M1246" s="486"/>
      <c r="N1246" s="487"/>
      <c r="O1246" s="486"/>
      <c r="P1246" s="487"/>
      <c r="Q1246" s="486"/>
      <c r="R1246" s="487"/>
      <c r="S1246" s="486"/>
      <c r="T1246" s="487"/>
      <c r="U1246" s="486"/>
      <c r="V1246" s="487"/>
      <c r="W1246" s="486"/>
      <c r="X1246" s="487"/>
      <c r="Y1246" s="486"/>
      <c r="Z1246" s="487"/>
      <c r="AA1246" s="402"/>
    </row>
    <row r="1247" spans="2:27" x14ac:dyDescent="0.2">
      <c r="B1247" s="405"/>
      <c r="C1247" s="372"/>
      <c r="D1247" s="372"/>
      <c r="E1247" s="402"/>
      <c r="F1247" s="486"/>
      <c r="G1247" s="487"/>
      <c r="H1247" s="486"/>
      <c r="I1247" s="487"/>
      <c r="J1247" s="486"/>
      <c r="K1247" s="487"/>
      <c r="L1247" s="486"/>
      <c r="M1247" s="487"/>
      <c r="N1247" s="486"/>
      <c r="O1247" s="487"/>
      <c r="P1247" s="486"/>
      <c r="Q1247" s="487"/>
      <c r="R1247" s="486"/>
      <c r="S1247" s="487"/>
      <c r="T1247" s="486"/>
      <c r="U1247" s="487"/>
      <c r="V1247" s="486"/>
      <c r="W1247" s="487"/>
      <c r="X1247" s="486"/>
      <c r="Y1247" s="487"/>
      <c r="Z1247" s="486"/>
      <c r="AA1247" s="487"/>
    </row>
    <row r="1248" spans="2:27" x14ac:dyDescent="0.2">
      <c r="B1248" s="406"/>
      <c r="C1248" s="372"/>
      <c r="D1248" s="372"/>
      <c r="E1248" s="486"/>
      <c r="F1248" s="487"/>
      <c r="G1248" s="486"/>
      <c r="H1248" s="487"/>
      <c r="I1248" s="486"/>
      <c r="J1248" s="487"/>
      <c r="K1248" s="486"/>
      <c r="L1248" s="487"/>
      <c r="M1248" s="486"/>
      <c r="N1248" s="487"/>
      <c r="O1248" s="486"/>
      <c r="P1248" s="487"/>
      <c r="Q1248" s="486"/>
      <c r="R1248" s="487"/>
      <c r="S1248" s="486"/>
      <c r="T1248" s="487"/>
      <c r="U1248" s="486"/>
      <c r="V1248" s="487"/>
      <c r="W1248" s="486"/>
      <c r="X1248" s="487"/>
      <c r="Y1248" s="486"/>
      <c r="Z1248" s="487"/>
      <c r="AA1248" s="402"/>
    </row>
    <row r="1249" spans="2:27" x14ac:dyDescent="0.2">
      <c r="B1249" s="405"/>
      <c r="C1249" s="372"/>
      <c r="D1249" s="372"/>
      <c r="E1249" s="402"/>
      <c r="F1249" s="486"/>
      <c r="G1249" s="487"/>
      <c r="H1249" s="486"/>
      <c r="I1249" s="487"/>
      <c r="J1249" s="486"/>
      <c r="K1249" s="487"/>
      <c r="L1249" s="486"/>
      <c r="M1249" s="487"/>
      <c r="N1249" s="486"/>
      <c r="O1249" s="487"/>
      <c r="P1249" s="486"/>
      <c r="Q1249" s="487"/>
      <c r="R1249" s="486"/>
      <c r="S1249" s="487"/>
      <c r="T1249" s="486"/>
      <c r="U1249" s="487"/>
      <c r="V1249" s="486"/>
      <c r="W1249" s="487"/>
      <c r="X1249" s="486"/>
      <c r="Y1249" s="487"/>
      <c r="Z1249" s="486"/>
      <c r="AA1249" s="487"/>
    </row>
    <row r="1250" spans="2:27" x14ac:dyDescent="0.2">
      <c r="B1250" s="406"/>
      <c r="C1250" s="372"/>
      <c r="D1250" s="372"/>
      <c r="E1250" s="486"/>
      <c r="F1250" s="487"/>
      <c r="G1250" s="486"/>
      <c r="H1250" s="487"/>
      <c r="I1250" s="486"/>
      <c r="J1250" s="487"/>
      <c r="K1250" s="486"/>
      <c r="L1250" s="487"/>
      <c r="M1250" s="486"/>
      <c r="N1250" s="487"/>
      <c r="O1250" s="486"/>
      <c r="P1250" s="487"/>
      <c r="Q1250" s="486"/>
      <c r="R1250" s="487"/>
      <c r="S1250" s="486"/>
      <c r="T1250" s="487"/>
      <c r="U1250" s="486"/>
      <c r="V1250" s="487"/>
      <c r="W1250" s="486"/>
      <c r="X1250" s="487"/>
      <c r="Y1250" s="486"/>
      <c r="Z1250" s="487"/>
      <c r="AA1250" s="402"/>
    </row>
    <row r="1251" spans="2:27" x14ac:dyDescent="0.2">
      <c r="B1251" s="405"/>
      <c r="C1251" s="372"/>
      <c r="D1251" s="372"/>
      <c r="E1251" s="402"/>
      <c r="F1251" s="486"/>
      <c r="G1251" s="487"/>
      <c r="H1251" s="486"/>
      <c r="I1251" s="487"/>
      <c r="J1251" s="486"/>
      <c r="K1251" s="487"/>
      <c r="L1251" s="486"/>
      <c r="M1251" s="487"/>
      <c r="N1251" s="486"/>
      <c r="O1251" s="487"/>
      <c r="P1251" s="486"/>
      <c r="Q1251" s="487"/>
      <c r="R1251" s="486"/>
      <c r="S1251" s="487"/>
      <c r="T1251" s="486"/>
      <c r="U1251" s="487"/>
      <c r="V1251" s="486"/>
      <c r="W1251" s="487"/>
      <c r="X1251" s="486"/>
      <c r="Y1251" s="487"/>
      <c r="Z1251" s="486"/>
      <c r="AA1251" s="487"/>
    </row>
    <row r="1252" spans="2:27" x14ac:dyDescent="0.2">
      <c r="B1252" s="406"/>
      <c r="C1252" s="372"/>
      <c r="D1252" s="372"/>
      <c r="E1252" s="486"/>
      <c r="F1252" s="487"/>
      <c r="G1252" s="486"/>
      <c r="H1252" s="487"/>
      <c r="I1252" s="486"/>
      <c r="J1252" s="487"/>
      <c r="K1252" s="486"/>
      <c r="L1252" s="487"/>
      <c r="M1252" s="486"/>
      <c r="N1252" s="487"/>
      <c r="O1252" s="486"/>
      <c r="P1252" s="487"/>
      <c r="Q1252" s="486"/>
      <c r="R1252" s="487"/>
      <c r="S1252" s="486"/>
      <c r="T1252" s="487"/>
      <c r="U1252" s="486"/>
      <c r="V1252" s="487"/>
      <c r="W1252" s="486"/>
      <c r="X1252" s="487"/>
      <c r="Y1252" s="486"/>
      <c r="Z1252" s="487"/>
      <c r="AA1252" s="402"/>
    </row>
    <row r="1253" spans="2:27" x14ac:dyDescent="0.2">
      <c r="B1253" s="405"/>
      <c r="C1253" s="372"/>
      <c r="D1253" s="372"/>
      <c r="E1253" s="402"/>
      <c r="F1253" s="486"/>
      <c r="G1253" s="487"/>
      <c r="H1253" s="486"/>
      <c r="I1253" s="487"/>
      <c r="J1253" s="486"/>
      <c r="K1253" s="487"/>
      <c r="L1253" s="486"/>
      <c r="M1253" s="487"/>
      <c r="N1253" s="486"/>
      <c r="O1253" s="487"/>
      <c r="P1253" s="486"/>
      <c r="Q1253" s="487"/>
      <c r="R1253" s="486"/>
      <c r="S1253" s="487"/>
      <c r="T1253" s="486"/>
      <c r="U1253" s="487"/>
      <c r="V1253" s="486"/>
      <c r="W1253" s="487"/>
      <c r="X1253" s="486"/>
      <c r="Y1253" s="487"/>
      <c r="Z1253" s="486"/>
      <c r="AA1253" s="487"/>
    </row>
    <row r="1254" spans="2:27" x14ac:dyDescent="0.2">
      <c r="B1254" s="406"/>
      <c r="C1254" s="372"/>
      <c r="D1254" s="372"/>
      <c r="E1254" s="486"/>
      <c r="F1254" s="487"/>
      <c r="G1254" s="486"/>
      <c r="H1254" s="487"/>
      <c r="I1254" s="486"/>
      <c r="J1254" s="487"/>
      <c r="K1254" s="486"/>
      <c r="L1254" s="487"/>
      <c r="M1254" s="486"/>
      <c r="N1254" s="487"/>
      <c r="O1254" s="486"/>
      <c r="P1254" s="487"/>
      <c r="Q1254" s="486"/>
      <c r="R1254" s="487"/>
      <c r="S1254" s="486"/>
      <c r="T1254" s="487"/>
      <c r="U1254" s="486"/>
      <c r="V1254" s="487"/>
      <c r="W1254" s="486"/>
      <c r="X1254" s="487"/>
      <c r="Y1254" s="486"/>
      <c r="Z1254" s="487"/>
      <c r="AA1254" s="402"/>
    </row>
    <row r="1255" spans="2:27" x14ac:dyDescent="0.2">
      <c r="B1255" s="405"/>
      <c r="C1255" s="372"/>
      <c r="D1255" s="372"/>
      <c r="E1255" s="402"/>
      <c r="F1255" s="486"/>
      <c r="G1255" s="487"/>
      <c r="H1255" s="486"/>
      <c r="I1255" s="487"/>
      <c r="J1255" s="486"/>
      <c r="K1255" s="487"/>
      <c r="L1255" s="486"/>
      <c r="M1255" s="487"/>
      <c r="N1255" s="486"/>
      <c r="O1255" s="487"/>
      <c r="P1255" s="486"/>
      <c r="Q1255" s="487"/>
      <c r="R1255" s="486"/>
      <c r="S1255" s="487"/>
      <c r="T1255" s="486"/>
      <c r="U1255" s="487"/>
      <c r="V1255" s="486"/>
      <c r="W1255" s="487"/>
      <c r="X1255" s="486"/>
      <c r="Y1255" s="487"/>
      <c r="Z1255" s="486"/>
      <c r="AA1255" s="487"/>
    </row>
    <row r="1256" spans="2:27" x14ac:dyDescent="0.2">
      <c r="B1256" s="406"/>
      <c r="C1256" s="372"/>
      <c r="D1256" s="372"/>
      <c r="E1256" s="486"/>
      <c r="F1256" s="487"/>
      <c r="G1256" s="486"/>
      <c r="H1256" s="487"/>
      <c r="I1256" s="486"/>
      <c r="J1256" s="487"/>
      <c r="K1256" s="486"/>
      <c r="L1256" s="487"/>
      <c r="M1256" s="486"/>
      <c r="N1256" s="487"/>
      <c r="O1256" s="486"/>
      <c r="P1256" s="487"/>
      <c r="Q1256" s="486"/>
      <c r="R1256" s="487"/>
      <c r="S1256" s="486"/>
      <c r="T1256" s="487"/>
      <c r="U1256" s="486"/>
      <c r="V1256" s="487"/>
      <c r="W1256" s="486"/>
      <c r="X1256" s="487"/>
      <c r="Y1256" s="486"/>
      <c r="Z1256" s="487"/>
      <c r="AA1256" s="402"/>
    </row>
    <row r="1257" spans="2:27" x14ac:dyDescent="0.2">
      <c r="B1257" s="405"/>
      <c r="C1257" s="372"/>
      <c r="D1257" s="372"/>
      <c r="E1257" s="402"/>
      <c r="F1257" s="486"/>
      <c r="G1257" s="487"/>
      <c r="H1257" s="486"/>
      <c r="I1257" s="487"/>
      <c r="J1257" s="486"/>
      <c r="K1257" s="487"/>
      <c r="L1257" s="486"/>
      <c r="M1257" s="487"/>
      <c r="N1257" s="486"/>
      <c r="O1257" s="487"/>
      <c r="P1257" s="486"/>
      <c r="Q1257" s="487"/>
      <c r="R1257" s="486"/>
      <c r="S1257" s="487"/>
      <c r="T1257" s="486"/>
      <c r="U1257" s="487"/>
      <c r="V1257" s="486"/>
      <c r="W1257" s="487"/>
      <c r="X1257" s="486"/>
      <c r="Y1257" s="487"/>
      <c r="Z1257" s="486"/>
      <c r="AA1257" s="487"/>
    </row>
    <row r="1258" spans="2:27" x14ac:dyDescent="0.2">
      <c r="B1258" s="406"/>
      <c r="C1258" s="372"/>
      <c r="D1258" s="372"/>
      <c r="E1258" s="486"/>
      <c r="F1258" s="487"/>
      <c r="G1258" s="486"/>
      <c r="H1258" s="487"/>
      <c r="I1258" s="486"/>
      <c r="J1258" s="487"/>
      <c r="K1258" s="486"/>
      <c r="L1258" s="487"/>
      <c r="M1258" s="486"/>
      <c r="N1258" s="487"/>
      <c r="O1258" s="486"/>
      <c r="P1258" s="487"/>
      <c r="Q1258" s="486"/>
      <c r="R1258" s="487"/>
      <c r="S1258" s="486"/>
      <c r="T1258" s="487"/>
      <c r="U1258" s="486"/>
      <c r="V1258" s="487"/>
      <c r="W1258" s="486"/>
      <c r="X1258" s="487"/>
      <c r="Y1258" s="486"/>
      <c r="Z1258" s="487"/>
      <c r="AA1258" s="402"/>
    </row>
    <row r="1259" spans="2:27" x14ac:dyDescent="0.2">
      <c r="B1259" s="405"/>
      <c r="C1259" s="372"/>
      <c r="D1259" s="372"/>
      <c r="E1259" s="402"/>
      <c r="F1259" s="486"/>
      <c r="G1259" s="487"/>
      <c r="H1259" s="486"/>
      <c r="I1259" s="487"/>
      <c r="J1259" s="486"/>
      <c r="K1259" s="487"/>
      <c r="L1259" s="486"/>
      <c r="M1259" s="487"/>
      <c r="N1259" s="486"/>
      <c r="O1259" s="487"/>
      <c r="P1259" s="486"/>
      <c r="Q1259" s="487"/>
      <c r="R1259" s="486"/>
      <c r="S1259" s="487"/>
      <c r="T1259" s="486"/>
      <c r="U1259" s="487"/>
      <c r="V1259" s="486"/>
      <c r="W1259" s="487"/>
      <c r="X1259" s="486"/>
      <c r="Y1259" s="487"/>
      <c r="Z1259" s="486"/>
      <c r="AA1259" s="487"/>
    </row>
    <row r="1260" spans="2:27" x14ac:dyDescent="0.2">
      <c r="B1260" s="406"/>
      <c r="C1260" s="372"/>
      <c r="D1260" s="372"/>
      <c r="E1260" s="486"/>
      <c r="F1260" s="487"/>
      <c r="G1260" s="486"/>
      <c r="H1260" s="487"/>
      <c r="I1260" s="486"/>
      <c r="J1260" s="487"/>
      <c r="K1260" s="486"/>
      <c r="L1260" s="487"/>
      <c r="M1260" s="486"/>
      <c r="N1260" s="487"/>
      <c r="O1260" s="486"/>
      <c r="P1260" s="487"/>
      <c r="Q1260" s="486"/>
      <c r="R1260" s="487"/>
      <c r="S1260" s="486"/>
      <c r="T1260" s="487"/>
      <c r="U1260" s="486"/>
      <c r="V1260" s="487"/>
      <c r="W1260" s="486"/>
      <c r="X1260" s="487"/>
      <c r="Y1260" s="486"/>
      <c r="Z1260" s="487"/>
      <c r="AA1260" s="402"/>
    </row>
    <row r="1261" spans="2:27" x14ac:dyDescent="0.2">
      <c r="B1261" s="405"/>
      <c r="C1261" s="372"/>
      <c r="D1261" s="372"/>
      <c r="E1261" s="402"/>
      <c r="F1261" s="486"/>
      <c r="G1261" s="487"/>
      <c r="H1261" s="486"/>
      <c r="I1261" s="487"/>
      <c r="J1261" s="486"/>
      <c r="K1261" s="487"/>
      <c r="L1261" s="486"/>
      <c r="M1261" s="487"/>
      <c r="N1261" s="486"/>
      <c r="O1261" s="487"/>
      <c r="P1261" s="486"/>
      <c r="Q1261" s="487"/>
      <c r="R1261" s="486"/>
      <c r="S1261" s="487"/>
      <c r="T1261" s="486"/>
      <c r="U1261" s="487"/>
      <c r="V1261" s="486"/>
      <c r="W1261" s="487"/>
      <c r="X1261" s="486"/>
      <c r="Y1261" s="487"/>
      <c r="Z1261" s="486"/>
      <c r="AA1261" s="487"/>
    </row>
    <row r="1262" spans="2:27" x14ac:dyDescent="0.2">
      <c r="B1262" s="406"/>
      <c r="C1262" s="372"/>
      <c r="D1262" s="372"/>
      <c r="E1262" s="486"/>
      <c r="F1262" s="487"/>
      <c r="G1262" s="486"/>
      <c r="H1262" s="487"/>
      <c r="I1262" s="486"/>
      <c r="J1262" s="487"/>
      <c r="K1262" s="486"/>
      <c r="L1262" s="487"/>
      <c r="M1262" s="486"/>
      <c r="N1262" s="487"/>
      <c r="O1262" s="486"/>
      <c r="P1262" s="487"/>
      <c r="Q1262" s="486"/>
      <c r="R1262" s="487"/>
      <c r="S1262" s="486"/>
      <c r="T1262" s="487"/>
      <c r="U1262" s="486"/>
      <c r="V1262" s="487"/>
      <c r="W1262" s="486"/>
      <c r="X1262" s="487"/>
      <c r="Y1262" s="486"/>
      <c r="Z1262" s="487"/>
      <c r="AA1262" s="402"/>
    </row>
    <row r="1263" spans="2:27" x14ac:dyDescent="0.2">
      <c r="B1263" s="405"/>
      <c r="C1263" s="372"/>
      <c r="D1263" s="372"/>
      <c r="E1263" s="402"/>
      <c r="F1263" s="486"/>
      <c r="G1263" s="487"/>
      <c r="H1263" s="486"/>
      <c r="I1263" s="487"/>
      <c r="J1263" s="486"/>
      <c r="K1263" s="487"/>
      <c r="L1263" s="486"/>
      <c r="M1263" s="487"/>
      <c r="N1263" s="486"/>
      <c r="O1263" s="487"/>
      <c r="P1263" s="486"/>
      <c r="Q1263" s="487"/>
      <c r="R1263" s="486"/>
      <c r="S1263" s="487"/>
      <c r="T1263" s="486"/>
      <c r="U1263" s="487"/>
      <c r="V1263" s="486"/>
      <c r="W1263" s="487"/>
      <c r="X1263" s="486"/>
      <c r="Y1263" s="487"/>
      <c r="Z1263" s="486"/>
      <c r="AA1263" s="487"/>
    </row>
    <row r="1264" spans="2:27" x14ac:dyDescent="0.2">
      <c r="B1264" s="406"/>
      <c r="C1264" s="372"/>
      <c r="D1264" s="372"/>
      <c r="E1264" s="486"/>
      <c r="F1264" s="487"/>
      <c r="G1264" s="486"/>
      <c r="H1264" s="487"/>
      <c r="I1264" s="486"/>
      <c r="J1264" s="487"/>
      <c r="K1264" s="486"/>
      <c r="L1264" s="487"/>
      <c r="M1264" s="486"/>
      <c r="N1264" s="487"/>
      <c r="O1264" s="486"/>
      <c r="P1264" s="487"/>
      <c r="Q1264" s="486"/>
      <c r="R1264" s="487"/>
      <c r="S1264" s="486"/>
      <c r="T1264" s="487"/>
      <c r="U1264" s="486"/>
      <c r="V1264" s="487"/>
      <c r="W1264" s="486"/>
      <c r="X1264" s="487"/>
      <c r="Y1264" s="486"/>
      <c r="Z1264" s="487"/>
      <c r="AA1264" s="402"/>
    </row>
    <row r="1265" spans="2:27" x14ac:dyDescent="0.2">
      <c r="B1265" s="405"/>
      <c r="C1265" s="372"/>
      <c r="D1265" s="372"/>
      <c r="E1265" s="402"/>
      <c r="F1265" s="486"/>
      <c r="G1265" s="487"/>
      <c r="H1265" s="486"/>
      <c r="I1265" s="487"/>
      <c r="J1265" s="486"/>
      <c r="K1265" s="487"/>
      <c r="L1265" s="486"/>
      <c r="M1265" s="487"/>
      <c r="N1265" s="486"/>
      <c r="O1265" s="487"/>
      <c r="P1265" s="486"/>
      <c r="Q1265" s="487"/>
      <c r="R1265" s="486"/>
      <c r="S1265" s="487"/>
      <c r="T1265" s="486"/>
      <c r="U1265" s="487"/>
      <c r="V1265" s="486"/>
      <c r="W1265" s="487"/>
      <c r="X1265" s="486"/>
      <c r="Y1265" s="487"/>
      <c r="Z1265" s="486"/>
      <c r="AA1265" s="487"/>
    </row>
    <row r="1266" spans="2:27" x14ac:dyDescent="0.2">
      <c r="B1266" s="406"/>
      <c r="C1266" s="372"/>
      <c r="D1266" s="372"/>
      <c r="E1266" s="486"/>
      <c r="F1266" s="487"/>
      <c r="G1266" s="486"/>
      <c r="H1266" s="487"/>
      <c r="I1266" s="486"/>
      <c r="J1266" s="487"/>
      <c r="K1266" s="486"/>
      <c r="L1266" s="487"/>
      <c r="M1266" s="486"/>
      <c r="N1266" s="487"/>
      <c r="O1266" s="486"/>
      <c r="P1266" s="487"/>
      <c r="Q1266" s="486"/>
      <c r="R1266" s="487"/>
      <c r="S1266" s="486"/>
      <c r="T1266" s="487"/>
      <c r="U1266" s="486"/>
      <c r="V1266" s="487"/>
      <c r="W1266" s="486"/>
      <c r="X1266" s="487"/>
      <c r="Y1266" s="486"/>
      <c r="Z1266" s="487"/>
      <c r="AA1266" s="402"/>
    </row>
    <row r="1267" spans="2:27" x14ac:dyDescent="0.2">
      <c r="B1267" s="405"/>
      <c r="C1267" s="372"/>
      <c r="D1267" s="372"/>
      <c r="E1267" s="402"/>
      <c r="F1267" s="486"/>
      <c r="G1267" s="487"/>
      <c r="H1267" s="486"/>
      <c r="I1267" s="487"/>
      <c r="J1267" s="486"/>
      <c r="K1267" s="487"/>
      <c r="L1267" s="486"/>
      <c r="M1267" s="487"/>
      <c r="N1267" s="486"/>
      <c r="O1267" s="487"/>
      <c r="P1267" s="486"/>
      <c r="Q1267" s="487"/>
      <c r="R1267" s="486"/>
      <c r="S1267" s="487"/>
      <c r="T1267" s="486"/>
      <c r="U1267" s="487"/>
      <c r="V1267" s="486"/>
      <c r="W1267" s="487"/>
      <c r="X1267" s="486"/>
      <c r="Y1267" s="487"/>
      <c r="Z1267" s="486"/>
      <c r="AA1267" s="487"/>
    </row>
    <row r="1268" spans="2:27" x14ac:dyDescent="0.2">
      <c r="B1268" s="406"/>
      <c r="C1268" s="372"/>
      <c r="D1268" s="372"/>
      <c r="E1268" s="486"/>
      <c r="F1268" s="487"/>
      <c r="G1268" s="486"/>
      <c r="H1268" s="487"/>
      <c r="I1268" s="486"/>
      <c r="J1268" s="487"/>
      <c r="K1268" s="486"/>
      <c r="L1268" s="487"/>
      <c r="M1268" s="486"/>
      <c r="N1268" s="487"/>
      <c r="O1268" s="486"/>
      <c r="P1268" s="487"/>
      <c r="Q1268" s="486"/>
      <c r="R1268" s="487"/>
      <c r="S1268" s="486"/>
      <c r="T1268" s="487"/>
      <c r="U1268" s="486"/>
      <c r="V1268" s="487"/>
      <c r="W1268" s="486"/>
      <c r="X1268" s="487"/>
      <c r="Y1268" s="486"/>
      <c r="Z1268" s="487"/>
      <c r="AA1268" s="402"/>
    </row>
    <row r="1269" spans="2:27" x14ac:dyDescent="0.2">
      <c r="B1269" s="405"/>
      <c r="C1269" s="372"/>
      <c r="D1269" s="372"/>
      <c r="E1269" s="402"/>
      <c r="F1269" s="486"/>
      <c r="G1269" s="487"/>
      <c r="H1269" s="486"/>
      <c r="I1269" s="487"/>
      <c r="J1269" s="486"/>
      <c r="K1269" s="487"/>
      <c r="L1269" s="486"/>
      <c r="M1269" s="487"/>
      <c r="N1269" s="486"/>
      <c r="O1269" s="487"/>
      <c r="P1269" s="486"/>
      <c r="Q1269" s="487"/>
      <c r="R1269" s="486"/>
      <c r="S1269" s="487"/>
      <c r="T1269" s="486"/>
      <c r="U1269" s="487"/>
      <c r="V1269" s="486"/>
      <c r="W1269" s="487"/>
      <c r="X1269" s="486"/>
      <c r="Y1269" s="487"/>
      <c r="Z1269" s="486"/>
      <c r="AA1269" s="487"/>
    </row>
    <row r="1270" spans="2:27" x14ac:dyDescent="0.2">
      <c r="B1270" s="406"/>
      <c r="C1270" s="372"/>
      <c r="D1270" s="372"/>
      <c r="E1270" s="486"/>
      <c r="F1270" s="487"/>
      <c r="G1270" s="486"/>
      <c r="H1270" s="487"/>
      <c r="I1270" s="486"/>
      <c r="J1270" s="487"/>
      <c r="K1270" s="486"/>
      <c r="L1270" s="487"/>
      <c r="M1270" s="486"/>
      <c r="N1270" s="487"/>
      <c r="O1270" s="486"/>
      <c r="P1270" s="487"/>
      <c r="Q1270" s="486"/>
      <c r="R1270" s="487"/>
      <c r="S1270" s="486"/>
      <c r="T1270" s="487"/>
      <c r="U1270" s="486"/>
      <c r="V1270" s="487"/>
      <c r="W1270" s="486"/>
      <c r="X1270" s="487"/>
      <c r="Y1270" s="486"/>
      <c r="Z1270" s="487"/>
      <c r="AA1270" s="402"/>
    </row>
    <row r="1271" spans="2:27" x14ac:dyDescent="0.2">
      <c r="B1271" s="405"/>
      <c r="C1271" s="372"/>
      <c r="D1271" s="372"/>
      <c r="E1271" s="402"/>
      <c r="F1271" s="486"/>
      <c r="G1271" s="487"/>
      <c r="H1271" s="486"/>
      <c r="I1271" s="487"/>
      <c r="J1271" s="486"/>
      <c r="K1271" s="487"/>
      <c r="L1271" s="486"/>
      <c r="M1271" s="487"/>
      <c r="N1271" s="486"/>
      <c r="O1271" s="487"/>
      <c r="P1271" s="486"/>
      <c r="Q1271" s="487"/>
      <c r="R1271" s="486"/>
      <c r="S1271" s="487"/>
      <c r="T1271" s="486"/>
      <c r="U1271" s="487"/>
      <c r="V1271" s="486"/>
      <c r="W1271" s="487"/>
      <c r="X1271" s="486"/>
      <c r="Y1271" s="487"/>
      <c r="Z1271" s="486"/>
      <c r="AA1271" s="487"/>
    </row>
    <row r="1272" spans="2:27" x14ac:dyDescent="0.2">
      <c r="B1272" s="406"/>
      <c r="C1272" s="372"/>
      <c r="D1272" s="372"/>
      <c r="E1272" s="486"/>
      <c r="F1272" s="487"/>
      <c r="G1272" s="486"/>
      <c r="H1272" s="487"/>
      <c r="I1272" s="486"/>
      <c r="J1272" s="487"/>
      <c r="K1272" s="486"/>
      <c r="L1272" s="487"/>
      <c r="M1272" s="486"/>
      <c r="N1272" s="487"/>
      <c r="O1272" s="486"/>
      <c r="P1272" s="487"/>
      <c r="Q1272" s="486"/>
      <c r="R1272" s="487"/>
      <c r="S1272" s="486"/>
      <c r="T1272" s="487"/>
      <c r="U1272" s="486"/>
      <c r="V1272" s="487"/>
      <c r="W1272" s="486"/>
      <c r="X1272" s="487"/>
      <c r="Y1272" s="486"/>
      <c r="Z1272" s="487"/>
      <c r="AA1272" s="402"/>
    </row>
    <row r="1273" spans="2:27" x14ac:dyDescent="0.2">
      <c r="B1273" s="405"/>
      <c r="C1273" s="372"/>
      <c r="D1273" s="372"/>
      <c r="E1273" s="402"/>
      <c r="F1273" s="486"/>
      <c r="G1273" s="487"/>
      <c r="H1273" s="486"/>
      <c r="I1273" s="487"/>
      <c r="J1273" s="486"/>
      <c r="K1273" s="487"/>
      <c r="L1273" s="486"/>
      <c r="M1273" s="487"/>
      <c r="N1273" s="486"/>
      <c r="O1273" s="487"/>
      <c r="P1273" s="486"/>
      <c r="Q1273" s="487"/>
      <c r="R1273" s="486"/>
      <c r="S1273" s="487"/>
      <c r="T1273" s="486"/>
      <c r="U1273" s="487"/>
      <c r="V1273" s="486"/>
      <c r="W1273" s="487"/>
      <c r="X1273" s="486"/>
      <c r="Y1273" s="487"/>
      <c r="Z1273" s="486"/>
      <c r="AA1273" s="487"/>
    </row>
    <row r="1274" spans="2:27" x14ac:dyDescent="0.2">
      <c r="B1274" s="406"/>
      <c r="C1274" s="372"/>
      <c r="D1274" s="372"/>
      <c r="E1274" s="486"/>
      <c r="F1274" s="487"/>
      <c r="G1274" s="486"/>
      <c r="H1274" s="487"/>
      <c r="I1274" s="486"/>
      <c r="J1274" s="487"/>
      <c r="K1274" s="486"/>
      <c r="L1274" s="487"/>
      <c r="M1274" s="486"/>
      <c r="N1274" s="487"/>
      <c r="O1274" s="486"/>
      <c r="P1274" s="487"/>
      <c r="Q1274" s="486"/>
      <c r="R1274" s="487"/>
      <c r="S1274" s="486"/>
      <c r="T1274" s="487"/>
      <c r="U1274" s="486"/>
      <c r="V1274" s="487"/>
      <c r="W1274" s="486"/>
      <c r="X1274" s="487"/>
      <c r="Y1274" s="486"/>
      <c r="Z1274" s="487"/>
      <c r="AA1274" s="402"/>
    </row>
    <row r="1275" spans="2:27" x14ac:dyDescent="0.2">
      <c r="B1275" s="405"/>
      <c r="C1275" s="372"/>
      <c r="D1275" s="372"/>
      <c r="E1275" s="402"/>
      <c r="F1275" s="486"/>
      <c r="G1275" s="487"/>
      <c r="H1275" s="486"/>
      <c r="I1275" s="487"/>
      <c r="J1275" s="486"/>
      <c r="K1275" s="487"/>
      <c r="L1275" s="486"/>
      <c r="M1275" s="487"/>
      <c r="N1275" s="486"/>
      <c r="O1275" s="487"/>
      <c r="P1275" s="486"/>
      <c r="Q1275" s="487"/>
      <c r="R1275" s="486"/>
      <c r="S1275" s="487"/>
      <c r="T1275" s="486"/>
      <c r="U1275" s="487"/>
      <c r="V1275" s="486"/>
      <c r="W1275" s="487"/>
      <c r="X1275" s="486"/>
      <c r="Y1275" s="487"/>
      <c r="Z1275" s="486"/>
      <c r="AA1275" s="487"/>
    </row>
    <row r="1276" spans="2:27" x14ac:dyDescent="0.2">
      <c r="B1276" s="406"/>
      <c r="C1276" s="372"/>
      <c r="D1276" s="372"/>
      <c r="E1276" s="486"/>
      <c r="F1276" s="487"/>
      <c r="G1276" s="486"/>
      <c r="H1276" s="487"/>
      <c r="I1276" s="486"/>
      <c r="J1276" s="487"/>
      <c r="K1276" s="486"/>
      <c r="L1276" s="487"/>
      <c r="M1276" s="486"/>
      <c r="N1276" s="487"/>
      <c r="O1276" s="486"/>
      <c r="P1276" s="487"/>
      <c r="Q1276" s="486"/>
      <c r="R1276" s="487"/>
      <c r="S1276" s="486"/>
      <c r="T1276" s="487"/>
      <c r="U1276" s="486"/>
      <c r="V1276" s="487"/>
      <c r="W1276" s="486"/>
      <c r="X1276" s="487"/>
      <c r="Y1276" s="486"/>
      <c r="Z1276" s="487"/>
      <c r="AA1276" s="402"/>
    </row>
    <row r="1277" spans="2:27" x14ac:dyDescent="0.2">
      <c r="B1277" s="405"/>
      <c r="C1277" s="372"/>
      <c r="D1277" s="372"/>
      <c r="E1277" s="402"/>
      <c r="F1277" s="486"/>
      <c r="G1277" s="487"/>
      <c r="H1277" s="486"/>
      <c r="I1277" s="487"/>
      <c r="J1277" s="486"/>
      <c r="K1277" s="487"/>
      <c r="L1277" s="486"/>
      <c r="M1277" s="487"/>
      <c r="N1277" s="486"/>
      <c r="O1277" s="487"/>
      <c r="P1277" s="486"/>
      <c r="Q1277" s="487"/>
      <c r="R1277" s="486"/>
      <c r="S1277" s="487"/>
      <c r="T1277" s="486"/>
      <c r="U1277" s="487"/>
      <c r="V1277" s="486"/>
      <c r="W1277" s="487"/>
      <c r="X1277" s="486"/>
      <c r="Y1277" s="487"/>
      <c r="Z1277" s="486"/>
      <c r="AA1277" s="487"/>
    </row>
    <row r="1278" spans="2:27" x14ac:dyDescent="0.2">
      <c r="B1278" s="406"/>
      <c r="C1278" s="372"/>
      <c r="D1278" s="372"/>
      <c r="E1278" s="486"/>
      <c r="F1278" s="487"/>
      <c r="G1278" s="486"/>
      <c r="H1278" s="487"/>
      <c r="I1278" s="486"/>
      <c r="J1278" s="487"/>
      <c r="K1278" s="486"/>
      <c r="L1278" s="487"/>
      <c r="M1278" s="486"/>
      <c r="N1278" s="487"/>
      <c r="O1278" s="486"/>
      <c r="P1278" s="487"/>
      <c r="Q1278" s="486"/>
      <c r="R1278" s="487"/>
      <c r="S1278" s="486"/>
      <c r="T1278" s="487"/>
      <c r="U1278" s="486"/>
      <c r="V1278" s="487"/>
      <c r="W1278" s="486"/>
      <c r="X1278" s="487"/>
      <c r="Y1278" s="486"/>
      <c r="Z1278" s="487"/>
      <c r="AA1278" s="402"/>
    </row>
    <row r="1279" spans="2:27" x14ac:dyDescent="0.2">
      <c r="B1279" s="405"/>
      <c r="C1279" s="372"/>
      <c r="D1279" s="372"/>
      <c r="E1279" s="402"/>
      <c r="F1279" s="486"/>
      <c r="G1279" s="487"/>
      <c r="H1279" s="486"/>
      <c r="I1279" s="487"/>
      <c r="J1279" s="486"/>
      <c r="K1279" s="487"/>
      <c r="L1279" s="486"/>
      <c r="M1279" s="487"/>
      <c r="N1279" s="486"/>
      <c r="O1279" s="487"/>
      <c r="P1279" s="486"/>
      <c r="Q1279" s="487"/>
      <c r="R1279" s="486"/>
      <c r="S1279" s="487"/>
      <c r="T1279" s="486"/>
      <c r="U1279" s="487"/>
      <c r="V1279" s="486"/>
      <c r="W1279" s="487"/>
      <c r="X1279" s="486"/>
      <c r="Y1279" s="487"/>
      <c r="Z1279" s="486"/>
      <c r="AA1279" s="487"/>
    </row>
    <row r="1280" spans="2:27" x14ac:dyDescent="0.2">
      <c r="B1280" s="406"/>
      <c r="C1280" s="372"/>
      <c r="D1280" s="372"/>
      <c r="E1280" s="486"/>
      <c r="F1280" s="487"/>
      <c r="G1280" s="486"/>
      <c r="H1280" s="487"/>
      <c r="I1280" s="486"/>
      <c r="J1280" s="487"/>
      <c r="K1280" s="486"/>
      <c r="L1280" s="487"/>
      <c r="M1280" s="486"/>
      <c r="N1280" s="487"/>
      <c r="O1280" s="486"/>
      <c r="P1280" s="487"/>
      <c r="Q1280" s="486"/>
      <c r="R1280" s="487"/>
      <c r="S1280" s="486"/>
      <c r="T1280" s="487"/>
      <c r="U1280" s="486"/>
      <c r="V1280" s="487"/>
      <c r="W1280" s="486"/>
      <c r="X1280" s="487"/>
      <c r="Y1280" s="486"/>
      <c r="Z1280" s="487"/>
      <c r="AA1280" s="402"/>
    </row>
    <row r="1281" spans="2:27" x14ac:dyDescent="0.2">
      <c r="B1281" s="405"/>
      <c r="C1281" s="372"/>
      <c r="D1281" s="372"/>
      <c r="E1281" s="402"/>
      <c r="F1281" s="486"/>
      <c r="G1281" s="487"/>
      <c r="H1281" s="486"/>
      <c r="I1281" s="487"/>
      <c r="J1281" s="486"/>
      <c r="K1281" s="487"/>
      <c r="L1281" s="486"/>
      <c r="M1281" s="487"/>
      <c r="N1281" s="486"/>
      <c r="O1281" s="487"/>
      <c r="P1281" s="486"/>
      <c r="Q1281" s="487"/>
      <c r="R1281" s="486"/>
      <c r="S1281" s="487"/>
      <c r="T1281" s="486"/>
      <c r="U1281" s="487"/>
      <c r="V1281" s="486"/>
      <c r="W1281" s="487"/>
      <c r="X1281" s="486"/>
      <c r="Y1281" s="487"/>
      <c r="Z1281" s="486"/>
      <c r="AA1281" s="487"/>
    </row>
    <row r="1282" spans="2:27" x14ac:dyDescent="0.2">
      <c r="B1282" s="406"/>
      <c r="C1282" s="372"/>
      <c r="D1282" s="372"/>
      <c r="E1282" s="486"/>
      <c r="F1282" s="487"/>
      <c r="G1282" s="486"/>
      <c r="H1282" s="487"/>
      <c r="I1282" s="486"/>
      <c r="J1282" s="487"/>
      <c r="K1282" s="486"/>
      <c r="L1282" s="487"/>
      <c r="M1282" s="486"/>
      <c r="N1282" s="487"/>
      <c r="O1282" s="486"/>
      <c r="P1282" s="487"/>
      <c r="Q1282" s="486"/>
      <c r="R1282" s="487"/>
      <c r="S1282" s="486"/>
      <c r="T1282" s="487"/>
      <c r="U1282" s="486"/>
      <c r="V1282" s="487"/>
      <c r="W1282" s="486"/>
      <c r="X1282" s="487"/>
      <c r="Y1282" s="486"/>
      <c r="Z1282" s="487"/>
      <c r="AA1282" s="402"/>
    </row>
    <row r="1283" spans="2:27" x14ac:dyDescent="0.2">
      <c r="B1283" s="405"/>
      <c r="C1283" s="372"/>
      <c r="D1283" s="372"/>
      <c r="E1283" s="402"/>
      <c r="F1283" s="486"/>
      <c r="G1283" s="487"/>
      <c r="H1283" s="486"/>
      <c r="I1283" s="487"/>
      <c r="J1283" s="486"/>
      <c r="K1283" s="487"/>
      <c r="L1283" s="486"/>
      <c r="M1283" s="487"/>
      <c r="N1283" s="486"/>
      <c r="O1283" s="487"/>
      <c r="P1283" s="486"/>
      <c r="Q1283" s="487"/>
      <c r="R1283" s="486"/>
      <c r="S1283" s="487"/>
      <c r="T1283" s="486"/>
      <c r="U1283" s="487"/>
      <c r="V1283" s="486"/>
      <c r="W1283" s="487"/>
      <c r="X1283" s="486"/>
      <c r="Y1283" s="487"/>
      <c r="Z1283" s="486"/>
      <c r="AA1283" s="487"/>
    </row>
    <row r="1284" spans="2:27" x14ac:dyDescent="0.2">
      <c r="B1284" s="406"/>
      <c r="C1284" s="372"/>
      <c r="D1284" s="372"/>
      <c r="E1284" s="486"/>
      <c r="F1284" s="487"/>
      <c r="G1284" s="486"/>
      <c r="H1284" s="487"/>
      <c r="I1284" s="486"/>
      <c r="J1284" s="487"/>
      <c r="K1284" s="486"/>
      <c r="L1284" s="487"/>
      <c r="M1284" s="486"/>
      <c r="N1284" s="487"/>
      <c r="O1284" s="486"/>
      <c r="P1284" s="487"/>
      <c r="Q1284" s="486"/>
      <c r="R1284" s="487"/>
      <c r="S1284" s="486"/>
      <c r="T1284" s="487"/>
      <c r="U1284" s="486"/>
      <c r="V1284" s="487"/>
      <c r="W1284" s="486"/>
      <c r="X1284" s="487"/>
      <c r="Y1284" s="486"/>
      <c r="Z1284" s="487"/>
      <c r="AA1284" s="402"/>
    </row>
    <row r="1285" spans="2:27" x14ac:dyDescent="0.2">
      <c r="B1285" s="405"/>
      <c r="C1285" s="372"/>
      <c r="D1285" s="372"/>
      <c r="E1285" s="402"/>
      <c r="F1285" s="486"/>
      <c r="G1285" s="487"/>
      <c r="H1285" s="486"/>
      <c r="I1285" s="487"/>
      <c r="J1285" s="486"/>
      <c r="K1285" s="487"/>
      <c r="L1285" s="486"/>
      <c r="M1285" s="487"/>
      <c r="N1285" s="486"/>
      <c r="O1285" s="487"/>
      <c r="P1285" s="486"/>
      <c r="Q1285" s="487"/>
      <c r="R1285" s="486"/>
      <c r="S1285" s="487"/>
      <c r="T1285" s="486"/>
      <c r="U1285" s="487"/>
      <c r="V1285" s="486"/>
      <c r="W1285" s="487"/>
      <c r="X1285" s="486"/>
      <c r="Y1285" s="487"/>
      <c r="Z1285" s="486"/>
      <c r="AA1285" s="487"/>
    </row>
    <row r="1286" spans="2:27" x14ac:dyDescent="0.2">
      <c r="B1286" s="406"/>
      <c r="C1286" s="372"/>
      <c r="D1286" s="372"/>
      <c r="E1286" s="486"/>
      <c r="F1286" s="487"/>
      <c r="G1286" s="486"/>
      <c r="H1286" s="487"/>
      <c r="I1286" s="486"/>
      <c r="J1286" s="487"/>
      <c r="K1286" s="486"/>
      <c r="L1286" s="487"/>
      <c r="M1286" s="486"/>
      <c r="N1286" s="487"/>
      <c r="O1286" s="486"/>
      <c r="P1286" s="487"/>
      <c r="Q1286" s="486"/>
      <c r="R1286" s="487"/>
      <c r="S1286" s="486"/>
      <c r="T1286" s="487"/>
      <c r="U1286" s="486"/>
      <c r="V1286" s="487"/>
      <c r="W1286" s="486"/>
      <c r="X1286" s="487"/>
      <c r="Y1286" s="486"/>
      <c r="Z1286" s="487"/>
      <c r="AA1286" s="402"/>
    </row>
    <row r="1287" spans="2:27" x14ac:dyDescent="0.2">
      <c r="B1287" s="405"/>
      <c r="C1287" s="372"/>
      <c r="D1287" s="372"/>
      <c r="E1287" s="402"/>
      <c r="F1287" s="486"/>
      <c r="G1287" s="487"/>
      <c r="H1287" s="486"/>
      <c r="I1287" s="487"/>
      <c r="J1287" s="486"/>
      <c r="K1287" s="487"/>
      <c r="L1287" s="486"/>
      <c r="M1287" s="487"/>
      <c r="N1287" s="486"/>
      <c r="O1287" s="487"/>
      <c r="P1287" s="486"/>
      <c r="Q1287" s="487"/>
      <c r="R1287" s="486"/>
      <c r="S1287" s="487"/>
      <c r="T1287" s="486"/>
      <c r="U1287" s="487"/>
      <c r="V1287" s="486"/>
      <c r="W1287" s="487"/>
      <c r="X1287" s="486"/>
      <c r="Y1287" s="487"/>
      <c r="Z1287" s="486"/>
      <c r="AA1287" s="487"/>
    </row>
    <row r="1288" spans="2:27" x14ac:dyDescent="0.2">
      <c r="B1288" s="406"/>
      <c r="C1288" s="372"/>
      <c r="D1288" s="372"/>
      <c r="E1288" s="486"/>
      <c r="F1288" s="487"/>
      <c r="G1288" s="486"/>
      <c r="H1288" s="487"/>
      <c r="I1288" s="486"/>
      <c r="J1288" s="487"/>
      <c r="K1288" s="486"/>
      <c r="L1288" s="487"/>
      <c r="M1288" s="486"/>
      <c r="N1288" s="487"/>
      <c r="O1288" s="486"/>
      <c r="P1288" s="487"/>
      <c r="Q1288" s="486"/>
      <c r="R1288" s="487"/>
      <c r="S1288" s="486"/>
      <c r="T1288" s="487"/>
      <c r="U1288" s="486"/>
      <c r="V1288" s="487"/>
      <c r="W1288" s="486"/>
      <c r="X1288" s="487"/>
      <c r="Y1288" s="486"/>
      <c r="Z1288" s="487"/>
      <c r="AA1288" s="402"/>
    </row>
    <row r="1289" spans="2:27" x14ac:dyDescent="0.2">
      <c r="B1289" s="405"/>
      <c r="C1289" s="372"/>
      <c r="D1289" s="372"/>
      <c r="E1289" s="402"/>
      <c r="F1289" s="486"/>
      <c r="G1289" s="487"/>
      <c r="H1289" s="486"/>
      <c r="I1289" s="487"/>
      <c r="J1289" s="486"/>
      <c r="K1289" s="487"/>
      <c r="L1289" s="486"/>
      <c r="M1289" s="487"/>
      <c r="N1289" s="486"/>
      <c r="O1289" s="487"/>
      <c r="P1289" s="486"/>
      <c r="Q1289" s="487"/>
      <c r="R1289" s="486"/>
      <c r="S1289" s="487"/>
      <c r="T1289" s="486"/>
      <c r="U1289" s="487"/>
      <c r="V1289" s="486"/>
      <c r="W1289" s="487"/>
      <c r="X1289" s="486"/>
      <c r="Y1289" s="487"/>
      <c r="Z1289" s="486"/>
      <c r="AA1289" s="487"/>
    </row>
    <row r="1290" spans="2:27" x14ac:dyDescent="0.2">
      <c r="B1290" s="406"/>
      <c r="C1290" s="372"/>
      <c r="D1290" s="372"/>
      <c r="E1290" s="486"/>
      <c r="F1290" s="487"/>
      <c r="G1290" s="486"/>
      <c r="H1290" s="487"/>
      <c r="I1290" s="486"/>
      <c r="J1290" s="487"/>
      <c r="K1290" s="486"/>
      <c r="L1290" s="487"/>
      <c r="M1290" s="486"/>
      <c r="N1290" s="487"/>
      <c r="O1290" s="486"/>
      <c r="P1290" s="487"/>
      <c r="Q1290" s="486"/>
      <c r="R1290" s="487"/>
      <c r="S1290" s="486"/>
      <c r="T1290" s="487"/>
      <c r="U1290" s="486"/>
      <c r="V1290" s="487"/>
      <c r="W1290" s="486"/>
      <c r="X1290" s="487"/>
      <c r="Y1290" s="486"/>
      <c r="Z1290" s="487"/>
      <c r="AA1290" s="402"/>
    </row>
    <row r="1291" spans="2:27" x14ac:dyDescent="0.2">
      <c r="B1291" s="405"/>
      <c r="C1291" s="372"/>
      <c r="D1291" s="372"/>
      <c r="E1291" s="402"/>
      <c r="F1291" s="486"/>
      <c r="G1291" s="487"/>
      <c r="H1291" s="486"/>
      <c r="I1291" s="487"/>
      <c r="J1291" s="486"/>
      <c r="K1291" s="487"/>
      <c r="L1291" s="486"/>
      <c r="M1291" s="487"/>
      <c r="N1291" s="486"/>
      <c r="O1291" s="487"/>
      <c r="P1291" s="486"/>
      <c r="Q1291" s="487"/>
      <c r="R1291" s="486"/>
      <c r="S1291" s="487"/>
      <c r="T1291" s="486"/>
      <c r="U1291" s="487"/>
      <c r="V1291" s="486"/>
      <c r="W1291" s="487"/>
      <c r="X1291" s="486"/>
      <c r="Y1291" s="487"/>
      <c r="Z1291" s="486"/>
      <c r="AA1291" s="487"/>
    </row>
    <row r="1292" spans="2:27" x14ac:dyDescent="0.2">
      <c r="B1292" s="406"/>
      <c r="C1292" s="372"/>
      <c r="D1292" s="372"/>
      <c r="E1292" s="486"/>
      <c r="F1292" s="487"/>
      <c r="G1292" s="486"/>
      <c r="H1292" s="487"/>
      <c r="I1292" s="486"/>
      <c r="J1292" s="487"/>
      <c r="K1292" s="486"/>
      <c r="L1292" s="487"/>
      <c r="M1292" s="486"/>
      <c r="N1292" s="487"/>
      <c r="O1292" s="486"/>
      <c r="P1292" s="487"/>
      <c r="Q1292" s="486"/>
      <c r="R1292" s="487"/>
      <c r="S1292" s="486"/>
      <c r="T1292" s="487"/>
      <c r="U1292" s="486"/>
      <c r="V1292" s="487"/>
      <c r="W1292" s="486"/>
      <c r="X1292" s="487"/>
      <c r="Y1292" s="486"/>
      <c r="Z1292" s="487"/>
      <c r="AA1292" s="402"/>
    </row>
    <row r="1293" spans="2:27" x14ac:dyDescent="0.2">
      <c r="B1293" s="405"/>
      <c r="C1293" s="372"/>
      <c r="D1293" s="372"/>
      <c r="E1293" s="402"/>
      <c r="F1293" s="486"/>
      <c r="G1293" s="487"/>
      <c r="H1293" s="486"/>
      <c r="I1293" s="487"/>
      <c r="J1293" s="486"/>
      <c r="K1293" s="487"/>
      <c r="L1293" s="486"/>
      <c r="M1293" s="487"/>
      <c r="N1293" s="486"/>
      <c r="O1293" s="487"/>
      <c r="P1293" s="486"/>
      <c r="Q1293" s="487"/>
      <c r="R1293" s="486"/>
      <c r="S1293" s="487"/>
      <c r="T1293" s="486"/>
      <c r="U1293" s="487"/>
      <c r="V1293" s="486"/>
      <c r="W1293" s="487"/>
      <c r="X1293" s="486"/>
      <c r="Y1293" s="487"/>
      <c r="Z1293" s="486"/>
      <c r="AA1293" s="487"/>
    </row>
    <row r="1294" spans="2:27" x14ac:dyDescent="0.2">
      <c r="B1294" s="406"/>
      <c r="C1294" s="372"/>
      <c r="D1294" s="372"/>
      <c r="E1294" s="486"/>
      <c r="F1294" s="487"/>
      <c r="G1294" s="486"/>
      <c r="H1294" s="487"/>
      <c r="I1294" s="486"/>
      <c r="J1294" s="487"/>
      <c r="K1294" s="486"/>
      <c r="L1294" s="487"/>
      <c r="M1294" s="486"/>
      <c r="N1294" s="487"/>
      <c r="O1294" s="486"/>
      <c r="P1294" s="487"/>
      <c r="Q1294" s="486"/>
      <c r="R1294" s="487"/>
      <c r="S1294" s="486"/>
      <c r="T1294" s="487"/>
      <c r="U1294" s="486"/>
      <c r="V1294" s="487"/>
      <c r="W1294" s="486"/>
      <c r="X1294" s="487"/>
      <c r="Y1294" s="486"/>
      <c r="Z1294" s="487"/>
      <c r="AA1294" s="402"/>
    </row>
    <row r="1295" spans="2:27" x14ac:dyDescent="0.2">
      <c r="B1295" s="405"/>
      <c r="C1295" s="372"/>
      <c r="D1295" s="372"/>
      <c r="E1295" s="402"/>
      <c r="F1295" s="486"/>
      <c r="G1295" s="487"/>
      <c r="H1295" s="486"/>
      <c r="I1295" s="487"/>
      <c r="J1295" s="486"/>
      <c r="K1295" s="487"/>
      <c r="L1295" s="486"/>
      <c r="M1295" s="487"/>
      <c r="N1295" s="486"/>
      <c r="O1295" s="487"/>
      <c r="P1295" s="486"/>
      <c r="Q1295" s="487"/>
      <c r="R1295" s="486"/>
      <c r="S1295" s="487"/>
      <c r="T1295" s="486"/>
      <c r="U1295" s="487"/>
      <c r="V1295" s="486"/>
      <c r="W1295" s="487"/>
      <c r="X1295" s="486"/>
      <c r="Y1295" s="487"/>
      <c r="Z1295" s="486"/>
      <c r="AA1295" s="487"/>
    </row>
    <row r="1296" spans="2:27" x14ac:dyDescent="0.2">
      <c r="B1296" s="406"/>
      <c r="C1296" s="372"/>
      <c r="D1296" s="372"/>
      <c r="E1296" s="486"/>
      <c r="F1296" s="487"/>
      <c r="G1296" s="486"/>
      <c r="H1296" s="487"/>
      <c r="I1296" s="486"/>
      <c r="J1296" s="487"/>
      <c r="K1296" s="486"/>
      <c r="L1296" s="487"/>
      <c r="M1296" s="486"/>
      <c r="N1296" s="487"/>
      <c r="O1296" s="486"/>
      <c r="P1296" s="487"/>
      <c r="Q1296" s="486"/>
      <c r="R1296" s="487"/>
      <c r="S1296" s="486"/>
      <c r="T1296" s="487"/>
      <c r="U1296" s="486"/>
      <c r="V1296" s="487"/>
      <c r="W1296" s="486"/>
      <c r="X1296" s="487"/>
      <c r="Y1296" s="486"/>
      <c r="Z1296" s="487"/>
      <c r="AA1296" s="402"/>
    </row>
    <row r="1297" spans="2:27" x14ac:dyDescent="0.2">
      <c r="B1297" s="405"/>
      <c r="C1297" s="372"/>
      <c r="D1297" s="372"/>
      <c r="E1297" s="402"/>
      <c r="F1297" s="486"/>
      <c r="G1297" s="487"/>
      <c r="H1297" s="486"/>
      <c r="I1297" s="487"/>
      <c r="J1297" s="486"/>
      <c r="K1297" s="487"/>
      <c r="L1297" s="486"/>
      <c r="M1297" s="487"/>
      <c r="N1297" s="486"/>
      <c r="O1297" s="487"/>
      <c r="P1297" s="486"/>
      <c r="Q1297" s="487"/>
      <c r="R1297" s="486"/>
      <c r="S1297" s="487"/>
      <c r="T1297" s="486"/>
      <c r="U1297" s="487"/>
      <c r="V1297" s="486"/>
      <c r="W1297" s="487"/>
      <c r="X1297" s="486"/>
      <c r="Y1297" s="487"/>
      <c r="Z1297" s="486"/>
      <c r="AA1297" s="487"/>
    </row>
    <row r="1298" spans="2:27" x14ac:dyDescent="0.2">
      <c r="B1298" s="406"/>
      <c r="C1298" s="372"/>
      <c r="D1298" s="372"/>
      <c r="E1298" s="486"/>
      <c r="F1298" s="487"/>
      <c r="G1298" s="486"/>
      <c r="H1298" s="487"/>
      <c r="I1298" s="486"/>
      <c r="J1298" s="487"/>
      <c r="K1298" s="486"/>
      <c r="L1298" s="487"/>
      <c r="M1298" s="486"/>
      <c r="N1298" s="487"/>
      <c r="O1298" s="486"/>
      <c r="P1298" s="487"/>
      <c r="Q1298" s="486"/>
      <c r="R1298" s="487"/>
      <c r="S1298" s="486"/>
      <c r="T1298" s="487"/>
      <c r="U1298" s="486"/>
      <c r="V1298" s="487"/>
      <c r="W1298" s="486"/>
      <c r="X1298" s="487"/>
      <c r="Y1298" s="486"/>
      <c r="Z1298" s="487"/>
      <c r="AA1298" s="402"/>
    </row>
    <row r="1299" spans="2:27" x14ac:dyDescent="0.2">
      <c r="B1299" s="405"/>
      <c r="C1299" s="372"/>
      <c r="D1299" s="372"/>
      <c r="E1299" s="402"/>
      <c r="F1299" s="486"/>
      <c r="G1299" s="487"/>
      <c r="H1299" s="486"/>
      <c r="I1299" s="487"/>
      <c r="J1299" s="486"/>
      <c r="K1299" s="487"/>
      <c r="L1299" s="486"/>
      <c r="M1299" s="487"/>
      <c r="N1299" s="486"/>
      <c r="O1299" s="487"/>
      <c r="P1299" s="486"/>
      <c r="Q1299" s="487"/>
      <c r="R1299" s="486"/>
      <c r="S1299" s="487"/>
      <c r="T1299" s="486"/>
      <c r="U1299" s="487"/>
      <c r="V1299" s="486"/>
      <c r="W1299" s="487"/>
      <c r="X1299" s="486"/>
      <c r="Y1299" s="487"/>
      <c r="Z1299" s="486"/>
      <c r="AA1299" s="487"/>
    </row>
    <row r="1300" spans="2:27" x14ac:dyDescent="0.2">
      <c r="B1300" s="406"/>
      <c r="C1300" s="372"/>
      <c r="D1300" s="372"/>
      <c r="E1300" s="486"/>
      <c r="F1300" s="487"/>
      <c r="G1300" s="486"/>
      <c r="H1300" s="487"/>
      <c r="I1300" s="486"/>
      <c r="J1300" s="487"/>
      <c r="K1300" s="486"/>
      <c r="L1300" s="487"/>
      <c r="M1300" s="486"/>
      <c r="N1300" s="487"/>
      <c r="O1300" s="486"/>
      <c r="P1300" s="487"/>
      <c r="Q1300" s="486"/>
      <c r="R1300" s="487"/>
      <c r="S1300" s="486"/>
      <c r="T1300" s="487"/>
      <c r="U1300" s="486"/>
      <c r="V1300" s="487"/>
      <c r="W1300" s="486"/>
      <c r="X1300" s="487"/>
      <c r="Y1300" s="486"/>
      <c r="Z1300" s="487"/>
      <c r="AA1300" s="402"/>
    </row>
    <row r="1301" spans="2:27" x14ac:dyDescent="0.2">
      <c r="B1301" s="405"/>
      <c r="C1301" s="372"/>
      <c r="D1301" s="372"/>
      <c r="E1301" s="402"/>
      <c r="F1301" s="486"/>
      <c r="G1301" s="487"/>
      <c r="H1301" s="486"/>
      <c r="I1301" s="487"/>
      <c r="J1301" s="486"/>
      <c r="K1301" s="487"/>
      <c r="L1301" s="486"/>
      <c r="M1301" s="487"/>
      <c r="N1301" s="486"/>
      <c r="O1301" s="487"/>
      <c r="P1301" s="486"/>
      <c r="Q1301" s="487"/>
      <c r="R1301" s="486"/>
      <c r="S1301" s="487"/>
      <c r="T1301" s="486"/>
      <c r="U1301" s="487"/>
      <c r="V1301" s="486"/>
      <c r="W1301" s="487"/>
      <c r="X1301" s="486"/>
      <c r="Y1301" s="487"/>
      <c r="Z1301" s="486"/>
      <c r="AA1301" s="487"/>
    </row>
    <row r="1302" spans="2:27" x14ac:dyDescent="0.2">
      <c r="B1302" s="406"/>
      <c r="C1302" s="372"/>
      <c r="D1302" s="372"/>
      <c r="E1302" s="486"/>
      <c r="F1302" s="487"/>
      <c r="G1302" s="486"/>
      <c r="H1302" s="487"/>
      <c r="I1302" s="486"/>
      <c r="J1302" s="487"/>
      <c r="K1302" s="486"/>
      <c r="L1302" s="487"/>
      <c r="M1302" s="486"/>
      <c r="N1302" s="487"/>
      <c r="O1302" s="486"/>
      <c r="P1302" s="487"/>
      <c r="Q1302" s="486"/>
      <c r="R1302" s="487"/>
      <c r="S1302" s="486"/>
      <c r="T1302" s="487"/>
      <c r="U1302" s="486"/>
      <c r="V1302" s="487"/>
      <c r="W1302" s="486"/>
      <c r="X1302" s="487"/>
      <c r="Y1302" s="486"/>
      <c r="Z1302" s="487"/>
      <c r="AA1302" s="402"/>
    </row>
    <row r="1303" spans="2:27" x14ac:dyDescent="0.2">
      <c r="B1303" s="405"/>
      <c r="C1303" s="372"/>
      <c r="D1303" s="372"/>
      <c r="E1303" s="402"/>
      <c r="F1303" s="486"/>
      <c r="G1303" s="487"/>
      <c r="H1303" s="486"/>
      <c r="I1303" s="487"/>
      <c r="J1303" s="486"/>
      <c r="K1303" s="487"/>
      <c r="L1303" s="486"/>
      <c r="M1303" s="487"/>
      <c r="N1303" s="486"/>
      <c r="O1303" s="487"/>
      <c r="P1303" s="486"/>
      <c r="Q1303" s="487"/>
      <c r="R1303" s="486"/>
      <c r="S1303" s="487"/>
      <c r="T1303" s="486"/>
      <c r="U1303" s="487"/>
      <c r="V1303" s="486"/>
      <c r="W1303" s="487"/>
      <c r="X1303" s="486"/>
      <c r="Y1303" s="487"/>
      <c r="Z1303" s="486"/>
      <c r="AA1303" s="487"/>
    </row>
    <row r="1304" spans="2:27" x14ac:dyDescent="0.2">
      <c r="B1304" s="406"/>
      <c r="C1304" s="372"/>
      <c r="D1304" s="372"/>
      <c r="E1304" s="486"/>
      <c r="F1304" s="487"/>
      <c r="G1304" s="486"/>
      <c r="H1304" s="487"/>
      <c r="I1304" s="486"/>
      <c r="J1304" s="487"/>
      <c r="K1304" s="486"/>
      <c r="L1304" s="487"/>
      <c r="M1304" s="486"/>
      <c r="N1304" s="487"/>
      <c r="O1304" s="486"/>
      <c r="P1304" s="487"/>
      <c r="Q1304" s="486"/>
      <c r="R1304" s="487"/>
      <c r="S1304" s="486"/>
      <c r="T1304" s="487"/>
      <c r="U1304" s="486"/>
      <c r="V1304" s="487"/>
      <c r="W1304" s="486"/>
      <c r="X1304" s="487"/>
      <c r="Y1304" s="486"/>
      <c r="Z1304" s="487"/>
      <c r="AA1304" s="402"/>
    </row>
    <row r="1305" spans="2:27" x14ac:dyDescent="0.2">
      <c r="B1305" s="405"/>
      <c r="C1305" s="372"/>
      <c r="D1305" s="372"/>
      <c r="E1305" s="402"/>
      <c r="F1305" s="486"/>
      <c r="G1305" s="487"/>
      <c r="H1305" s="486"/>
      <c r="I1305" s="487"/>
      <c r="J1305" s="486"/>
      <c r="K1305" s="487"/>
      <c r="L1305" s="486"/>
      <c r="M1305" s="487"/>
      <c r="N1305" s="486"/>
      <c r="O1305" s="487"/>
      <c r="P1305" s="486"/>
      <c r="Q1305" s="487"/>
      <c r="R1305" s="486"/>
      <c r="S1305" s="487"/>
      <c r="T1305" s="486"/>
      <c r="U1305" s="487"/>
      <c r="V1305" s="486"/>
      <c r="W1305" s="487"/>
      <c r="X1305" s="486"/>
      <c r="Y1305" s="487"/>
      <c r="Z1305" s="486"/>
      <c r="AA1305" s="487"/>
    </row>
    <row r="1306" spans="2:27" x14ac:dyDescent="0.2">
      <c r="B1306" s="406"/>
      <c r="C1306" s="372"/>
      <c r="D1306" s="372"/>
      <c r="E1306" s="486"/>
      <c r="F1306" s="487"/>
      <c r="G1306" s="486"/>
      <c r="H1306" s="487"/>
      <c r="I1306" s="486"/>
      <c r="J1306" s="487"/>
      <c r="K1306" s="486"/>
      <c r="L1306" s="487"/>
      <c r="M1306" s="486"/>
      <c r="N1306" s="487"/>
      <c r="O1306" s="486"/>
      <c r="P1306" s="487"/>
      <c r="Q1306" s="486"/>
      <c r="R1306" s="487"/>
      <c r="S1306" s="486"/>
      <c r="T1306" s="487"/>
      <c r="U1306" s="486"/>
      <c r="V1306" s="487"/>
      <c r="W1306" s="486"/>
      <c r="X1306" s="487"/>
      <c r="Y1306" s="486"/>
      <c r="Z1306" s="487"/>
      <c r="AA1306" s="402"/>
    </row>
    <row r="1307" spans="2:27" x14ac:dyDescent="0.2">
      <c r="B1307" s="405"/>
      <c r="C1307" s="372"/>
      <c r="D1307" s="372"/>
      <c r="E1307" s="402"/>
      <c r="F1307" s="486"/>
      <c r="G1307" s="487"/>
      <c r="H1307" s="486"/>
      <c r="I1307" s="487"/>
      <c r="J1307" s="486"/>
      <c r="K1307" s="487"/>
      <c r="L1307" s="486"/>
      <c r="M1307" s="487"/>
      <c r="N1307" s="486"/>
      <c r="O1307" s="487"/>
      <c r="P1307" s="486"/>
      <c r="Q1307" s="487"/>
      <c r="R1307" s="486"/>
      <c r="S1307" s="487"/>
      <c r="T1307" s="486"/>
      <c r="U1307" s="487"/>
      <c r="V1307" s="486"/>
      <c r="W1307" s="487"/>
      <c r="X1307" s="486"/>
      <c r="Y1307" s="487"/>
      <c r="Z1307" s="486"/>
      <c r="AA1307" s="487"/>
    </row>
    <row r="1308" spans="2:27" x14ac:dyDescent="0.2">
      <c r="B1308" s="406"/>
      <c r="C1308" s="372"/>
      <c r="D1308" s="372"/>
      <c r="E1308" s="486"/>
      <c r="F1308" s="487"/>
      <c r="G1308" s="486"/>
      <c r="H1308" s="487"/>
      <c r="I1308" s="486"/>
      <c r="J1308" s="487"/>
      <c r="K1308" s="486"/>
      <c r="L1308" s="487"/>
      <c r="M1308" s="486"/>
      <c r="N1308" s="487"/>
      <c r="O1308" s="486"/>
      <c r="P1308" s="487"/>
      <c r="Q1308" s="486"/>
      <c r="R1308" s="487"/>
      <c r="S1308" s="486"/>
      <c r="T1308" s="487"/>
      <c r="U1308" s="486"/>
      <c r="V1308" s="487"/>
      <c r="W1308" s="486"/>
      <c r="X1308" s="487"/>
      <c r="Y1308" s="486"/>
      <c r="Z1308" s="487"/>
      <c r="AA1308" s="402"/>
    </row>
    <row r="1309" spans="2:27" x14ac:dyDescent="0.2">
      <c r="B1309" s="405"/>
      <c r="C1309" s="372"/>
      <c r="D1309" s="372"/>
      <c r="E1309" s="402"/>
      <c r="F1309" s="486"/>
      <c r="G1309" s="487"/>
      <c r="H1309" s="486"/>
      <c r="I1309" s="487"/>
      <c r="J1309" s="486"/>
      <c r="K1309" s="487"/>
      <c r="L1309" s="486"/>
      <c r="M1309" s="487"/>
      <c r="N1309" s="486"/>
      <c r="O1309" s="487"/>
      <c r="P1309" s="486"/>
      <c r="Q1309" s="487"/>
      <c r="R1309" s="486"/>
      <c r="S1309" s="487"/>
      <c r="T1309" s="486"/>
      <c r="U1309" s="487"/>
      <c r="V1309" s="486"/>
      <c r="W1309" s="487"/>
      <c r="X1309" s="486"/>
      <c r="Y1309" s="487"/>
      <c r="Z1309" s="486"/>
      <c r="AA1309" s="487"/>
    </row>
    <row r="1310" spans="2:27" x14ac:dyDescent="0.2">
      <c r="B1310" s="406"/>
      <c r="C1310" s="372"/>
      <c r="D1310" s="372"/>
      <c r="E1310" s="486"/>
      <c r="F1310" s="487"/>
      <c r="G1310" s="486"/>
      <c r="H1310" s="487"/>
      <c r="I1310" s="486"/>
      <c r="J1310" s="487"/>
      <c r="K1310" s="486"/>
      <c r="L1310" s="487"/>
      <c r="M1310" s="486"/>
      <c r="N1310" s="487"/>
      <c r="O1310" s="486"/>
      <c r="P1310" s="487"/>
      <c r="Q1310" s="486"/>
      <c r="R1310" s="487"/>
      <c r="S1310" s="486"/>
      <c r="T1310" s="487"/>
      <c r="U1310" s="486"/>
      <c r="V1310" s="487"/>
      <c r="W1310" s="486"/>
      <c r="X1310" s="487"/>
      <c r="Y1310" s="486"/>
      <c r="Z1310" s="487"/>
      <c r="AA1310" s="402"/>
    </row>
    <row r="1311" spans="2:27" x14ac:dyDescent="0.2">
      <c r="B1311" s="405"/>
      <c r="C1311" s="372"/>
      <c r="D1311" s="372"/>
      <c r="E1311" s="402"/>
      <c r="F1311" s="486"/>
      <c r="G1311" s="487"/>
      <c r="H1311" s="486"/>
      <c r="I1311" s="487"/>
      <c r="J1311" s="486"/>
      <c r="K1311" s="487"/>
      <c r="L1311" s="486"/>
      <c r="M1311" s="487"/>
      <c r="N1311" s="486"/>
      <c r="O1311" s="487"/>
      <c r="P1311" s="486"/>
      <c r="Q1311" s="487"/>
      <c r="R1311" s="486"/>
      <c r="S1311" s="487"/>
      <c r="T1311" s="486"/>
      <c r="U1311" s="487"/>
      <c r="V1311" s="486"/>
      <c r="W1311" s="487"/>
      <c r="X1311" s="486"/>
      <c r="Y1311" s="487"/>
      <c r="Z1311" s="486"/>
      <c r="AA1311" s="487"/>
    </row>
    <row r="1312" spans="2:27" x14ac:dyDescent="0.2">
      <c r="B1312" s="406"/>
      <c r="C1312" s="372"/>
      <c r="D1312" s="372"/>
      <c r="E1312" s="486"/>
      <c r="F1312" s="487"/>
      <c r="G1312" s="486"/>
      <c r="H1312" s="487"/>
      <c r="I1312" s="486"/>
      <c r="J1312" s="487"/>
      <c r="K1312" s="486"/>
      <c r="L1312" s="487"/>
      <c r="M1312" s="486"/>
      <c r="N1312" s="487"/>
      <c r="O1312" s="486"/>
      <c r="P1312" s="487"/>
      <c r="Q1312" s="486"/>
      <c r="R1312" s="487"/>
      <c r="S1312" s="486"/>
      <c r="T1312" s="487"/>
      <c r="U1312" s="486"/>
      <c r="V1312" s="487"/>
      <c r="W1312" s="486"/>
      <c r="X1312" s="487"/>
      <c r="Y1312" s="486"/>
      <c r="Z1312" s="487"/>
      <c r="AA1312" s="402"/>
    </row>
    <row r="1313" spans="2:27" x14ac:dyDescent="0.2">
      <c r="B1313" s="405"/>
      <c r="C1313" s="372"/>
      <c r="D1313" s="372"/>
      <c r="E1313" s="402"/>
      <c r="F1313" s="486"/>
      <c r="G1313" s="487"/>
      <c r="H1313" s="486"/>
      <c r="I1313" s="487"/>
      <c r="J1313" s="486"/>
      <c r="K1313" s="487"/>
      <c r="L1313" s="486"/>
      <c r="M1313" s="487"/>
      <c r="N1313" s="486"/>
      <c r="O1313" s="487"/>
      <c r="P1313" s="486"/>
      <c r="Q1313" s="487"/>
      <c r="R1313" s="486"/>
      <c r="S1313" s="487"/>
      <c r="T1313" s="486"/>
      <c r="U1313" s="487"/>
      <c r="V1313" s="486"/>
      <c r="W1313" s="487"/>
      <c r="X1313" s="486"/>
      <c r="Y1313" s="487"/>
      <c r="Z1313" s="486"/>
      <c r="AA1313" s="487"/>
    </row>
    <row r="1314" spans="2:27" x14ac:dyDescent="0.2">
      <c r="B1314" s="406"/>
      <c r="C1314" s="372"/>
      <c r="D1314" s="372"/>
      <c r="E1314" s="486"/>
      <c r="F1314" s="487"/>
      <c r="G1314" s="486"/>
      <c r="H1314" s="487"/>
      <c r="I1314" s="486"/>
      <c r="J1314" s="487"/>
      <c r="K1314" s="486"/>
      <c r="L1314" s="487"/>
      <c r="M1314" s="486"/>
      <c r="N1314" s="487"/>
      <c r="O1314" s="486"/>
      <c r="P1314" s="487"/>
      <c r="Q1314" s="486"/>
      <c r="R1314" s="487"/>
      <c r="S1314" s="486"/>
      <c r="T1314" s="487"/>
      <c r="U1314" s="486"/>
      <c r="V1314" s="487"/>
      <c r="W1314" s="486"/>
      <c r="X1314" s="487"/>
      <c r="Y1314" s="486"/>
      <c r="Z1314" s="487"/>
      <c r="AA1314" s="402"/>
    </row>
    <row r="1315" spans="2:27" x14ac:dyDescent="0.2">
      <c r="B1315" s="405"/>
      <c r="C1315" s="372"/>
      <c r="D1315" s="372"/>
      <c r="E1315" s="402"/>
      <c r="F1315" s="486"/>
      <c r="G1315" s="487"/>
      <c r="H1315" s="486"/>
      <c r="I1315" s="487"/>
      <c r="J1315" s="486"/>
      <c r="K1315" s="487"/>
      <c r="L1315" s="486"/>
      <c r="M1315" s="487"/>
      <c r="N1315" s="486"/>
      <c r="O1315" s="487"/>
      <c r="P1315" s="486"/>
      <c r="Q1315" s="487"/>
      <c r="R1315" s="486"/>
      <c r="S1315" s="487"/>
      <c r="T1315" s="486"/>
      <c r="U1315" s="487"/>
      <c r="V1315" s="486"/>
      <c r="W1315" s="487"/>
      <c r="X1315" s="486"/>
      <c r="Y1315" s="487"/>
      <c r="Z1315" s="486"/>
      <c r="AA1315" s="487"/>
    </row>
    <row r="1316" spans="2:27" x14ac:dyDescent="0.2">
      <c r="B1316" s="406"/>
      <c r="C1316" s="372"/>
      <c r="D1316" s="372"/>
      <c r="E1316" s="486"/>
      <c r="F1316" s="487"/>
      <c r="G1316" s="486"/>
      <c r="H1316" s="487"/>
      <c r="I1316" s="486"/>
      <c r="J1316" s="487"/>
      <c r="K1316" s="486"/>
      <c r="L1316" s="487"/>
      <c r="M1316" s="486"/>
      <c r="N1316" s="487"/>
      <c r="O1316" s="486"/>
      <c r="P1316" s="487"/>
      <c r="Q1316" s="486"/>
      <c r="R1316" s="487"/>
      <c r="S1316" s="486"/>
      <c r="T1316" s="487"/>
      <c r="U1316" s="486"/>
      <c r="V1316" s="487"/>
      <c r="W1316" s="486"/>
      <c r="X1316" s="487"/>
      <c r="Y1316" s="486"/>
      <c r="Z1316" s="487"/>
      <c r="AA1316" s="402"/>
    </row>
    <row r="1317" spans="2:27" x14ac:dyDescent="0.2">
      <c r="B1317" s="405"/>
      <c r="C1317" s="372"/>
      <c r="D1317" s="372"/>
      <c r="E1317" s="402"/>
      <c r="F1317" s="486"/>
      <c r="G1317" s="487"/>
      <c r="H1317" s="486"/>
      <c r="I1317" s="487"/>
      <c r="J1317" s="486"/>
      <c r="K1317" s="487"/>
      <c r="L1317" s="486"/>
      <c r="M1317" s="487"/>
      <c r="N1317" s="486"/>
      <c r="O1317" s="487"/>
      <c r="P1317" s="486"/>
      <c r="Q1317" s="487"/>
      <c r="R1317" s="486"/>
      <c r="S1317" s="487"/>
      <c r="T1317" s="486"/>
      <c r="U1317" s="487"/>
      <c r="V1317" s="486"/>
      <c r="W1317" s="487"/>
      <c r="X1317" s="486"/>
      <c r="Y1317" s="487"/>
      <c r="Z1317" s="486"/>
      <c r="AA1317" s="487"/>
    </row>
    <row r="1318" spans="2:27" x14ac:dyDescent="0.2">
      <c r="B1318" s="406"/>
      <c r="C1318" s="372"/>
      <c r="D1318" s="372"/>
      <c r="E1318" s="486"/>
      <c r="F1318" s="487"/>
      <c r="G1318" s="486"/>
      <c r="H1318" s="487"/>
      <c r="I1318" s="486"/>
      <c r="J1318" s="487"/>
      <c r="K1318" s="486"/>
      <c r="L1318" s="487"/>
      <c r="M1318" s="486"/>
      <c r="N1318" s="487"/>
      <c r="O1318" s="486"/>
      <c r="P1318" s="487"/>
      <c r="Q1318" s="486"/>
      <c r="R1318" s="487"/>
      <c r="S1318" s="486"/>
      <c r="T1318" s="487"/>
      <c r="U1318" s="486"/>
      <c r="V1318" s="487"/>
      <c r="W1318" s="486"/>
      <c r="X1318" s="487"/>
      <c r="Y1318" s="486"/>
      <c r="Z1318" s="487"/>
      <c r="AA1318" s="402"/>
    </row>
    <row r="1319" spans="2:27" x14ac:dyDescent="0.2">
      <c r="B1319" s="405"/>
      <c r="C1319" s="372"/>
      <c r="D1319" s="372"/>
      <c r="E1319" s="402"/>
      <c r="F1319" s="486"/>
      <c r="G1319" s="487"/>
      <c r="H1319" s="486"/>
      <c r="I1319" s="487"/>
      <c r="J1319" s="486"/>
      <c r="K1319" s="487"/>
      <c r="L1319" s="486"/>
      <c r="M1319" s="487"/>
      <c r="N1319" s="486"/>
      <c r="O1319" s="487"/>
      <c r="P1319" s="486"/>
      <c r="Q1319" s="487"/>
      <c r="R1319" s="486"/>
      <c r="S1319" s="487"/>
      <c r="T1319" s="486"/>
      <c r="U1319" s="487"/>
      <c r="V1319" s="486"/>
      <c r="W1319" s="487"/>
      <c r="X1319" s="486"/>
      <c r="Y1319" s="487"/>
      <c r="Z1319" s="486"/>
      <c r="AA1319" s="487"/>
    </row>
    <row r="1320" spans="2:27" x14ac:dyDescent="0.2">
      <c r="B1320" s="406"/>
      <c r="C1320" s="372"/>
      <c r="D1320" s="372"/>
      <c r="E1320" s="486"/>
      <c r="F1320" s="487"/>
      <c r="G1320" s="486"/>
      <c r="H1320" s="487"/>
      <c r="I1320" s="486"/>
      <c r="J1320" s="487"/>
      <c r="K1320" s="486"/>
      <c r="L1320" s="487"/>
      <c r="M1320" s="486"/>
      <c r="N1320" s="487"/>
      <c r="O1320" s="486"/>
      <c r="P1320" s="487"/>
      <c r="Q1320" s="486"/>
      <c r="R1320" s="487"/>
      <c r="S1320" s="486"/>
      <c r="T1320" s="487"/>
      <c r="U1320" s="486"/>
      <c r="V1320" s="487"/>
      <c r="W1320" s="486"/>
      <c r="X1320" s="487"/>
      <c r="Y1320" s="486"/>
      <c r="Z1320" s="487"/>
      <c r="AA1320" s="402"/>
    </row>
    <row r="1321" spans="2:27" x14ac:dyDescent="0.2">
      <c r="B1321" s="405"/>
      <c r="C1321" s="372"/>
      <c r="D1321" s="372"/>
      <c r="E1321" s="402"/>
      <c r="F1321" s="486"/>
      <c r="G1321" s="487"/>
      <c r="H1321" s="486"/>
      <c r="I1321" s="487"/>
      <c r="J1321" s="486"/>
      <c r="K1321" s="487"/>
      <c r="L1321" s="486"/>
      <c r="M1321" s="487"/>
      <c r="N1321" s="486"/>
      <c r="O1321" s="487"/>
      <c r="P1321" s="486"/>
      <c r="Q1321" s="487"/>
      <c r="R1321" s="486"/>
      <c r="S1321" s="487"/>
      <c r="T1321" s="486"/>
      <c r="U1321" s="487"/>
      <c r="V1321" s="486"/>
      <c r="W1321" s="487"/>
      <c r="X1321" s="486"/>
      <c r="Y1321" s="487"/>
      <c r="Z1321" s="486"/>
      <c r="AA1321" s="487"/>
    </row>
    <row r="1322" spans="2:27" x14ac:dyDescent="0.2">
      <c r="B1322" s="406"/>
      <c r="C1322" s="372"/>
      <c r="D1322" s="372"/>
      <c r="E1322" s="486"/>
      <c r="F1322" s="487"/>
      <c r="G1322" s="486"/>
      <c r="H1322" s="487"/>
      <c r="I1322" s="486"/>
      <c r="J1322" s="487"/>
      <c r="K1322" s="486"/>
      <c r="L1322" s="487"/>
      <c r="M1322" s="486"/>
      <c r="N1322" s="487"/>
      <c r="O1322" s="486"/>
      <c r="P1322" s="487"/>
      <c r="Q1322" s="486"/>
      <c r="R1322" s="487"/>
      <c r="S1322" s="486"/>
      <c r="T1322" s="487"/>
      <c r="U1322" s="486"/>
      <c r="V1322" s="487"/>
      <c r="W1322" s="486"/>
      <c r="X1322" s="487"/>
      <c r="Y1322" s="486"/>
      <c r="Z1322" s="487"/>
      <c r="AA1322" s="402"/>
    </row>
    <row r="1323" spans="2:27" x14ac:dyDescent="0.2">
      <c r="B1323" s="405"/>
      <c r="C1323" s="372"/>
      <c r="D1323" s="372"/>
      <c r="E1323" s="402"/>
      <c r="F1323" s="486"/>
      <c r="G1323" s="487"/>
      <c r="H1323" s="486"/>
      <c r="I1323" s="487"/>
      <c r="J1323" s="486"/>
      <c r="K1323" s="487"/>
      <c r="L1323" s="486"/>
      <c r="M1323" s="487"/>
      <c r="N1323" s="486"/>
      <c r="O1323" s="487"/>
      <c r="P1323" s="486"/>
      <c r="Q1323" s="487"/>
      <c r="R1323" s="486"/>
      <c r="S1323" s="487"/>
      <c r="T1323" s="486"/>
      <c r="U1323" s="487"/>
      <c r="V1323" s="486"/>
      <c r="W1323" s="487"/>
      <c r="X1323" s="486"/>
      <c r="Y1323" s="487"/>
      <c r="Z1323" s="486"/>
      <c r="AA1323" s="487"/>
    </row>
    <row r="1324" spans="2:27" x14ac:dyDescent="0.2">
      <c r="B1324" s="406"/>
      <c r="C1324" s="372"/>
      <c r="D1324" s="372"/>
      <c r="E1324" s="486"/>
      <c r="F1324" s="487"/>
      <c r="G1324" s="486"/>
      <c r="H1324" s="487"/>
      <c r="I1324" s="486"/>
      <c r="J1324" s="487"/>
      <c r="K1324" s="486"/>
      <c r="L1324" s="487"/>
      <c r="M1324" s="486"/>
      <c r="N1324" s="487"/>
      <c r="O1324" s="486"/>
      <c r="P1324" s="487"/>
      <c r="Q1324" s="486"/>
      <c r="R1324" s="487"/>
      <c r="S1324" s="486"/>
      <c r="T1324" s="487"/>
      <c r="U1324" s="486"/>
      <c r="V1324" s="487"/>
      <c r="W1324" s="486"/>
      <c r="X1324" s="487"/>
      <c r="Y1324" s="486"/>
      <c r="Z1324" s="487"/>
      <c r="AA1324" s="402"/>
    </row>
    <row r="1325" spans="2:27" x14ac:dyDescent="0.2">
      <c r="B1325" s="405"/>
      <c r="C1325" s="372"/>
      <c r="D1325" s="372"/>
      <c r="E1325" s="402"/>
      <c r="F1325" s="486"/>
      <c r="G1325" s="487"/>
      <c r="H1325" s="486"/>
      <c r="I1325" s="487"/>
      <c r="J1325" s="486"/>
      <c r="K1325" s="487"/>
      <c r="L1325" s="486"/>
      <c r="M1325" s="487"/>
      <c r="N1325" s="486"/>
      <c r="O1325" s="487"/>
      <c r="P1325" s="486"/>
      <c r="Q1325" s="487"/>
      <c r="R1325" s="486"/>
      <c r="S1325" s="487"/>
      <c r="T1325" s="486"/>
      <c r="U1325" s="487"/>
      <c r="V1325" s="486"/>
      <c r="W1325" s="487"/>
      <c r="X1325" s="486"/>
      <c r="Y1325" s="487"/>
      <c r="Z1325" s="486"/>
      <c r="AA1325" s="487"/>
    </row>
    <row r="1326" spans="2:27" x14ac:dyDescent="0.2">
      <c r="B1326" s="406"/>
      <c r="C1326" s="372"/>
      <c r="D1326" s="372"/>
      <c r="E1326" s="486"/>
      <c r="F1326" s="487"/>
      <c r="G1326" s="486"/>
      <c r="H1326" s="487"/>
      <c r="I1326" s="486"/>
      <c r="J1326" s="487"/>
      <c r="K1326" s="486"/>
      <c r="L1326" s="487"/>
      <c r="M1326" s="486"/>
      <c r="N1326" s="487"/>
      <c r="O1326" s="486"/>
      <c r="P1326" s="487"/>
      <c r="Q1326" s="486"/>
      <c r="R1326" s="487"/>
      <c r="S1326" s="486"/>
      <c r="T1326" s="487"/>
      <c r="U1326" s="486"/>
      <c r="V1326" s="487"/>
      <c r="W1326" s="486"/>
      <c r="X1326" s="487"/>
      <c r="Y1326" s="486"/>
      <c r="Z1326" s="487"/>
      <c r="AA1326" s="402"/>
    </row>
    <row r="1327" spans="2:27" x14ac:dyDescent="0.2">
      <c r="B1327" s="405"/>
      <c r="C1327" s="372"/>
      <c r="D1327" s="372"/>
      <c r="E1327" s="402"/>
      <c r="F1327" s="486"/>
      <c r="G1327" s="487"/>
      <c r="H1327" s="486"/>
      <c r="I1327" s="487"/>
      <c r="J1327" s="486"/>
      <c r="K1327" s="487"/>
      <c r="L1327" s="486"/>
      <c r="M1327" s="487"/>
      <c r="N1327" s="486"/>
      <c r="O1327" s="487"/>
      <c r="P1327" s="486"/>
      <c r="Q1327" s="487"/>
      <c r="R1327" s="486"/>
      <c r="S1327" s="487"/>
      <c r="T1327" s="486"/>
      <c r="U1327" s="487"/>
      <c r="V1327" s="486"/>
      <c r="W1327" s="487"/>
      <c r="X1327" s="486"/>
      <c r="Y1327" s="487"/>
      <c r="Z1327" s="486"/>
      <c r="AA1327" s="487"/>
    </row>
    <row r="1328" spans="2:27" x14ac:dyDescent="0.2">
      <c r="B1328" s="406"/>
      <c r="C1328" s="372"/>
      <c r="D1328" s="372"/>
      <c r="E1328" s="486"/>
      <c r="F1328" s="487"/>
      <c r="G1328" s="486"/>
      <c r="H1328" s="487"/>
      <c r="I1328" s="486"/>
      <c r="J1328" s="487"/>
      <c r="K1328" s="486"/>
      <c r="L1328" s="487"/>
      <c r="M1328" s="486"/>
      <c r="N1328" s="487"/>
      <c r="O1328" s="486"/>
      <c r="P1328" s="487"/>
      <c r="Q1328" s="486"/>
      <c r="R1328" s="487"/>
      <c r="S1328" s="486"/>
      <c r="T1328" s="487"/>
      <c r="U1328" s="486"/>
      <c r="V1328" s="487"/>
      <c r="W1328" s="486"/>
      <c r="X1328" s="487"/>
      <c r="Y1328" s="486"/>
      <c r="Z1328" s="487"/>
      <c r="AA1328" s="402"/>
    </row>
    <row r="1329" spans="2:27" x14ac:dyDescent="0.2">
      <c r="B1329" s="405"/>
      <c r="C1329" s="372"/>
      <c r="D1329" s="372"/>
      <c r="E1329" s="402"/>
      <c r="F1329" s="486"/>
      <c r="G1329" s="487"/>
      <c r="H1329" s="486"/>
      <c r="I1329" s="487"/>
      <c r="J1329" s="486"/>
      <c r="K1329" s="487"/>
      <c r="L1329" s="486"/>
      <c r="M1329" s="487"/>
      <c r="N1329" s="486"/>
      <c r="O1329" s="487"/>
      <c r="P1329" s="486"/>
      <c r="Q1329" s="487"/>
      <c r="R1329" s="486"/>
      <c r="S1329" s="487"/>
      <c r="T1329" s="486"/>
      <c r="U1329" s="487"/>
      <c r="V1329" s="486"/>
      <c r="W1329" s="487"/>
      <c r="X1329" s="486"/>
      <c r="Y1329" s="487"/>
      <c r="Z1329" s="486"/>
      <c r="AA1329" s="487"/>
    </row>
    <row r="1330" spans="2:27" x14ac:dyDescent="0.2">
      <c r="B1330" s="406"/>
      <c r="C1330" s="372"/>
      <c r="D1330" s="372"/>
      <c r="E1330" s="486"/>
      <c r="F1330" s="487"/>
      <c r="G1330" s="486"/>
      <c r="H1330" s="487"/>
      <c r="I1330" s="486"/>
      <c r="J1330" s="487"/>
      <c r="K1330" s="486"/>
      <c r="L1330" s="487"/>
      <c r="M1330" s="486"/>
      <c r="N1330" s="487"/>
      <c r="O1330" s="486"/>
      <c r="P1330" s="487"/>
      <c r="Q1330" s="486"/>
      <c r="R1330" s="487"/>
      <c r="S1330" s="486"/>
      <c r="T1330" s="487"/>
      <c r="U1330" s="486"/>
      <c r="V1330" s="487"/>
      <c r="W1330" s="486"/>
      <c r="X1330" s="487"/>
      <c r="Y1330" s="486"/>
      <c r="Z1330" s="487"/>
      <c r="AA1330" s="402"/>
    </row>
    <row r="1331" spans="2:27" x14ac:dyDescent="0.2">
      <c r="B1331" s="405"/>
      <c r="C1331" s="372"/>
      <c r="D1331" s="372"/>
      <c r="E1331" s="402"/>
      <c r="F1331" s="486"/>
      <c r="G1331" s="487"/>
      <c r="H1331" s="486"/>
      <c r="I1331" s="487"/>
      <c r="J1331" s="486"/>
      <c r="K1331" s="487"/>
      <c r="L1331" s="486"/>
      <c r="M1331" s="487"/>
      <c r="N1331" s="486"/>
      <c r="O1331" s="487"/>
      <c r="P1331" s="486"/>
      <c r="Q1331" s="487"/>
      <c r="R1331" s="486"/>
      <c r="S1331" s="487"/>
      <c r="T1331" s="486"/>
      <c r="U1331" s="487"/>
      <c r="V1331" s="486"/>
      <c r="W1331" s="487"/>
      <c r="X1331" s="486"/>
      <c r="Y1331" s="487"/>
      <c r="Z1331" s="486"/>
      <c r="AA1331" s="487"/>
    </row>
    <row r="1332" spans="2:27" x14ac:dyDescent="0.2">
      <c r="B1332" s="406"/>
      <c r="C1332" s="372"/>
      <c r="D1332" s="372"/>
      <c r="E1332" s="486"/>
      <c r="F1332" s="487"/>
      <c r="G1332" s="486"/>
      <c r="H1332" s="487"/>
      <c r="I1332" s="486"/>
      <c r="J1332" s="487"/>
      <c r="K1332" s="486"/>
      <c r="L1332" s="487"/>
      <c r="M1332" s="486"/>
      <c r="N1332" s="487"/>
      <c r="O1332" s="486"/>
      <c r="P1332" s="487"/>
      <c r="Q1332" s="486"/>
      <c r="R1332" s="487"/>
      <c r="S1332" s="486"/>
      <c r="T1332" s="487"/>
      <c r="U1332" s="486"/>
      <c r="V1332" s="487"/>
      <c r="W1332" s="486"/>
      <c r="X1332" s="487"/>
      <c r="Y1332" s="486"/>
      <c r="Z1332" s="487"/>
      <c r="AA1332" s="402"/>
    </row>
    <row r="1333" spans="2:27" x14ac:dyDescent="0.2">
      <c r="B1333" s="405"/>
      <c r="C1333" s="372"/>
      <c r="D1333" s="372"/>
      <c r="E1333" s="402"/>
      <c r="F1333" s="486"/>
      <c r="G1333" s="487"/>
      <c r="H1333" s="486"/>
      <c r="I1333" s="487"/>
      <c r="J1333" s="486"/>
      <c r="K1333" s="487"/>
      <c r="L1333" s="486"/>
      <c r="M1333" s="487"/>
      <c r="N1333" s="486"/>
      <c r="O1333" s="487"/>
      <c r="P1333" s="486"/>
      <c r="Q1333" s="487"/>
      <c r="R1333" s="486"/>
      <c r="S1333" s="487"/>
      <c r="T1333" s="486"/>
      <c r="U1333" s="487"/>
      <c r="V1333" s="486"/>
      <c r="W1333" s="487"/>
      <c r="X1333" s="486"/>
      <c r="Y1333" s="487"/>
      <c r="Z1333" s="486"/>
      <c r="AA1333" s="487"/>
    </row>
    <row r="1334" spans="2:27" x14ac:dyDescent="0.2">
      <c r="B1334" s="406"/>
      <c r="C1334" s="372"/>
      <c r="D1334" s="372"/>
      <c r="E1334" s="486"/>
      <c r="F1334" s="487"/>
      <c r="G1334" s="486"/>
      <c r="H1334" s="487"/>
      <c r="I1334" s="486"/>
      <c r="J1334" s="487"/>
      <c r="K1334" s="486"/>
      <c r="L1334" s="487"/>
      <c r="M1334" s="486"/>
      <c r="N1334" s="487"/>
      <c r="O1334" s="486"/>
      <c r="P1334" s="487"/>
      <c r="Q1334" s="486"/>
      <c r="R1334" s="487"/>
      <c r="S1334" s="486"/>
      <c r="T1334" s="487"/>
      <c r="U1334" s="486"/>
      <c r="V1334" s="487"/>
      <c r="W1334" s="486"/>
      <c r="X1334" s="487"/>
      <c r="Y1334" s="486"/>
      <c r="Z1334" s="487"/>
      <c r="AA1334" s="402"/>
    </row>
    <row r="1335" spans="2:27" x14ac:dyDescent="0.2">
      <c r="B1335" s="405"/>
      <c r="C1335" s="372"/>
      <c r="D1335" s="372"/>
      <c r="E1335" s="402"/>
      <c r="F1335" s="486"/>
      <c r="G1335" s="487"/>
      <c r="H1335" s="486"/>
      <c r="I1335" s="487"/>
      <c r="J1335" s="486"/>
      <c r="K1335" s="487"/>
      <c r="L1335" s="486"/>
      <c r="M1335" s="487"/>
      <c r="N1335" s="486"/>
      <c r="O1335" s="487"/>
      <c r="P1335" s="486"/>
      <c r="Q1335" s="487"/>
      <c r="R1335" s="486"/>
      <c r="S1335" s="487"/>
      <c r="T1335" s="486"/>
      <c r="U1335" s="487"/>
      <c r="V1335" s="486"/>
      <c r="W1335" s="487"/>
      <c r="X1335" s="486"/>
      <c r="Y1335" s="487"/>
      <c r="Z1335" s="486"/>
      <c r="AA1335" s="487"/>
    </row>
    <row r="1336" spans="2:27" x14ac:dyDescent="0.2">
      <c r="B1336" s="406"/>
      <c r="C1336" s="372"/>
      <c r="D1336" s="372"/>
      <c r="E1336" s="486"/>
      <c r="F1336" s="487"/>
      <c r="G1336" s="486"/>
      <c r="H1336" s="487"/>
      <c r="I1336" s="486"/>
      <c r="J1336" s="487"/>
      <c r="K1336" s="486"/>
      <c r="L1336" s="487"/>
      <c r="M1336" s="486"/>
      <c r="N1336" s="487"/>
      <c r="O1336" s="486"/>
      <c r="P1336" s="487"/>
      <c r="Q1336" s="486"/>
      <c r="R1336" s="487"/>
      <c r="S1336" s="486"/>
      <c r="T1336" s="487"/>
      <c r="U1336" s="486"/>
      <c r="V1336" s="487"/>
      <c r="W1336" s="486"/>
      <c r="X1336" s="487"/>
      <c r="Y1336" s="486"/>
      <c r="Z1336" s="487"/>
      <c r="AA1336" s="402"/>
    </row>
    <row r="1337" spans="2:27" x14ac:dyDescent="0.2">
      <c r="B1337" s="405"/>
      <c r="C1337" s="372"/>
      <c r="D1337" s="372"/>
      <c r="E1337" s="402"/>
      <c r="F1337" s="486"/>
      <c r="G1337" s="487"/>
      <c r="H1337" s="486"/>
      <c r="I1337" s="487"/>
      <c r="J1337" s="486"/>
      <c r="K1337" s="487"/>
      <c r="L1337" s="486"/>
      <c r="M1337" s="487"/>
      <c r="N1337" s="486"/>
      <c r="O1337" s="487"/>
      <c r="P1337" s="486"/>
      <c r="Q1337" s="487"/>
      <c r="R1337" s="486"/>
      <c r="S1337" s="487"/>
      <c r="T1337" s="486"/>
      <c r="U1337" s="487"/>
      <c r="V1337" s="486"/>
      <c r="W1337" s="487"/>
      <c r="X1337" s="486"/>
      <c r="Y1337" s="487"/>
      <c r="Z1337" s="486"/>
      <c r="AA1337" s="487"/>
    </row>
    <row r="1338" spans="2:27" x14ac:dyDescent="0.2">
      <c r="B1338" s="406"/>
      <c r="C1338" s="372"/>
      <c r="D1338" s="372"/>
      <c r="E1338" s="486"/>
      <c r="F1338" s="487"/>
      <c r="G1338" s="486"/>
      <c r="H1338" s="487"/>
      <c r="I1338" s="486"/>
      <c r="J1338" s="487"/>
      <c r="K1338" s="486"/>
      <c r="L1338" s="487"/>
      <c r="M1338" s="486"/>
      <c r="N1338" s="487"/>
      <c r="O1338" s="486"/>
      <c r="P1338" s="487"/>
      <c r="Q1338" s="486"/>
      <c r="R1338" s="487"/>
      <c r="S1338" s="486"/>
      <c r="T1338" s="487"/>
      <c r="U1338" s="486"/>
      <c r="V1338" s="487"/>
      <c r="W1338" s="486"/>
      <c r="X1338" s="487"/>
      <c r="Y1338" s="486"/>
      <c r="Z1338" s="487"/>
      <c r="AA1338" s="402"/>
    </row>
    <row r="1339" spans="2:27" x14ac:dyDescent="0.2">
      <c r="B1339" s="405"/>
      <c r="C1339" s="372"/>
      <c r="D1339" s="372"/>
      <c r="E1339" s="402"/>
      <c r="F1339" s="486"/>
      <c r="G1339" s="487"/>
      <c r="H1339" s="486"/>
      <c r="I1339" s="487"/>
      <c r="J1339" s="486"/>
      <c r="K1339" s="487"/>
      <c r="L1339" s="486"/>
      <c r="M1339" s="487"/>
      <c r="N1339" s="486"/>
      <c r="O1339" s="487"/>
      <c r="P1339" s="486"/>
      <c r="Q1339" s="487"/>
      <c r="R1339" s="486"/>
      <c r="S1339" s="487"/>
      <c r="T1339" s="486"/>
      <c r="U1339" s="487"/>
      <c r="V1339" s="486"/>
      <c r="W1339" s="487"/>
      <c r="X1339" s="486"/>
      <c r="Y1339" s="487"/>
      <c r="Z1339" s="486"/>
      <c r="AA1339" s="487"/>
    </row>
    <row r="1340" spans="2:27" x14ac:dyDescent="0.2">
      <c r="B1340" s="406"/>
      <c r="C1340" s="372"/>
      <c r="D1340" s="372"/>
      <c r="E1340" s="486"/>
      <c r="F1340" s="487"/>
      <c r="G1340" s="486"/>
      <c r="H1340" s="487"/>
      <c r="I1340" s="486"/>
      <c r="J1340" s="487"/>
      <c r="K1340" s="486"/>
      <c r="L1340" s="487"/>
      <c r="M1340" s="486"/>
      <c r="N1340" s="487"/>
      <c r="O1340" s="486"/>
      <c r="P1340" s="487"/>
      <c r="Q1340" s="486"/>
      <c r="R1340" s="487"/>
      <c r="S1340" s="486"/>
      <c r="T1340" s="487"/>
      <c r="U1340" s="486"/>
      <c r="V1340" s="487"/>
      <c r="W1340" s="486"/>
      <c r="X1340" s="487"/>
      <c r="Y1340" s="486"/>
      <c r="Z1340" s="487"/>
      <c r="AA1340" s="402"/>
    </row>
    <row r="1341" spans="2:27" x14ac:dyDescent="0.2">
      <c r="B1341" s="405"/>
      <c r="C1341" s="372"/>
      <c r="D1341" s="372"/>
      <c r="E1341" s="402"/>
      <c r="F1341" s="486"/>
      <c r="G1341" s="487"/>
      <c r="H1341" s="486"/>
      <c r="I1341" s="487"/>
      <c r="J1341" s="486"/>
      <c r="K1341" s="487"/>
      <c r="L1341" s="486"/>
      <c r="M1341" s="487"/>
      <c r="N1341" s="486"/>
      <c r="O1341" s="487"/>
      <c r="P1341" s="486"/>
      <c r="Q1341" s="487"/>
      <c r="R1341" s="486"/>
      <c r="S1341" s="487"/>
      <c r="T1341" s="486"/>
      <c r="U1341" s="487"/>
      <c r="V1341" s="486"/>
      <c r="W1341" s="487"/>
      <c r="X1341" s="486"/>
      <c r="Y1341" s="487"/>
      <c r="Z1341" s="486"/>
      <c r="AA1341" s="487"/>
    </row>
    <row r="1342" spans="2:27" x14ac:dyDescent="0.2">
      <c r="B1342" s="406"/>
      <c r="C1342" s="372"/>
      <c r="D1342" s="372"/>
      <c r="E1342" s="486"/>
      <c r="F1342" s="487"/>
      <c r="G1342" s="486"/>
      <c r="H1342" s="487"/>
      <c r="I1342" s="486"/>
      <c r="J1342" s="487"/>
      <c r="K1342" s="486"/>
      <c r="L1342" s="487"/>
      <c r="M1342" s="486"/>
      <c r="N1342" s="487"/>
      <c r="O1342" s="486"/>
      <c r="P1342" s="487"/>
      <c r="Q1342" s="486"/>
      <c r="R1342" s="487"/>
      <c r="S1342" s="486"/>
      <c r="T1342" s="487"/>
      <c r="U1342" s="486"/>
      <c r="V1342" s="487"/>
      <c r="W1342" s="486"/>
      <c r="X1342" s="487"/>
      <c r="Y1342" s="486"/>
      <c r="Z1342" s="487"/>
      <c r="AA1342" s="402"/>
    </row>
    <row r="1343" spans="2:27" x14ac:dyDescent="0.2">
      <c r="B1343" s="405"/>
      <c r="C1343" s="372"/>
      <c r="D1343" s="372"/>
      <c r="E1343" s="402"/>
      <c r="F1343" s="486"/>
      <c r="G1343" s="487"/>
      <c r="H1343" s="486"/>
      <c r="I1343" s="487"/>
      <c r="J1343" s="486"/>
      <c r="K1343" s="487"/>
      <c r="L1343" s="486"/>
      <c r="M1343" s="487"/>
      <c r="N1343" s="486"/>
      <c r="O1343" s="487"/>
      <c r="P1343" s="486"/>
      <c r="Q1343" s="487"/>
      <c r="R1343" s="486"/>
      <c r="S1343" s="487"/>
      <c r="T1343" s="486"/>
      <c r="U1343" s="487"/>
      <c r="V1343" s="486"/>
      <c r="W1343" s="487"/>
      <c r="X1343" s="486"/>
      <c r="Y1343" s="487"/>
      <c r="Z1343" s="486"/>
      <c r="AA1343" s="487"/>
    </row>
    <row r="1344" spans="2:27" x14ac:dyDescent="0.2">
      <c r="B1344" s="406"/>
      <c r="C1344" s="372"/>
      <c r="D1344" s="372"/>
      <c r="E1344" s="486"/>
      <c r="F1344" s="487"/>
      <c r="G1344" s="486"/>
      <c r="H1344" s="487"/>
      <c r="I1344" s="486"/>
      <c r="J1344" s="487"/>
      <c r="K1344" s="486"/>
      <c r="L1344" s="487"/>
      <c r="M1344" s="486"/>
      <c r="N1344" s="487"/>
      <c r="O1344" s="486"/>
      <c r="P1344" s="487"/>
      <c r="Q1344" s="486"/>
      <c r="R1344" s="487"/>
      <c r="S1344" s="486"/>
      <c r="T1344" s="487"/>
      <c r="U1344" s="486"/>
      <c r="V1344" s="487"/>
      <c r="W1344" s="486"/>
      <c r="X1344" s="487"/>
      <c r="Y1344" s="486"/>
      <c r="Z1344" s="487"/>
      <c r="AA1344" s="402"/>
    </row>
    <row r="1345" spans="2:27" x14ac:dyDescent="0.2">
      <c r="B1345" s="405"/>
      <c r="C1345" s="372"/>
      <c r="D1345" s="372"/>
      <c r="E1345" s="402"/>
      <c r="F1345" s="486"/>
      <c r="G1345" s="487"/>
      <c r="H1345" s="486"/>
      <c r="I1345" s="487"/>
      <c r="J1345" s="486"/>
      <c r="K1345" s="487"/>
      <c r="L1345" s="486"/>
      <c r="M1345" s="487"/>
      <c r="N1345" s="486"/>
      <c r="O1345" s="487"/>
      <c r="P1345" s="486"/>
      <c r="Q1345" s="487"/>
      <c r="R1345" s="486"/>
      <c r="S1345" s="487"/>
      <c r="T1345" s="486"/>
      <c r="U1345" s="487"/>
      <c r="V1345" s="486"/>
      <c r="W1345" s="487"/>
      <c r="X1345" s="486"/>
      <c r="Y1345" s="487"/>
      <c r="Z1345" s="486"/>
      <c r="AA1345" s="487"/>
    </row>
    <row r="1346" spans="2:27" x14ac:dyDescent="0.2">
      <c r="B1346" s="406"/>
      <c r="C1346" s="372"/>
      <c r="D1346" s="372"/>
      <c r="E1346" s="486"/>
      <c r="F1346" s="487"/>
      <c r="G1346" s="486"/>
      <c r="H1346" s="487"/>
      <c r="I1346" s="486"/>
      <c r="J1346" s="487"/>
      <c r="K1346" s="486"/>
      <c r="L1346" s="487"/>
      <c r="M1346" s="486"/>
      <c r="N1346" s="487"/>
      <c r="O1346" s="486"/>
      <c r="P1346" s="487"/>
      <c r="Q1346" s="486"/>
      <c r="R1346" s="487"/>
      <c r="S1346" s="486"/>
      <c r="T1346" s="487"/>
      <c r="U1346" s="486"/>
      <c r="V1346" s="487"/>
      <c r="W1346" s="486"/>
      <c r="X1346" s="487"/>
      <c r="Y1346" s="486"/>
      <c r="Z1346" s="487"/>
      <c r="AA1346" s="402"/>
    </row>
    <row r="1347" spans="2:27" x14ac:dyDescent="0.2">
      <c r="B1347" s="405"/>
      <c r="C1347" s="372"/>
      <c r="D1347" s="372"/>
      <c r="E1347" s="402"/>
      <c r="F1347" s="486"/>
      <c r="G1347" s="487"/>
      <c r="H1347" s="486"/>
      <c r="I1347" s="487"/>
      <c r="J1347" s="486"/>
      <c r="K1347" s="487"/>
      <c r="L1347" s="486"/>
      <c r="M1347" s="487"/>
      <c r="N1347" s="486"/>
      <c r="O1347" s="487"/>
      <c r="P1347" s="486"/>
      <c r="Q1347" s="487"/>
      <c r="R1347" s="486"/>
      <c r="S1347" s="487"/>
      <c r="T1347" s="486"/>
      <c r="U1347" s="487"/>
      <c r="V1347" s="486"/>
      <c r="W1347" s="487"/>
      <c r="X1347" s="486"/>
      <c r="Y1347" s="487"/>
      <c r="Z1347" s="486"/>
      <c r="AA1347" s="487"/>
    </row>
    <row r="1348" spans="2:27" x14ac:dyDescent="0.2">
      <c r="B1348" s="406"/>
      <c r="C1348" s="372"/>
      <c r="D1348" s="372"/>
      <c r="E1348" s="486"/>
      <c r="F1348" s="487"/>
      <c r="G1348" s="486"/>
      <c r="H1348" s="487"/>
      <c r="I1348" s="486"/>
      <c r="J1348" s="487"/>
      <c r="K1348" s="486"/>
      <c r="L1348" s="487"/>
      <c r="M1348" s="486"/>
      <c r="N1348" s="487"/>
      <c r="O1348" s="486"/>
      <c r="P1348" s="487"/>
      <c r="Q1348" s="486"/>
      <c r="R1348" s="487"/>
      <c r="S1348" s="486"/>
      <c r="T1348" s="487"/>
      <c r="U1348" s="486"/>
      <c r="V1348" s="487"/>
      <c r="W1348" s="486"/>
      <c r="X1348" s="487"/>
      <c r="Y1348" s="486"/>
      <c r="Z1348" s="487"/>
      <c r="AA1348" s="402"/>
    </row>
    <row r="1349" spans="2:27" x14ac:dyDescent="0.2">
      <c r="B1349" s="405"/>
      <c r="C1349" s="372"/>
      <c r="D1349" s="372"/>
      <c r="E1349" s="402"/>
      <c r="F1349" s="486"/>
      <c r="G1349" s="487"/>
      <c r="H1349" s="486"/>
      <c r="I1349" s="487"/>
      <c r="J1349" s="486"/>
      <c r="K1349" s="487"/>
      <c r="L1349" s="486"/>
      <c r="M1349" s="487"/>
      <c r="N1349" s="486"/>
      <c r="O1349" s="487"/>
      <c r="P1349" s="486"/>
      <c r="Q1349" s="487"/>
      <c r="R1349" s="486"/>
      <c r="S1349" s="487"/>
      <c r="T1349" s="486"/>
      <c r="U1349" s="487"/>
      <c r="V1349" s="486"/>
      <c r="W1349" s="487"/>
      <c r="X1349" s="486"/>
      <c r="Y1349" s="487"/>
      <c r="Z1349" s="486"/>
      <c r="AA1349" s="487"/>
    </row>
    <row r="1350" spans="2:27" x14ac:dyDescent="0.2">
      <c r="B1350" s="406"/>
      <c r="C1350" s="372"/>
      <c r="D1350" s="372"/>
      <c r="E1350" s="486"/>
      <c r="F1350" s="487"/>
      <c r="G1350" s="486"/>
      <c r="H1350" s="487"/>
      <c r="I1350" s="486"/>
      <c r="J1350" s="487"/>
      <c r="K1350" s="486"/>
      <c r="L1350" s="487"/>
      <c r="M1350" s="486"/>
      <c r="N1350" s="487"/>
      <c r="O1350" s="486"/>
      <c r="P1350" s="487"/>
      <c r="Q1350" s="486"/>
      <c r="R1350" s="487"/>
      <c r="S1350" s="486"/>
      <c r="T1350" s="487"/>
      <c r="U1350" s="486"/>
      <c r="V1350" s="487"/>
      <c r="W1350" s="486"/>
      <c r="X1350" s="487"/>
      <c r="Y1350" s="486"/>
      <c r="Z1350" s="487"/>
      <c r="AA1350" s="402"/>
    </row>
    <row r="1351" spans="2:27" x14ac:dyDescent="0.2">
      <c r="B1351" s="405"/>
      <c r="C1351" s="372"/>
      <c r="D1351" s="372"/>
      <c r="E1351" s="402"/>
      <c r="F1351" s="486"/>
      <c r="G1351" s="487"/>
      <c r="H1351" s="486"/>
      <c r="I1351" s="487"/>
      <c r="J1351" s="486"/>
      <c r="K1351" s="487"/>
      <c r="L1351" s="486"/>
      <c r="M1351" s="487"/>
      <c r="N1351" s="486"/>
      <c r="O1351" s="487"/>
      <c r="P1351" s="486"/>
      <c r="Q1351" s="487"/>
      <c r="R1351" s="486"/>
      <c r="S1351" s="487"/>
      <c r="T1351" s="486"/>
      <c r="U1351" s="487"/>
      <c r="V1351" s="486"/>
      <c r="W1351" s="487"/>
      <c r="X1351" s="486"/>
      <c r="Y1351" s="487"/>
      <c r="Z1351" s="486"/>
      <c r="AA1351" s="487"/>
    </row>
    <row r="1352" spans="2:27" x14ac:dyDescent="0.2">
      <c r="B1352" s="406"/>
      <c r="C1352" s="372"/>
      <c r="D1352" s="372"/>
      <c r="E1352" s="486"/>
      <c r="F1352" s="487"/>
      <c r="G1352" s="486"/>
      <c r="H1352" s="487"/>
      <c r="I1352" s="486"/>
      <c r="J1352" s="487"/>
      <c r="K1352" s="486"/>
      <c r="L1352" s="487"/>
      <c r="M1352" s="486"/>
      <c r="N1352" s="487"/>
      <c r="O1352" s="486"/>
      <c r="P1352" s="487"/>
      <c r="Q1352" s="486"/>
      <c r="R1352" s="487"/>
      <c r="S1352" s="486"/>
      <c r="T1352" s="487"/>
      <c r="U1352" s="486"/>
      <c r="V1352" s="487"/>
      <c r="W1352" s="486"/>
      <c r="X1352" s="487"/>
      <c r="Y1352" s="486"/>
      <c r="Z1352" s="487"/>
      <c r="AA1352" s="402"/>
    </row>
    <row r="1353" spans="2:27" x14ac:dyDescent="0.2">
      <c r="B1353" s="405"/>
      <c r="C1353" s="372"/>
      <c r="D1353" s="372"/>
      <c r="E1353" s="402"/>
      <c r="F1353" s="486"/>
      <c r="G1353" s="487"/>
      <c r="H1353" s="486"/>
      <c r="I1353" s="487"/>
      <c r="J1353" s="486"/>
      <c r="K1353" s="487"/>
      <c r="L1353" s="486"/>
      <c r="M1353" s="487"/>
      <c r="N1353" s="486"/>
      <c r="O1353" s="487"/>
      <c r="P1353" s="486"/>
      <c r="Q1353" s="487"/>
      <c r="R1353" s="486"/>
      <c r="S1353" s="487"/>
      <c r="T1353" s="486"/>
      <c r="U1353" s="487"/>
      <c r="V1353" s="486"/>
      <c r="W1353" s="487"/>
      <c r="X1353" s="486"/>
      <c r="Y1353" s="487"/>
      <c r="Z1353" s="486"/>
      <c r="AA1353" s="487"/>
    </row>
    <row r="1354" spans="2:27" x14ac:dyDescent="0.2">
      <c r="B1354" s="406"/>
      <c r="C1354" s="372"/>
      <c r="D1354" s="372"/>
      <c r="E1354" s="486"/>
      <c r="F1354" s="487"/>
      <c r="G1354" s="486"/>
      <c r="H1354" s="487"/>
      <c r="I1354" s="486"/>
      <c r="J1354" s="487"/>
      <c r="K1354" s="486"/>
      <c r="L1354" s="487"/>
      <c r="M1354" s="486"/>
      <c r="N1354" s="487"/>
      <c r="O1354" s="486"/>
      <c r="P1354" s="487"/>
      <c r="Q1354" s="486"/>
      <c r="R1354" s="487"/>
      <c r="S1354" s="486"/>
      <c r="T1354" s="487"/>
      <c r="U1354" s="486"/>
      <c r="V1354" s="487"/>
      <c r="W1354" s="486"/>
      <c r="X1354" s="487"/>
      <c r="Y1354" s="486"/>
      <c r="Z1354" s="487"/>
      <c r="AA1354" s="402"/>
    </row>
    <row r="1355" spans="2:27" x14ac:dyDescent="0.2">
      <c r="B1355" s="405"/>
      <c r="C1355" s="372"/>
      <c r="D1355" s="372"/>
      <c r="E1355" s="402"/>
      <c r="F1355" s="486"/>
      <c r="G1355" s="487"/>
      <c r="H1355" s="486"/>
      <c r="I1355" s="487"/>
      <c r="J1355" s="486"/>
      <c r="K1355" s="487"/>
      <c r="L1355" s="486"/>
      <c r="M1355" s="487"/>
      <c r="N1355" s="486"/>
      <c r="O1355" s="487"/>
      <c r="P1355" s="486"/>
      <c r="Q1355" s="487"/>
      <c r="R1355" s="486"/>
      <c r="S1355" s="487"/>
      <c r="T1355" s="486"/>
      <c r="U1355" s="487"/>
      <c r="V1355" s="486"/>
      <c r="W1355" s="487"/>
      <c r="X1355" s="486"/>
      <c r="Y1355" s="487"/>
      <c r="Z1355" s="486"/>
      <c r="AA1355" s="487"/>
    </row>
    <row r="1356" spans="2:27" x14ac:dyDescent="0.2">
      <c r="B1356" s="406"/>
      <c r="C1356" s="372"/>
      <c r="D1356" s="372"/>
      <c r="E1356" s="486"/>
      <c r="F1356" s="487"/>
      <c r="G1356" s="486"/>
      <c r="H1356" s="487"/>
      <c r="I1356" s="486"/>
      <c r="J1356" s="487"/>
      <c r="K1356" s="486"/>
      <c r="L1356" s="487"/>
      <c r="M1356" s="486"/>
      <c r="N1356" s="487"/>
      <c r="O1356" s="486"/>
      <c r="P1356" s="487"/>
      <c r="Q1356" s="486"/>
      <c r="R1356" s="487"/>
      <c r="S1356" s="486"/>
      <c r="T1356" s="487"/>
      <c r="U1356" s="486"/>
      <c r="V1356" s="487"/>
      <c r="W1356" s="486"/>
      <c r="X1356" s="487"/>
      <c r="Y1356" s="486"/>
      <c r="Z1356" s="487"/>
      <c r="AA1356" s="402"/>
    </row>
    <row r="1357" spans="2:27" x14ac:dyDescent="0.2">
      <c r="B1357" s="405"/>
      <c r="C1357" s="372"/>
      <c r="D1357" s="372"/>
      <c r="E1357" s="402"/>
      <c r="F1357" s="486"/>
      <c r="G1357" s="487"/>
      <c r="H1357" s="486"/>
      <c r="I1357" s="487"/>
      <c r="J1357" s="486"/>
      <c r="K1357" s="487"/>
      <c r="L1357" s="486"/>
      <c r="M1357" s="487"/>
      <c r="N1357" s="486"/>
      <c r="O1357" s="487"/>
      <c r="P1357" s="486"/>
      <c r="Q1357" s="487"/>
      <c r="R1357" s="486"/>
      <c r="S1357" s="487"/>
      <c r="T1357" s="486"/>
      <c r="U1357" s="487"/>
      <c r="V1357" s="486"/>
      <c r="W1357" s="487"/>
      <c r="X1357" s="486"/>
      <c r="Y1357" s="487"/>
      <c r="Z1357" s="486"/>
      <c r="AA1357" s="487"/>
    </row>
    <row r="1358" spans="2:27" x14ac:dyDescent="0.2">
      <c r="B1358" s="406"/>
      <c r="C1358" s="372"/>
      <c r="D1358" s="372"/>
      <c r="E1358" s="486"/>
      <c r="F1358" s="487"/>
      <c r="G1358" s="486"/>
      <c r="H1358" s="487"/>
      <c r="I1358" s="486"/>
      <c r="J1358" s="487"/>
      <c r="K1358" s="486"/>
      <c r="L1358" s="487"/>
      <c r="M1358" s="486"/>
      <c r="N1358" s="487"/>
      <c r="O1358" s="486"/>
      <c r="P1358" s="487"/>
      <c r="Q1358" s="486"/>
      <c r="R1358" s="487"/>
      <c r="S1358" s="486"/>
      <c r="T1358" s="487"/>
      <c r="U1358" s="486"/>
      <c r="V1358" s="487"/>
      <c r="W1358" s="486"/>
      <c r="X1358" s="487"/>
      <c r="Y1358" s="486"/>
      <c r="Z1358" s="487"/>
      <c r="AA1358" s="402"/>
    </row>
    <row r="1359" spans="2:27" x14ac:dyDescent="0.2">
      <c r="B1359" s="405"/>
      <c r="C1359" s="372"/>
      <c r="D1359" s="372"/>
      <c r="E1359" s="402"/>
      <c r="F1359" s="486"/>
      <c r="G1359" s="487"/>
      <c r="H1359" s="486"/>
      <c r="I1359" s="487"/>
      <c r="J1359" s="486"/>
      <c r="K1359" s="487"/>
      <c r="L1359" s="486"/>
      <c r="M1359" s="487"/>
      <c r="N1359" s="486"/>
      <c r="O1359" s="487"/>
      <c r="P1359" s="486"/>
      <c r="Q1359" s="487"/>
      <c r="R1359" s="486"/>
      <c r="S1359" s="487"/>
      <c r="T1359" s="486"/>
      <c r="U1359" s="487"/>
      <c r="V1359" s="486"/>
      <c r="W1359" s="487"/>
      <c r="X1359" s="486"/>
      <c r="Y1359" s="487"/>
      <c r="Z1359" s="486"/>
      <c r="AA1359" s="487"/>
    </row>
    <row r="1360" spans="2:27" x14ac:dyDescent="0.2">
      <c r="B1360" s="406"/>
      <c r="C1360" s="372"/>
      <c r="D1360" s="372"/>
      <c r="E1360" s="486"/>
      <c r="F1360" s="487"/>
      <c r="G1360" s="486"/>
      <c r="H1360" s="487"/>
      <c r="I1360" s="486"/>
      <c r="J1360" s="487"/>
      <c r="K1360" s="486"/>
      <c r="L1360" s="487"/>
      <c r="M1360" s="486"/>
      <c r="N1360" s="487"/>
      <c r="O1360" s="486"/>
      <c r="P1360" s="487"/>
      <c r="Q1360" s="486"/>
      <c r="R1360" s="487"/>
      <c r="S1360" s="486"/>
      <c r="T1360" s="487"/>
      <c r="U1360" s="486"/>
      <c r="V1360" s="487"/>
      <c r="W1360" s="486"/>
      <c r="X1360" s="487"/>
      <c r="Y1360" s="486"/>
      <c r="Z1360" s="487"/>
      <c r="AA1360" s="402"/>
    </row>
    <row r="1361" spans="2:27" x14ac:dyDescent="0.2">
      <c r="B1361" s="405"/>
      <c r="C1361" s="372"/>
      <c r="D1361" s="372"/>
      <c r="E1361" s="402"/>
      <c r="F1361" s="486"/>
      <c r="G1361" s="487"/>
      <c r="H1361" s="486"/>
      <c r="I1361" s="487"/>
      <c r="J1361" s="486"/>
      <c r="K1361" s="487"/>
      <c r="L1361" s="486"/>
      <c r="M1361" s="487"/>
      <c r="N1361" s="486"/>
      <c r="O1361" s="487"/>
      <c r="P1361" s="486"/>
      <c r="Q1361" s="487"/>
      <c r="R1361" s="486"/>
      <c r="S1361" s="487"/>
      <c r="T1361" s="486"/>
      <c r="U1361" s="487"/>
      <c r="V1361" s="486"/>
      <c r="W1361" s="487"/>
      <c r="X1361" s="486"/>
      <c r="Y1361" s="487"/>
      <c r="Z1361" s="486"/>
      <c r="AA1361" s="487"/>
    </row>
    <row r="1362" spans="2:27" x14ac:dyDescent="0.2">
      <c r="B1362" s="406"/>
      <c r="C1362" s="372"/>
      <c r="D1362" s="372"/>
      <c r="E1362" s="486"/>
      <c r="F1362" s="487"/>
      <c r="G1362" s="486"/>
      <c r="H1362" s="487"/>
      <c r="I1362" s="486"/>
      <c r="J1362" s="487"/>
      <c r="K1362" s="486"/>
      <c r="L1362" s="487"/>
      <c r="M1362" s="486"/>
      <c r="N1362" s="487"/>
      <c r="O1362" s="486"/>
      <c r="P1362" s="487"/>
      <c r="Q1362" s="486"/>
      <c r="R1362" s="487"/>
      <c r="S1362" s="486"/>
      <c r="T1362" s="487"/>
      <c r="U1362" s="486"/>
      <c r="V1362" s="487"/>
      <c r="W1362" s="486"/>
      <c r="X1362" s="487"/>
      <c r="Y1362" s="486"/>
      <c r="Z1362" s="487"/>
      <c r="AA1362" s="402"/>
    </row>
    <row r="1363" spans="2:27" x14ac:dyDescent="0.2">
      <c r="B1363" s="405"/>
      <c r="C1363" s="372"/>
      <c r="D1363" s="372"/>
      <c r="E1363" s="402"/>
      <c r="F1363" s="486"/>
      <c r="G1363" s="487"/>
      <c r="H1363" s="486"/>
      <c r="I1363" s="487"/>
      <c r="J1363" s="486"/>
      <c r="K1363" s="487"/>
      <c r="L1363" s="486"/>
      <c r="M1363" s="487"/>
      <c r="N1363" s="486"/>
      <c r="O1363" s="487"/>
      <c r="P1363" s="486"/>
      <c r="Q1363" s="487"/>
      <c r="R1363" s="486"/>
      <c r="S1363" s="487"/>
      <c r="T1363" s="486"/>
      <c r="U1363" s="487"/>
      <c r="V1363" s="486"/>
      <c r="W1363" s="487"/>
      <c r="X1363" s="486"/>
      <c r="Y1363" s="487"/>
      <c r="Z1363" s="486"/>
      <c r="AA1363" s="487"/>
    </row>
    <row r="1364" spans="2:27" x14ac:dyDescent="0.2">
      <c r="B1364" s="406"/>
      <c r="C1364" s="372"/>
      <c r="D1364" s="372"/>
      <c r="E1364" s="486"/>
      <c r="F1364" s="487"/>
      <c r="G1364" s="486"/>
      <c r="H1364" s="487"/>
      <c r="I1364" s="486"/>
      <c r="J1364" s="487"/>
      <c r="K1364" s="486"/>
      <c r="L1364" s="487"/>
      <c r="M1364" s="486"/>
      <c r="N1364" s="487"/>
      <c r="O1364" s="486"/>
      <c r="P1364" s="487"/>
      <c r="Q1364" s="486"/>
      <c r="R1364" s="487"/>
      <c r="S1364" s="486"/>
      <c r="T1364" s="487"/>
      <c r="U1364" s="486"/>
      <c r="V1364" s="487"/>
      <c r="W1364" s="486"/>
      <c r="X1364" s="487"/>
      <c r="Y1364" s="486"/>
      <c r="Z1364" s="487"/>
      <c r="AA1364" s="402"/>
    </row>
    <row r="1365" spans="2:27" x14ac:dyDescent="0.2">
      <c r="B1365" s="405"/>
      <c r="C1365" s="372"/>
      <c r="D1365" s="372"/>
      <c r="E1365" s="402"/>
      <c r="F1365" s="486"/>
      <c r="G1365" s="487"/>
      <c r="H1365" s="486"/>
      <c r="I1365" s="487"/>
      <c r="J1365" s="486"/>
      <c r="K1365" s="487"/>
      <c r="L1365" s="486"/>
      <c r="M1365" s="487"/>
      <c r="N1365" s="486"/>
      <c r="O1365" s="487"/>
      <c r="P1365" s="486"/>
      <c r="Q1365" s="487"/>
      <c r="R1365" s="486"/>
      <c r="S1365" s="487"/>
      <c r="T1365" s="486"/>
      <c r="U1365" s="487"/>
      <c r="V1365" s="486"/>
      <c r="W1365" s="487"/>
      <c r="X1365" s="486"/>
      <c r="Y1365" s="487"/>
      <c r="Z1365" s="486"/>
      <c r="AA1365" s="487"/>
    </row>
    <row r="1366" spans="2:27" x14ac:dyDescent="0.2">
      <c r="B1366" s="406"/>
      <c r="C1366" s="372"/>
      <c r="D1366" s="372"/>
      <c r="E1366" s="486"/>
      <c r="F1366" s="487"/>
      <c r="G1366" s="486"/>
      <c r="H1366" s="487"/>
      <c r="I1366" s="486"/>
      <c r="J1366" s="487"/>
      <c r="K1366" s="486"/>
      <c r="L1366" s="487"/>
      <c r="M1366" s="486"/>
      <c r="N1366" s="487"/>
      <c r="O1366" s="486"/>
      <c r="P1366" s="487"/>
      <c r="Q1366" s="486"/>
      <c r="R1366" s="487"/>
      <c r="S1366" s="486"/>
      <c r="T1366" s="487"/>
      <c r="U1366" s="486"/>
      <c r="V1366" s="487"/>
      <c r="W1366" s="486"/>
      <c r="X1366" s="487"/>
      <c r="Y1366" s="486"/>
      <c r="Z1366" s="487"/>
      <c r="AA1366" s="402"/>
    </row>
    <row r="1367" spans="2:27" x14ac:dyDescent="0.2">
      <c r="B1367" s="405"/>
      <c r="C1367" s="372"/>
      <c r="D1367" s="372"/>
      <c r="E1367" s="402"/>
      <c r="F1367" s="486"/>
      <c r="G1367" s="487"/>
      <c r="H1367" s="486"/>
      <c r="I1367" s="487"/>
      <c r="J1367" s="486"/>
      <c r="K1367" s="487"/>
      <c r="L1367" s="486"/>
      <c r="M1367" s="487"/>
      <c r="N1367" s="486"/>
      <c r="O1367" s="487"/>
      <c r="P1367" s="486"/>
      <c r="Q1367" s="487"/>
      <c r="R1367" s="486"/>
      <c r="S1367" s="487"/>
      <c r="T1367" s="486"/>
      <c r="U1367" s="487"/>
      <c r="V1367" s="486"/>
      <c r="W1367" s="487"/>
      <c r="X1367" s="486"/>
      <c r="Y1367" s="487"/>
      <c r="Z1367" s="486"/>
      <c r="AA1367" s="487"/>
    </row>
    <row r="1368" spans="2:27" x14ac:dyDescent="0.2">
      <c r="B1368" s="406"/>
      <c r="C1368" s="372"/>
      <c r="D1368" s="372"/>
      <c r="E1368" s="486"/>
      <c r="F1368" s="487"/>
      <c r="G1368" s="486"/>
      <c r="H1368" s="487"/>
      <c r="I1368" s="486"/>
      <c r="J1368" s="487"/>
      <c r="K1368" s="486"/>
      <c r="L1368" s="487"/>
      <c r="M1368" s="486"/>
      <c r="N1368" s="487"/>
      <c r="O1368" s="486"/>
      <c r="P1368" s="487"/>
      <c r="Q1368" s="486"/>
      <c r="R1368" s="487"/>
      <c r="S1368" s="486"/>
      <c r="T1368" s="487"/>
      <c r="U1368" s="486"/>
      <c r="V1368" s="487"/>
      <c r="W1368" s="486"/>
      <c r="X1368" s="487"/>
      <c r="Y1368" s="486"/>
      <c r="Z1368" s="487"/>
      <c r="AA1368" s="402"/>
    </row>
    <row r="1369" spans="2:27" x14ac:dyDescent="0.2">
      <c r="B1369" s="405"/>
      <c r="C1369" s="372"/>
      <c r="D1369" s="372"/>
      <c r="E1369" s="402"/>
      <c r="F1369" s="486"/>
      <c r="G1369" s="487"/>
      <c r="H1369" s="486"/>
      <c r="I1369" s="487"/>
      <c r="J1369" s="486"/>
      <c r="K1369" s="487"/>
      <c r="L1369" s="486"/>
      <c r="M1369" s="487"/>
      <c r="N1369" s="486"/>
      <c r="O1369" s="487"/>
      <c r="P1369" s="486"/>
      <c r="Q1369" s="487"/>
      <c r="R1369" s="486"/>
      <c r="S1369" s="487"/>
      <c r="T1369" s="486"/>
      <c r="U1369" s="487"/>
      <c r="V1369" s="486"/>
      <c r="W1369" s="487"/>
      <c r="X1369" s="486"/>
      <c r="Y1369" s="487"/>
      <c r="Z1369" s="486"/>
      <c r="AA1369" s="487"/>
    </row>
    <row r="1370" spans="2:27" x14ac:dyDescent="0.2">
      <c r="B1370" s="406"/>
      <c r="C1370" s="372"/>
      <c r="D1370" s="372"/>
      <c r="E1370" s="486"/>
      <c r="F1370" s="487"/>
      <c r="G1370" s="486"/>
      <c r="H1370" s="487"/>
      <c r="I1370" s="486"/>
      <c r="J1370" s="487"/>
      <c r="K1370" s="486"/>
      <c r="L1370" s="487"/>
      <c r="M1370" s="486"/>
      <c r="N1370" s="487"/>
      <c r="O1370" s="486"/>
      <c r="P1370" s="487"/>
      <c r="Q1370" s="486"/>
      <c r="R1370" s="487"/>
      <c r="S1370" s="486"/>
      <c r="T1370" s="487"/>
      <c r="U1370" s="486"/>
      <c r="V1370" s="487"/>
      <c r="W1370" s="486"/>
      <c r="X1370" s="487"/>
      <c r="Y1370" s="486"/>
      <c r="Z1370" s="487"/>
      <c r="AA1370" s="402"/>
    </row>
    <row r="1371" spans="2:27" x14ac:dyDescent="0.2">
      <c r="B1371" s="405"/>
      <c r="C1371" s="372"/>
      <c r="D1371" s="372"/>
      <c r="E1371" s="402"/>
      <c r="F1371" s="486"/>
      <c r="G1371" s="487"/>
      <c r="H1371" s="486"/>
      <c r="I1371" s="487"/>
      <c r="J1371" s="486"/>
      <c r="K1371" s="487"/>
      <c r="L1371" s="486"/>
      <c r="M1371" s="487"/>
      <c r="N1371" s="486"/>
      <c r="O1371" s="487"/>
      <c r="P1371" s="486"/>
      <c r="Q1371" s="487"/>
      <c r="R1371" s="486"/>
      <c r="S1371" s="487"/>
      <c r="T1371" s="486"/>
      <c r="U1371" s="487"/>
      <c r="V1371" s="486"/>
      <c r="W1371" s="487"/>
      <c r="X1371" s="486"/>
      <c r="Y1371" s="487"/>
      <c r="Z1371" s="486"/>
      <c r="AA1371" s="487"/>
    </row>
    <row r="1372" spans="2:27" x14ac:dyDescent="0.2">
      <c r="B1372" s="406"/>
      <c r="C1372" s="372"/>
      <c r="D1372" s="372"/>
      <c r="E1372" s="486"/>
      <c r="F1372" s="487"/>
      <c r="G1372" s="486"/>
      <c r="H1372" s="487"/>
      <c r="I1372" s="486"/>
      <c r="J1372" s="487"/>
      <c r="K1372" s="486"/>
      <c r="L1372" s="487"/>
      <c r="M1372" s="486"/>
      <c r="N1372" s="487"/>
      <c r="O1372" s="486"/>
      <c r="P1372" s="487"/>
      <c r="Q1372" s="486"/>
      <c r="R1372" s="487"/>
      <c r="S1372" s="486"/>
      <c r="T1372" s="487"/>
      <c r="U1372" s="486"/>
      <c r="V1372" s="487"/>
      <c r="W1372" s="486"/>
      <c r="X1372" s="487"/>
      <c r="Y1372" s="486"/>
      <c r="Z1372" s="487"/>
      <c r="AA1372" s="402"/>
    </row>
    <row r="1373" spans="2:27" x14ac:dyDescent="0.2">
      <c r="B1373" s="405"/>
      <c r="C1373" s="372"/>
      <c r="D1373" s="372"/>
      <c r="E1373" s="402"/>
      <c r="F1373" s="486"/>
      <c r="G1373" s="487"/>
      <c r="H1373" s="486"/>
      <c r="I1373" s="487"/>
      <c r="J1373" s="486"/>
      <c r="K1373" s="487"/>
      <c r="L1373" s="486"/>
      <c r="M1373" s="487"/>
      <c r="N1373" s="486"/>
      <c r="O1373" s="487"/>
      <c r="P1373" s="486"/>
      <c r="Q1373" s="487"/>
      <c r="R1373" s="486"/>
      <c r="S1373" s="487"/>
      <c r="T1373" s="486"/>
      <c r="U1373" s="487"/>
      <c r="V1373" s="486"/>
      <c r="W1373" s="487"/>
      <c r="X1373" s="486"/>
      <c r="Y1373" s="487"/>
      <c r="Z1373" s="486"/>
      <c r="AA1373" s="487"/>
    </row>
    <row r="1374" spans="2:27" x14ac:dyDescent="0.2">
      <c r="B1374" s="406"/>
      <c r="C1374" s="372"/>
      <c r="D1374" s="372"/>
      <c r="E1374" s="486"/>
      <c r="F1374" s="487"/>
      <c r="G1374" s="486"/>
      <c r="H1374" s="487"/>
      <c r="I1374" s="486"/>
      <c r="J1374" s="487"/>
      <c r="K1374" s="486"/>
      <c r="L1374" s="487"/>
      <c r="M1374" s="486"/>
      <c r="N1374" s="487"/>
      <c r="O1374" s="486"/>
      <c r="P1374" s="487"/>
      <c r="Q1374" s="486"/>
      <c r="R1374" s="487"/>
      <c r="S1374" s="486"/>
      <c r="T1374" s="487"/>
      <c r="U1374" s="486"/>
      <c r="V1374" s="487"/>
      <c r="W1374" s="486"/>
      <c r="X1374" s="487"/>
      <c r="Y1374" s="486"/>
      <c r="Z1374" s="487"/>
      <c r="AA1374" s="402"/>
    </row>
    <row r="1375" spans="2:27" x14ac:dyDescent="0.2">
      <c r="B1375" s="405"/>
      <c r="C1375" s="372"/>
      <c r="D1375" s="372"/>
      <c r="E1375" s="402"/>
      <c r="F1375" s="486"/>
      <c r="G1375" s="487"/>
      <c r="H1375" s="486"/>
      <c r="I1375" s="487"/>
      <c r="J1375" s="486"/>
      <c r="K1375" s="487"/>
      <c r="L1375" s="486"/>
      <c r="M1375" s="487"/>
      <c r="N1375" s="486"/>
      <c r="O1375" s="487"/>
      <c r="P1375" s="486"/>
      <c r="Q1375" s="487"/>
      <c r="R1375" s="486"/>
      <c r="S1375" s="487"/>
      <c r="T1375" s="486"/>
      <c r="U1375" s="487"/>
      <c r="V1375" s="486"/>
      <c r="W1375" s="487"/>
      <c r="X1375" s="486"/>
      <c r="Y1375" s="487"/>
      <c r="Z1375" s="486"/>
      <c r="AA1375" s="487"/>
    </row>
    <row r="1376" spans="2:27" x14ac:dyDescent="0.2">
      <c r="B1376" s="406"/>
      <c r="C1376" s="372"/>
      <c r="D1376" s="372"/>
      <c r="E1376" s="486"/>
      <c r="F1376" s="487"/>
      <c r="G1376" s="486"/>
      <c r="H1376" s="487"/>
      <c r="I1376" s="486"/>
      <c r="J1376" s="487"/>
      <c r="K1376" s="486"/>
      <c r="L1376" s="487"/>
      <c r="M1376" s="486"/>
      <c r="N1376" s="487"/>
      <c r="O1376" s="486"/>
      <c r="P1376" s="487"/>
      <c r="Q1376" s="486"/>
      <c r="R1376" s="487"/>
      <c r="S1376" s="486"/>
      <c r="T1376" s="487"/>
      <c r="U1376" s="486"/>
      <c r="V1376" s="487"/>
      <c r="W1376" s="486"/>
      <c r="X1376" s="487"/>
      <c r="Y1376" s="486"/>
      <c r="Z1376" s="487"/>
      <c r="AA1376" s="402"/>
    </row>
    <row r="1377" spans="2:27" x14ac:dyDescent="0.2">
      <c r="B1377" s="405"/>
      <c r="C1377" s="372"/>
      <c r="D1377" s="372"/>
      <c r="E1377" s="402"/>
      <c r="F1377" s="486"/>
      <c r="G1377" s="487"/>
      <c r="H1377" s="486"/>
      <c r="I1377" s="487"/>
      <c r="J1377" s="486"/>
      <c r="K1377" s="487"/>
      <c r="L1377" s="486"/>
      <c r="M1377" s="487"/>
      <c r="N1377" s="486"/>
      <c r="O1377" s="487"/>
      <c r="P1377" s="486"/>
      <c r="Q1377" s="487"/>
      <c r="R1377" s="486"/>
      <c r="S1377" s="487"/>
      <c r="T1377" s="486"/>
      <c r="U1377" s="487"/>
      <c r="V1377" s="486"/>
      <c r="W1377" s="487"/>
      <c r="X1377" s="486"/>
      <c r="Y1377" s="487"/>
      <c r="Z1377" s="486"/>
      <c r="AA1377" s="487"/>
    </row>
    <row r="1378" spans="2:27" x14ac:dyDescent="0.2">
      <c r="B1378" s="406"/>
      <c r="C1378" s="372"/>
      <c r="D1378" s="372"/>
      <c r="E1378" s="486"/>
      <c r="F1378" s="487"/>
      <c r="G1378" s="486"/>
      <c r="H1378" s="487"/>
      <c r="I1378" s="486"/>
      <c r="J1378" s="487"/>
      <c r="K1378" s="486"/>
      <c r="L1378" s="487"/>
      <c r="M1378" s="486"/>
      <c r="N1378" s="487"/>
      <c r="O1378" s="486"/>
      <c r="P1378" s="487"/>
      <c r="Q1378" s="486"/>
      <c r="R1378" s="487"/>
      <c r="S1378" s="486"/>
      <c r="T1378" s="487"/>
      <c r="U1378" s="486"/>
      <c r="V1378" s="487"/>
      <c r="W1378" s="486"/>
      <c r="X1378" s="487"/>
      <c r="Y1378" s="486"/>
      <c r="Z1378" s="487"/>
      <c r="AA1378" s="402"/>
    </row>
    <row r="1379" spans="2:27" x14ac:dyDescent="0.2">
      <c r="B1379" s="405"/>
      <c r="C1379" s="372"/>
      <c r="D1379" s="372"/>
      <c r="E1379" s="402"/>
      <c r="F1379" s="486"/>
      <c r="G1379" s="487"/>
      <c r="H1379" s="486"/>
      <c r="I1379" s="487"/>
      <c r="J1379" s="486"/>
      <c r="K1379" s="487"/>
      <c r="L1379" s="486"/>
      <c r="M1379" s="487"/>
      <c r="N1379" s="486"/>
      <c r="O1379" s="487"/>
      <c r="P1379" s="486"/>
      <c r="Q1379" s="487"/>
      <c r="R1379" s="486"/>
      <c r="S1379" s="487"/>
      <c r="T1379" s="486"/>
      <c r="U1379" s="487"/>
      <c r="V1379" s="486"/>
      <c r="W1379" s="487"/>
      <c r="X1379" s="486"/>
      <c r="Y1379" s="487"/>
      <c r="Z1379" s="486"/>
      <c r="AA1379" s="487"/>
    </row>
    <row r="1380" spans="2:27" x14ac:dyDescent="0.2">
      <c r="B1380" s="406"/>
      <c r="C1380" s="372"/>
      <c r="D1380" s="372"/>
      <c r="E1380" s="486"/>
      <c r="F1380" s="487"/>
      <c r="G1380" s="486"/>
      <c r="H1380" s="487"/>
      <c r="I1380" s="486"/>
      <c r="J1380" s="487"/>
      <c r="K1380" s="486"/>
      <c r="L1380" s="487"/>
      <c r="M1380" s="486"/>
      <c r="N1380" s="487"/>
      <c r="O1380" s="486"/>
      <c r="P1380" s="487"/>
      <c r="Q1380" s="486"/>
      <c r="R1380" s="487"/>
      <c r="S1380" s="486"/>
      <c r="T1380" s="487"/>
      <c r="U1380" s="486"/>
      <c r="V1380" s="487"/>
      <c r="W1380" s="486"/>
      <c r="X1380" s="487"/>
      <c r="Y1380" s="486"/>
      <c r="Z1380" s="487"/>
      <c r="AA1380" s="402"/>
    </row>
    <row r="1381" spans="2:27" x14ac:dyDescent="0.2">
      <c r="B1381" s="405"/>
      <c r="C1381" s="372"/>
      <c r="D1381" s="372"/>
      <c r="E1381" s="402"/>
      <c r="F1381" s="486"/>
      <c r="G1381" s="487"/>
      <c r="H1381" s="486"/>
      <c r="I1381" s="487"/>
      <c r="J1381" s="486"/>
      <c r="K1381" s="487"/>
      <c r="L1381" s="486"/>
      <c r="M1381" s="487"/>
      <c r="N1381" s="486"/>
      <c r="O1381" s="487"/>
      <c r="P1381" s="486"/>
      <c r="Q1381" s="487"/>
      <c r="R1381" s="486"/>
      <c r="S1381" s="487"/>
      <c r="T1381" s="486"/>
      <c r="U1381" s="487"/>
      <c r="V1381" s="486"/>
      <c r="W1381" s="487"/>
      <c r="X1381" s="486"/>
      <c r="Y1381" s="487"/>
      <c r="Z1381" s="486"/>
      <c r="AA1381" s="487"/>
    </row>
    <row r="1382" spans="2:27" x14ac:dyDescent="0.2">
      <c r="B1382" s="406"/>
      <c r="C1382" s="372"/>
      <c r="D1382" s="372"/>
      <c r="E1382" s="486"/>
      <c r="F1382" s="487"/>
      <c r="G1382" s="486"/>
      <c r="H1382" s="487"/>
      <c r="I1382" s="486"/>
      <c r="J1382" s="487"/>
      <c r="K1382" s="486"/>
      <c r="L1382" s="487"/>
      <c r="M1382" s="486"/>
      <c r="N1382" s="487"/>
      <c r="O1382" s="486"/>
      <c r="P1382" s="487"/>
      <c r="Q1382" s="486"/>
      <c r="R1382" s="487"/>
      <c r="S1382" s="486"/>
      <c r="T1382" s="487"/>
      <c r="U1382" s="486"/>
      <c r="V1382" s="487"/>
      <c r="W1382" s="486"/>
      <c r="X1382" s="487"/>
      <c r="Y1382" s="486"/>
      <c r="Z1382" s="487"/>
      <c r="AA1382" s="402"/>
    </row>
    <row r="1383" spans="2:27" x14ac:dyDescent="0.2">
      <c r="B1383" s="405"/>
      <c r="C1383" s="372"/>
      <c r="D1383" s="372"/>
      <c r="E1383" s="402"/>
      <c r="F1383" s="486"/>
      <c r="G1383" s="487"/>
      <c r="H1383" s="486"/>
      <c r="I1383" s="487"/>
      <c r="J1383" s="486"/>
      <c r="K1383" s="487"/>
      <c r="L1383" s="486"/>
      <c r="M1383" s="487"/>
      <c r="N1383" s="486"/>
      <c r="O1383" s="487"/>
      <c r="P1383" s="486"/>
      <c r="Q1383" s="487"/>
      <c r="R1383" s="486"/>
      <c r="S1383" s="487"/>
      <c r="T1383" s="486"/>
      <c r="U1383" s="487"/>
      <c r="V1383" s="486"/>
      <c r="W1383" s="487"/>
      <c r="X1383" s="486"/>
      <c r="Y1383" s="487"/>
      <c r="Z1383" s="486"/>
      <c r="AA1383" s="487"/>
    </row>
    <row r="1384" spans="2:27" x14ac:dyDescent="0.2">
      <c r="B1384" s="406"/>
      <c r="C1384" s="372"/>
      <c r="D1384" s="372"/>
      <c r="E1384" s="486"/>
      <c r="F1384" s="487"/>
      <c r="G1384" s="486"/>
      <c r="H1384" s="487"/>
      <c r="I1384" s="486"/>
      <c r="J1384" s="487"/>
      <c r="K1384" s="486"/>
      <c r="L1384" s="487"/>
      <c r="M1384" s="486"/>
      <c r="N1384" s="487"/>
      <c r="O1384" s="486"/>
      <c r="P1384" s="487"/>
      <c r="Q1384" s="486"/>
      <c r="R1384" s="487"/>
      <c r="S1384" s="486"/>
      <c r="T1384" s="487"/>
      <c r="U1384" s="486"/>
      <c r="V1384" s="487"/>
      <c r="W1384" s="486"/>
      <c r="X1384" s="487"/>
      <c r="Y1384" s="486"/>
      <c r="Z1384" s="487"/>
      <c r="AA1384" s="402"/>
    </row>
    <row r="1385" spans="2:27" x14ac:dyDescent="0.2">
      <c r="B1385" s="405"/>
      <c r="C1385" s="372"/>
      <c r="D1385" s="372"/>
      <c r="E1385" s="402"/>
      <c r="F1385" s="486"/>
      <c r="G1385" s="487"/>
      <c r="H1385" s="486"/>
      <c r="I1385" s="487"/>
      <c r="J1385" s="486"/>
      <c r="K1385" s="487"/>
      <c r="L1385" s="486"/>
      <c r="M1385" s="487"/>
      <c r="N1385" s="486"/>
      <c r="O1385" s="487"/>
      <c r="P1385" s="486"/>
      <c r="Q1385" s="487"/>
      <c r="R1385" s="486"/>
      <c r="S1385" s="487"/>
      <c r="T1385" s="486"/>
      <c r="U1385" s="487"/>
      <c r="V1385" s="486"/>
      <c r="W1385" s="487"/>
      <c r="X1385" s="486"/>
      <c r="Y1385" s="487"/>
      <c r="Z1385" s="486"/>
      <c r="AA1385" s="487"/>
    </row>
    <row r="1386" spans="2:27" x14ac:dyDescent="0.2">
      <c r="B1386" s="406"/>
      <c r="C1386" s="372"/>
      <c r="D1386" s="372"/>
      <c r="E1386" s="486"/>
      <c r="F1386" s="487"/>
      <c r="G1386" s="486"/>
      <c r="H1386" s="487"/>
      <c r="I1386" s="486"/>
      <c r="J1386" s="487"/>
      <c r="K1386" s="486"/>
      <c r="L1386" s="487"/>
      <c r="M1386" s="486"/>
      <c r="N1386" s="487"/>
      <c r="O1386" s="486"/>
      <c r="P1386" s="487"/>
      <c r="Q1386" s="486"/>
      <c r="R1386" s="487"/>
      <c r="S1386" s="486"/>
      <c r="T1386" s="487"/>
      <c r="U1386" s="486"/>
      <c r="V1386" s="487"/>
      <c r="W1386" s="486"/>
      <c r="X1386" s="487"/>
      <c r="Y1386" s="486"/>
      <c r="Z1386" s="487"/>
      <c r="AA1386" s="402"/>
    </row>
    <row r="1387" spans="2:27" x14ac:dyDescent="0.2">
      <c r="B1387" s="405"/>
      <c r="C1387" s="372"/>
      <c r="D1387" s="372"/>
      <c r="E1387" s="402"/>
      <c r="F1387" s="486"/>
      <c r="G1387" s="487"/>
      <c r="H1387" s="486"/>
      <c r="I1387" s="487"/>
      <c r="J1387" s="486"/>
      <c r="K1387" s="487"/>
      <c r="L1387" s="486"/>
      <c r="M1387" s="487"/>
      <c r="N1387" s="486"/>
      <c r="O1387" s="487"/>
      <c r="P1387" s="486"/>
      <c r="Q1387" s="487"/>
      <c r="R1387" s="486"/>
      <c r="S1387" s="487"/>
      <c r="T1387" s="486"/>
      <c r="U1387" s="487"/>
      <c r="V1387" s="486"/>
      <c r="W1387" s="487"/>
      <c r="X1387" s="486"/>
      <c r="Y1387" s="487"/>
      <c r="Z1387" s="486"/>
      <c r="AA1387" s="487"/>
    </row>
    <row r="1388" spans="2:27" x14ac:dyDescent="0.2">
      <c r="B1388" s="406"/>
      <c r="C1388" s="372"/>
      <c r="D1388" s="372"/>
      <c r="E1388" s="486"/>
      <c r="F1388" s="487"/>
      <c r="G1388" s="486"/>
      <c r="H1388" s="487"/>
      <c r="I1388" s="486"/>
      <c r="J1388" s="487"/>
      <c r="K1388" s="486"/>
      <c r="L1388" s="487"/>
      <c r="M1388" s="486"/>
      <c r="N1388" s="487"/>
      <c r="O1388" s="486"/>
      <c r="P1388" s="487"/>
      <c r="Q1388" s="486"/>
      <c r="R1388" s="487"/>
      <c r="S1388" s="486"/>
      <c r="T1388" s="487"/>
      <c r="U1388" s="486"/>
      <c r="V1388" s="487"/>
      <c r="W1388" s="486"/>
      <c r="X1388" s="487"/>
      <c r="Y1388" s="486"/>
      <c r="Z1388" s="487"/>
      <c r="AA1388" s="402"/>
    </row>
    <row r="1389" spans="2:27" x14ac:dyDescent="0.2">
      <c r="B1389" s="405"/>
      <c r="C1389" s="372"/>
      <c r="D1389" s="372"/>
      <c r="E1389" s="402"/>
      <c r="F1389" s="486"/>
      <c r="G1389" s="487"/>
      <c r="H1389" s="486"/>
      <c r="I1389" s="487"/>
      <c r="J1389" s="486"/>
      <c r="K1389" s="487"/>
      <c r="L1389" s="486"/>
      <c r="M1389" s="487"/>
      <c r="N1389" s="486"/>
      <c r="O1389" s="487"/>
      <c r="P1389" s="486"/>
      <c r="Q1389" s="487"/>
      <c r="R1389" s="486"/>
      <c r="S1389" s="487"/>
      <c r="T1389" s="486"/>
      <c r="U1389" s="487"/>
      <c r="V1389" s="486"/>
      <c r="W1389" s="487"/>
      <c r="X1389" s="486"/>
      <c r="Y1389" s="487"/>
      <c r="Z1389" s="486"/>
      <c r="AA1389" s="487"/>
    </row>
    <row r="1390" spans="2:27" x14ac:dyDescent="0.2">
      <c r="B1390" s="406"/>
      <c r="C1390" s="372"/>
      <c r="D1390" s="372"/>
      <c r="E1390" s="486"/>
      <c r="F1390" s="487"/>
      <c r="G1390" s="486"/>
      <c r="H1390" s="487"/>
      <c r="I1390" s="486"/>
      <c r="J1390" s="487"/>
      <c r="K1390" s="486"/>
      <c r="L1390" s="487"/>
      <c r="M1390" s="486"/>
      <c r="N1390" s="487"/>
      <c r="O1390" s="486"/>
      <c r="P1390" s="487"/>
      <c r="Q1390" s="486"/>
      <c r="R1390" s="487"/>
      <c r="S1390" s="486"/>
      <c r="T1390" s="487"/>
      <c r="U1390" s="486"/>
      <c r="V1390" s="487"/>
      <c r="W1390" s="486"/>
      <c r="X1390" s="487"/>
      <c r="Y1390" s="486"/>
      <c r="Z1390" s="487"/>
      <c r="AA1390" s="402"/>
    </row>
    <row r="1391" spans="2:27" x14ac:dyDescent="0.2">
      <c r="B1391" s="405"/>
      <c r="C1391" s="372"/>
      <c r="D1391" s="372"/>
      <c r="E1391" s="402"/>
      <c r="F1391" s="486"/>
      <c r="G1391" s="487"/>
      <c r="H1391" s="486"/>
      <c r="I1391" s="487"/>
      <c r="J1391" s="486"/>
      <c r="K1391" s="487"/>
      <c r="L1391" s="486"/>
      <c r="M1391" s="487"/>
      <c r="N1391" s="486"/>
      <c r="O1391" s="487"/>
      <c r="P1391" s="486"/>
      <c r="Q1391" s="487"/>
      <c r="R1391" s="486"/>
      <c r="S1391" s="487"/>
      <c r="T1391" s="486"/>
      <c r="U1391" s="487"/>
      <c r="V1391" s="486"/>
      <c r="W1391" s="487"/>
      <c r="X1391" s="486"/>
      <c r="Y1391" s="487"/>
      <c r="Z1391" s="486"/>
      <c r="AA1391" s="487"/>
    </row>
    <row r="1392" spans="2:27" x14ac:dyDescent="0.2">
      <c r="B1392" s="406"/>
      <c r="C1392" s="372"/>
      <c r="D1392" s="372"/>
      <c r="E1392" s="486"/>
      <c r="F1392" s="487"/>
      <c r="G1392" s="486"/>
      <c r="H1392" s="487"/>
      <c r="I1392" s="486"/>
      <c r="J1392" s="487"/>
      <c r="K1392" s="486"/>
      <c r="L1392" s="487"/>
      <c r="M1392" s="486"/>
      <c r="N1392" s="487"/>
      <c r="O1392" s="486"/>
      <c r="P1392" s="487"/>
      <c r="Q1392" s="486"/>
      <c r="R1392" s="487"/>
      <c r="S1392" s="486"/>
      <c r="T1392" s="487"/>
      <c r="U1392" s="486"/>
      <c r="V1392" s="487"/>
      <c r="W1392" s="486"/>
      <c r="X1392" s="487"/>
      <c r="Y1392" s="486"/>
      <c r="Z1392" s="487"/>
      <c r="AA1392" s="402"/>
    </row>
    <row r="1393" spans="2:27" x14ac:dyDescent="0.2">
      <c r="B1393" s="405"/>
      <c r="C1393" s="372"/>
      <c r="D1393" s="372"/>
      <c r="E1393" s="402"/>
      <c r="F1393" s="486"/>
      <c r="G1393" s="487"/>
      <c r="H1393" s="486"/>
      <c r="I1393" s="487"/>
      <c r="J1393" s="486"/>
      <c r="K1393" s="487"/>
      <c r="L1393" s="486"/>
      <c r="M1393" s="487"/>
      <c r="N1393" s="486"/>
      <c r="O1393" s="487"/>
      <c r="P1393" s="486"/>
      <c r="Q1393" s="487"/>
      <c r="R1393" s="486"/>
      <c r="S1393" s="487"/>
      <c r="T1393" s="486"/>
      <c r="U1393" s="487"/>
      <c r="V1393" s="486"/>
      <c r="W1393" s="487"/>
      <c r="X1393" s="486"/>
      <c r="Y1393" s="487"/>
      <c r="Z1393" s="486"/>
      <c r="AA1393" s="487"/>
    </row>
    <row r="1394" spans="2:27" x14ac:dyDescent="0.2">
      <c r="B1394" s="406"/>
      <c r="C1394" s="372"/>
      <c r="D1394" s="372"/>
      <c r="E1394" s="486"/>
      <c r="F1394" s="487"/>
      <c r="G1394" s="486"/>
      <c r="H1394" s="487"/>
      <c r="I1394" s="486"/>
      <c r="J1394" s="487"/>
      <c r="K1394" s="486"/>
      <c r="L1394" s="487"/>
      <c r="M1394" s="486"/>
      <c r="N1394" s="487"/>
      <c r="O1394" s="486"/>
      <c r="P1394" s="487"/>
      <c r="Q1394" s="486"/>
      <c r="R1394" s="487"/>
      <c r="S1394" s="486"/>
      <c r="T1394" s="487"/>
      <c r="U1394" s="486"/>
      <c r="V1394" s="487"/>
      <c r="W1394" s="486"/>
      <c r="X1394" s="487"/>
      <c r="Y1394" s="486"/>
      <c r="Z1394" s="487"/>
      <c r="AA1394" s="402"/>
    </row>
    <row r="1395" spans="2:27" x14ac:dyDescent="0.2">
      <c r="B1395" s="405"/>
      <c r="C1395" s="372"/>
      <c r="D1395" s="372"/>
      <c r="E1395" s="402"/>
      <c r="F1395" s="486"/>
      <c r="G1395" s="487"/>
      <c r="H1395" s="486"/>
      <c r="I1395" s="487"/>
      <c r="J1395" s="486"/>
      <c r="K1395" s="487"/>
      <c r="L1395" s="486"/>
      <c r="M1395" s="487"/>
      <c r="N1395" s="486"/>
      <c r="O1395" s="487"/>
      <c r="P1395" s="486"/>
      <c r="Q1395" s="487"/>
      <c r="R1395" s="486"/>
      <c r="S1395" s="487"/>
      <c r="T1395" s="486"/>
      <c r="U1395" s="487"/>
      <c r="V1395" s="486"/>
      <c r="W1395" s="487"/>
      <c r="X1395" s="486"/>
      <c r="Y1395" s="487"/>
      <c r="Z1395" s="486"/>
      <c r="AA1395" s="487"/>
    </row>
    <row r="1396" spans="2:27" x14ac:dyDescent="0.2">
      <c r="B1396" s="406"/>
      <c r="C1396" s="372"/>
      <c r="D1396" s="372"/>
      <c r="E1396" s="486"/>
      <c r="F1396" s="487"/>
      <c r="G1396" s="486"/>
      <c r="H1396" s="487"/>
      <c r="I1396" s="486"/>
      <c r="J1396" s="487"/>
      <c r="K1396" s="486"/>
      <c r="L1396" s="487"/>
      <c r="M1396" s="486"/>
      <c r="N1396" s="487"/>
      <c r="O1396" s="486"/>
      <c r="P1396" s="487"/>
      <c r="Q1396" s="486"/>
      <c r="R1396" s="487"/>
      <c r="S1396" s="486"/>
      <c r="T1396" s="487"/>
      <c r="U1396" s="486"/>
      <c r="V1396" s="487"/>
      <c r="W1396" s="486"/>
      <c r="X1396" s="487"/>
      <c r="Y1396" s="486"/>
      <c r="Z1396" s="487"/>
      <c r="AA1396" s="402"/>
    </row>
    <row r="1397" spans="2:27" x14ac:dyDescent="0.2">
      <c r="B1397" s="405"/>
      <c r="C1397" s="372"/>
      <c r="D1397" s="372"/>
      <c r="E1397" s="402"/>
      <c r="F1397" s="486"/>
      <c r="G1397" s="487"/>
      <c r="H1397" s="486"/>
      <c r="I1397" s="487"/>
      <c r="J1397" s="486"/>
      <c r="K1397" s="487"/>
      <c r="L1397" s="486"/>
      <c r="M1397" s="487"/>
      <c r="N1397" s="486"/>
      <c r="O1397" s="487"/>
      <c r="P1397" s="486"/>
      <c r="Q1397" s="487"/>
      <c r="R1397" s="486"/>
      <c r="S1397" s="487"/>
      <c r="T1397" s="486"/>
      <c r="U1397" s="487"/>
      <c r="V1397" s="486"/>
      <c r="W1397" s="487"/>
      <c r="X1397" s="486"/>
      <c r="Y1397" s="487"/>
      <c r="Z1397" s="486"/>
      <c r="AA1397" s="487"/>
    </row>
    <row r="1398" spans="2:27" x14ac:dyDescent="0.2">
      <c r="B1398" s="406"/>
      <c r="C1398" s="372"/>
      <c r="D1398" s="372"/>
      <c r="E1398" s="486"/>
      <c r="F1398" s="487"/>
      <c r="G1398" s="486"/>
      <c r="H1398" s="487"/>
      <c r="I1398" s="486"/>
      <c r="J1398" s="487"/>
      <c r="K1398" s="486"/>
      <c r="L1398" s="487"/>
      <c r="M1398" s="486"/>
      <c r="N1398" s="487"/>
      <c r="O1398" s="486"/>
      <c r="P1398" s="487"/>
      <c r="Q1398" s="486"/>
      <c r="R1398" s="487"/>
      <c r="S1398" s="486"/>
      <c r="T1398" s="487"/>
      <c r="U1398" s="486"/>
      <c r="V1398" s="487"/>
      <c r="W1398" s="486"/>
      <c r="X1398" s="487"/>
      <c r="Y1398" s="486"/>
      <c r="Z1398" s="487"/>
      <c r="AA1398" s="402"/>
    </row>
    <row r="1399" spans="2:27" x14ac:dyDescent="0.2">
      <c r="B1399" s="405"/>
      <c r="C1399" s="372"/>
      <c r="D1399" s="372"/>
      <c r="E1399" s="402"/>
      <c r="F1399" s="486"/>
      <c r="G1399" s="487"/>
      <c r="H1399" s="486"/>
      <c r="I1399" s="487"/>
      <c r="J1399" s="486"/>
      <c r="K1399" s="487"/>
      <c r="L1399" s="486"/>
      <c r="M1399" s="487"/>
      <c r="N1399" s="486"/>
      <c r="O1399" s="487"/>
      <c r="P1399" s="486"/>
      <c r="Q1399" s="487"/>
      <c r="R1399" s="486"/>
      <c r="S1399" s="487"/>
      <c r="T1399" s="486"/>
      <c r="U1399" s="487"/>
      <c r="V1399" s="486"/>
      <c r="W1399" s="487"/>
      <c r="X1399" s="486"/>
      <c r="Y1399" s="487"/>
      <c r="Z1399" s="486"/>
      <c r="AA1399" s="487"/>
    </row>
    <row r="1400" spans="2:27" x14ac:dyDescent="0.2">
      <c r="B1400" s="406"/>
      <c r="C1400" s="372"/>
      <c r="D1400" s="372"/>
      <c r="E1400" s="486"/>
      <c r="F1400" s="487"/>
      <c r="G1400" s="486"/>
      <c r="H1400" s="487"/>
      <c r="I1400" s="486"/>
      <c r="J1400" s="487"/>
      <c r="K1400" s="486"/>
      <c r="L1400" s="487"/>
      <c r="M1400" s="486"/>
      <c r="N1400" s="487"/>
      <c r="O1400" s="486"/>
      <c r="P1400" s="487"/>
      <c r="Q1400" s="486"/>
      <c r="R1400" s="487"/>
      <c r="S1400" s="486"/>
      <c r="T1400" s="487"/>
      <c r="U1400" s="486"/>
      <c r="V1400" s="487"/>
      <c r="W1400" s="486"/>
      <c r="X1400" s="487"/>
      <c r="Y1400" s="486"/>
      <c r="Z1400" s="487"/>
      <c r="AA1400" s="402"/>
    </row>
    <row r="1401" spans="2:27" x14ac:dyDescent="0.2">
      <c r="B1401" s="405"/>
      <c r="C1401" s="372"/>
      <c r="D1401" s="372"/>
      <c r="E1401" s="402"/>
      <c r="F1401" s="486"/>
      <c r="G1401" s="487"/>
      <c r="H1401" s="486"/>
      <c r="I1401" s="487"/>
      <c r="J1401" s="486"/>
      <c r="K1401" s="487"/>
      <c r="L1401" s="486"/>
      <c r="M1401" s="487"/>
      <c r="N1401" s="486"/>
      <c r="O1401" s="487"/>
      <c r="P1401" s="486"/>
      <c r="Q1401" s="487"/>
      <c r="R1401" s="486"/>
      <c r="S1401" s="487"/>
      <c r="T1401" s="486"/>
      <c r="U1401" s="487"/>
      <c r="V1401" s="486"/>
      <c r="W1401" s="487"/>
      <c r="X1401" s="486"/>
      <c r="Y1401" s="487"/>
      <c r="Z1401" s="486"/>
      <c r="AA1401" s="487"/>
    </row>
    <row r="1402" spans="2:27" x14ac:dyDescent="0.2">
      <c r="B1402" s="406"/>
      <c r="C1402" s="372"/>
      <c r="D1402" s="372"/>
      <c r="E1402" s="486"/>
      <c r="F1402" s="487"/>
      <c r="G1402" s="486"/>
      <c r="H1402" s="487"/>
      <c r="I1402" s="486"/>
      <c r="J1402" s="487"/>
      <c r="K1402" s="486"/>
      <c r="L1402" s="487"/>
      <c r="M1402" s="486"/>
      <c r="N1402" s="487"/>
      <c r="O1402" s="486"/>
      <c r="P1402" s="487"/>
      <c r="Q1402" s="486"/>
      <c r="R1402" s="487"/>
      <c r="S1402" s="486"/>
      <c r="T1402" s="487"/>
      <c r="U1402" s="486"/>
      <c r="V1402" s="487"/>
      <c r="W1402" s="486"/>
      <c r="X1402" s="487"/>
      <c r="Y1402" s="486"/>
      <c r="Z1402" s="487"/>
      <c r="AA1402" s="402"/>
    </row>
    <row r="1403" spans="2:27" x14ac:dyDescent="0.2">
      <c r="B1403" s="405"/>
      <c r="C1403" s="372"/>
      <c r="D1403" s="372"/>
      <c r="E1403" s="402"/>
      <c r="F1403" s="486"/>
      <c r="G1403" s="487"/>
      <c r="H1403" s="486"/>
      <c r="I1403" s="487"/>
      <c r="J1403" s="486"/>
      <c r="K1403" s="487"/>
      <c r="L1403" s="486"/>
      <c r="M1403" s="487"/>
      <c r="N1403" s="486"/>
      <c r="O1403" s="487"/>
      <c r="P1403" s="486"/>
      <c r="Q1403" s="487"/>
      <c r="R1403" s="486"/>
      <c r="S1403" s="487"/>
      <c r="T1403" s="486"/>
      <c r="U1403" s="487"/>
      <c r="V1403" s="486"/>
      <c r="W1403" s="487"/>
      <c r="X1403" s="486"/>
      <c r="Y1403" s="487"/>
      <c r="Z1403" s="486"/>
      <c r="AA1403" s="487"/>
    </row>
    <row r="1404" spans="2:27" x14ac:dyDescent="0.2">
      <c r="B1404" s="406"/>
      <c r="C1404" s="372"/>
      <c r="D1404" s="372"/>
      <c r="E1404" s="486"/>
      <c r="F1404" s="487"/>
      <c r="G1404" s="486"/>
      <c r="H1404" s="487"/>
      <c r="I1404" s="486"/>
      <c r="J1404" s="487"/>
      <c r="K1404" s="486"/>
      <c r="L1404" s="487"/>
      <c r="M1404" s="486"/>
      <c r="N1404" s="487"/>
      <c r="O1404" s="486"/>
      <c r="P1404" s="487"/>
      <c r="Q1404" s="486"/>
      <c r="R1404" s="487"/>
      <c r="S1404" s="486"/>
      <c r="T1404" s="487"/>
      <c r="U1404" s="486"/>
      <c r="V1404" s="487"/>
      <c r="W1404" s="486"/>
      <c r="X1404" s="487"/>
      <c r="Y1404" s="486"/>
      <c r="Z1404" s="487"/>
      <c r="AA1404" s="402"/>
    </row>
    <row r="1405" spans="2:27" x14ac:dyDescent="0.2">
      <c r="B1405" s="405"/>
      <c r="C1405" s="372"/>
      <c r="D1405" s="372"/>
      <c r="E1405" s="402"/>
      <c r="F1405" s="486"/>
      <c r="G1405" s="487"/>
      <c r="H1405" s="486"/>
      <c r="I1405" s="487"/>
      <c r="J1405" s="486"/>
      <c r="K1405" s="487"/>
      <c r="L1405" s="486"/>
      <c r="M1405" s="487"/>
      <c r="N1405" s="486"/>
      <c r="O1405" s="487"/>
      <c r="P1405" s="486"/>
      <c r="Q1405" s="487"/>
      <c r="R1405" s="486"/>
      <c r="S1405" s="487"/>
      <c r="T1405" s="486"/>
      <c r="U1405" s="487"/>
      <c r="V1405" s="486"/>
      <c r="W1405" s="487"/>
      <c r="X1405" s="486"/>
      <c r="Y1405" s="487"/>
      <c r="Z1405" s="486"/>
      <c r="AA1405" s="487"/>
    </row>
    <row r="1406" spans="2:27" x14ac:dyDescent="0.2">
      <c r="B1406" s="406"/>
      <c r="C1406" s="372"/>
      <c r="D1406" s="372"/>
      <c r="E1406" s="486"/>
      <c r="F1406" s="487"/>
      <c r="G1406" s="486"/>
      <c r="H1406" s="487"/>
      <c r="I1406" s="486"/>
      <c r="J1406" s="487"/>
      <c r="K1406" s="486"/>
      <c r="L1406" s="487"/>
      <c r="M1406" s="486"/>
      <c r="N1406" s="487"/>
      <c r="O1406" s="486"/>
      <c r="P1406" s="487"/>
      <c r="Q1406" s="486"/>
      <c r="R1406" s="487"/>
      <c r="S1406" s="486"/>
      <c r="T1406" s="487"/>
      <c r="U1406" s="486"/>
      <c r="V1406" s="487"/>
      <c r="W1406" s="486"/>
      <c r="X1406" s="487"/>
      <c r="Y1406" s="486"/>
      <c r="Z1406" s="487"/>
      <c r="AA1406" s="402"/>
    </row>
    <row r="1407" spans="2:27" x14ac:dyDescent="0.2">
      <c r="B1407" s="405"/>
      <c r="C1407" s="372"/>
      <c r="D1407" s="372"/>
      <c r="E1407" s="402"/>
      <c r="F1407" s="486"/>
      <c r="G1407" s="487"/>
      <c r="H1407" s="486"/>
      <c r="I1407" s="487"/>
      <c r="J1407" s="486"/>
      <c r="K1407" s="487"/>
      <c r="L1407" s="486"/>
      <c r="M1407" s="487"/>
      <c r="N1407" s="486"/>
      <c r="O1407" s="487"/>
      <c r="P1407" s="486"/>
      <c r="Q1407" s="487"/>
      <c r="R1407" s="486"/>
      <c r="S1407" s="487"/>
      <c r="T1407" s="486"/>
      <c r="U1407" s="487"/>
      <c r="V1407" s="486"/>
      <c r="W1407" s="487"/>
      <c r="X1407" s="486"/>
      <c r="Y1407" s="487"/>
      <c r="Z1407" s="486"/>
      <c r="AA1407" s="487"/>
    </row>
    <row r="1408" spans="2:27" x14ac:dyDescent="0.2">
      <c r="B1408" s="406"/>
      <c r="C1408" s="372"/>
      <c r="D1408" s="372"/>
      <c r="E1408" s="486"/>
      <c r="F1408" s="487"/>
      <c r="G1408" s="486"/>
      <c r="H1408" s="487"/>
      <c r="I1408" s="486"/>
      <c r="J1408" s="487"/>
      <c r="K1408" s="486"/>
      <c r="L1408" s="487"/>
      <c r="M1408" s="486"/>
      <c r="N1408" s="487"/>
      <c r="O1408" s="486"/>
      <c r="P1408" s="487"/>
      <c r="Q1408" s="486"/>
      <c r="R1408" s="487"/>
      <c r="S1408" s="486"/>
      <c r="T1408" s="487"/>
      <c r="U1408" s="486"/>
      <c r="V1408" s="487"/>
      <c r="W1408" s="486"/>
      <c r="X1408" s="487"/>
      <c r="Y1408" s="486"/>
      <c r="Z1408" s="487"/>
      <c r="AA1408" s="402"/>
    </row>
    <row r="1409" spans="2:27" x14ac:dyDescent="0.2">
      <c r="B1409" s="405"/>
      <c r="C1409" s="372"/>
      <c r="D1409" s="372"/>
      <c r="E1409" s="402"/>
      <c r="F1409" s="486"/>
      <c r="G1409" s="487"/>
      <c r="H1409" s="486"/>
      <c r="I1409" s="487"/>
      <c r="J1409" s="486"/>
      <c r="K1409" s="487"/>
      <c r="L1409" s="486"/>
      <c r="M1409" s="487"/>
      <c r="N1409" s="486"/>
      <c r="O1409" s="487"/>
      <c r="P1409" s="486"/>
      <c r="Q1409" s="487"/>
      <c r="R1409" s="486"/>
      <c r="S1409" s="487"/>
      <c r="T1409" s="486"/>
      <c r="U1409" s="487"/>
      <c r="V1409" s="486"/>
      <c r="W1409" s="487"/>
      <c r="X1409" s="486"/>
      <c r="Y1409" s="487"/>
      <c r="Z1409" s="486"/>
      <c r="AA1409" s="487"/>
    </row>
    <row r="1410" spans="2:27" x14ac:dyDescent="0.2">
      <c r="B1410" s="406"/>
      <c r="C1410" s="372"/>
      <c r="D1410" s="372"/>
      <c r="E1410" s="486"/>
      <c r="F1410" s="487"/>
      <c r="G1410" s="486"/>
      <c r="H1410" s="487"/>
      <c r="I1410" s="486"/>
      <c r="J1410" s="487"/>
      <c r="K1410" s="486"/>
      <c r="L1410" s="487"/>
      <c r="M1410" s="486"/>
      <c r="N1410" s="487"/>
      <c r="O1410" s="486"/>
      <c r="P1410" s="487"/>
      <c r="Q1410" s="486"/>
      <c r="R1410" s="487"/>
      <c r="S1410" s="486"/>
      <c r="T1410" s="487"/>
      <c r="U1410" s="486"/>
      <c r="V1410" s="487"/>
      <c r="W1410" s="486"/>
      <c r="X1410" s="487"/>
      <c r="Y1410" s="486"/>
      <c r="Z1410" s="487"/>
      <c r="AA1410" s="402"/>
    </row>
    <row r="1411" spans="2:27" x14ac:dyDescent="0.2">
      <c r="B1411" s="405"/>
      <c r="C1411" s="372"/>
      <c r="D1411" s="372"/>
      <c r="E1411" s="402"/>
      <c r="F1411" s="486"/>
      <c r="G1411" s="487"/>
      <c r="H1411" s="486"/>
      <c r="I1411" s="487"/>
      <c r="J1411" s="486"/>
      <c r="K1411" s="487"/>
      <c r="L1411" s="486"/>
      <c r="M1411" s="487"/>
      <c r="N1411" s="486"/>
      <c r="O1411" s="487"/>
      <c r="P1411" s="486"/>
      <c r="Q1411" s="487"/>
      <c r="R1411" s="486"/>
      <c r="S1411" s="487"/>
      <c r="T1411" s="486"/>
      <c r="U1411" s="487"/>
      <c r="V1411" s="486"/>
      <c r="W1411" s="487"/>
      <c r="X1411" s="486"/>
      <c r="Y1411" s="487"/>
      <c r="Z1411" s="486"/>
      <c r="AA1411" s="487"/>
    </row>
    <row r="1412" spans="2:27" x14ac:dyDescent="0.2">
      <c r="B1412" s="406"/>
      <c r="C1412" s="372"/>
      <c r="D1412" s="372"/>
      <c r="E1412" s="486"/>
      <c r="F1412" s="487"/>
      <c r="G1412" s="486"/>
      <c r="H1412" s="487"/>
      <c r="I1412" s="486"/>
      <c r="J1412" s="487"/>
      <c r="K1412" s="486"/>
      <c r="L1412" s="487"/>
      <c r="M1412" s="486"/>
      <c r="N1412" s="487"/>
      <c r="O1412" s="486"/>
      <c r="P1412" s="487"/>
      <c r="Q1412" s="486"/>
      <c r="R1412" s="487"/>
      <c r="S1412" s="486"/>
      <c r="T1412" s="487"/>
      <c r="U1412" s="486"/>
      <c r="V1412" s="487"/>
      <c r="W1412" s="486"/>
      <c r="X1412" s="487"/>
      <c r="Y1412" s="486"/>
      <c r="Z1412" s="487"/>
      <c r="AA1412" s="402"/>
    </row>
    <row r="1413" spans="2:27" x14ac:dyDescent="0.2">
      <c r="B1413" s="405"/>
      <c r="C1413" s="372"/>
      <c r="D1413" s="372"/>
      <c r="E1413" s="402"/>
      <c r="F1413" s="486"/>
      <c r="G1413" s="487"/>
      <c r="H1413" s="486"/>
      <c r="I1413" s="487"/>
      <c r="J1413" s="486"/>
      <c r="K1413" s="487"/>
      <c r="L1413" s="486"/>
      <c r="M1413" s="487"/>
      <c r="N1413" s="486"/>
      <c r="O1413" s="487"/>
      <c r="P1413" s="486"/>
      <c r="Q1413" s="487"/>
      <c r="R1413" s="486"/>
      <c r="S1413" s="487"/>
      <c r="T1413" s="486"/>
      <c r="U1413" s="487"/>
      <c r="V1413" s="486"/>
      <c r="W1413" s="487"/>
      <c r="X1413" s="486"/>
      <c r="Y1413" s="487"/>
      <c r="Z1413" s="486"/>
      <c r="AA1413" s="487"/>
    </row>
    <row r="1414" spans="2:27" x14ac:dyDescent="0.2">
      <c r="B1414" s="406"/>
      <c r="C1414" s="372"/>
      <c r="D1414" s="372"/>
      <c r="E1414" s="486"/>
      <c r="F1414" s="487"/>
      <c r="G1414" s="486"/>
      <c r="H1414" s="487"/>
      <c r="I1414" s="486"/>
      <c r="J1414" s="487"/>
      <c r="K1414" s="486"/>
      <c r="L1414" s="487"/>
      <c r="M1414" s="486"/>
      <c r="N1414" s="487"/>
      <c r="O1414" s="486"/>
      <c r="P1414" s="487"/>
      <c r="Q1414" s="486"/>
      <c r="R1414" s="487"/>
      <c r="S1414" s="486"/>
      <c r="T1414" s="487"/>
      <c r="U1414" s="486"/>
      <c r="V1414" s="487"/>
      <c r="W1414" s="486"/>
      <c r="X1414" s="487"/>
      <c r="Y1414" s="486"/>
      <c r="Z1414" s="487"/>
      <c r="AA1414" s="402"/>
    </row>
    <row r="1415" spans="2:27" x14ac:dyDescent="0.2">
      <c r="B1415" s="405"/>
      <c r="C1415" s="372"/>
      <c r="D1415" s="372"/>
      <c r="E1415" s="402"/>
      <c r="F1415" s="486"/>
      <c r="G1415" s="487"/>
      <c r="H1415" s="486"/>
      <c r="I1415" s="487"/>
      <c r="J1415" s="486"/>
      <c r="K1415" s="487"/>
      <c r="L1415" s="486"/>
      <c r="M1415" s="487"/>
      <c r="N1415" s="486"/>
      <c r="O1415" s="487"/>
      <c r="P1415" s="486"/>
      <c r="Q1415" s="487"/>
      <c r="R1415" s="486"/>
      <c r="S1415" s="487"/>
      <c r="T1415" s="486"/>
      <c r="U1415" s="487"/>
      <c r="V1415" s="486"/>
      <c r="W1415" s="487"/>
      <c r="X1415" s="486"/>
      <c r="Y1415" s="487"/>
      <c r="Z1415" s="486"/>
      <c r="AA1415" s="487"/>
    </row>
    <row r="1416" spans="2:27" x14ac:dyDescent="0.2">
      <c r="B1416" s="406"/>
      <c r="C1416" s="372"/>
      <c r="D1416" s="372"/>
      <c r="E1416" s="486"/>
      <c r="F1416" s="487"/>
      <c r="G1416" s="486"/>
      <c r="H1416" s="487"/>
      <c r="I1416" s="486"/>
      <c r="J1416" s="487"/>
      <c r="K1416" s="486"/>
      <c r="L1416" s="487"/>
      <c r="M1416" s="486"/>
      <c r="N1416" s="487"/>
      <c r="O1416" s="486"/>
      <c r="P1416" s="487"/>
      <c r="Q1416" s="486"/>
      <c r="R1416" s="487"/>
      <c r="S1416" s="486"/>
      <c r="T1416" s="487"/>
      <c r="U1416" s="486"/>
      <c r="V1416" s="487"/>
      <c r="W1416" s="486"/>
      <c r="X1416" s="487"/>
      <c r="Y1416" s="486"/>
      <c r="Z1416" s="487"/>
      <c r="AA1416" s="402"/>
    </row>
    <row r="1417" spans="2:27" x14ac:dyDescent="0.2">
      <c r="B1417" s="405"/>
      <c r="C1417" s="372"/>
      <c r="D1417" s="372"/>
      <c r="E1417" s="402"/>
      <c r="F1417" s="486"/>
      <c r="G1417" s="487"/>
      <c r="H1417" s="486"/>
      <c r="I1417" s="487"/>
      <c r="J1417" s="486"/>
      <c r="K1417" s="487"/>
      <c r="L1417" s="486"/>
      <c r="M1417" s="487"/>
      <c r="N1417" s="486"/>
      <c r="O1417" s="487"/>
      <c r="P1417" s="486"/>
      <c r="Q1417" s="487"/>
      <c r="R1417" s="486"/>
      <c r="S1417" s="487"/>
      <c r="T1417" s="486"/>
      <c r="U1417" s="487"/>
      <c r="V1417" s="486"/>
      <c r="W1417" s="487"/>
      <c r="X1417" s="486"/>
      <c r="Y1417" s="487"/>
      <c r="Z1417" s="486"/>
      <c r="AA1417" s="487"/>
    </row>
    <row r="1418" spans="2:27" x14ac:dyDescent="0.2">
      <c r="B1418" s="406"/>
      <c r="C1418" s="372"/>
      <c r="D1418" s="372"/>
      <c r="E1418" s="486"/>
      <c r="F1418" s="487"/>
      <c r="G1418" s="486"/>
      <c r="H1418" s="487"/>
      <c r="I1418" s="486"/>
      <c r="J1418" s="487"/>
      <c r="K1418" s="486"/>
      <c r="L1418" s="487"/>
      <c r="M1418" s="486"/>
      <c r="N1418" s="487"/>
      <c r="O1418" s="486"/>
      <c r="P1418" s="487"/>
      <c r="Q1418" s="486"/>
      <c r="R1418" s="487"/>
      <c r="S1418" s="486"/>
      <c r="T1418" s="487"/>
      <c r="U1418" s="486"/>
      <c r="V1418" s="487"/>
      <c r="W1418" s="486"/>
      <c r="X1418" s="487"/>
      <c r="Y1418" s="486"/>
      <c r="Z1418" s="487"/>
      <c r="AA1418" s="402"/>
    </row>
    <row r="1419" spans="2:27" x14ac:dyDescent="0.2">
      <c r="B1419" s="405"/>
      <c r="C1419" s="372"/>
      <c r="D1419" s="372"/>
      <c r="E1419" s="402"/>
      <c r="F1419" s="486"/>
      <c r="G1419" s="487"/>
      <c r="H1419" s="486"/>
      <c r="I1419" s="487"/>
      <c r="J1419" s="486"/>
      <c r="K1419" s="487"/>
      <c r="L1419" s="486"/>
      <c r="M1419" s="487"/>
      <c r="N1419" s="486"/>
      <c r="O1419" s="487"/>
      <c r="P1419" s="486"/>
      <c r="Q1419" s="487"/>
      <c r="R1419" s="486"/>
      <c r="S1419" s="487"/>
      <c r="T1419" s="486"/>
      <c r="U1419" s="487"/>
      <c r="V1419" s="486"/>
      <c r="W1419" s="487"/>
      <c r="X1419" s="486"/>
      <c r="Y1419" s="487"/>
      <c r="Z1419" s="486"/>
      <c r="AA1419" s="487"/>
    </row>
    <row r="1420" spans="2:27" x14ac:dyDescent="0.2">
      <c r="B1420" s="406"/>
      <c r="C1420" s="372"/>
      <c r="D1420" s="372"/>
      <c r="E1420" s="486"/>
      <c r="F1420" s="487"/>
      <c r="G1420" s="486"/>
      <c r="H1420" s="487"/>
      <c r="I1420" s="486"/>
      <c r="J1420" s="487"/>
      <c r="K1420" s="486"/>
      <c r="L1420" s="487"/>
      <c r="M1420" s="486"/>
      <c r="N1420" s="487"/>
      <c r="O1420" s="486"/>
      <c r="P1420" s="487"/>
      <c r="Q1420" s="486"/>
      <c r="R1420" s="487"/>
      <c r="S1420" s="486"/>
      <c r="T1420" s="487"/>
      <c r="U1420" s="486"/>
      <c r="V1420" s="487"/>
      <c r="W1420" s="486"/>
      <c r="X1420" s="487"/>
      <c r="Y1420" s="486"/>
      <c r="Z1420" s="487"/>
      <c r="AA1420" s="402"/>
    </row>
    <row r="1421" spans="2:27" x14ac:dyDescent="0.2">
      <c r="B1421" s="405"/>
      <c r="C1421" s="372"/>
      <c r="D1421" s="372"/>
      <c r="E1421" s="402"/>
      <c r="F1421" s="486"/>
      <c r="G1421" s="487"/>
      <c r="H1421" s="486"/>
      <c r="I1421" s="487"/>
      <c r="J1421" s="486"/>
      <c r="K1421" s="487"/>
      <c r="L1421" s="486"/>
      <c r="M1421" s="487"/>
      <c r="N1421" s="486"/>
      <c r="O1421" s="487"/>
      <c r="P1421" s="486"/>
      <c r="Q1421" s="487"/>
      <c r="R1421" s="486"/>
      <c r="S1421" s="487"/>
      <c r="T1421" s="486"/>
      <c r="U1421" s="487"/>
      <c r="V1421" s="486"/>
      <c r="W1421" s="487"/>
      <c r="X1421" s="486"/>
      <c r="Y1421" s="487"/>
      <c r="Z1421" s="486"/>
      <c r="AA1421" s="487"/>
    </row>
    <row r="1422" spans="2:27" x14ac:dyDescent="0.2">
      <c r="B1422" s="406"/>
      <c r="C1422" s="372"/>
      <c r="D1422" s="372"/>
      <c r="E1422" s="486"/>
      <c r="F1422" s="487"/>
      <c r="G1422" s="486"/>
      <c r="H1422" s="487"/>
      <c r="I1422" s="486"/>
      <c r="J1422" s="487"/>
      <c r="K1422" s="486"/>
      <c r="L1422" s="487"/>
      <c r="M1422" s="486"/>
      <c r="N1422" s="487"/>
      <c r="O1422" s="486"/>
      <c r="P1422" s="487"/>
      <c r="Q1422" s="486"/>
      <c r="R1422" s="487"/>
      <c r="S1422" s="486"/>
      <c r="T1422" s="487"/>
      <c r="U1422" s="486"/>
      <c r="V1422" s="487"/>
      <c r="W1422" s="486"/>
      <c r="X1422" s="487"/>
      <c r="Y1422" s="486"/>
      <c r="Z1422" s="487"/>
      <c r="AA1422" s="402"/>
    </row>
    <row r="1423" spans="2:27" x14ac:dyDescent="0.2">
      <c r="B1423" s="405"/>
      <c r="C1423" s="372"/>
      <c r="D1423" s="372"/>
      <c r="E1423" s="402"/>
      <c r="F1423" s="486"/>
      <c r="G1423" s="487"/>
      <c r="H1423" s="486"/>
      <c r="I1423" s="487"/>
      <c r="J1423" s="486"/>
      <c r="K1423" s="487"/>
      <c r="L1423" s="486"/>
      <c r="M1423" s="487"/>
      <c r="N1423" s="486"/>
      <c r="O1423" s="487"/>
      <c r="P1423" s="486"/>
      <c r="Q1423" s="487"/>
      <c r="R1423" s="486"/>
      <c r="S1423" s="487"/>
      <c r="T1423" s="486"/>
      <c r="U1423" s="487"/>
      <c r="V1423" s="486"/>
      <c r="W1423" s="487"/>
      <c r="X1423" s="486"/>
      <c r="Y1423" s="487"/>
      <c r="Z1423" s="486"/>
      <c r="AA1423" s="487"/>
    </row>
    <row r="1424" spans="2:27" x14ac:dyDescent="0.2">
      <c r="B1424" s="406"/>
      <c r="C1424" s="372"/>
      <c r="D1424" s="372"/>
      <c r="E1424" s="486"/>
      <c r="F1424" s="487"/>
      <c r="G1424" s="486"/>
      <c r="H1424" s="487"/>
      <c r="I1424" s="486"/>
      <c r="J1424" s="487"/>
      <c r="K1424" s="486"/>
      <c r="L1424" s="487"/>
      <c r="M1424" s="486"/>
      <c r="N1424" s="487"/>
      <c r="O1424" s="486"/>
      <c r="P1424" s="487"/>
      <c r="Q1424" s="486"/>
      <c r="R1424" s="487"/>
      <c r="S1424" s="486"/>
      <c r="T1424" s="487"/>
      <c r="U1424" s="486"/>
      <c r="V1424" s="487"/>
      <c r="W1424" s="486"/>
      <c r="X1424" s="487"/>
      <c r="Y1424" s="486"/>
      <c r="Z1424" s="487"/>
      <c r="AA1424" s="402"/>
    </row>
    <row r="1425" spans="2:27" x14ac:dyDescent="0.2">
      <c r="B1425" s="405"/>
      <c r="C1425" s="372"/>
      <c r="D1425" s="372"/>
      <c r="E1425" s="402"/>
      <c r="F1425" s="486"/>
      <c r="G1425" s="487"/>
      <c r="H1425" s="486"/>
      <c r="I1425" s="487"/>
      <c r="J1425" s="486"/>
      <c r="K1425" s="487"/>
      <c r="L1425" s="486"/>
      <c r="M1425" s="487"/>
      <c r="N1425" s="486"/>
      <c r="O1425" s="487"/>
      <c r="P1425" s="486"/>
      <c r="Q1425" s="487"/>
      <c r="R1425" s="486"/>
      <c r="S1425" s="487"/>
      <c r="T1425" s="486"/>
      <c r="U1425" s="487"/>
      <c r="V1425" s="486"/>
      <c r="W1425" s="487"/>
      <c r="X1425" s="486"/>
      <c r="Y1425" s="487"/>
      <c r="Z1425" s="486"/>
      <c r="AA1425" s="487"/>
    </row>
    <row r="1426" spans="2:27" x14ac:dyDescent="0.2">
      <c r="B1426" s="406"/>
      <c r="C1426" s="372"/>
      <c r="D1426" s="372"/>
      <c r="E1426" s="486"/>
      <c r="F1426" s="487"/>
      <c r="G1426" s="486"/>
      <c r="H1426" s="487"/>
      <c r="I1426" s="486"/>
      <c r="J1426" s="487"/>
      <c r="K1426" s="486"/>
      <c r="L1426" s="487"/>
      <c r="M1426" s="486"/>
      <c r="N1426" s="487"/>
      <c r="O1426" s="486"/>
      <c r="P1426" s="487"/>
      <c r="Q1426" s="486"/>
      <c r="R1426" s="487"/>
      <c r="S1426" s="486"/>
      <c r="T1426" s="487"/>
      <c r="U1426" s="486"/>
      <c r="V1426" s="487"/>
      <c r="W1426" s="486"/>
      <c r="X1426" s="487"/>
      <c r="Y1426" s="486"/>
      <c r="Z1426" s="487"/>
      <c r="AA1426" s="402"/>
    </row>
    <row r="1427" spans="2:27" x14ac:dyDescent="0.2">
      <c r="B1427" s="405"/>
      <c r="C1427" s="372"/>
      <c r="D1427" s="372"/>
      <c r="E1427" s="402"/>
      <c r="F1427" s="486"/>
      <c r="G1427" s="487"/>
      <c r="H1427" s="486"/>
      <c r="I1427" s="487"/>
      <c r="J1427" s="486"/>
      <c r="K1427" s="487"/>
      <c r="L1427" s="486"/>
      <c r="M1427" s="487"/>
      <c r="N1427" s="486"/>
      <c r="O1427" s="487"/>
      <c r="P1427" s="486"/>
      <c r="Q1427" s="487"/>
      <c r="R1427" s="486"/>
      <c r="S1427" s="487"/>
      <c r="T1427" s="486"/>
      <c r="U1427" s="487"/>
      <c r="V1427" s="486"/>
      <c r="W1427" s="487"/>
      <c r="X1427" s="486"/>
      <c r="Y1427" s="487"/>
      <c r="Z1427" s="486"/>
      <c r="AA1427" s="487"/>
    </row>
    <row r="1428" spans="2:27" x14ac:dyDescent="0.2">
      <c r="B1428" s="406"/>
      <c r="C1428" s="372"/>
      <c r="D1428" s="372"/>
      <c r="E1428" s="486"/>
      <c r="F1428" s="487"/>
      <c r="G1428" s="486"/>
      <c r="H1428" s="487"/>
      <c r="I1428" s="486"/>
      <c r="J1428" s="487"/>
      <c r="K1428" s="486"/>
      <c r="L1428" s="487"/>
      <c r="M1428" s="486"/>
      <c r="N1428" s="487"/>
      <c r="O1428" s="486"/>
      <c r="P1428" s="487"/>
      <c r="Q1428" s="486"/>
      <c r="R1428" s="487"/>
      <c r="S1428" s="486"/>
      <c r="T1428" s="487"/>
      <c r="U1428" s="486"/>
      <c r="V1428" s="487"/>
      <c r="W1428" s="486"/>
      <c r="X1428" s="487"/>
      <c r="Y1428" s="486"/>
      <c r="Z1428" s="487"/>
      <c r="AA1428" s="402"/>
    </row>
    <row r="1429" spans="2:27" x14ac:dyDescent="0.2">
      <c r="B1429" s="405"/>
      <c r="C1429" s="372"/>
      <c r="D1429" s="372"/>
      <c r="E1429" s="402"/>
      <c r="F1429" s="486"/>
      <c r="G1429" s="487"/>
      <c r="H1429" s="486"/>
      <c r="I1429" s="487"/>
      <c r="J1429" s="486"/>
      <c r="K1429" s="487"/>
      <c r="L1429" s="486"/>
      <c r="M1429" s="487"/>
      <c r="N1429" s="486"/>
      <c r="O1429" s="487"/>
      <c r="P1429" s="486"/>
      <c r="Q1429" s="487"/>
      <c r="R1429" s="486"/>
      <c r="S1429" s="487"/>
      <c r="T1429" s="486"/>
      <c r="U1429" s="487"/>
      <c r="V1429" s="486"/>
      <c r="W1429" s="487"/>
      <c r="X1429" s="486"/>
      <c r="Y1429" s="487"/>
      <c r="Z1429" s="486"/>
      <c r="AA1429" s="487"/>
    </row>
    <row r="1430" spans="2:27" x14ac:dyDescent="0.2">
      <c r="B1430" s="406"/>
      <c r="C1430" s="372"/>
      <c r="D1430" s="372"/>
      <c r="E1430" s="486"/>
      <c r="F1430" s="487"/>
      <c r="G1430" s="486"/>
      <c r="H1430" s="487"/>
      <c r="I1430" s="486"/>
      <c r="J1430" s="487"/>
      <c r="K1430" s="486"/>
      <c r="L1430" s="487"/>
      <c r="M1430" s="486"/>
      <c r="N1430" s="487"/>
      <c r="O1430" s="486"/>
      <c r="P1430" s="487"/>
      <c r="Q1430" s="486"/>
      <c r="R1430" s="487"/>
      <c r="S1430" s="486"/>
      <c r="T1430" s="487"/>
      <c r="U1430" s="486"/>
      <c r="V1430" s="487"/>
      <c r="W1430" s="486"/>
      <c r="X1430" s="487"/>
      <c r="Y1430" s="486"/>
      <c r="Z1430" s="487"/>
      <c r="AA1430" s="402"/>
    </row>
    <row r="1431" spans="2:27" x14ac:dyDescent="0.2">
      <c r="B1431" s="405"/>
      <c r="C1431" s="372"/>
      <c r="D1431" s="372"/>
      <c r="E1431" s="402"/>
      <c r="F1431" s="486"/>
      <c r="G1431" s="487"/>
      <c r="H1431" s="486"/>
      <c r="I1431" s="487"/>
      <c r="J1431" s="486"/>
      <c r="K1431" s="487"/>
      <c r="L1431" s="486"/>
      <c r="M1431" s="487"/>
      <c r="N1431" s="486"/>
      <c r="O1431" s="487"/>
      <c r="P1431" s="486"/>
      <c r="Q1431" s="487"/>
      <c r="R1431" s="486"/>
      <c r="S1431" s="487"/>
      <c r="T1431" s="486"/>
      <c r="U1431" s="487"/>
      <c r="V1431" s="486"/>
      <c r="W1431" s="487"/>
      <c r="X1431" s="486"/>
      <c r="Y1431" s="487"/>
      <c r="Z1431" s="486"/>
      <c r="AA1431" s="487"/>
    </row>
    <row r="1432" spans="2:27" x14ac:dyDescent="0.2">
      <c r="B1432" s="406"/>
      <c r="C1432" s="372"/>
      <c r="D1432" s="372"/>
      <c r="E1432" s="486"/>
      <c r="F1432" s="487"/>
      <c r="G1432" s="486"/>
      <c r="H1432" s="487"/>
      <c r="I1432" s="486"/>
      <c r="J1432" s="487"/>
      <c r="K1432" s="486"/>
      <c r="L1432" s="487"/>
      <c r="M1432" s="486"/>
      <c r="N1432" s="487"/>
      <c r="O1432" s="486"/>
      <c r="P1432" s="487"/>
      <c r="Q1432" s="486"/>
      <c r="R1432" s="487"/>
      <c r="S1432" s="486"/>
      <c r="T1432" s="487"/>
      <c r="U1432" s="486"/>
      <c r="V1432" s="487"/>
      <c r="W1432" s="486"/>
      <c r="X1432" s="487"/>
      <c r="Y1432" s="486"/>
      <c r="Z1432" s="487"/>
      <c r="AA1432" s="402"/>
    </row>
    <row r="1433" spans="2:27" x14ac:dyDescent="0.2">
      <c r="B1433" s="405"/>
      <c r="C1433" s="372"/>
      <c r="D1433" s="372"/>
      <c r="E1433" s="402"/>
      <c r="F1433" s="486"/>
      <c r="G1433" s="487"/>
      <c r="H1433" s="486"/>
      <c r="I1433" s="487"/>
      <c r="J1433" s="486"/>
      <c r="K1433" s="487"/>
      <c r="L1433" s="486"/>
      <c r="M1433" s="487"/>
      <c r="N1433" s="486"/>
      <c r="O1433" s="487"/>
      <c r="P1433" s="486"/>
      <c r="Q1433" s="487"/>
      <c r="R1433" s="486"/>
      <c r="S1433" s="487"/>
      <c r="T1433" s="486"/>
      <c r="U1433" s="487"/>
      <c r="V1433" s="486"/>
      <c r="W1433" s="487"/>
      <c r="X1433" s="486"/>
      <c r="Y1433" s="487"/>
      <c r="Z1433" s="486"/>
      <c r="AA1433" s="487"/>
    </row>
    <row r="1434" spans="2:27" x14ac:dyDescent="0.2">
      <c r="B1434" s="406"/>
      <c r="C1434" s="372"/>
      <c r="D1434" s="372"/>
      <c r="E1434" s="486"/>
      <c r="F1434" s="487"/>
      <c r="G1434" s="486"/>
      <c r="H1434" s="487"/>
      <c r="I1434" s="486"/>
      <c r="J1434" s="487"/>
      <c r="K1434" s="486"/>
      <c r="L1434" s="487"/>
      <c r="M1434" s="486"/>
      <c r="N1434" s="487"/>
      <c r="O1434" s="486"/>
      <c r="P1434" s="487"/>
      <c r="Q1434" s="486"/>
      <c r="R1434" s="487"/>
      <c r="S1434" s="486"/>
      <c r="T1434" s="487"/>
      <c r="U1434" s="486"/>
      <c r="V1434" s="487"/>
      <c r="W1434" s="486"/>
      <c r="X1434" s="487"/>
      <c r="Y1434" s="486"/>
      <c r="Z1434" s="487"/>
      <c r="AA1434" s="402"/>
    </row>
    <row r="1435" spans="2:27" x14ac:dyDescent="0.2">
      <c r="B1435" s="405"/>
      <c r="C1435" s="372"/>
      <c r="D1435" s="372"/>
      <c r="E1435" s="402"/>
      <c r="F1435" s="486"/>
      <c r="G1435" s="487"/>
      <c r="H1435" s="486"/>
      <c r="I1435" s="487"/>
      <c r="J1435" s="486"/>
      <c r="K1435" s="487"/>
      <c r="L1435" s="486"/>
      <c r="M1435" s="487"/>
      <c r="N1435" s="486"/>
      <c r="O1435" s="487"/>
      <c r="P1435" s="486"/>
      <c r="Q1435" s="487"/>
      <c r="R1435" s="486"/>
      <c r="S1435" s="487"/>
      <c r="T1435" s="486"/>
      <c r="U1435" s="487"/>
      <c r="V1435" s="486"/>
      <c r="W1435" s="487"/>
      <c r="X1435" s="486"/>
      <c r="Y1435" s="487"/>
      <c r="Z1435" s="486"/>
      <c r="AA1435" s="487"/>
    </row>
    <row r="1436" spans="2:27" x14ac:dyDescent="0.2">
      <c r="B1436" s="406"/>
      <c r="C1436" s="372"/>
      <c r="D1436" s="372"/>
      <c r="E1436" s="486"/>
      <c r="F1436" s="487"/>
      <c r="G1436" s="486"/>
      <c r="H1436" s="487"/>
      <c r="I1436" s="486"/>
      <c r="J1436" s="487"/>
      <c r="K1436" s="486"/>
      <c r="L1436" s="487"/>
      <c r="M1436" s="486"/>
      <c r="N1436" s="487"/>
      <c r="O1436" s="486"/>
      <c r="P1436" s="487"/>
      <c r="Q1436" s="486"/>
      <c r="R1436" s="487"/>
      <c r="S1436" s="486"/>
      <c r="T1436" s="487"/>
      <c r="U1436" s="486"/>
      <c r="V1436" s="487"/>
      <c r="W1436" s="486"/>
      <c r="X1436" s="487"/>
      <c r="Y1436" s="486"/>
      <c r="Z1436" s="487"/>
      <c r="AA1436" s="402"/>
    </row>
    <row r="1437" spans="2:27" x14ac:dyDescent="0.2">
      <c r="B1437" s="405"/>
      <c r="C1437" s="372"/>
      <c r="D1437" s="372"/>
      <c r="E1437" s="402"/>
      <c r="F1437" s="486"/>
      <c r="G1437" s="487"/>
      <c r="H1437" s="486"/>
      <c r="I1437" s="487"/>
      <c r="J1437" s="486"/>
      <c r="K1437" s="487"/>
      <c r="L1437" s="486"/>
      <c r="M1437" s="487"/>
      <c r="N1437" s="486"/>
      <c r="O1437" s="487"/>
      <c r="P1437" s="486"/>
      <c r="Q1437" s="487"/>
      <c r="R1437" s="486"/>
      <c r="S1437" s="487"/>
      <c r="T1437" s="486"/>
      <c r="U1437" s="487"/>
      <c r="V1437" s="486"/>
      <c r="W1437" s="487"/>
      <c r="X1437" s="486"/>
      <c r="Y1437" s="487"/>
      <c r="Z1437" s="486"/>
      <c r="AA1437" s="487"/>
    </row>
    <row r="1438" spans="2:27" x14ac:dyDescent="0.2">
      <c r="B1438" s="406"/>
      <c r="C1438" s="372"/>
      <c r="D1438" s="372"/>
      <c r="E1438" s="486"/>
      <c r="F1438" s="487"/>
      <c r="G1438" s="486"/>
      <c r="H1438" s="487"/>
      <c r="I1438" s="486"/>
      <c r="J1438" s="487"/>
      <c r="K1438" s="486"/>
      <c r="L1438" s="487"/>
      <c r="M1438" s="486"/>
      <c r="N1438" s="487"/>
      <c r="O1438" s="486"/>
      <c r="P1438" s="487"/>
      <c r="Q1438" s="486"/>
      <c r="R1438" s="487"/>
      <c r="S1438" s="486"/>
      <c r="T1438" s="487"/>
      <c r="U1438" s="486"/>
      <c r="V1438" s="487"/>
      <c r="W1438" s="486"/>
      <c r="X1438" s="487"/>
      <c r="Y1438" s="486"/>
      <c r="Z1438" s="487"/>
      <c r="AA1438" s="402"/>
    </row>
    <row r="1439" spans="2:27" x14ac:dyDescent="0.2">
      <c r="B1439" s="405"/>
      <c r="C1439" s="372"/>
      <c r="D1439" s="372"/>
      <c r="E1439" s="402"/>
      <c r="F1439" s="486"/>
      <c r="G1439" s="487"/>
      <c r="H1439" s="486"/>
      <c r="I1439" s="487"/>
      <c r="J1439" s="486"/>
      <c r="K1439" s="487"/>
      <c r="L1439" s="486"/>
      <c r="M1439" s="487"/>
      <c r="N1439" s="486"/>
      <c r="O1439" s="487"/>
      <c r="P1439" s="486"/>
      <c r="Q1439" s="487"/>
      <c r="R1439" s="486"/>
      <c r="S1439" s="487"/>
      <c r="T1439" s="486"/>
      <c r="U1439" s="487"/>
      <c r="V1439" s="486"/>
      <c r="W1439" s="487"/>
      <c r="X1439" s="486"/>
      <c r="Y1439" s="487"/>
      <c r="Z1439" s="486"/>
      <c r="AA1439" s="487"/>
    </row>
    <row r="1440" spans="2:27" x14ac:dyDescent="0.2">
      <c r="B1440" s="406"/>
      <c r="C1440" s="372"/>
      <c r="D1440" s="372"/>
      <c r="E1440" s="486"/>
      <c r="F1440" s="487"/>
      <c r="G1440" s="486"/>
      <c r="H1440" s="487"/>
      <c r="I1440" s="486"/>
      <c r="J1440" s="487"/>
      <c r="K1440" s="486"/>
      <c r="L1440" s="487"/>
      <c r="M1440" s="486"/>
      <c r="N1440" s="487"/>
      <c r="O1440" s="486"/>
      <c r="P1440" s="487"/>
      <c r="Q1440" s="486"/>
      <c r="R1440" s="487"/>
      <c r="S1440" s="486"/>
      <c r="T1440" s="487"/>
      <c r="U1440" s="486"/>
      <c r="V1440" s="487"/>
      <c r="W1440" s="486"/>
      <c r="X1440" s="487"/>
      <c r="Y1440" s="486"/>
      <c r="Z1440" s="487"/>
      <c r="AA1440" s="402"/>
    </row>
    <row r="1441" spans="2:27" x14ac:dyDescent="0.2">
      <c r="B1441" s="405"/>
      <c r="C1441" s="372"/>
      <c r="D1441" s="372"/>
      <c r="E1441" s="402"/>
      <c r="F1441" s="486"/>
      <c r="G1441" s="487"/>
      <c r="H1441" s="486"/>
      <c r="I1441" s="487"/>
      <c r="J1441" s="486"/>
      <c r="K1441" s="487"/>
      <c r="L1441" s="486"/>
      <c r="M1441" s="487"/>
      <c r="N1441" s="486"/>
      <c r="O1441" s="487"/>
      <c r="P1441" s="486"/>
      <c r="Q1441" s="487"/>
      <c r="R1441" s="486"/>
      <c r="S1441" s="487"/>
      <c r="T1441" s="486"/>
      <c r="U1441" s="487"/>
      <c r="V1441" s="486"/>
      <c r="W1441" s="487"/>
      <c r="X1441" s="486"/>
      <c r="Y1441" s="487"/>
      <c r="Z1441" s="486"/>
      <c r="AA1441" s="487"/>
    </row>
    <row r="1442" spans="2:27" x14ac:dyDescent="0.2">
      <c r="B1442" s="406"/>
      <c r="C1442" s="372"/>
      <c r="D1442" s="372"/>
      <c r="E1442" s="486"/>
      <c r="F1442" s="487"/>
      <c r="G1442" s="486"/>
      <c r="H1442" s="487"/>
      <c r="I1442" s="486"/>
      <c r="J1442" s="487"/>
      <c r="K1442" s="486"/>
      <c r="L1442" s="487"/>
      <c r="M1442" s="486"/>
      <c r="N1442" s="487"/>
      <c r="O1442" s="486"/>
      <c r="P1442" s="487"/>
      <c r="Q1442" s="486"/>
      <c r="R1442" s="487"/>
      <c r="S1442" s="486"/>
      <c r="T1442" s="487"/>
      <c r="U1442" s="486"/>
      <c r="V1442" s="487"/>
      <c r="W1442" s="486"/>
      <c r="X1442" s="487"/>
      <c r="Y1442" s="486"/>
      <c r="Z1442" s="487"/>
      <c r="AA1442" s="402"/>
    </row>
    <row r="1443" spans="2:27" x14ac:dyDescent="0.2">
      <c r="B1443" s="405"/>
      <c r="C1443" s="372"/>
      <c r="D1443" s="372"/>
      <c r="E1443" s="402"/>
      <c r="F1443" s="486"/>
      <c r="G1443" s="487"/>
      <c r="H1443" s="486"/>
      <c r="I1443" s="487"/>
      <c r="J1443" s="486"/>
      <c r="K1443" s="487"/>
      <c r="L1443" s="486"/>
      <c r="M1443" s="487"/>
      <c r="N1443" s="486"/>
      <c r="O1443" s="487"/>
      <c r="P1443" s="486"/>
      <c r="Q1443" s="487"/>
      <c r="R1443" s="486"/>
      <c r="S1443" s="487"/>
      <c r="T1443" s="486"/>
      <c r="U1443" s="487"/>
      <c r="V1443" s="486"/>
      <c r="W1443" s="487"/>
      <c r="X1443" s="486"/>
      <c r="Y1443" s="487"/>
      <c r="Z1443" s="486"/>
      <c r="AA1443" s="487"/>
    </row>
    <row r="1444" spans="2:27" x14ac:dyDescent="0.2">
      <c r="B1444" s="406"/>
      <c r="C1444" s="372"/>
      <c r="D1444" s="372"/>
      <c r="E1444" s="486"/>
      <c r="F1444" s="487"/>
      <c r="G1444" s="486"/>
      <c r="H1444" s="487"/>
      <c r="I1444" s="486"/>
      <c r="J1444" s="487"/>
      <c r="K1444" s="486"/>
      <c r="L1444" s="487"/>
      <c r="M1444" s="486"/>
      <c r="N1444" s="487"/>
      <c r="O1444" s="486"/>
      <c r="P1444" s="487"/>
      <c r="Q1444" s="486"/>
      <c r="R1444" s="487"/>
      <c r="S1444" s="486"/>
      <c r="T1444" s="487"/>
      <c r="U1444" s="486"/>
      <c r="V1444" s="487"/>
      <c r="W1444" s="486"/>
      <c r="X1444" s="487"/>
      <c r="Y1444" s="486"/>
      <c r="Z1444" s="487"/>
      <c r="AA1444" s="402"/>
    </row>
    <row r="1445" spans="2:27" x14ac:dyDescent="0.2">
      <c r="B1445" s="405"/>
      <c r="C1445" s="372"/>
      <c r="D1445" s="372"/>
      <c r="E1445" s="402"/>
      <c r="F1445" s="486"/>
      <c r="G1445" s="487"/>
      <c r="H1445" s="486"/>
      <c r="I1445" s="487"/>
      <c r="J1445" s="486"/>
      <c r="K1445" s="487"/>
      <c r="L1445" s="486"/>
      <c r="M1445" s="487"/>
      <c r="N1445" s="486"/>
      <c r="O1445" s="487"/>
      <c r="P1445" s="486"/>
      <c r="Q1445" s="487"/>
      <c r="R1445" s="486"/>
      <c r="S1445" s="487"/>
      <c r="T1445" s="486"/>
      <c r="U1445" s="487"/>
      <c r="V1445" s="486"/>
      <c r="W1445" s="487"/>
      <c r="X1445" s="486"/>
      <c r="Y1445" s="487"/>
      <c r="Z1445" s="486"/>
      <c r="AA1445" s="487"/>
    </row>
    <row r="1446" spans="2:27" x14ac:dyDescent="0.2">
      <c r="B1446" s="406"/>
      <c r="C1446" s="372"/>
      <c r="D1446" s="372"/>
      <c r="E1446" s="486"/>
      <c r="F1446" s="487"/>
      <c r="G1446" s="486"/>
      <c r="H1446" s="487"/>
      <c r="I1446" s="486"/>
      <c r="J1446" s="487"/>
      <c r="K1446" s="486"/>
      <c r="L1446" s="487"/>
      <c r="M1446" s="486"/>
      <c r="N1446" s="487"/>
      <c r="O1446" s="486"/>
      <c r="P1446" s="487"/>
      <c r="Q1446" s="486"/>
      <c r="R1446" s="487"/>
      <c r="S1446" s="486"/>
      <c r="T1446" s="487"/>
      <c r="U1446" s="486"/>
      <c r="V1446" s="487"/>
      <c r="W1446" s="486"/>
      <c r="X1446" s="487"/>
      <c r="Y1446" s="486"/>
      <c r="Z1446" s="487"/>
      <c r="AA1446" s="402"/>
    </row>
    <row r="1447" spans="2:27" x14ac:dyDescent="0.2">
      <c r="B1447" s="405"/>
      <c r="C1447" s="372"/>
      <c r="D1447" s="372"/>
      <c r="E1447" s="402"/>
      <c r="F1447" s="486"/>
      <c r="G1447" s="487"/>
      <c r="H1447" s="486"/>
      <c r="I1447" s="487"/>
      <c r="J1447" s="486"/>
      <c r="K1447" s="487"/>
      <c r="L1447" s="486"/>
      <c r="M1447" s="487"/>
      <c r="N1447" s="486"/>
      <c r="O1447" s="487"/>
      <c r="P1447" s="486"/>
      <c r="Q1447" s="487"/>
      <c r="R1447" s="486"/>
      <c r="S1447" s="487"/>
      <c r="T1447" s="486"/>
      <c r="U1447" s="487"/>
      <c r="V1447" s="486"/>
      <c r="W1447" s="487"/>
      <c r="X1447" s="486"/>
      <c r="Y1447" s="487"/>
      <c r="Z1447" s="486"/>
      <c r="AA1447" s="487"/>
    </row>
    <row r="1448" spans="2:27" x14ac:dyDescent="0.2">
      <c r="B1448" s="406"/>
      <c r="C1448" s="372"/>
      <c r="D1448" s="372"/>
      <c r="E1448" s="486"/>
      <c r="F1448" s="487"/>
      <c r="G1448" s="486"/>
      <c r="H1448" s="487"/>
      <c r="I1448" s="486"/>
      <c r="J1448" s="487"/>
      <c r="K1448" s="486"/>
      <c r="L1448" s="487"/>
      <c r="M1448" s="486"/>
      <c r="N1448" s="487"/>
      <c r="O1448" s="486"/>
      <c r="P1448" s="487"/>
      <c r="Q1448" s="486"/>
      <c r="R1448" s="487"/>
      <c r="S1448" s="486"/>
      <c r="T1448" s="487"/>
      <c r="U1448" s="486"/>
      <c r="V1448" s="487"/>
      <c r="W1448" s="486"/>
      <c r="X1448" s="487"/>
      <c r="Y1448" s="486"/>
      <c r="Z1448" s="487"/>
      <c r="AA1448" s="402"/>
    </row>
    <row r="1449" spans="2:27" x14ac:dyDescent="0.2">
      <c r="B1449" s="405"/>
      <c r="C1449" s="372"/>
      <c r="D1449" s="372"/>
      <c r="E1449" s="402"/>
      <c r="F1449" s="486"/>
      <c r="G1449" s="487"/>
      <c r="H1449" s="486"/>
      <c r="I1449" s="487"/>
      <c r="J1449" s="486"/>
      <c r="K1449" s="487"/>
      <c r="L1449" s="486"/>
      <c r="M1449" s="487"/>
      <c r="N1449" s="486"/>
      <c r="O1449" s="487"/>
      <c r="P1449" s="486"/>
      <c r="Q1449" s="487"/>
      <c r="R1449" s="486"/>
      <c r="S1449" s="487"/>
      <c r="T1449" s="486"/>
      <c r="U1449" s="487"/>
      <c r="V1449" s="486"/>
      <c r="W1449" s="487"/>
      <c r="X1449" s="486"/>
      <c r="Y1449" s="487"/>
      <c r="Z1449" s="486"/>
      <c r="AA1449" s="487"/>
    </row>
    <row r="1450" spans="2:27" x14ac:dyDescent="0.2">
      <c r="B1450" s="406"/>
      <c r="C1450" s="372"/>
      <c r="D1450" s="372"/>
      <c r="E1450" s="486"/>
      <c r="F1450" s="487"/>
      <c r="G1450" s="486"/>
      <c r="H1450" s="487"/>
      <c r="I1450" s="486"/>
      <c r="J1450" s="487"/>
      <c r="K1450" s="486"/>
      <c r="L1450" s="487"/>
      <c r="M1450" s="486"/>
      <c r="N1450" s="487"/>
      <c r="O1450" s="486"/>
      <c r="P1450" s="487"/>
      <c r="Q1450" s="486"/>
      <c r="R1450" s="487"/>
      <c r="S1450" s="486"/>
      <c r="T1450" s="487"/>
      <c r="U1450" s="486"/>
      <c r="V1450" s="487"/>
      <c r="W1450" s="486"/>
      <c r="X1450" s="487"/>
      <c r="Y1450" s="486"/>
      <c r="Z1450" s="487"/>
      <c r="AA1450" s="402"/>
    </row>
    <row r="1451" spans="2:27" x14ac:dyDescent="0.2">
      <c r="B1451" s="405"/>
      <c r="C1451" s="372"/>
      <c r="D1451" s="372"/>
      <c r="E1451" s="402"/>
      <c r="F1451" s="486"/>
      <c r="G1451" s="487"/>
      <c r="H1451" s="486"/>
      <c r="I1451" s="487"/>
      <c r="J1451" s="486"/>
      <c r="K1451" s="487"/>
      <c r="L1451" s="486"/>
      <c r="M1451" s="487"/>
      <c r="N1451" s="486"/>
      <c r="O1451" s="487"/>
      <c r="P1451" s="486"/>
      <c r="Q1451" s="487"/>
      <c r="R1451" s="486"/>
      <c r="S1451" s="487"/>
      <c r="T1451" s="486"/>
      <c r="U1451" s="487"/>
      <c r="V1451" s="486"/>
      <c r="W1451" s="487"/>
      <c r="X1451" s="486"/>
      <c r="Y1451" s="487"/>
      <c r="Z1451" s="486"/>
      <c r="AA1451" s="487"/>
    </row>
    <row r="1452" spans="2:27" x14ac:dyDescent="0.2">
      <c r="B1452" s="406"/>
      <c r="C1452" s="372"/>
      <c r="D1452" s="372"/>
      <c r="E1452" s="486"/>
      <c r="F1452" s="487"/>
      <c r="G1452" s="486"/>
      <c r="H1452" s="487"/>
      <c r="I1452" s="486"/>
      <c r="J1452" s="487"/>
      <c r="K1452" s="486"/>
      <c r="L1452" s="487"/>
      <c r="M1452" s="486"/>
      <c r="N1452" s="487"/>
      <c r="O1452" s="486"/>
      <c r="P1452" s="487"/>
      <c r="Q1452" s="486"/>
      <c r="R1452" s="487"/>
      <c r="S1452" s="486"/>
      <c r="T1452" s="487"/>
      <c r="U1452" s="486"/>
      <c r="V1452" s="487"/>
      <c r="W1452" s="486"/>
      <c r="X1452" s="487"/>
      <c r="Y1452" s="486"/>
      <c r="Z1452" s="487"/>
      <c r="AA1452" s="402"/>
    </row>
    <row r="1453" spans="2:27" x14ac:dyDescent="0.2">
      <c r="B1453" s="405"/>
      <c r="C1453" s="372"/>
      <c r="D1453" s="372"/>
      <c r="E1453" s="402"/>
      <c r="F1453" s="486"/>
      <c r="G1453" s="487"/>
      <c r="H1453" s="486"/>
      <c r="I1453" s="487"/>
      <c r="J1453" s="486"/>
      <c r="K1453" s="487"/>
      <c r="L1453" s="486"/>
      <c r="M1453" s="487"/>
      <c r="N1453" s="486"/>
      <c r="O1453" s="487"/>
      <c r="P1453" s="486"/>
      <c r="Q1453" s="487"/>
      <c r="R1453" s="486"/>
      <c r="S1453" s="487"/>
      <c r="T1453" s="486"/>
      <c r="U1453" s="487"/>
      <c r="V1453" s="486"/>
      <c r="W1453" s="487"/>
      <c r="X1453" s="486"/>
      <c r="Y1453" s="487"/>
      <c r="Z1453" s="486"/>
      <c r="AA1453" s="487"/>
    </row>
    <row r="1454" spans="2:27" x14ac:dyDescent="0.2">
      <c r="B1454" s="406"/>
      <c r="C1454" s="372"/>
      <c r="D1454" s="372"/>
      <c r="E1454" s="486"/>
      <c r="F1454" s="487"/>
      <c r="G1454" s="486"/>
      <c r="H1454" s="487"/>
      <c r="I1454" s="486"/>
      <c r="J1454" s="487"/>
      <c r="K1454" s="486"/>
      <c r="L1454" s="487"/>
      <c r="M1454" s="486"/>
      <c r="N1454" s="487"/>
      <c r="O1454" s="486"/>
      <c r="P1454" s="487"/>
      <c r="Q1454" s="486"/>
      <c r="R1454" s="487"/>
      <c r="S1454" s="486"/>
      <c r="T1454" s="487"/>
      <c r="U1454" s="486"/>
      <c r="V1454" s="487"/>
      <c r="W1454" s="486"/>
      <c r="X1454" s="487"/>
      <c r="Y1454" s="486"/>
      <c r="Z1454" s="487"/>
      <c r="AA1454" s="402"/>
    </row>
    <row r="1455" spans="2:27" x14ac:dyDescent="0.2">
      <c r="B1455" s="405"/>
      <c r="C1455" s="372"/>
      <c r="D1455" s="372"/>
      <c r="E1455" s="402"/>
      <c r="F1455" s="486"/>
      <c r="G1455" s="487"/>
      <c r="H1455" s="486"/>
      <c r="I1455" s="487"/>
      <c r="J1455" s="486"/>
      <c r="K1455" s="487"/>
      <c r="L1455" s="486"/>
      <c r="M1455" s="487"/>
      <c r="N1455" s="486"/>
      <c r="O1455" s="487"/>
      <c r="P1455" s="486"/>
      <c r="Q1455" s="487"/>
      <c r="R1455" s="486"/>
      <c r="S1455" s="487"/>
      <c r="T1455" s="486"/>
      <c r="U1455" s="487"/>
      <c r="V1455" s="486"/>
      <c r="W1455" s="487"/>
      <c r="X1455" s="486"/>
      <c r="Y1455" s="487"/>
      <c r="Z1455" s="486"/>
      <c r="AA1455" s="487"/>
    </row>
    <row r="1456" spans="2:27" x14ac:dyDescent="0.2">
      <c r="B1456" s="406"/>
      <c r="C1456" s="372"/>
      <c r="D1456" s="372"/>
      <c r="E1456" s="486"/>
      <c r="F1456" s="487"/>
      <c r="G1456" s="486"/>
      <c r="H1456" s="487"/>
      <c r="I1456" s="486"/>
      <c r="J1456" s="487"/>
      <c r="K1456" s="486"/>
      <c r="L1456" s="487"/>
      <c r="M1456" s="486"/>
      <c r="N1456" s="487"/>
      <c r="O1456" s="486"/>
      <c r="P1456" s="487"/>
      <c r="Q1456" s="486"/>
      <c r="R1456" s="487"/>
      <c r="S1456" s="486"/>
      <c r="T1456" s="487"/>
      <c r="U1456" s="486"/>
      <c r="V1456" s="487"/>
      <c r="W1456" s="486"/>
      <c r="X1456" s="487"/>
      <c r="Y1456" s="486"/>
      <c r="Z1456" s="487"/>
      <c r="AA1456" s="402"/>
    </row>
    <row r="1457" spans="2:27" x14ac:dyDescent="0.2">
      <c r="B1457" s="405"/>
      <c r="C1457" s="372"/>
      <c r="D1457" s="372"/>
      <c r="E1457" s="402"/>
      <c r="F1457" s="486"/>
      <c r="G1457" s="487"/>
      <c r="H1457" s="486"/>
      <c r="I1457" s="487"/>
      <c r="J1457" s="486"/>
      <c r="K1457" s="487"/>
      <c r="L1457" s="486"/>
      <c r="M1457" s="487"/>
      <c r="N1457" s="486"/>
      <c r="O1457" s="487"/>
      <c r="P1457" s="486"/>
      <c r="Q1457" s="487"/>
      <c r="R1457" s="486"/>
      <c r="S1457" s="487"/>
      <c r="T1457" s="486"/>
      <c r="U1457" s="487"/>
      <c r="V1457" s="486"/>
      <c r="W1457" s="487"/>
      <c r="X1457" s="486"/>
      <c r="Y1457" s="487"/>
      <c r="Z1457" s="486"/>
      <c r="AA1457" s="487"/>
    </row>
    <row r="1458" spans="2:27" x14ac:dyDescent="0.2">
      <c r="B1458" s="406"/>
      <c r="C1458" s="372"/>
      <c r="D1458" s="372"/>
      <c r="E1458" s="486"/>
      <c r="F1458" s="487"/>
      <c r="G1458" s="486"/>
      <c r="H1458" s="487"/>
      <c r="I1458" s="486"/>
      <c r="J1458" s="487"/>
      <c r="K1458" s="486"/>
      <c r="L1458" s="487"/>
      <c r="M1458" s="486"/>
      <c r="N1458" s="487"/>
      <c r="O1458" s="486"/>
      <c r="P1458" s="487"/>
      <c r="Q1458" s="486"/>
      <c r="R1458" s="487"/>
      <c r="S1458" s="486"/>
      <c r="T1458" s="487"/>
      <c r="U1458" s="486"/>
      <c r="V1458" s="487"/>
      <c r="W1458" s="486"/>
      <c r="X1458" s="487"/>
      <c r="Y1458" s="486"/>
      <c r="Z1458" s="487"/>
      <c r="AA1458" s="402"/>
    </row>
    <row r="1459" spans="2:27" x14ac:dyDescent="0.2">
      <c r="B1459" s="405"/>
      <c r="C1459" s="372"/>
      <c r="D1459" s="372"/>
      <c r="E1459" s="402"/>
      <c r="F1459" s="486"/>
      <c r="G1459" s="487"/>
      <c r="H1459" s="486"/>
      <c r="I1459" s="487"/>
      <c r="J1459" s="486"/>
      <c r="K1459" s="487"/>
      <c r="L1459" s="486"/>
      <c r="M1459" s="487"/>
      <c r="N1459" s="486"/>
      <c r="O1459" s="487"/>
      <c r="P1459" s="486"/>
      <c r="Q1459" s="487"/>
      <c r="R1459" s="486"/>
      <c r="S1459" s="487"/>
      <c r="T1459" s="486"/>
      <c r="U1459" s="487"/>
      <c r="V1459" s="486"/>
      <c r="W1459" s="487"/>
      <c r="X1459" s="486"/>
      <c r="Y1459" s="487"/>
      <c r="Z1459" s="486"/>
      <c r="AA1459" s="487"/>
    </row>
    <row r="1460" spans="2:27" x14ac:dyDescent="0.2">
      <c r="B1460" s="406"/>
      <c r="C1460" s="372"/>
      <c r="D1460" s="372"/>
      <c r="E1460" s="486"/>
      <c r="F1460" s="487"/>
      <c r="G1460" s="486"/>
      <c r="H1460" s="487"/>
      <c r="I1460" s="486"/>
      <c r="J1460" s="487"/>
      <c r="K1460" s="486"/>
      <c r="L1460" s="487"/>
      <c r="M1460" s="486"/>
      <c r="N1460" s="487"/>
      <c r="O1460" s="486"/>
      <c r="P1460" s="487"/>
      <c r="Q1460" s="486"/>
      <c r="R1460" s="487"/>
      <c r="S1460" s="486"/>
      <c r="T1460" s="487"/>
      <c r="U1460" s="486"/>
      <c r="V1460" s="487"/>
      <c r="W1460" s="486"/>
      <c r="X1460" s="487"/>
      <c r="Y1460" s="486"/>
      <c r="Z1460" s="487"/>
      <c r="AA1460" s="402"/>
    </row>
    <row r="1461" spans="2:27" x14ac:dyDescent="0.2">
      <c r="B1461" s="405"/>
      <c r="C1461" s="372"/>
      <c r="D1461" s="372"/>
      <c r="E1461" s="402"/>
      <c r="F1461" s="486"/>
      <c r="G1461" s="487"/>
      <c r="H1461" s="486"/>
      <c r="I1461" s="487"/>
      <c r="J1461" s="486"/>
      <c r="K1461" s="487"/>
      <c r="L1461" s="486"/>
      <c r="M1461" s="487"/>
      <c r="N1461" s="486"/>
      <c r="O1461" s="487"/>
      <c r="P1461" s="486"/>
      <c r="Q1461" s="487"/>
      <c r="R1461" s="486"/>
      <c r="S1461" s="487"/>
      <c r="T1461" s="486"/>
      <c r="U1461" s="487"/>
      <c r="V1461" s="486"/>
      <c r="W1461" s="487"/>
      <c r="X1461" s="486"/>
      <c r="Y1461" s="487"/>
      <c r="Z1461" s="486"/>
      <c r="AA1461" s="487"/>
    </row>
    <row r="1462" spans="2:27" x14ac:dyDescent="0.2">
      <c r="B1462" s="406"/>
      <c r="C1462" s="372"/>
      <c r="D1462" s="372"/>
      <c r="E1462" s="486"/>
      <c r="F1462" s="487"/>
      <c r="G1462" s="486"/>
      <c r="H1462" s="487"/>
      <c r="I1462" s="486"/>
      <c r="J1462" s="487"/>
      <c r="K1462" s="486"/>
      <c r="L1462" s="487"/>
      <c r="M1462" s="486"/>
      <c r="N1462" s="487"/>
      <c r="O1462" s="486"/>
      <c r="P1462" s="487"/>
      <c r="Q1462" s="486"/>
      <c r="R1462" s="487"/>
      <c r="S1462" s="486"/>
      <c r="T1462" s="487"/>
      <c r="U1462" s="486"/>
      <c r="V1462" s="487"/>
      <c r="W1462" s="486"/>
      <c r="X1462" s="487"/>
      <c r="Y1462" s="486"/>
      <c r="Z1462" s="487"/>
      <c r="AA1462" s="402"/>
    </row>
    <row r="1463" spans="2:27" x14ac:dyDescent="0.2">
      <c r="B1463" s="405"/>
      <c r="C1463" s="372"/>
      <c r="D1463" s="372"/>
      <c r="E1463" s="402"/>
      <c r="F1463" s="486"/>
      <c r="G1463" s="487"/>
      <c r="H1463" s="486"/>
      <c r="I1463" s="487"/>
      <c r="J1463" s="486"/>
      <c r="K1463" s="487"/>
      <c r="L1463" s="486"/>
      <c r="M1463" s="487"/>
      <c r="N1463" s="486"/>
      <c r="O1463" s="487"/>
      <c r="P1463" s="486"/>
      <c r="Q1463" s="487"/>
      <c r="R1463" s="486"/>
      <c r="S1463" s="487"/>
      <c r="T1463" s="486"/>
      <c r="U1463" s="487"/>
      <c r="V1463" s="486"/>
      <c r="W1463" s="487"/>
      <c r="X1463" s="486"/>
      <c r="Y1463" s="487"/>
      <c r="Z1463" s="486"/>
      <c r="AA1463" s="487"/>
    </row>
    <row r="1464" spans="2:27" x14ac:dyDescent="0.2">
      <c r="B1464" s="406"/>
      <c r="C1464" s="372"/>
      <c r="D1464" s="372"/>
      <c r="E1464" s="486"/>
      <c r="F1464" s="487"/>
      <c r="G1464" s="486"/>
      <c r="H1464" s="487"/>
      <c r="I1464" s="486"/>
      <c r="J1464" s="487"/>
      <c r="K1464" s="486"/>
      <c r="L1464" s="487"/>
      <c r="M1464" s="486"/>
      <c r="N1464" s="487"/>
      <c r="O1464" s="486"/>
      <c r="P1464" s="487"/>
      <c r="Q1464" s="486"/>
      <c r="R1464" s="487"/>
      <c r="S1464" s="486"/>
      <c r="T1464" s="487"/>
      <c r="U1464" s="486"/>
      <c r="V1464" s="487"/>
      <c r="W1464" s="486"/>
      <c r="X1464" s="487"/>
      <c r="Y1464" s="486"/>
      <c r="Z1464" s="487"/>
      <c r="AA1464" s="402"/>
    </row>
    <row r="1465" spans="2:27" x14ac:dyDescent="0.2">
      <c r="B1465" s="405"/>
      <c r="C1465" s="372"/>
      <c r="D1465" s="372"/>
      <c r="E1465" s="402"/>
      <c r="F1465" s="486"/>
      <c r="G1465" s="487"/>
      <c r="H1465" s="486"/>
      <c r="I1465" s="487"/>
      <c r="J1465" s="486"/>
      <c r="K1465" s="487"/>
      <c r="L1465" s="486"/>
      <c r="M1465" s="487"/>
      <c r="N1465" s="486"/>
      <c r="O1465" s="487"/>
      <c r="P1465" s="486"/>
      <c r="Q1465" s="487"/>
      <c r="R1465" s="486"/>
      <c r="S1465" s="487"/>
      <c r="T1465" s="486"/>
      <c r="U1465" s="487"/>
      <c r="V1465" s="486"/>
      <c r="W1465" s="487"/>
      <c r="X1465" s="486"/>
      <c r="Y1465" s="487"/>
      <c r="Z1465" s="486"/>
      <c r="AA1465" s="487"/>
    </row>
    <row r="1466" spans="2:27" x14ac:dyDescent="0.2">
      <c r="B1466" s="406"/>
      <c r="C1466" s="372"/>
      <c r="D1466" s="372"/>
      <c r="E1466" s="486"/>
      <c r="F1466" s="487"/>
      <c r="G1466" s="486"/>
      <c r="H1466" s="487"/>
      <c r="I1466" s="486"/>
      <c r="J1466" s="487"/>
      <c r="K1466" s="486"/>
      <c r="L1466" s="487"/>
      <c r="M1466" s="486"/>
      <c r="N1466" s="487"/>
      <c r="O1466" s="486"/>
      <c r="P1466" s="487"/>
      <c r="Q1466" s="486"/>
      <c r="R1466" s="487"/>
      <c r="S1466" s="486"/>
      <c r="T1466" s="487"/>
      <c r="U1466" s="486"/>
      <c r="V1466" s="487"/>
      <c r="W1466" s="486"/>
      <c r="X1466" s="487"/>
      <c r="Y1466" s="486"/>
      <c r="Z1466" s="487"/>
      <c r="AA1466" s="402"/>
    </row>
    <row r="1467" spans="2:27" x14ac:dyDescent="0.2">
      <c r="B1467" s="405"/>
      <c r="C1467" s="372"/>
      <c r="D1467" s="372"/>
      <c r="E1467" s="402"/>
      <c r="F1467" s="486"/>
      <c r="G1467" s="487"/>
      <c r="H1467" s="486"/>
      <c r="I1467" s="487"/>
      <c r="J1467" s="486"/>
      <c r="K1467" s="487"/>
      <c r="L1467" s="486"/>
      <c r="M1467" s="487"/>
      <c r="N1467" s="486"/>
      <c r="O1467" s="487"/>
      <c r="P1467" s="486"/>
      <c r="Q1467" s="487"/>
      <c r="R1467" s="486"/>
      <c r="S1467" s="487"/>
      <c r="T1467" s="486"/>
      <c r="U1467" s="487"/>
      <c r="V1467" s="486"/>
      <c r="W1467" s="487"/>
      <c r="X1467" s="486"/>
      <c r="Y1467" s="487"/>
      <c r="Z1467" s="486"/>
      <c r="AA1467" s="487"/>
    </row>
    <row r="1468" spans="2:27" x14ac:dyDescent="0.2">
      <c r="B1468" s="406"/>
      <c r="C1468" s="372"/>
      <c r="D1468" s="372"/>
      <c r="E1468" s="486"/>
      <c r="F1468" s="487"/>
      <c r="G1468" s="486"/>
      <c r="H1468" s="487"/>
      <c r="I1468" s="486"/>
      <c r="J1468" s="487"/>
      <c r="K1468" s="486"/>
      <c r="L1468" s="487"/>
      <c r="M1468" s="486"/>
      <c r="N1468" s="487"/>
      <c r="O1468" s="486"/>
      <c r="P1468" s="487"/>
      <c r="Q1468" s="486"/>
      <c r="R1468" s="487"/>
      <c r="S1468" s="486"/>
      <c r="T1468" s="487"/>
      <c r="U1468" s="486"/>
      <c r="V1468" s="487"/>
      <c r="W1468" s="486"/>
      <c r="X1468" s="487"/>
      <c r="Y1468" s="486"/>
      <c r="Z1468" s="487"/>
      <c r="AA1468" s="402"/>
    </row>
    <row r="1469" spans="2:27" x14ac:dyDescent="0.2">
      <c r="B1469" s="405"/>
      <c r="C1469" s="372"/>
      <c r="D1469" s="372"/>
      <c r="E1469" s="402"/>
      <c r="F1469" s="486"/>
      <c r="G1469" s="487"/>
      <c r="H1469" s="486"/>
      <c r="I1469" s="487"/>
      <c r="J1469" s="486"/>
      <c r="K1469" s="487"/>
      <c r="L1469" s="486"/>
      <c r="M1469" s="487"/>
      <c r="N1469" s="486"/>
      <c r="O1469" s="487"/>
      <c r="P1469" s="486"/>
      <c r="Q1469" s="487"/>
      <c r="R1469" s="486"/>
      <c r="S1469" s="487"/>
      <c r="T1469" s="486"/>
      <c r="U1469" s="487"/>
      <c r="V1469" s="486"/>
      <c r="W1469" s="487"/>
      <c r="X1469" s="486"/>
      <c r="Y1469" s="487"/>
      <c r="Z1469" s="486"/>
      <c r="AA1469" s="487"/>
    </row>
    <row r="1470" spans="2:27" x14ac:dyDescent="0.2">
      <c r="B1470" s="406"/>
      <c r="C1470" s="372"/>
      <c r="D1470" s="372"/>
      <c r="E1470" s="486"/>
      <c r="F1470" s="487"/>
      <c r="G1470" s="486"/>
      <c r="H1470" s="487"/>
      <c r="I1470" s="486"/>
      <c r="J1470" s="487"/>
      <c r="K1470" s="486"/>
      <c r="L1470" s="487"/>
      <c r="M1470" s="486"/>
      <c r="N1470" s="487"/>
      <c r="O1470" s="486"/>
      <c r="P1470" s="487"/>
      <c r="Q1470" s="486"/>
      <c r="R1470" s="487"/>
      <c r="S1470" s="486"/>
      <c r="T1470" s="487"/>
      <c r="U1470" s="486"/>
      <c r="V1470" s="487"/>
      <c r="W1470" s="486"/>
      <c r="X1470" s="487"/>
      <c r="Y1470" s="486"/>
      <c r="Z1470" s="487"/>
      <c r="AA1470" s="402"/>
    </row>
    <row r="1471" spans="2:27" x14ac:dyDescent="0.2">
      <c r="B1471" s="405"/>
      <c r="C1471" s="372"/>
      <c r="D1471" s="372"/>
      <c r="E1471" s="402"/>
      <c r="F1471" s="486"/>
      <c r="G1471" s="487"/>
      <c r="H1471" s="486"/>
      <c r="I1471" s="487"/>
      <c r="J1471" s="486"/>
      <c r="K1471" s="487"/>
      <c r="L1471" s="486"/>
      <c r="M1471" s="487"/>
      <c r="N1471" s="486"/>
      <c r="O1471" s="487"/>
      <c r="P1471" s="486"/>
      <c r="Q1471" s="487"/>
      <c r="R1471" s="486"/>
      <c r="S1471" s="487"/>
      <c r="T1471" s="486"/>
      <c r="U1471" s="487"/>
      <c r="V1471" s="486"/>
      <c r="W1471" s="487"/>
      <c r="X1471" s="486"/>
      <c r="Y1471" s="487"/>
      <c r="Z1471" s="486"/>
      <c r="AA1471" s="487"/>
    </row>
    <row r="1472" spans="2:27" x14ac:dyDescent="0.2">
      <c r="B1472" s="406"/>
      <c r="C1472" s="372"/>
      <c r="D1472" s="372"/>
      <c r="E1472" s="486"/>
      <c r="F1472" s="487"/>
      <c r="G1472" s="486"/>
      <c r="H1472" s="487"/>
      <c r="I1472" s="486"/>
      <c r="J1472" s="487"/>
      <c r="K1472" s="486"/>
      <c r="L1472" s="487"/>
      <c r="M1472" s="486"/>
      <c r="N1472" s="487"/>
      <c r="O1472" s="486"/>
      <c r="P1472" s="487"/>
      <c r="Q1472" s="486"/>
      <c r="R1472" s="487"/>
      <c r="S1472" s="486"/>
      <c r="T1472" s="487"/>
      <c r="U1472" s="486"/>
      <c r="V1472" s="487"/>
      <c r="W1472" s="486"/>
      <c r="X1472" s="487"/>
      <c r="Y1472" s="486"/>
      <c r="Z1472" s="487"/>
      <c r="AA1472" s="402"/>
    </row>
    <row r="1473" spans="2:27" x14ac:dyDescent="0.2">
      <c r="B1473" s="405"/>
      <c r="C1473" s="372"/>
      <c r="D1473" s="372"/>
      <c r="E1473" s="402"/>
      <c r="F1473" s="486"/>
      <c r="G1473" s="487"/>
      <c r="H1473" s="486"/>
      <c r="I1473" s="487"/>
      <c r="J1473" s="486"/>
      <c r="K1473" s="487"/>
      <c r="L1473" s="486"/>
      <c r="M1473" s="487"/>
      <c r="N1473" s="486"/>
      <c r="O1473" s="487"/>
      <c r="P1473" s="486"/>
      <c r="Q1473" s="487"/>
      <c r="R1473" s="486"/>
      <c r="S1473" s="487"/>
      <c r="T1473" s="486"/>
      <c r="U1473" s="487"/>
      <c r="V1473" s="486"/>
      <c r="W1473" s="487"/>
      <c r="X1473" s="486"/>
      <c r="Y1473" s="487"/>
      <c r="Z1473" s="486"/>
      <c r="AA1473" s="487"/>
    </row>
    <row r="1474" spans="2:27" x14ac:dyDescent="0.2">
      <c r="B1474" s="406"/>
      <c r="C1474" s="372"/>
      <c r="D1474" s="372"/>
      <c r="E1474" s="486"/>
      <c r="F1474" s="487"/>
      <c r="G1474" s="486"/>
      <c r="H1474" s="487"/>
      <c r="I1474" s="486"/>
      <c r="J1474" s="487"/>
      <c r="K1474" s="486"/>
      <c r="L1474" s="487"/>
      <c r="M1474" s="486"/>
      <c r="N1474" s="487"/>
      <c r="O1474" s="486"/>
      <c r="P1474" s="487"/>
      <c r="Q1474" s="486"/>
      <c r="R1474" s="487"/>
      <c r="S1474" s="486"/>
      <c r="T1474" s="487"/>
      <c r="U1474" s="486"/>
      <c r="V1474" s="487"/>
      <c r="W1474" s="486"/>
      <c r="X1474" s="487"/>
      <c r="Y1474" s="486"/>
      <c r="Z1474" s="487"/>
      <c r="AA1474" s="402"/>
    </row>
    <row r="1475" spans="2:27" x14ac:dyDescent="0.2">
      <c r="B1475" s="405"/>
      <c r="C1475" s="372"/>
      <c r="D1475" s="372"/>
      <c r="E1475" s="402"/>
      <c r="F1475" s="486"/>
      <c r="G1475" s="487"/>
      <c r="H1475" s="486"/>
      <c r="I1475" s="487"/>
      <c r="J1475" s="486"/>
      <c r="K1475" s="487"/>
      <c r="L1475" s="486"/>
      <c r="M1475" s="487"/>
      <c r="N1475" s="486"/>
      <c r="O1475" s="487"/>
      <c r="P1475" s="486"/>
      <c r="Q1475" s="487"/>
      <c r="R1475" s="486"/>
      <c r="S1475" s="487"/>
      <c r="T1475" s="486"/>
      <c r="U1475" s="487"/>
      <c r="V1475" s="486"/>
      <c r="W1475" s="487"/>
      <c r="X1475" s="486"/>
      <c r="Y1475" s="487"/>
      <c r="Z1475" s="486"/>
      <c r="AA1475" s="487"/>
    </row>
    <row r="1476" spans="2:27" x14ac:dyDescent="0.2">
      <c r="B1476" s="406"/>
      <c r="C1476" s="372"/>
      <c r="D1476" s="372"/>
      <c r="E1476" s="486"/>
      <c r="F1476" s="487"/>
      <c r="G1476" s="486"/>
      <c r="H1476" s="487"/>
      <c r="I1476" s="486"/>
      <c r="J1476" s="487"/>
      <c r="K1476" s="486"/>
      <c r="L1476" s="487"/>
      <c r="M1476" s="486"/>
      <c r="N1476" s="487"/>
      <c r="O1476" s="486"/>
      <c r="P1476" s="487"/>
      <c r="Q1476" s="486"/>
      <c r="R1476" s="487"/>
      <c r="S1476" s="486"/>
      <c r="T1476" s="487"/>
      <c r="U1476" s="486"/>
      <c r="V1476" s="487"/>
      <c r="W1476" s="486"/>
      <c r="X1476" s="487"/>
      <c r="Y1476" s="486"/>
      <c r="Z1476" s="487"/>
      <c r="AA1476" s="402"/>
    </row>
    <row r="1477" spans="2:27" x14ac:dyDescent="0.2">
      <c r="B1477" s="405"/>
      <c r="C1477" s="372"/>
      <c r="D1477" s="372"/>
      <c r="E1477" s="402"/>
      <c r="F1477" s="486"/>
      <c r="G1477" s="487"/>
      <c r="H1477" s="486"/>
      <c r="I1477" s="487"/>
      <c r="J1477" s="486"/>
      <c r="K1477" s="487"/>
      <c r="L1477" s="486"/>
      <c r="M1477" s="487"/>
      <c r="N1477" s="486"/>
      <c r="O1477" s="487"/>
      <c r="P1477" s="486"/>
      <c r="Q1477" s="487"/>
      <c r="R1477" s="486"/>
      <c r="S1477" s="487"/>
      <c r="T1477" s="486"/>
      <c r="U1477" s="487"/>
      <c r="V1477" s="486"/>
      <c r="W1477" s="487"/>
      <c r="X1477" s="486"/>
      <c r="Y1477" s="487"/>
      <c r="Z1477" s="486"/>
      <c r="AA1477" s="487"/>
    </row>
    <row r="1478" spans="2:27" x14ac:dyDescent="0.2">
      <c r="B1478" s="406"/>
      <c r="C1478" s="372"/>
      <c r="D1478" s="372"/>
      <c r="E1478" s="486"/>
      <c r="F1478" s="487"/>
      <c r="G1478" s="486"/>
      <c r="H1478" s="487"/>
      <c r="I1478" s="486"/>
      <c r="J1478" s="487"/>
      <c r="K1478" s="486"/>
      <c r="L1478" s="487"/>
      <c r="M1478" s="486"/>
      <c r="N1478" s="487"/>
      <c r="O1478" s="486"/>
      <c r="P1478" s="487"/>
      <c r="Q1478" s="486"/>
      <c r="R1478" s="487"/>
      <c r="S1478" s="486"/>
      <c r="T1478" s="487"/>
      <c r="U1478" s="486"/>
      <c r="V1478" s="487"/>
      <c r="W1478" s="486"/>
      <c r="X1478" s="487"/>
      <c r="Y1478" s="486"/>
      <c r="Z1478" s="487"/>
      <c r="AA1478" s="402"/>
    </row>
    <row r="1479" spans="2:27" x14ac:dyDescent="0.2">
      <c r="B1479" s="405"/>
      <c r="C1479" s="372"/>
      <c r="D1479" s="372"/>
      <c r="E1479" s="402"/>
      <c r="F1479" s="486"/>
      <c r="G1479" s="487"/>
      <c r="H1479" s="486"/>
      <c r="I1479" s="487"/>
      <c r="J1479" s="486"/>
      <c r="K1479" s="487"/>
      <c r="L1479" s="486"/>
      <c r="M1479" s="487"/>
      <c r="N1479" s="486"/>
      <c r="O1479" s="487"/>
      <c r="P1479" s="486"/>
      <c r="Q1479" s="487"/>
      <c r="R1479" s="486"/>
      <c r="S1479" s="487"/>
      <c r="T1479" s="486"/>
      <c r="U1479" s="487"/>
      <c r="V1479" s="486"/>
      <c r="W1479" s="487"/>
      <c r="X1479" s="486"/>
      <c r="Y1479" s="487"/>
      <c r="Z1479" s="486"/>
      <c r="AA1479" s="487"/>
    </row>
    <row r="1480" spans="2:27" x14ac:dyDescent="0.2">
      <c r="B1480" s="406"/>
      <c r="C1480" s="372"/>
      <c r="D1480" s="372"/>
      <c r="E1480" s="486"/>
      <c r="F1480" s="487"/>
      <c r="G1480" s="486"/>
      <c r="H1480" s="487"/>
      <c r="I1480" s="486"/>
      <c r="J1480" s="487"/>
      <c r="K1480" s="486"/>
      <c r="L1480" s="487"/>
      <c r="M1480" s="486"/>
      <c r="N1480" s="487"/>
      <c r="O1480" s="486"/>
      <c r="P1480" s="487"/>
      <c r="Q1480" s="486"/>
      <c r="R1480" s="487"/>
      <c r="S1480" s="486"/>
      <c r="T1480" s="487"/>
      <c r="U1480" s="486"/>
      <c r="V1480" s="487"/>
      <c r="W1480" s="486"/>
      <c r="X1480" s="487"/>
      <c r="Y1480" s="486"/>
      <c r="Z1480" s="487"/>
      <c r="AA1480" s="402"/>
    </row>
    <row r="1481" spans="2:27" x14ac:dyDescent="0.2">
      <c r="B1481" s="405"/>
      <c r="C1481" s="372"/>
      <c r="D1481" s="372"/>
      <c r="E1481" s="402"/>
      <c r="F1481" s="486"/>
      <c r="G1481" s="487"/>
      <c r="H1481" s="486"/>
      <c r="I1481" s="487"/>
      <c r="J1481" s="486"/>
      <c r="K1481" s="487"/>
      <c r="L1481" s="486"/>
      <c r="M1481" s="487"/>
      <c r="N1481" s="486"/>
      <c r="O1481" s="487"/>
      <c r="P1481" s="486"/>
      <c r="Q1481" s="487"/>
      <c r="R1481" s="486"/>
      <c r="S1481" s="487"/>
      <c r="T1481" s="486"/>
      <c r="U1481" s="487"/>
      <c r="V1481" s="486"/>
      <c r="W1481" s="487"/>
      <c r="X1481" s="486"/>
      <c r="Y1481" s="487"/>
      <c r="Z1481" s="486"/>
      <c r="AA1481" s="487"/>
    </row>
    <row r="1482" spans="2:27" x14ac:dyDescent="0.2">
      <c r="B1482" s="406"/>
      <c r="C1482" s="372"/>
      <c r="D1482" s="372"/>
      <c r="E1482" s="486"/>
      <c r="F1482" s="487"/>
      <c r="G1482" s="486"/>
      <c r="H1482" s="487"/>
      <c r="I1482" s="486"/>
      <c r="J1482" s="487"/>
      <c r="K1482" s="486"/>
      <c r="L1482" s="487"/>
      <c r="M1482" s="486"/>
      <c r="N1482" s="487"/>
      <c r="O1482" s="486"/>
      <c r="P1482" s="487"/>
      <c r="Q1482" s="486"/>
      <c r="R1482" s="487"/>
      <c r="S1482" s="486"/>
      <c r="T1482" s="487"/>
      <c r="U1482" s="486"/>
      <c r="V1482" s="487"/>
      <c r="W1482" s="486"/>
      <c r="X1482" s="487"/>
      <c r="Y1482" s="486"/>
      <c r="Z1482" s="487"/>
      <c r="AA1482" s="402"/>
    </row>
    <row r="1483" spans="2:27" x14ac:dyDescent="0.2">
      <c r="B1483" s="405"/>
      <c r="C1483" s="372"/>
      <c r="D1483" s="372"/>
      <c r="E1483" s="402"/>
      <c r="F1483" s="486"/>
      <c r="G1483" s="487"/>
      <c r="H1483" s="486"/>
      <c r="I1483" s="487"/>
      <c r="J1483" s="486"/>
      <c r="K1483" s="487"/>
      <c r="L1483" s="486"/>
      <c r="M1483" s="487"/>
      <c r="N1483" s="486"/>
      <c r="O1483" s="487"/>
      <c r="P1483" s="486"/>
      <c r="Q1483" s="487"/>
      <c r="R1483" s="486"/>
      <c r="S1483" s="487"/>
      <c r="T1483" s="486"/>
      <c r="U1483" s="487"/>
      <c r="V1483" s="486"/>
      <c r="W1483" s="487"/>
      <c r="X1483" s="486"/>
      <c r="Y1483" s="487"/>
      <c r="Z1483" s="486"/>
      <c r="AA1483" s="487"/>
    </row>
    <row r="1484" spans="2:27" x14ac:dyDescent="0.2">
      <c r="B1484" s="406"/>
      <c r="C1484" s="372"/>
      <c r="D1484" s="372"/>
      <c r="E1484" s="486"/>
      <c r="F1484" s="487"/>
      <c r="G1484" s="486"/>
      <c r="H1484" s="487"/>
      <c r="I1484" s="486"/>
      <c r="J1484" s="487"/>
      <c r="K1484" s="486"/>
      <c r="L1484" s="487"/>
      <c r="M1484" s="486"/>
      <c r="N1484" s="487"/>
      <c r="O1484" s="486"/>
      <c r="P1484" s="487"/>
      <c r="Q1484" s="486"/>
      <c r="R1484" s="487"/>
      <c r="S1484" s="486"/>
      <c r="T1484" s="487"/>
      <c r="U1484" s="486"/>
      <c r="V1484" s="487"/>
      <c r="W1484" s="486"/>
      <c r="X1484" s="487"/>
      <c r="Y1484" s="486"/>
      <c r="Z1484" s="487"/>
      <c r="AA1484" s="402"/>
    </row>
    <row r="1485" spans="2:27" x14ac:dyDescent="0.2">
      <c r="B1485" s="405"/>
      <c r="C1485" s="372"/>
      <c r="D1485" s="372"/>
      <c r="E1485" s="402"/>
      <c r="F1485" s="486"/>
      <c r="G1485" s="487"/>
      <c r="H1485" s="486"/>
      <c r="I1485" s="487"/>
      <c r="J1485" s="486"/>
      <c r="K1485" s="487"/>
      <c r="L1485" s="486"/>
      <c r="M1485" s="487"/>
      <c r="N1485" s="486"/>
      <c r="O1485" s="487"/>
      <c r="P1485" s="486"/>
      <c r="Q1485" s="487"/>
      <c r="R1485" s="486"/>
      <c r="S1485" s="487"/>
      <c r="T1485" s="486"/>
      <c r="U1485" s="487"/>
      <c r="V1485" s="486"/>
      <c r="W1485" s="487"/>
      <c r="X1485" s="486"/>
      <c r="Y1485" s="487"/>
      <c r="Z1485" s="486"/>
      <c r="AA1485" s="487"/>
    </row>
    <row r="1486" spans="2:27" x14ac:dyDescent="0.2">
      <c r="B1486" s="406"/>
      <c r="C1486" s="372"/>
      <c r="D1486" s="372"/>
      <c r="E1486" s="486"/>
      <c r="F1486" s="487"/>
      <c r="G1486" s="486"/>
      <c r="H1486" s="487"/>
      <c r="I1486" s="486"/>
      <c r="J1486" s="487"/>
      <c r="K1486" s="486"/>
      <c r="L1486" s="487"/>
      <c r="M1486" s="486"/>
      <c r="N1486" s="487"/>
      <c r="O1486" s="486"/>
      <c r="P1486" s="487"/>
      <c r="Q1486" s="486"/>
      <c r="R1486" s="487"/>
      <c r="S1486" s="486"/>
      <c r="T1486" s="487"/>
      <c r="U1486" s="486"/>
      <c r="V1486" s="487"/>
      <c r="W1486" s="486"/>
      <c r="X1486" s="487"/>
      <c r="Y1486" s="486"/>
      <c r="Z1486" s="487"/>
      <c r="AA1486" s="402"/>
    </row>
    <row r="1487" spans="2:27" x14ac:dyDescent="0.2">
      <c r="B1487" s="405"/>
      <c r="C1487" s="372"/>
      <c r="D1487" s="372"/>
      <c r="E1487" s="402"/>
      <c r="F1487" s="486"/>
      <c r="G1487" s="487"/>
      <c r="H1487" s="486"/>
      <c r="I1487" s="487"/>
      <c r="J1487" s="486"/>
      <c r="K1487" s="487"/>
      <c r="L1487" s="486"/>
      <c r="M1487" s="487"/>
      <c r="N1487" s="486"/>
      <c r="O1487" s="487"/>
      <c r="P1487" s="486"/>
      <c r="Q1487" s="487"/>
      <c r="R1487" s="486"/>
      <c r="S1487" s="487"/>
      <c r="T1487" s="486"/>
      <c r="U1487" s="487"/>
      <c r="V1487" s="486"/>
      <c r="W1487" s="487"/>
      <c r="X1487" s="486"/>
      <c r="Y1487" s="487"/>
      <c r="Z1487" s="486"/>
      <c r="AA1487" s="487"/>
    </row>
    <row r="1488" spans="2:27" x14ac:dyDescent="0.2">
      <c r="B1488" s="406"/>
      <c r="C1488" s="372"/>
      <c r="D1488" s="372"/>
      <c r="E1488" s="486"/>
      <c r="F1488" s="487"/>
      <c r="G1488" s="486"/>
      <c r="H1488" s="487"/>
      <c r="I1488" s="486"/>
      <c r="J1488" s="487"/>
      <c r="K1488" s="486"/>
      <c r="L1488" s="487"/>
      <c r="M1488" s="486"/>
      <c r="N1488" s="487"/>
      <c r="O1488" s="486"/>
      <c r="P1488" s="487"/>
      <c r="Q1488" s="486"/>
      <c r="R1488" s="487"/>
      <c r="S1488" s="486"/>
      <c r="T1488" s="487"/>
      <c r="U1488" s="486"/>
      <c r="V1488" s="487"/>
      <c r="W1488" s="486"/>
      <c r="X1488" s="487"/>
      <c r="Y1488" s="486"/>
      <c r="Z1488" s="487"/>
      <c r="AA1488" s="402"/>
    </row>
    <row r="1489" spans="2:27" x14ac:dyDescent="0.2">
      <c r="B1489" s="405"/>
      <c r="C1489" s="372"/>
      <c r="D1489" s="372"/>
      <c r="E1489" s="402"/>
      <c r="F1489" s="486"/>
      <c r="G1489" s="487"/>
      <c r="H1489" s="486"/>
      <c r="I1489" s="487"/>
      <c r="J1489" s="486"/>
      <c r="K1489" s="487"/>
      <c r="L1489" s="486"/>
      <c r="M1489" s="487"/>
      <c r="N1489" s="486"/>
      <c r="O1489" s="487"/>
      <c r="P1489" s="486"/>
      <c r="Q1489" s="487"/>
      <c r="R1489" s="486"/>
      <c r="S1489" s="487"/>
      <c r="T1489" s="486"/>
      <c r="U1489" s="487"/>
      <c r="V1489" s="486"/>
      <c r="W1489" s="487"/>
      <c r="X1489" s="486"/>
      <c r="Y1489" s="487"/>
      <c r="Z1489" s="486"/>
      <c r="AA1489" s="487"/>
    </row>
    <row r="1490" spans="2:27" x14ac:dyDescent="0.2">
      <c r="B1490" s="406"/>
      <c r="C1490" s="372"/>
      <c r="D1490" s="372"/>
      <c r="E1490" s="486"/>
      <c r="F1490" s="487"/>
      <c r="G1490" s="486"/>
      <c r="H1490" s="487"/>
      <c r="I1490" s="486"/>
      <c r="J1490" s="487"/>
      <c r="K1490" s="486"/>
      <c r="L1490" s="487"/>
      <c r="M1490" s="486"/>
      <c r="N1490" s="487"/>
      <c r="O1490" s="486"/>
      <c r="P1490" s="487"/>
      <c r="Q1490" s="486"/>
      <c r="R1490" s="487"/>
      <c r="S1490" s="486"/>
      <c r="T1490" s="487"/>
      <c r="U1490" s="486"/>
      <c r="V1490" s="487"/>
      <c r="W1490" s="486"/>
      <c r="X1490" s="487"/>
      <c r="Y1490" s="486"/>
      <c r="Z1490" s="487"/>
      <c r="AA1490" s="402"/>
    </row>
    <row r="1491" spans="2:27" x14ac:dyDescent="0.2">
      <c r="B1491" s="405"/>
      <c r="C1491" s="372"/>
      <c r="D1491" s="372"/>
      <c r="E1491" s="402"/>
      <c r="F1491" s="486"/>
      <c r="G1491" s="487"/>
      <c r="H1491" s="486"/>
      <c r="I1491" s="487"/>
      <c r="J1491" s="486"/>
      <c r="K1491" s="487"/>
      <c r="L1491" s="486"/>
      <c r="M1491" s="487"/>
      <c r="N1491" s="486"/>
      <c r="O1491" s="487"/>
      <c r="P1491" s="486"/>
      <c r="Q1491" s="487"/>
      <c r="R1491" s="486"/>
      <c r="S1491" s="487"/>
      <c r="T1491" s="486"/>
      <c r="U1491" s="487"/>
      <c r="V1491" s="486"/>
      <c r="W1491" s="487"/>
      <c r="X1491" s="486"/>
      <c r="Y1491" s="487"/>
      <c r="Z1491" s="486"/>
      <c r="AA1491" s="487"/>
    </row>
    <row r="1492" spans="2:27" x14ac:dyDescent="0.2">
      <c r="B1492" s="406"/>
      <c r="C1492" s="372"/>
      <c r="D1492" s="372"/>
      <c r="E1492" s="486"/>
      <c r="F1492" s="487"/>
      <c r="G1492" s="486"/>
      <c r="H1492" s="487"/>
      <c r="I1492" s="486"/>
      <c r="J1492" s="487"/>
      <c r="K1492" s="486"/>
      <c r="L1492" s="487"/>
      <c r="M1492" s="486"/>
      <c r="N1492" s="487"/>
      <c r="O1492" s="486"/>
      <c r="P1492" s="487"/>
      <c r="Q1492" s="486"/>
      <c r="R1492" s="487"/>
      <c r="S1492" s="486"/>
      <c r="T1492" s="487"/>
      <c r="U1492" s="486"/>
      <c r="V1492" s="487"/>
      <c r="W1492" s="486"/>
      <c r="X1492" s="487"/>
      <c r="Y1492" s="486"/>
      <c r="Z1492" s="487"/>
      <c r="AA1492" s="402"/>
    </row>
    <row r="1493" spans="2:27" x14ac:dyDescent="0.2">
      <c r="B1493" s="405"/>
      <c r="C1493" s="372"/>
      <c r="D1493" s="372"/>
      <c r="E1493" s="402"/>
      <c r="F1493" s="486"/>
      <c r="G1493" s="487"/>
      <c r="H1493" s="486"/>
      <c r="I1493" s="487"/>
      <c r="J1493" s="486"/>
      <c r="K1493" s="487"/>
      <c r="L1493" s="486"/>
      <c r="M1493" s="487"/>
      <c r="N1493" s="486"/>
      <c r="O1493" s="487"/>
      <c r="P1493" s="486"/>
      <c r="Q1493" s="487"/>
      <c r="R1493" s="486"/>
      <c r="S1493" s="487"/>
      <c r="T1493" s="486"/>
      <c r="U1493" s="487"/>
      <c r="V1493" s="486"/>
      <c r="W1493" s="487"/>
      <c r="X1493" s="486"/>
      <c r="Y1493" s="487"/>
      <c r="Z1493" s="486"/>
      <c r="AA1493" s="487"/>
    </row>
    <row r="1494" spans="2:27" x14ac:dyDescent="0.2">
      <c r="B1494" s="406"/>
      <c r="C1494" s="372"/>
      <c r="D1494" s="372"/>
      <c r="E1494" s="486"/>
      <c r="F1494" s="487"/>
      <c r="G1494" s="486"/>
      <c r="H1494" s="487"/>
      <c r="I1494" s="486"/>
      <c r="J1494" s="487"/>
      <c r="K1494" s="486"/>
      <c r="L1494" s="487"/>
      <c r="M1494" s="486"/>
      <c r="N1494" s="487"/>
      <c r="O1494" s="486"/>
      <c r="P1494" s="487"/>
      <c r="Q1494" s="486"/>
      <c r="R1494" s="487"/>
      <c r="S1494" s="486"/>
      <c r="T1494" s="487"/>
      <c r="U1494" s="486"/>
      <c r="V1494" s="487"/>
      <c r="W1494" s="486"/>
      <c r="X1494" s="487"/>
      <c r="Y1494" s="486"/>
      <c r="Z1494" s="487"/>
      <c r="AA1494" s="402"/>
    </row>
    <row r="1495" spans="2:27" x14ac:dyDescent="0.2">
      <c r="B1495" s="405"/>
      <c r="C1495" s="372"/>
      <c r="D1495" s="372"/>
      <c r="E1495" s="402"/>
      <c r="F1495" s="486"/>
      <c r="G1495" s="487"/>
      <c r="H1495" s="486"/>
      <c r="I1495" s="487"/>
      <c r="J1495" s="486"/>
      <c r="K1495" s="487"/>
      <c r="L1495" s="486"/>
      <c r="M1495" s="487"/>
      <c r="N1495" s="486"/>
      <c r="O1495" s="487"/>
      <c r="P1495" s="486"/>
      <c r="Q1495" s="487"/>
      <c r="R1495" s="486"/>
      <c r="S1495" s="487"/>
      <c r="T1495" s="486"/>
      <c r="U1495" s="487"/>
      <c r="V1495" s="486"/>
      <c r="W1495" s="487"/>
      <c r="X1495" s="486"/>
      <c r="Y1495" s="487"/>
      <c r="Z1495" s="486"/>
      <c r="AA1495" s="487"/>
    </row>
    <row r="1496" spans="2:27" x14ac:dyDescent="0.2">
      <c r="B1496" s="406"/>
      <c r="C1496" s="372"/>
      <c r="D1496" s="372"/>
      <c r="E1496" s="486"/>
      <c r="F1496" s="487"/>
      <c r="G1496" s="486"/>
      <c r="H1496" s="487"/>
      <c r="I1496" s="486"/>
      <c r="J1496" s="487"/>
      <c r="K1496" s="486"/>
      <c r="L1496" s="487"/>
      <c r="M1496" s="486"/>
      <c r="N1496" s="487"/>
      <c r="O1496" s="486"/>
      <c r="P1496" s="487"/>
      <c r="Q1496" s="486"/>
      <c r="R1496" s="487"/>
      <c r="S1496" s="486"/>
      <c r="T1496" s="487"/>
      <c r="U1496" s="486"/>
      <c r="V1496" s="487"/>
      <c r="W1496" s="486"/>
      <c r="X1496" s="487"/>
      <c r="Y1496" s="486"/>
      <c r="Z1496" s="487"/>
      <c r="AA1496" s="402"/>
    </row>
    <row r="1497" spans="2:27" x14ac:dyDescent="0.2">
      <c r="B1497" s="405"/>
      <c r="C1497" s="372"/>
      <c r="D1497" s="372"/>
      <c r="E1497" s="402"/>
      <c r="F1497" s="486"/>
      <c r="G1497" s="487"/>
      <c r="H1497" s="486"/>
      <c r="I1497" s="487"/>
      <c r="J1497" s="486"/>
      <c r="K1497" s="487"/>
      <c r="L1497" s="486"/>
      <c r="M1497" s="487"/>
      <c r="N1497" s="486"/>
      <c r="O1497" s="487"/>
      <c r="P1497" s="486"/>
      <c r="Q1497" s="487"/>
      <c r="R1497" s="486"/>
      <c r="S1497" s="487"/>
      <c r="T1497" s="486"/>
      <c r="U1497" s="487"/>
      <c r="V1497" s="486"/>
      <c r="W1497" s="487"/>
      <c r="X1497" s="486"/>
      <c r="Y1497" s="487"/>
      <c r="Z1497" s="486"/>
      <c r="AA1497" s="487"/>
    </row>
    <row r="1498" spans="2:27" x14ac:dyDescent="0.2">
      <c r="B1498" s="406"/>
      <c r="C1498" s="372"/>
      <c r="D1498" s="372"/>
      <c r="E1498" s="486"/>
      <c r="F1498" s="487"/>
      <c r="G1498" s="486"/>
      <c r="H1498" s="487"/>
      <c r="I1498" s="486"/>
      <c r="J1498" s="487"/>
      <c r="K1498" s="486"/>
      <c r="L1498" s="487"/>
      <c r="M1498" s="486"/>
      <c r="N1498" s="487"/>
      <c r="O1498" s="486"/>
      <c r="P1498" s="487"/>
      <c r="Q1498" s="486"/>
      <c r="R1498" s="487"/>
      <c r="S1498" s="486"/>
      <c r="T1498" s="487"/>
      <c r="U1498" s="486"/>
      <c r="V1498" s="487"/>
      <c r="W1498" s="486"/>
      <c r="X1498" s="487"/>
      <c r="Y1498" s="486"/>
      <c r="Z1498" s="487"/>
      <c r="AA1498" s="402"/>
    </row>
    <row r="1499" spans="2:27" x14ac:dyDescent="0.2">
      <c r="B1499" s="405"/>
      <c r="C1499" s="372"/>
      <c r="D1499" s="372"/>
      <c r="E1499" s="402"/>
      <c r="F1499" s="486"/>
      <c r="G1499" s="487"/>
      <c r="H1499" s="486"/>
      <c r="I1499" s="487"/>
      <c r="J1499" s="486"/>
      <c r="K1499" s="487"/>
      <c r="L1499" s="486"/>
      <c r="M1499" s="487"/>
      <c r="N1499" s="486"/>
      <c r="O1499" s="487"/>
      <c r="P1499" s="486"/>
      <c r="Q1499" s="487"/>
      <c r="R1499" s="486"/>
      <c r="S1499" s="487"/>
      <c r="T1499" s="486"/>
      <c r="U1499" s="487"/>
      <c r="V1499" s="486"/>
      <c r="W1499" s="487"/>
      <c r="X1499" s="486"/>
      <c r="Y1499" s="487"/>
      <c r="Z1499" s="486"/>
      <c r="AA1499" s="487"/>
    </row>
    <row r="1500" spans="2:27" x14ac:dyDescent="0.2">
      <c r="B1500" s="406"/>
      <c r="C1500" s="372"/>
      <c r="D1500" s="372"/>
      <c r="E1500" s="486"/>
      <c r="F1500" s="487"/>
      <c r="G1500" s="486"/>
      <c r="H1500" s="487"/>
      <c r="I1500" s="486"/>
      <c r="J1500" s="487"/>
      <c r="K1500" s="486"/>
      <c r="L1500" s="487"/>
      <c r="M1500" s="486"/>
      <c r="N1500" s="487"/>
      <c r="O1500" s="486"/>
      <c r="P1500" s="487"/>
      <c r="Q1500" s="486"/>
      <c r="R1500" s="487"/>
      <c r="S1500" s="486"/>
      <c r="T1500" s="487"/>
      <c r="U1500" s="486"/>
      <c r="V1500" s="487"/>
      <c r="W1500" s="486"/>
      <c r="X1500" s="487"/>
      <c r="Y1500" s="486"/>
      <c r="Z1500" s="487"/>
      <c r="AA1500" s="402"/>
    </row>
    <row r="1501" spans="2:27" x14ac:dyDescent="0.2">
      <c r="B1501" s="405"/>
      <c r="C1501" s="372"/>
      <c r="D1501" s="372"/>
      <c r="E1501" s="402"/>
      <c r="F1501" s="486"/>
      <c r="G1501" s="487"/>
      <c r="H1501" s="486"/>
      <c r="I1501" s="487"/>
      <c r="J1501" s="486"/>
      <c r="K1501" s="487"/>
      <c r="L1501" s="486"/>
      <c r="M1501" s="487"/>
      <c r="N1501" s="486"/>
      <c r="O1501" s="487"/>
      <c r="P1501" s="486"/>
      <c r="Q1501" s="487"/>
      <c r="R1501" s="486"/>
      <c r="S1501" s="487"/>
      <c r="T1501" s="486"/>
      <c r="U1501" s="487"/>
      <c r="V1501" s="486"/>
      <c r="W1501" s="487"/>
      <c r="X1501" s="486"/>
      <c r="Y1501" s="487"/>
      <c r="Z1501" s="486"/>
      <c r="AA1501" s="487"/>
    </row>
    <row r="1502" spans="2:27" x14ac:dyDescent="0.2">
      <c r="B1502" s="406"/>
      <c r="C1502" s="372"/>
      <c r="D1502" s="372"/>
      <c r="E1502" s="486"/>
      <c r="F1502" s="487"/>
      <c r="G1502" s="486"/>
      <c r="H1502" s="487"/>
      <c r="I1502" s="486"/>
      <c r="J1502" s="487"/>
      <c r="K1502" s="486"/>
      <c r="L1502" s="487"/>
      <c r="M1502" s="486"/>
      <c r="N1502" s="487"/>
      <c r="O1502" s="486"/>
      <c r="P1502" s="487"/>
      <c r="Q1502" s="486"/>
      <c r="R1502" s="487"/>
      <c r="S1502" s="486"/>
      <c r="T1502" s="487"/>
      <c r="U1502" s="486"/>
      <c r="V1502" s="487"/>
      <c r="W1502" s="486"/>
      <c r="X1502" s="487"/>
      <c r="Y1502" s="486"/>
      <c r="Z1502" s="487"/>
      <c r="AA1502" s="402"/>
    </row>
    <row r="1503" spans="2:27" x14ac:dyDescent="0.2">
      <c r="B1503" s="405"/>
      <c r="C1503" s="372"/>
      <c r="D1503" s="372"/>
      <c r="E1503" s="402"/>
      <c r="F1503" s="486"/>
      <c r="G1503" s="487"/>
      <c r="H1503" s="486"/>
      <c r="I1503" s="487"/>
      <c r="J1503" s="486"/>
      <c r="K1503" s="487"/>
      <c r="L1503" s="486"/>
      <c r="M1503" s="487"/>
      <c r="N1503" s="486"/>
      <c r="O1503" s="487"/>
      <c r="P1503" s="486"/>
      <c r="Q1503" s="487"/>
      <c r="R1503" s="486"/>
      <c r="S1503" s="487"/>
      <c r="T1503" s="486"/>
      <c r="U1503" s="487"/>
      <c r="V1503" s="486"/>
      <c r="W1503" s="487"/>
      <c r="X1503" s="486"/>
      <c r="Y1503" s="487"/>
      <c r="Z1503" s="486"/>
      <c r="AA1503" s="487"/>
    </row>
    <row r="1504" spans="2:27" x14ac:dyDescent="0.2">
      <c r="B1504" s="406"/>
      <c r="C1504" s="372"/>
      <c r="D1504" s="372"/>
      <c r="E1504" s="486"/>
      <c r="F1504" s="487"/>
      <c r="G1504" s="486"/>
      <c r="H1504" s="487"/>
      <c r="I1504" s="486"/>
      <c r="J1504" s="487"/>
      <c r="K1504" s="486"/>
      <c r="L1504" s="487"/>
      <c r="M1504" s="486"/>
      <c r="N1504" s="487"/>
      <c r="O1504" s="486"/>
      <c r="P1504" s="487"/>
      <c r="Q1504" s="486"/>
      <c r="R1504" s="487"/>
      <c r="S1504" s="486"/>
      <c r="T1504" s="487"/>
      <c r="U1504" s="486"/>
      <c r="V1504" s="487"/>
      <c r="W1504" s="486"/>
      <c r="X1504" s="487"/>
      <c r="Y1504" s="486"/>
      <c r="Z1504" s="487"/>
      <c r="AA1504" s="402"/>
    </row>
    <row r="1505" spans="2:27" x14ac:dyDescent="0.2">
      <c r="B1505" s="405"/>
      <c r="C1505" s="372"/>
      <c r="D1505" s="372"/>
      <c r="E1505" s="402"/>
      <c r="F1505" s="486"/>
      <c r="G1505" s="487"/>
      <c r="H1505" s="486"/>
      <c r="I1505" s="487"/>
      <c r="J1505" s="486"/>
      <c r="K1505" s="487"/>
      <c r="L1505" s="486"/>
      <c r="M1505" s="487"/>
      <c r="N1505" s="486"/>
      <c r="O1505" s="487"/>
      <c r="P1505" s="486"/>
      <c r="Q1505" s="487"/>
      <c r="R1505" s="486"/>
      <c r="S1505" s="487"/>
      <c r="T1505" s="486"/>
      <c r="U1505" s="487"/>
      <c r="V1505" s="486"/>
      <c r="W1505" s="487"/>
      <c r="X1505" s="486"/>
      <c r="Y1505" s="487"/>
      <c r="Z1505" s="486"/>
      <c r="AA1505" s="487"/>
    </row>
    <row r="1506" spans="2:27" x14ac:dyDescent="0.2">
      <c r="B1506" s="406"/>
      <c r="C1506" s="372"/>
      <c r="D1506" s="372"/>
      <c r="E1506" s="486"/>
      <c r="F1506" s="487"/>
      <c r="G1506" s="486"/>
      <c r="H1506" s="487"/>
      <c r="I1506" s="486"/>
      <c r="J1506" s="487"/>
      <c r="K1506" s="486"/>
      <c r="L1506" s="487"/>
      <c r="M1506" s="486"/>
      <c r="N1506" s="487"/>
      <c r="O1506" s="486"/>
      <c r="P1506" s="487"/>
      <c r="Q1506" s="486"/>
      <c r="R1506" s="487"/>
      <c r="S1506" s="486"/>
      <c r="T1506" s="487"/>
      <c r="U1506" s="486"/>
      <c r="V1506" s="487"/>
      <c r="W1506" s="486"/>
      <c r="X1506" s="487"/>
      <c r="Y1506" s="486"/>
      <c r="Z1506" s="487"/>
      <c r="AA1506" s="402"/>
    </row>
    <row r="1507" spans="2:27" x14ac:dyDescent="0.2">
      <c r="B1507" s="405"/>
      <c r="C1507" s="372"/>
      <c r="D1507" s="372"/>
      <c r="E1507" s="402"/>
      <c r="F1507" s="486"/>
      <c r="G1507" s="487"/>
      <c r="H1507" s="486"/>
      <c r="I1507" s="487"/>
      <c r="J1507" s="486"/>
      <c r="K1507" s="487"/>
      <c r="L1507" s="486"/>
      <c r="M1507" s="487"/>
      <c r="N1507" s="486"/>
      <c r="O1507" s="487"/>
      <c r="P1507" s="486"/>
      <c r="Q1507" s="487"/>
      <c r="R1507" s="486"/>
      <c r="S1507" s="487"/>
      <c r="T1507" s="486"/>
      <c r="U1507" s="487"/>
      <c r="V1507" s="486"/>
      <c r="W1507" s="487"/>
      <c r="X1507" s="486"/>
      <c r="Y1507" s="487"/>
      <c r="Z1507" s="486"/>
      <c r="AA1507" s="487"/>
    </row>
    <row r="1508" spans="2:27" x14ac:dyDescent="0.2">
      <c r="B1508" s="406"/>
      <c r="C1508" s="372"/>
      <c r="D1508" s="372"/>
      <c r="E1508" s="486"/>
      <c r="F1508" s="487"/>
      <c r="G1508" s="486"/>
      <c r="H1508" s="487"/>
      <c r="I1508" s="486"/>
      <c r="J1508" s="487"/>
      <c r="K1508" s="486"/>
      <c r="L1508" s="487"/>
      <c r="M1508" s="486"/>
      <c r="N1508" s="487"/>
      <c r="O1508" s="486"/>
      <c r="P1508" s="487"/>
      <c r="Q1508" s="486"/>
      <c r="R1508" s="487"/>
      <c r="S1508" s="486"/>
      <c r="T1508" s="487"/>
      <c r="U1508" s="486"/>
      <c r="V1508" s="487"/>
      <c r="W1508" s="486"/>
      <c r="X1508" s="487"/>
      <c r="Y1508" s="486"/>
      <c r="Z1508" s="487"/>
      <c r="AA1508" s="402"/>
    </row>
    <row r="1509" spans="2:27" x14ac:dyDescent="0.2">
      <c r="B1509" s="405"/>
      <c r="C1509" s="372"/>
      <c r="D1509" s="372"/>
      <c r="E1509" s="402"/>
      <c r="F1509" s="486"/>
      <c r="G1509" s="487"/>
      <c r="H1509" s="486"/>
      <c r="I1509" s="487"/>
      <c r="J1509" s="486"/>
      <c r="K1509" s="487"/>
      <c r="L1509" s="486"/>
      <c r="M1509" s="487"/>
      <c r="N1509" s="486"/>
      <c r="O1509" s="487"/>
      <c r="P1509" s="486"/>
      <c r="Q1509" s="487"/>
      <c r="R1509" s="486"/>
      <c r="S1509" s="487"/>
      <c r="T1509" s="486"/>
      <c r="U1509" s="487"/>
      <c r="V1509" s="486"/>
      <c r="W1509" s="487"/>
      <c r="X1509" s="486"/>
      <c r="Y1509" s="487"/>
      <c r="Z1509" s="486"/>
      <c r="AA1509" s="487"/>
    </row>
    <row r="1510" spans="2:27" x14ac:dyDescent="0.2">
      <c r="B1510" s="406"/>
      <c r="C1510" s="372"/>
      <c r="D1510" s="372"/>
      <c r="E1510" s="486"/>
      <c r="F1510" s="487"/>
      <c r="G1510" s="486"/>
      <c r="H1510" s="487"/>
      <c r="I1510" s="486"/>
      <c r="J1510" s="487"/>
      <c r="K1510" s="486"/>
      <c r="L1510" s="487"/>
      <c r="M1510" s="486"/>
      <c r="N1510" s="487"/>
      <c r="O1510" s="486"/>
      <c r="P1510" s="487"/>
      <c r="Q1510" s="486"/>
      <c r="R1510" s="487"/>
      <c r="S1510" s="486"/>
      <c r="T1510" s="487"/>
      <c r="U1510" s="486"/>
      <c r="V1510" s="487"/>
      <c r="W1510" s="486"/>
      <c r="X1510" s="487"/>
      <c r="Y1510" s="486"/>
      <c r="Z1510" s="487"/>
      <c r="AA1510" s="402"/>
    </row>
    <row r="1511" spans="2:27" x14ac:dyDescent="0.2">
      <c r="B1511" s="405"/>
      <c r="C1511" s="372"/>
      <c r="D1511" s="372"/>
      <c r="E1511" s="402"/>
      <c r="F1511" s="486"/>
      <c r="G1511" s="487"/>
      <c r="H1511" s="486"/>
      <c r="I1511" s="487"/>
      <c r="J1511" s="486"/>
      <c r="K1511" s="487"/>
      <c r="L1511" s="486"/>
      <c r="M1511" s="487"/>
      <c r="N1511" s="486"/>
      <c r="O1511" s="487"/>
      <c r="P1511" s="486"/>
      <c r="Q1511" s="487"/>
      <c r="R1511" s="486"/>
      <c r="S1511" s="487"/>
      <c r="T1511" s="486"/>
      <c r="U1511" s="487"/>
      <c r="V1511" s="486"/>
      <c r="W1511" s="487"/>
      <c r="X1511" s="486"/>
      <c r="Y1511" s="487"/>
      <c r="Z1511" s="486"/>
      <c r="AA1511" s="487"/>
    </row>
    <row r="1512" spans="2:27" x14ac:dyDescent="0.2">
      <c r="B1512" s="406"/>
      <c r="C1512" s="372"/>
      <c r="D1512" s="372"/>
      <c r="E1512" s="486"/>
      <c r="F1512" s="487"/>
      <c r="G1512" s="486"/>
      <c r="H1512" s="487"/>
      <c r="I1512" s="486"/>
      <c r="J1512" s="487"/>
      <c r="K1512" s="486"/>
      <c r="L1512" s="487"/>
      <c r="M1512" s="486"/>
      <c r="N1512" s="487"/>
      <c r="O1512" s="486"/>
      <c r="P1512" s="487"/>
      <c r="Q1512" s="486"/>
      <c r="R1512" s="487"/>
      <c r="S1512" s="486"/>
      <c r="T1512" s="487"/>
      <c r="U1512" s="486"/>
      <c r="V1512" s="487"/>
      <c r="W1512" s="486"/>
      <c r="X1512" s="487"/>
      <c r="Y1512" s="486"/>
      <c r="Z1512" s="487"/>
      <c r="AA1512" s="402"/>
    </row>
    <row r="1513" spans="2:27" x14ac:dyDescent="0.2">
      <c r="B1513" s="405"/>
      <c r="C1513" s="372"/>
      <c r="D1513" s="372"/>
      <c r="E1513" s="402"/>
      <c r="F1513" s="486"/>
      <c r="G1513" s="487"/>
      <c r="H1513" s="486"/>
      <c r="I1513" s="487"/>
      <c r="J1513" s="486"/>
      <c r="K1513" s="487"/>
      <c r="L1513" s="486"/>
      <c r="M1513" s="487"/>
      <c r="N1513" s="486"/>
      <c r="O1513" s="487"/>
      <c r="P1513" s="486"/>
      <c r="Q1513" s="487"/>
      <c r="R1513" s="486"/>
      <c r="S1513" s="487"/>
      <c r="T1513" s="486"/>
      <c r="U1513" s="487"/>
      <c r="V1513" s="486"/>
      <c r="W1513" s="487"/>
      <c r="X1513" s="486"/>
      <c r="Y1513" s="487"/>
      <c r="Z1513" s="486"/>
      <c r="AA1513" s="487"/>
    </row>
    <row r="1514" spans="2:27" x14ac:dyDescent="0.2">
      <c r="B1514" s="406"/>
      <c r="C1514" s="372"/>
      <c r="D1514" s="372"/>
      <c r="E1514" s="486"/>
      <c r="F1514" s="487"/>
      <c r="G1514" s="486"/>
      <c r="H1514" s="487"/>
      <c r="I1514" s="486"/>
      <c r="J1514" s="487"/>
      <c r="K1514" s="486"/>
      <c r="L1514" s="487"/>
      <c r="M1514" s="486"/>
      <c r="N1514" s="487"/>
      <c r="O1514" s="486"/>
      <c r="P1514" s="487"/>
      <c r="Q1514" s="486"/>
      <c r="R1514" s="487"/>
      <c r="S1514" s="486"/>
      <c r="T1514" s="487"/>
      <c r="U1514" s="486"/>
      <c r="V1514" s="487"/>
      <c r="W1514" s="486"/>
      <c r="X1514" s="487"/>
      <c r="Y1514" s="486"/>
      <c r="Z1514" s="487"/>
      <c r="AA1514" s="402"/>
    </row>
    <row r="1515" spans="2:27" x14ac:dyDescent="0.2">
      <c r="B1515" s="405"/>
      <c r="C1515" s="372"/>
      <c r="D1515" s="372"/>
      <c r="E1515" s="402"/>
      <c r="F1515" s="486"/>
      <c r="G1515" s="487"/>
      <c r="H1515" s="486"/>
      <c r="I1515" s="487"/>
      <c r="J1515" s="486"/>
      <c r="K1515" s="487"/>
      <c r="L1515" s="486"/>
      <c r="M1515" s="487"/>
      <c r="N1515" s="486"/>
      <c r="O1515" s="487"/>
      <c r="P1515" s="486"/>
      <c r="Q1515" s="487"/>
      <c r="R1515" s="486"/>
      <c r="S1515" s="487"/>
      <c r="T1515" s="486"/>
      <c r="U1515" s="487"/>
      <c r="V1515" s="486"/>
      <c r="W1515" s="487"/>
      <c r="X1515" s="486"/>
      <c r="Y1515" s="487"/>
      <c r="Z1515" s="486"/>
      <c r="AA1515" s="487"/>
    </row>
    <row r="1516" spans="2:27" x14ac:dyDescent="0.2">
      <c r="B1516" s="406"/>
      <c r="C1516" s="372"/>
      <c r="D1516" s="372"/>
      <c r="E1516" s="486"/>
      <c r="F1516" s="487"/>
      <c r="G1516" s="486"/>
      <c r="H1516" s="487"/>
      <c r="I1516" s="486"/>
      <c r="J1516" s="487"/>
      <c r="K1516" s="486"/>
      <c r="L1516" s="487"/>
      <c r="M1516" s="486"/>
      <c r="N1516" s="487"/>
      <c r="O1516" s="486"/>
      <c r="P1516" s="487"/>
      <c r="Q1516" s="486"/>
      <c r="R1516" s="487"/>
      <c r="S1516" s="486"/>
      <c r="T1516" s="487"/>
      <c r="U1516" s="486"/>
      <c r="V1516" s="487"/>
      <c r="W1516" s="486"/>
      <c r="X1516" s="487"/>
      <c r="Y1516" s="486"/>
      <c r="Z1516" s="487"/>
      <c r="AA1516" s="402"/>
    </row>
    <row r="1517" spans="2:27" x14ac:dyDescent="0.2">
      <c r="B1517" s="405"/>
      <c r="C1517" s="372"/>
      <c r="D1517" s="372"/>
      <c r="E1517" s="402"/>
      <c r="F1517" s="486"/>
      <c r="G1517" s="487"/>
      <c r="H1517" s="486"/>
      <c r="I1517" s="487"/>
      <c r="J1517" s="486"/>
      <c r="K1517" s="487"/>
      <c r="L1517" s="486"/>
      <c r="M1517" s="487"/>
      <c r="N1517" s="486"/>
      <c r="O1517" s="487"/>
      <c r="P1517" s="486"/>
      <c r="Q1517" s="487"/>
      <c r="R1517" s="486"/>
      <c r="S1517" s="487"/>
      <c r="T1517" s="486"/>
      <c r="U1517" s="487"/>
      <c r="V1517" s="486"/>
      <c r="W1517" s="487"/>
      <c r="X1517" s="486"/>
      <c r="Y1517" s="487"/>
      <c r="Z1517" s="486"/>
      <c r="AA1517" s="487"/>
    </row>
    <row r="1518" spans="2:27" x14ac:dyDescent="0.2">
      <c r="B1518" s="406"/>
      <c r="C1518" s="372"/>
      <c r="D1518" s="372"/>
      <c r="E1518" s="486"/>
      <c r="F1518" s="487"/>
      <c r="G1518" s="486"/>
      <c r="H1518" s="487"/>
      <c r="I1518" s="486"/>
      <c r="J1518" s="487"/>
      <c r="K1518" s="486"/>
      <c r="L1518" s="487"/>
      <c r="M1518" s="486"/>
      <c r="N1518" s="487"/>
      <c r="O1518" s="486"/>
      <c r="P1518" s="487"/>
      <c r="Q1518" s="486"/>
      <c r="R1518" s="487"/>
      <c r="S1518" s="486"/>
      <c r="T1518" s="487"/>
      <c r="U1518" s="486"/>
      <c r="V1518" s="487"/>
      <c r="W1518" s="486"/>
      <c r="X1518" s="487"/>
      <c r="Y1518" s="486"/>
      <c r="Z1518" s="487"/>
      <c r="AA1518" s="402"/>
    </row>
    <row r="1519" spans="2:27" x14ac:dyDescent="0.2">
      <c r="B1519" s="405"/>
      <c r="C1519" s="372"/>
      <c r="D1519" s="372"/>
      <c r="E1519" s="402"/>
      <c r="F1519" s="486"/>
      <c r="G1519" s="487"/>
      <c r="H1519" s="486"/>
      <c r="I1519" s="487"/>
      <c r="J1519" s="486"/>
      <c r="K1519" s="487"/>
      <c r="L1519" s="486"/>
      <c r="M1519" s="487"/>
      <c r="N1519" s="486"/>
      <c r="O1519" s="487"/>
      <c r="P1519" s="486"/>
      <c r="Q1519" s="487"/>
      <c r="R1519" s="486"/>
      <c r="S1519" s="487"/>
      <c r="T1519" s="486"/>
      <c r="U1519" s="487"/>
      <c r="V1519" s="486"/>
      <c r="W1519" s="487"/>
      <c r="X1519" s="486"/>
      <c r="Y1519" s="487"/>
      <c r="Z1519" s="486"/>
      <c r="AA1519" s="487"/>
    </row>
    <row r="1520" spans="2:27" x14ac:dyDescent="0.2">
      <c r="B1520" s="406"/>
      <c r="C1520" s="372"/>
      <c r="D1520" s="372"/>
      <c r="E1520" s="486"/>
      <c r="F1520" s="487"/>
      <c r="G1520" s="486"/>
      <c r="H1520" s="487"/>
      <c r="I1520" s="486"/>
      <c r="J1520" s="487"/>
      <c r="K1520" s="486"/>
      <c r="L1520" s="487"/>
      <c r="M1520" s="486"/>
      <c r="N1520" s="487"/>
      <c r="O1520" s="486"/>
      <c r="P1520" s="487"/>
      <c r="Q1520" s="486"/>
      <c r="R1520" s="487"/>
      <c r="S1520" s="486"/>
      <c r="T1520" s="487"/>
      <c r="U1520" s="486"/>
      <c r="V1520" s="487"/>
      <c r="W1520" s="486"/>
      <c r="X1520" s="487"/>
      <c r="Y1520" s="486"/>
      <c r="Z1520" s="487"/>
      <c r="AA1520" s="402"/>
    </row>
    <row r="1521" spans="2:27" x14ac:dyDescent="0.2">
      <c r="B1521" s="405"/>
      <c r="C1521" s="372"/>
      <c r="D1521" s="372"/>
      <c r="E1521" s="402"/>
      <c r="F1521" s="486"/>
      <c r="G1521" s="487"/>
      <c r="H1521" s="486"/>
      <c r="I1521" s="487"/>
      <c r="J1521" s="486"/>
      <c r="K1521" s="487"/>
      <c r="L1521" s="486"/>
      <c r="M1521" s="487"/>
      <c r="N1521" s="486"/>
      <c r="O1521" s="487"/>
      <c r="P1521" s="486"/>
      <c r="Q1521" s="487"/>
      <c r="R1521" s="486"/>
      <c r="S1521" s="487"/>
      <c r="T1521" s="486"/>
      <c r="U1521" s="487"/>
      <c r="V1521" s="486"/>
      <c r="W1521" s="487"/>
      <c r="X1521" s="486"/>
      <c r="Y1521" s="487"/>
      <c r="Z1521" s="486"/>
      <c r="AA1521" s="487"/>
    </row>
    <row r="1522" spans="2:27" x14ac:dyDescent="0.2">
      <c r="B1522" s="406"/>
      <c r="C1522" s="372"/>
      <c r="D1522" s="372"/>
      <c r="E1522" s="486"/>
      <c r="F1522" s="487"/>
      <c r="G1522" s="486"/>
      <c r="H1522" s="487"/>
      <c r="I1522" s="486"/>
      <c r="J1522" s="487"/>
      <c r="K1522" s="486"/>
      <c r="L1522" s="487"/>
      <c r="M1522" s="486"/>
      <c r="N1522" s="487"/>
      <c r="O1522" s="486"/>
      <c r="P1522" s="487"/>
      <c r="Q1522" s="486"/>
      <c r="R1522" s="487"/>
      <c r="S1522" s="486"/>
      <c r="T1522" s="487"/>
      <c r="U1522" s="486"/>
      <c r="V1522" s="487"/>
      <c r="W1522" s="486"/>
      <c r="X1522" s="487"/>
      <c r="Y1522" s="486"/>
      <c r="Z1522" s="487"/>
      <c r="AA1522" s="402"/>
    </row>
    <row r="1523" spans="2:27" x14ac:dyDescent="0.2">
      <c r="B1523" s="405"/>
      <c r="C1523" s="372"/>
      <c r="D1523" s="372"/>
      <c r="E1523" s="402"/>
      <c r="F1523" s="486"/>
      <c r="G1523" s="487"/>
      <c r="H1523" s="486"/>
      <c r="I1523" s="487"/>
      <c r="J1523" s="486"/>
      <c r="K1523" s="487"/>
      <c r="L1523" s="486"/>
      <c r="M1523" s="487"/>
      <c r="N1523" s="486"/>
      <c r="O1523" s="487"/>
      <c r="P1523" s="486"/>
      <c r="Q1523" s="487"/>
      <c r="R1523" s="486"/>
      <c r="S1523" s="487"/>
      <c r="T1523" s="486"/>
      <c r="U1523" s="487"/>
      <c r="V1523" s="486"/>
      <c r="W1523" s="487"/>
      <c r="X1523" s="486"/>
      <c r="Y1523" s="487"/>
      <c r="Z1523" s="486"/>
      <c r="AA1523" s="487"/>
    </row>
    <row r="1524" spans="2:27" x14ac:dyDescent="0.2">
      <c r="B1524" s="406"/>
      <c r="C1524" s="372"/>
      <c r="D1524" s="372"/>
      <c r="E1524" s="486"/>
      <c r="F1524" s="487"/>
      <c r="G1524" s="486"/>
      <c r="H1524" s="487"/>
      <c r="I1524" s="486"/>
      <c r="J1524" s="487"/>
      <c r="K1524" s="486"/>
      <c r="L1524" s="487"/>
      <c r="M1524" s="486"/>
      <c r="N1524" s="487"/>
      <c r="O1524" s="486"/>
      <c r="P1524" s="487"/>
      <c r="Q1524" s="486"/>
      <c r="R1524" s="487"/>
      <c r="S1524" s="486"/>
      <c r="T1524" s="487"/>
      <c r="U1524" s="486"/>
      <c r="V1524" s="487"/>
      <c r="W1524" s="486"/>
      <c r="X1524" s="487"/>
      <c r="Y1524" s="486"/>
      <c r="Z1524" s="487"/>
      <c r="AA1524" s="402"/>
    </row>
    <row r="1525" spans="2:27" x14ac:dyDescent="0.2">
      <c r="B1525" s="405"/>
      <c r="C1525" s="372"/>
      <c r="D1525" s="372"/>
      <c r="E1525" s="402"/>
      <c r="F1525" s="486"/>
      <c r="G1525" s="487"/>
      <c r="H1525" s="486"/>
      <c r="I1525" s="487"/>
      <c r="J1525" s="486"/>
      <c r="K1525" s="487"/>
      <c r="L1525" s="486"/>
      <c r="M1525" s="487"/>
      <c r="N1525" s="486"/>
      <c r="O1525" s="487"/>
      <c r="P1525" s="486"/>
      <c r="Q1525" s="487"/>
      <c r="R1525" s="486"/>
      <c r="S1525" s="487"/>
      <c r="T1525" s="486"/>
      <c r="U1525" s="487"/>
      <c r="V1525" s="486"/>
      <c r="W1525" s="487"/>
      <c r="X1525" s="486"/>
      <c r="Y1525" s="487"/>
      <c r="Z1525" s="486"/>
      <c r="AA1525" s="487"/>
    </row>
    <row r="1526" spans="2:27" x14ac:dyDescent="0.2">
      <c r="B1526" s="406"/>
      <c r="C1526" s="372"/>
      <c r="D1526" s="372"/>
      <c r="E1526" s="486"/>
      <c r="F1526" s="487"/>
      <c r="G1526" s="486"/>
      <c r="H1526" s="487"/>
      <c r="I1526" s="486"/>
      <c r="J1526" s="487"/>
      <c r="K1526" s="486"/>
      <c r="L1526" s="487"/>
      <c r="M1526" s="486"/>
      <c r="N1526" s="487"/>
      <c r="O1526" s="486"/>
      <c r="P1526" s="487"/>
      <c r="Q1526" s="486"/>
      <c r="R1526" s="487"/>
      <c r="S1526" s="486"/>
      <c r="T1526" s="487"/>
      <c r="U1526" s="486"/>
      <c r="V1526" s="487"/>
      <c r="W1526" s="486"/>
      <c r="X1526" s="487"/>
      <c r="Y1526" s="486"/>
      <c r="Z1526" s="487"/>
      <c r="AA1526" s="402"/>
    </row>
    <row r="1527" spans="2:27" x14ac:dyDescent="0.2">
      <c r="B1527" s="405"/>
      <c r="C1527" s="372"/>
      <c r="D1527" s="372"/>
      <c r="E1527" s="402"/>
      <c r="F1527" s="486"/>
      <c r="G1527" s="487"/>
      <c r="H1527" s="486"/>
      <c r="I1527" s="487"/>
      <c r="J1527" s="486"/>
      <c r="K1527" s="487"/>
      <c r="L1527" s="486"/>
      <c r="M1527" s="487"/>
      <c r="N1527" s="486"/>
      <c r="O1527" s="487"/>
      <c r="P1527" s="486"/>
      <c r="Q1527" s="487"/>
      <c r="R1527" s="486"/>
      <c r="S1527" s="487"/>
      <c r="T1527" s="486"/>
      <c r="U1527" s="487"/>
      <c r="V1527" s="486"/>
      <c r="W1527" s="487"/>
      <c r="X1527" s="486"/>
      <c r="Y1527" s="487"/>
      <c r="Z1527" s="486"/>
      <c r="AA1527" s="487"/>
    </row>
    <row r="1528" spans="2:27" x14ac:dyDescent="0.2">
      <c r="B1528" s="406"/>
      <c r="C1528" s="372"/>
      <c r="D1528" s="372"/>
      <c r="E1528" s="486"/>
      <c r="F1528" s="487"/>
      <c r="G1528" s="486"/>
      <c r="H1528" s="487"/>
      <c r="I1528" s="486"/>
      <c r="J1528" s="487"/>
      <c r="K1528" s="486"/>
      <c r="L1528" s="487"/>
      <c r="M1528" s="486"/>
      <c r="N1528" s="487"/>
      <c r="O1528" s="486"/>
      <c r="P1528" s="487"/>
      <c r="Q1528" s="486"/>
      <c r="R1528" s="487"/>
      <c r="S1528" s="486"/>
      <c r="T1528" s="487"/>
      <c r="U1528" s="486"/>
      <c r="V1528" s="487"/>
      <c r="W1528" s="486"/>
      <c r="X1528" s="487"/>
      <c r="Y1528" s="486"/>
      <c r="Z1528" s="487"/>
      <c r="AA1528" s="402"/>
    </row>
    <row r="1529" spans="2:27" x14ac:dyDescent="0.2">
      <c r="B1529" s="405"/>
      <c r="C1529" s="372"/>
      <c r="D1529" s="372"/>
      <c r="E1529" s="402"/>
      <c r="F1529" s="486"/>
      <c r="G1529" s="487"/>
      <c r="H1529" s="486"/>
      <c r="I1529" s="487"/>
      <c r="J1529" s="486"/>
      <c r="K1529" s="487"/>
      <c r="L1529" s="486"/>
      <c r="M1529" s="487"/>
      <c r="N1529" s="486"/>
      <c r="O1529" s="487"/>
      <c r="P1529" s="486"/>
      <c r="Q1529" s="487"/>
      <c r="R1529" s="486"/>
      <c r="S1529" s="487"/>
      <c r="T1529" s="486"/>
      <c r="U1529" s="487"/>
      <c r="V1529" s="486"/>
      <c r="W1529" s="487"/>
      <c r="X1529" s="486"/>
      <c r="Y1529" s="487"/>
      <c r="Z1529" s="486"/>
      <c r="AA1529" s="487"/>
    </row>
    <row r="1530" spans="2:27" x14ac:dyDescent="0.2">
      <c r="B1530" s="406"/>
      <c r="C1530" s="372"/>
      <c r="D1530" s="372"/>
      <c r="E1530" s="486"/>
      <c r="F1530" s="487"/>
      <c r="G1530" s="486"/>
      <c r="H1530" s="487"/>
      <c r="I1530" s="486"/>
      <c r="J1530" s="487"/>
      <c r="K1530" s="486"/>
      <c r="L1530" s="487"/>
      <c r="M1530" s="486"/>
      <c r="N1530" s="487"/>
      <c r="O1530" s="486"/>
      <c r="P1530" s="487"/>
      <c r="Q1530" s="486"/>
      <c r="R1530" s="487"/>
      <c r="S1530" s="486"/>
      <c r="T1530" s="487"/>
      <c r="U1530" s="486"/>
      <c r="V1530" s="487"/>
      <c r="W1530" s="486"/>
      <c r="X1530" s="487"/>
      <c r="Y1530" s="486"/>
      <c r="Z1530" s="487"/>
      <c r="AA1530" s="402"/>
    </row>
    <row r="1531" spans="2:27" x14ac:dyDescent="0.2">
      <c r="B1531" s="405"/>
      <c r="C1531" s="372"/>
      <c r="D1531" s="372"/>
      <c r="E1531" s="402"/>
      <c r="F1531" s="486"/>
      <c r="G1531" s="487"/>
      <c r="H1531" s="486"/>
      <c r="I1531" s="487"/>
      <c r="J1531" s="486"/>
      <c r="K1531" s="487"/>
      <c r="L1531" s="486"/>
      <c r="M1531" s="487"/>
      <c r="N1531" s="486"/>
      <c r="O1531" s="487"/>
      <c r="P1531" s="486"/>
      <c r="Q1531" s="487"/>
      <c r="R1531" s="486"/>
      <c r="S1531" s="487"/>
      <c r="T1531" s="486"/>
      <c r="U1531" s="487"/>
      <c r="V1531" s="486"/>
      <c r="W1531" s="487"/>
      <c r="X1531" s="486"/>
      <c r="Y1531" s="487"/>
      <c r="Z1531" s="486"/>
      <c r="AA1531" s="487"/>
    </row>
    <row r="1532" spans="2:27" x14ac:dyDescent="0.2">
      <c r="B1532" s="406"/>
      <c r="C1532" s="372"/>
      <c r="D1532" s="372"/>
      <c r="E1532" s="486"/>
      <c r="F1532" s="487"/>
      <c r="G1532" s="486"/>
      <c r="H1532" s="487"/>
      <c r="I1532" s="486"/>
      <c r="J1532" s="487"/>
      <c r="K1532" s="486"/>
      <c r="L1532" s="487"/>
      <c r="M1532" s="486"/>
      <c r="N1532" s="487"/>
      <c r="O1532" s="486"/>
      <c r="P1532" s="487"/>
      <c r="Q1532" s="486"/>
      <c r="R1532" s="487"/>
      <c r="S1532" s="486"/>
      <c r="T1532" s="487"/>
      <c r="U1532" s="486"/>
      <c r="V1532" s="487"/>
      <c r="W1532" s="486"/>
      <c r="X1532" s="487"/>
      <c r="Y1532" s="486"/>
      <c r="Z1532" s="487"/>
      <c r="AA1532" s="402"/>
    </row>
    <row r="1533" spans="2:27" x14ac:dyDescent="0.2">
      <c r="B1533" s="405"/>
      <c r="C1533" s="372"/>
      <c r="D1533" s="372"/>
      <c r="E1533" s="402"/>
      <c r="F1533" s="486"/>
      <c r="G1533" s="487"/>
      <c r="H1533" s="486"/>
      <c r="I1533" s="487"/>
      <c r="J1533" s="486"/>
      <c r="K1533" s="487"/>
      <c r="L1533" s="486"/>
      <c r="M1533" s="487"/>
      <c r="N1533" s="486"/>
      <c r="O1533" s="487"/>
      <c r="P1533" s="486"/>
      <c r="Q1533" s="487"/>
      <c r="R1533" s="486"/>
      <c r="S1533" s="487"/>
      <c r="T1533" s="486"/>
      <c r="U1533" s="487"/>
      <c r="V1533" s="486"/>
      <c r="W1533" s="487"/>
      <c r="X1533" s="486"/>
      <c r="Y1533" s="487"/>
      <c r="Z1533" s="486"/>
      <c r="AA1533" s="487"/>
    </row>
    <row r="1534" spans="2:27" x14ac:dyDescent="0.2">
      <c r="B1534" s="406"/>
      <c r="C1534" s="372"/>
      <c r="D1534" s="372"/>
      <c r="E1534" s="486"/>
      <c r="F1534" s="487"/>
      <c r="G1534" s="486"/>
      <c r="H1534" s="487"/>
      <c r="I1534" s="486"/>
      <c r="J1534" s="487"/>
      <c r="K1534" s="486"/>
      <c r="L1534" s="487"/>
      <c r="M1534" s="486"/>
      <c r="N1534" s="487"/>
      <c r="O1534" s="486"/>
      <c r="P1534" s="487"/>
      <c r="Q1534" s="486"/>
      <c r="R1534" s="487"/>
      <c r="S1534" s="486"/>
      <c r="T1534" s="487"/>
      <c r="U1534" s="486"/>
      <c r="V1534" s="487"/>
      <c r="W1534" s="486"/>
      <c r="X1534" s="487"/>
      <c r="Y1534" s="486"/>
      <c r="Z1534" s="487"/>
      <c r="AA1534" s="402"/>
    </row>
    <row r="1535" spans="2:27" x14ac:dyDescent="0.2">
      <c r="B1535" s="405"/>
      <c r="C1535" s="372"/>
      <c r="D1535" s="372"/>
      <c r="E1535" s="402"/>
      <c r="F1535" s="486"/>
      <c r="G1535" s="487"/>
      <c r="H1535" s="486"/>
      <c r="I1535" s="487"/>
      <c r="J1535" s="486"/>
      <c r="K1535" s="487"/>
      <c r="L1535" s="486"/>
      <c r="M1535" s="487"/>
      <c r="N1535" s="486"/>
      <c r="O1535" s="487"/>
      <c r="P1535" s="486"/>
      <c r="Q1535" s="487"/>
      <c r="R1535" s="486"/>
      <c r="S1535" s="487"/>
      <c r="T1535" s="486"/>
      <c r="U1535" s="487"/>
      <c r="V1535" s="486"/>
      <c r="W1535" s="487"/>
      <c r="X1535" s="486"/>
      <c r="Y1535" s="487"/>
      <c r="Z1535" s="486"/>
      <c r="AA1535" s="487"/>
    </row>
    <row r="1536" spans="2:27" x14ac:dyDescent="0.2">
      <c r="B1536" s="406"/>
      <c r="C1536" s="372"/>
      <c r="D1536" s="372"/>
      <c r="E1536" s="486"/>
      <c r="F1536" s="487"/>
      <c r="G1536" s="486"/>
      <c r="H1536" s="487"/>
      <c r="I1536" s="486"/>
      <c r="J1536" s="487"/>
      <c r="K1536" s="486"/>
      <c r="L1536" s="487"/>
      <c r="M1536" s="486"/>
      <c r="N1536" s="487"/>
      <c r="O1536" s="486"/>
      <c r="P1536" s="487"/>
      <c r="Q1536" s="486"/>
      <c r="R1536" s="487"/>
      <c r="S1536" s="486"/>
      <c r="T1536" s="487"/>
      <c r="U1536" s="486"/>
      <c r="V1536" s="487"/>
      <c r="W1536" s="486"/>
      <c r="X1536" s="487"/>
      <c r="Y1536" s="486"/>
      <c r="Z1536" s="487"/>
      <c r="AA1536" s="402"/>
    </row>
    <row r="1537" spans="2:27" x14ac:dyDescent="0.2">
      <c r="B1537" s="405"/>
      <c r="C1537" s="372"/>
      <c r="D1537" s="372"/>
      <c r="E1537" s="402"/>
      <c r="F1537" s="486"/>
      <c r="G1537" s="487"/>
      <c r="H1537" s="486"/>
      <c r="I1537" s="487"/>
      <c r="J1537" s="486"/>
      <c r="K1537" s="487"/>
      <c r="L1537" s="486"/>
      <c r="M1537" s="487"/>
      <c r="N1537" s="486"/>
      <c r="O1537" s="487"/>
      <c r="P1537" s="486"/>
      <c r="Q1537" s="487"/>
      <c r="R1537" s="486"/>
      <c r="S1537" s="487"/>
      <c r="T1537" s="486"/>
      <c r="U1537" s="487"/>
      <c r="V1537" s="486"/>
      <c r="W1537" s="487"/>
      <c r="X1537" s="486"/>
      <c r="Y1537" s="487"/>
      <c r="Z1537" s="486"/>
      <c r="AA1537" s="487"/>
    </row>
    <row r="1538" spans="2:27" x14ac:dyDescent="0.2">
      <c r="B1538" s="406"/>
      <c r="C1538" s="372"/>
      <c r="D1538" s="372"/>
      <c r="E1538" s="486"/>
      <c r="F1538" s="487"/>
      <c r="G1538" s="486"/>
      <c r="H1538" s="487"/>
      <c r="I1538" s="486"/>
      <c r="J1538" s="487"/>
      <c r="K1538" s="486"/>
      <c r="L1538" s="487"/>
      <c r="M1538" s="486"/>
      <c r="N1538" s="487"/>
      <c r="O1538" s="486"/>
      <c r="P1538" s="487"/>
      <c r="Q1538" s="486"/>
      <c r="R1538" s="487"/>
      <c r="S1538" s="486"/>
      <c r="T1538" s="487"/>
      <c r="U1538" s="486"/>
      <c r="V1538" s="487"/>
      <c r="W1538" s="486"/>
      <c r="X1538" s="487"/>
      <c r="Y1538" s="486"/>
      <c r="Z1538" s="487"/>
      <c r="AA1538" s="402"/>
    </row>
    <row r="1539" spans="2:27" x14ac:dyDescent="0.2">
      <c r="B1539" s="405"/>
      <c r="C1539" s="372"/>
      <c r="D1539" s="372"/>
      <c r="E1539" s="402"/>
      <c r="F1539" s="486"/>
      <c r="G1539" s="487"/>
      <c r="H1539" s="486"/>
      <c r="I1539" s="487"/>
      <c r="J1539" s="486"/>
      <c r="K1539" s="487"/>
      <c r="L1539" s="486"/>
      <c r="M1539" s="487"/>
      <c r="N1539" s="486"/>
      <c r="O1539" s="487"/>
      <c r="P1539" s="486"/>
      <c r="Q1539" s="487"/>
      <c r="R1539" s="486"/>
      <c r="S1539" s="487"/>
      <c r="T1539" s="486"/>
      <c r="U1539" s="487"/>
      <c r="V1539" s="486"/>
      <c r="W1539" s="487"/>
      <c r="X1539" s="486"/>
      <c r="Y1539" s="487"/>
      <c r="Z1539" s="486"/>
      <c r="AA1539" s="487"/>
    </row>
    <row r="1540" spans="2:27" x14ac:dyDescent="0.2">
      <c r="B1540" s="406"/>
      <c r="C1540" s="372"/>
      <c r="D1540" s="372"/>
      <c r="E1540" s="486"/>
      <c r="F1540" s="487"/>
      <c r="G1540" s="486"/>
      <c r="H1540" s="487"/>
      <c r="I1540" s="486"/>
      <c r="J1540" s="487"/>
      <c r="K1540" s="486"/>
      <c r="L1540" s="487"/>
      <c r="M1540" s="486"/>
      <c r="N1540" s="487"/>
      <c r="O1540" s="486"/>
      <c r="P1540" s="487"/>
      <c r="Q1540" s="486"/>
      <c r="R1540" s="487"/>
      <c r="S1540" s="486"/>
      <c r="T1540" s="487"/>
      <c r="U1540" s="486"/>
      <c r="V1540" s="487"/>
      <c r="W1540" s="486"/>
      <c r="X1540" s="487"/>
      <c r="Y1540" s="486"/>
      <c r="Z1540" s="487"/>
      <c r="AA1540" s="402"/>
    </row>
    <row r="1541" spans="2:27" x14ac:dyDescent="0.2">
      <c r="B1541" s="405"/>
      <c r="C1541" s="372"/>
      <c r="D1541" s="372"/>
      <c r="E1541" s="402"/>
      <c r="F1541" s="486"/>
      <c r="G1541" s="487"/>
      <c r="H1541" s="486"/>
      <c r="I1541" s="487"/>
      <c r="J1541" s="486"/>
      <c r="K1541" s="487"/>
      <c r="L1541" s="486"/>
      <c r="M1541" s="487"/>
      <c r="N1541" s="486"/>
      <c r="O1541" s="487"/>
      <c r="P1541" s="486"/>
      <c r="Q1541" s="487"/>
      <c r="R1541" s="486"/>
      <c r="S1541" s="487"/>
      <c r="T1541" s="486"/>
      <c r="U1541" s="487"/>
      <c r="V1541" s="486"/>
      <c r="W1541" s="487"/>
      <c r="X1541" s="486"/>
      <c r="Y1541" s="487"/>
      <c r="Z1541" s="486"/>
      <c r="AA1541" s="487"/>
    </row>
    <row r="1542" spans="2:27" x14ac:dyDescent="0.2">
      <c r="B1542" s="406"/>
      <c r="C1542" s="372"/>
      <c r="D1542" s="372"/>
      <c r="E1542" s="486"/>
      <c r="F1542" s="487"/>
      <c r="G1542" s="486"/>
      <c r="H1542" s="487"/>
      <c r="I1542" s="486"/>
      <c r="J1542" s="487"/>
      <c r="K1542" s="486"/>
      <c r="L1542" s="487"/>
      <c r="M1542" s="486"/>
      <c r="N1542" s="487"/>
      <c r="O1542" s="486"/>
      <c r="P1542" s="487"/>
      <c r="Q1542" s="486"/>
      <c r="R1542" s="487"/>
      <c r="S1542" s="486"/>
      <c r="T1542" s="487"/>
      <c r="U1542" s="486"/>
      <c r="V1542" s="487"/>
      <c r="W1542" s="486"/>
      <c r="X1542" s="487"/>
      <c r="Y1542" s="486"/>
      <c r="Z1542" s="487"/>
      <c r="AA1542" s="402"/>
    </row>
    <row r="1543" spans="2:27" x14ac:dyDescent="0.2">
      <c r="B1543" s="405"/>
      <c r="C1543" s="372"/>
      <c r="D1543" s="372"/>
      <c r="E1543" s="402"/>
      <c r="F1543" s="486"/>
      <c r="G1543" s="487"/>
      <c r="H1543" s="486"/>
      <c r="I1543" s="487"/>
      <c r="J1543" s="486"/>
      <c r="K1543" s="487"/>
      <c r="L1543" s="486"/>
      <c r="M1543" s="487"/>
      <c r="N1543" s="486"/>
      <c r="O1543" s="487"/>
      <c r="P1543" s="486"/>
      <c r="Q1543" s="487"/>
      <c r="R1543" s="486"/>
      <c r="S1543" s="487"/>
      <c r="T1543" s="486"/>
      <c r="U1543" s="487"/>
      <c r="V1543" s="486"/>
      <c r="W1543" s="487"/>
      <c r="X1543" s="486"/>
      <c r="Y1543" s="487"/>
      <c r="Z1543" s="486"/>
      <c r="AA1543" s="487"/>
    </row>
    <row r="1544" spans="2:27" x14ac:dyDescent="0.2">
      <c r="B1544" s="406"/>
      <c r="C1544" s="372"/>
      <c r="D1544" s="372"/>
      <c r="E1544" s="486"/>
      <c r="F1544" s="487"/>
      <c r="G1544" s="486"/>
      <c r="H1544" s="487"/>
      <c r="I1544" s="486"/>
      <c r="J1544" s="487"/>
      <c r="K1544" s="486"/>
      <c r="L1544" s="487"/>
      <c r="M1544" s="486"/>
      <c r="N1544" s="487"/>
      <c r="O1544" s="486"/>
      <c r="P1544" s="487"/>
      <c r="Q1544" s="486"/>
      <c r="R1544" s="487"/>
      <c r="S1544" s="486"/>
      <c r="T1544" s="487"/>
      <c r="U1544" s="486"/>
      <c r="V1544" s="487"/>
      <c r="W1544" s="486"/>
      <c r="X1544" s="487"/>
      <c r="Y1544" s="486"/>
      <c r="Z1544" s="487"/>
      <c r="AA1544" s="402"/>
    </row>
    <row r="1545" spans="2:27" x14ac:dyDescent="0.2">
      <c r="B1545" s="405"/>
      <c r="C1545" s="372"/>
      <c r="D1545" s="372"/>
      <c r="E1545" s="402"/>
      <c r="F1545" s="486"/>
      <c r="G1545" s="487"/>
      <c r="H1545" s="486"/>
      <c r="I1545" s="487"/>
      <c r="J1545" s="486"/>
      <c r="K1545" s="487"/>
      <c r="L1545" s="486"/>
      <c r="M1545" s="487"/>
      <c r="N1545" s="486"/>
      <c r="O1545" s="487"/>
      <c r="P1545" s="486"/>
      <c r="Q1545" s="487"/>
      <c r="R1545" s="486"/>
      <c r="S1545" s="487"/>
      <c r="T1545" s="486"/>
      <c r="U1545" s="487"/>
      <c r="V1545" s="486"/>
      <c r="W1545" s="487"/>
      <c r="X1545" s="486"/>
      <c r="Y1545" s="487"/>
      <c r="Z1545" s="486"/>
      <c r="AA1545" s="487"/>
    </row>
    <row r="1546" spans="2:27" x14ac:dyDescent="0.2">
      <c r="B1546" s="406"/>
      <c r="C1546" s="372"/>
      <c r="D1546" s="372"/>
      <c r="E1546" s="486"/>
      <c r="F1546" s="487"/>
      <c r="G1546" s="486"/>
      <c r="H1546" s="487"/>
      <c r="I1546" s="486"/>
      <c r="J1546" s="487"/>
      <c r="K1546" s="486"/>
      <c r="L1546" s="487"/>
      <c r="M1546" s="486"/>
      <c r="N1546" s="487"/>
      <c r="O1546" s="486"/>
      <c r="P1546" s="487"/>
      <c r="Q1546" s="486"/>
      <c r="R1546" s="487"/>
      <c r="S1546" s="486"/>
      <c r="T1546" s="487"/>
      <c r="U1546" s="486"/>
      <c r="V1546" s="487"/>
      <c r="W1546" s="486"/>
      <c r="X1546" s="487"/>
      <c r="Y1546" s="486"/>
      <c r="Z1546" s="487"/>
      <c r="AA1546" s="402"/>
    </row>
    <row r="1547" spans="2:27" x14ac:dyDescent="0.2">
      <c r="B1547" s="405"/>
      <c r="C1547" s="372"/>
      <c r="D1547" s="372"/>
      <c r="E1547" s="402"/>
      <c r="F1547" s="486"/>
      <c r="G1547" s="487"/>
      <c r="H1547" s="486"/>
      <c r="I1547" s="487"/>
      <c r="J1547" s="486"/>
      <c r="K1547" s="487"/>
      <c r="L1547" s="486"/>
      <c r="M1547" s="487"/>
      <c r="N1547" s="486"/>
      <c r="O1547" s="487"/>
      <c r="P1547" s="486"/>
      <c r="Q1547" s="487"/>
      <c r="R1547" s="486"/>
      <c r="S1547" s="487"/>
      <c r="T1547" s="486"/>
      <c r="U1547" s="487"/>
      <c r="V1547" s="486"/>
      <c r="W1547" s="487"/>
      <c r="X1547" s="486"/>
      <c r="Y1547" s="487"/>
      <c r="Z1547" s="486"/>
      <c r="AA1547" s="487"/>
    </row>
    <row r="1548" spans="2:27" x14ac:dyDescent="0.2">
      <c r="B1548" s="406"/>
      <c r="C1548" s="372"/>
      <c r="D1548" s="372"/>
      <c r="E1548" s="486"/>
      <c r="F1548" s="487"/>
      <c r="G1548" s="486"/>
      <c r="H1548" s="487"/>
      <c r="I1548" s="486"/>
      <c r="J1548" s="487"/>
      <c r="K1548" s="486"/>
      <c r="L1548" s="487"/>
      <c r="M1548" s="486"/>
      <c r="N1548" s="487"/>
      <c r="O1548" s="486"/>
      <c r="P1548" s="487"/>
      <c r="Q1548" s="486"/>
      <c r="R1548" s="487"/>
      <c r="S1548" s="486"/>
      <c r="T1548" s="487"/>
      <c r="U1548" s="486"/>
      <c r="V1548" s="487"/>
      <c r="W1548" s="486"/>
      <c r="X1548" s="487"/>
      <c r="Y1548" s="486"/>
      <c r="Z1548" s="487"/>
      <c r="AA1548" s="402"/>
    </row>
    <row r="1549" spans="2:27" x14ac:dyDescent="0.2">
      <c r="B1549" s="405"/>
      <c r="C1549" s="372"/>
      <c r="D1549" s="372"/>
      <c r="E1549" s="402"/>
      <c r="F1549" s="486"/>
      <c r="G1549" s="487"/>
      <c r="H1549" s="486"/>
      <c r="I1549" s="487"/>
      <c r="J1549" s="486"/>
      <c r="K1549" s="487"/>
      <c r="L1549" s="486"/>
      <c r="M1549" s="487"/>
      <c r="N1549" s="486"/>
      <c r="O1549" s="487"/>
      <c r="P1549" s="486"/>
      <c r="Q1549" s="487"/>
      <c r="R1549" s="486"/>
      <c r="S1549" s="487"/>
      <c r="T1549" s="486"/>
      <c r="U1549" s="487"/>
      <c r="V1549" s="486"/>
      <c r="W1549" s="487"/>
      <c r="X1549" s="486"/>
      <c r="Y1549" s="487"/>
      <c r="Z1549" s="486"/>
      <c r="AA1549" s="487"/>
    </row>
    <row r="1550" spans="2:27" x14ac:dyDescent="0.2">
      <c r="B1550" s="406"/>
      <c r="C1550" s="372"/>
      <c r="D1550" s="372"/>
      <c r="E1550" s="486"/>
      <c r="F1550" s="487"/>
      <c r="G1550" s="486"/>
      <c r="H1550" s="487"/>
      <c r="I1550" s="486"/>
      <c r="J1550" s="487"/>
      <c r="K1550" s="486"/>
      <c r="L1550" s="487"/>
      <c r="M1550" s="486"/>
      <c r="N1550" s="487"/>
      <c r="O1550" s="486"/>
      <c r="P1550" s="487"/>
      <c r="Q1550" s="486"/>
      <c r="R1550" s="487"/>
      <c r="S1550" s="486"/>
      <c r="T1550" s="487"/>
      <c r="U1550" s="486"/>
      <c r="V1550" s="487"/>
      <c r="W1550" s="486"/>
      <c r="X1550" s="487"/>
      <c r="Y1550" s="486"/>
      <c r="Z1550" s="487"/>
      <c r="AA1550" s="402"/>
    </row>
    <row r="1551" spans="2:27" x14ac:dyDescent="0.2">
      <c r="B1551" s="405"/>
      <c r="C1551" s="372"/>
      <c r="D1551" s="372"/>
      <c r="E1551" s="402"/>
      <c r="F1551" s="486"/>
      <c r="G1551" s="487"/>
      <c r="H1551" s="486"/>
      <c r="I1551" s="487"/>
      <c r="J1551" s="486"/>
      <c r="K1551" s="487"/>
      <c r="L1551" s="486"/>
      <c r="M1551" s="487"/>
      <c r="N1551" s="486"/>
      <c r="O1551" s="487"/>
      <c r="P1551" s="486"/>
      <c r="Q1551" s="487"/>
      <c r="R1551" s="486"/>
      <c r="S1551" s="487"/>
      <c r="T1551" s="486"/>
      <c r="U1551" s="487"/>
      <c r="V1551" s="486"/>
      <c r="W1551" s="487"/>
      <c r="X1551" s="486"/>
      <c r="Y1551" s="487"/>
      <c r="Z1551" s="486"/>
      <c r="AA1551" s="487"/>
    </row>
    <row r="1552" spans="2:27" x14ac:dyDescent="0.2">
      <c r="B1552" s="406"/>
      <c r="C1552" s="372"/>
      <c r="D1552" s="372"/>
      <c r="E1552" s="486"/>
      <c r="F1552" s="487"/>
      <c r="G1552" s="486"/>
      <c r="H1552" s="487"/>
      <c r="I1552" s="486"/>
      <c r="J1552" s="487"/>
      <c r="K1552" s="486"/>
      <c r="L1552" s="487"/>
      <c r="M1552" s="486"/>
      <c r="N1552" s="487"/>
      <c r="O1552" s="486"/>
      <c r="P1552" s="487"/>
      <c r="Q1552" s="486"/>
      <c r="R1552" s="487"/>
      <c r="S1552" s="486"/>
      <c r="T1552" s="487"/>
      <c r="U1552" s="486"/>
      <c r="V1552" s="487"/>
      <c r="W1552" s="486"/>
      <c r="X1552" s="487"/>
      <c r="Y1552" s="486"/>
      <c r="Z1552" s="487"/>
      <c r="AA1552" s="402"/>
    </row>
    <row r="1553" spans="2:27" x14ac:dyDescent="0.2">
      <c r="B1553" s="405"/>
      <c r="C1553" s="372"/>
      <c r="D1553" s="372"/>
      <c r="E1553" s="402"/>
      <c r="F1553" s="486"/>
      <c r="G1553" s="487"/>
      <c r="H1553" s="486"/>
      <c r="I1553" s="487"/>
      <c r="J1553" s="486"/>
      <c r="K1553" s="487"/>
      <c r="L1553" s="486"/>
      <c r="M1553" s="487"/>
      <c r="N1553" s="486"/>
      <c r="O1553" s="487"/>
      <c r="P1553" s="486"/>
      <c r="Q1553" s="487"/>
      <c r="R1553" s="486"/>
      <c r="S1553" s="487"/>
      <c r="T1553" s="486"/>
      <c r="U1553" s="487"/>
      <c r="V1553" s="486"/>
      <c r="W1553" s="487"/>
      <c r="X1553" s="486"/>
      <c r="Y1553" s="487"/>
      <c r="Z1553" s="486"/>
      <c r="AA1553" s="487"/>
    </row>
    <row r="1554" spans="2:27" x14ac:dyDescent="0.2">
      <c r="B1554" s="406"/>
      <c r="C1554" s="372"/>
      <c r="D1554" s="372"/>
      <c r="E1554" s="486"/>
      <c r="F1554" s="487"/>
      <c r="G1554" s="486"/>
      <c r="H1554" s="487"/>
      <c r="I1554" s="486"/>
      <c r="J1554" s="487"/>
      <c r="K1554" s="486"/>
      <c r="L1554" s="487"/>
      <c r="M1554" s="486"/>
      <c r="N1554" s="487"/>
      <c r="O1554" s="486"/>
      <c r="P1554" s="487"/>
      <c r="Q1554" s="486"/>
      <c r="R1554" s="487"/>
      <c r="S1554" s="486"/>
      <c r="T1554" s="487"/>
      <c r="U1554" s="486"/>
      <c r="V1554" s="487"/>
      <c r="W1554" s="486"/>
      <c r="X1554" s="487"/>
      <c r="Y1554" s="486"/>
      <c r="Z1554" s="487"/>
      <c r="AA1554" s="402"/>
    </row>
    <row r="1555" spans="2:27" x14ac:dyDescent="0.2">
      <c r="B1555" s="405"/>
      <c r="C1555" s="372"/>
      <c r="D1555" s="372"/>
      <c r="E1555" s="402"/>
      <c r="F1555" s="486"/>
      <c r="G1555" s="487"/>
      <c r="H1555" s="486"/>
      <c r="I1555" s="487"/>
      <c r="J1555" s="486"/>
      <c r="K1555" s="487"/>
      <c r="L1555" s="486"/>
      <c r="M1555" s="487"/>
      <c r="N1555" s="486"/>
      <c r="O1555" s="487"/>
      <c r="P1555" s="486"/>
      <c r="Q1555" s="487"/>
      <c r="R1555" s="486"/>
      <c r="S1555" s="487"/>
      <c r="T1555" s="486"/>
      <c r="U1555" s="487"/>
      <c r="V1555" s="486"/>
      <c r="W1555" s="487"/>
      <c r="X1555" s="486"/>
      <c r="Y1555" s="487"/>
      <c r="Z1555" s="486"/>
      <c r="AA1555" s="487"/>
    </row>
    <row r="1556" spans="2:27" x14ac:dyDescent="0.2">
      <c r="B1556" s="406"/>
      <c r="C1556" s="372"/>
      <c r="D1556" s="372"/>
      <c r="E1556" s="486"/>
      <c r="F1556" s="487"/>
      <c r="G1556" s="486"/>
      <c r="H1556" s="487"/>
      <c r="I1556" s="486"/>
      <c r="J1556" s="487"/>
      <c r="K1556" s="486"/>
      <c r="L1556" s="487"/>
      <c r="M1556" s="486"/>
      <c r="N1556" s="487"/>
      <c r="O1556" s="486"/>
      <c r="P1556" s="487"/>
      <c r="Q1556" s="486"/>
      <c r="R1556" s="487"/>
      <c r="S1556" s="486"/>
      <c r="T1556" s="487"/>
      <c r="U1556" s="486"/>
      <c r="V1556" s="487"/>
      <c r="W1556" s="486"/>
      <c r="X1556" s="487"/>
      <c r="Y1556" s="486"/>
      <c r="Z1556" s="487"/>
      <c r="AA1556" s="402"/>
    </row>
    <row r="1557" spans="2:27" x14ac:dyDescent="0.2">
      <c r="B1557" s="405"/>
      <c r="C1557" s="372"/>
      <c r="D1557" s="372"/>
      <c r="E1557" s="402"/>
      <c r="F1557" s="486"/>
      <c r="G1557" s="487"/>
      <c r="H1557" s="486"/>
      <c r="I1557" s="487"/>
      <c r="J1557" s="486"/>
      <c r="K1557" s="487"/>
      <c r="L1557" s="486"/>
      <c r="M1557" s="487"/>
      <c r="N1557" s="486"/>
      <c r="O1557" s="487"/>
      <c r="P1557" s="486"/>
      <c r="Q1557" s="487"/>
      <c r="R1557" s="486"/>
      <c r="S1557" s="487"/>
      <c r="T1557" s="486"/>
      <c r="U1557" s="487"/>
      <c r="V1557" s="486"/>
      <c r="W1557" s="487"/>
      <c r="X1557" s="486"/>
      <c r="Y1557" s="487"/>
      <c r="Z1557" s="486"/>
      <c r="AA1557" s="487"/>
    </row>
    <row r="1558" spans="2:27" x14ac:dyDescent="0.2">
      <c r="B1558" s="406"/>
      <c r="C1558" s="372"/>
      <c r="D1558" s="372"/>
      <c r="E1558" s="486"/>
      <c r="F1558" s="487"/>
      <c r="G1558" s="486"/>
      <c r="H1558" s="487"/>
      <c r="I1558" s="486"/>
      <c r="J1558" s="487"/>
      <c r="K1558" s="486"/>
      <c r="L1558" s="487"/>
      <c r="M1558" s="486"/>
      <c r="N1558" s="487"/>
      <c r="O1558" s="486"/>
      <c r="P1558" s="487"/>
      <c r="Q1558" s="486"/>
      <c r="R1558" s="487"/>
      <c r="S1558" s="486"/>
      <c r="T1558" s="487"/>
      <c r="U1558" s="486"/>
      <c r="V1558" s="487"/>
      <c r="W1558" s="486"/>
      <c r="X1558" s="487"/>
      <c r="Y1558" s="486"/>
      <c r="Z1558" s="487"/>
      <c r="AA1558" s="402"/>
    </row>
    <row r="1559" spans="2:27" x14ac:dyDescent="0.2">
      <c r="B1559" s="405"/>
      <c r="C1559" s="372"/>
      <c r="D1559" s="372"/>
      <c r="E1559" s="402"/>
      <c r="F1559" s="486"/>
      <c r="G1559" s="487"/>
      <c r="H1559" s="486"/>
      <c r="I1559" s="487"/>
      <c r="J1559" s="486"/>
      <c r="K1559" s="487"/>
      <c r="L1559" s="486"/>
      <c r="M1559" s="487"/>
      <c r="N1559" s="486"/>
      <c r="O1559" s="487"/>
      <c r="P1559" s="486"/>
      <c r="Q1559" s="487"/>
      <c r="R1559" s="486"/>
      <c r="S1559" s="487"/>
      <c r="T1559" s="486"/>
      <c r="U1559" s="487"/>
      <c r="V1559" s="486"/>
      <c r="W1559" s="487"/>
      <c r="X1559" s="486"/>
      <c r="Y1559" s="487"/>
      <c r="Z1559" s="486"/>
      <c r="AA1559" s="487"/>
    </row>
    <row r="1560" spans="2:27" x14ac:dyDescent="0.2">
      <c r="B1560" s="406"/>
      <c r="C1560" s="372"/>
      <c r="D1560" s="372"/>
      <c r="E1560" s="486"/>
      <c r="F1560" s="487"/>
      <c r="G1560" s="486"/>
      <c r="H1560" s="487"/>
      <c r="I1560" s="486"/>
      <c r="J1560" s="487"/>
      <c r="K1560" s="486"/>
      <c r="L1560" s="487"/>
      <c r="M1560" s="486"/>
      <c r="N1560" s="487"/>
      <c r="O1560" s="486"/>
      <c r="P1560" s="487"/>
      <c r="Q1560" s="486"/>
      <c r="R1560" s="487"/>
      <c r="S1560" s="486"/>
      <c r="T1560" s="487"/>
      <c r="U1560" s="486"/>
      <c r="V1560" s="487"/>
      <c r="W1560" s="486"/>
      <c r="X1560" s="487"/>
      <c r="Y1560" s="486"/>
      <c r="Z1560" s="487"/>
      <c r="AA1560" s="402"/>
    </row>
    <row r="1561" spans="2:27" x14ac:dyDescent="0.2">
      <c r="B1561" s="405"/>
      <c r="C1561" s="372"/>
      <c r="D1561" s="372"/>
      <c r="E1561" s="402"/>
      <c r="F1561" s="486"/>
      <c r="G1561" s="487"/>
      <c r="H1561" s="486"/>
      <c r="I1561" s="487"/>
      <c r="J1561" s="486"/>
      <c r="K1561" s="487"/>
      <c r="L1561" s="486"/>
      <c r="M1561" s="487"/>
      <c r="N1561" s="486"/>
      <c r="O1561" s="487"/>
      <c r="P1561" s="486"/>
      <c r="Q1561" s="487"/>
      <c r="R1561" s="486"/>
      <c r="S1561" s="487"/>
      <c r="T1561" s="486"/>
      <c r="U1561" s="487"/>
      <c r="V1561" s="486"/>
      <c r="W1561" s="487"/>
      <c r="X1561" s="486"/>
      <c r="Y1561" s="487"/>
      <c r="Z1561" s="486"/>
      <c r="AA1561" s="487"/>
    </row>
    <row r="1562" spans="2:27" x14ac:dyDescent="0.2">
      <c r="B1562" s="406"/>
      <c r="C1562" s="372"/>
      <c r="D1562" s="372"/>
      <c r="E1562" s="486"/>
      <c r="F1562" s="487"/>
      <c r="G1562" s="486"/>
      <c r="H1562" s="487"/>
      <c r="I1562" s="486"/>
      <c r="J1562" s="487"/>
      <c r="K1562" s="486"/>
      <c r="L1562" s="487"/>
      <c r="M1562" s="486"/>
      <c r="N1562" s="487"/>
      <c r="O1562" s="486"/>
      <c r="P1562" s="487"/>
      <c r="Q1562" s="486"/>
      <c r="R1562" s="487"/>
      <c r="S1562" s="486"/>
      <c r="T1562" s="487"/>
      <c r="U1562" s="486"/>
      <c r="V1562" s="487"/>
      <c r="W1562" s="486"/>
      <c r="X1562" s="487"/>
      <c r="Y1562" s="486"/>
      <c r="Z1562" s="487"/>
      <c r="AA1562" s="402"/>
    </row>
    <row r="1563" spans="2:27" x14ac:dyDescent="0.2">
      <c r="B1563" s="405"/>
      <c r="C1563" s="372"/>
      <c r="D1563" s="372"/>
      <c r="E1563" s="402"/>
      <c r="F1563" s="486"/>
      <c r="G1563" s="487"/>
      <c r="H1563" s="486"/>
      <c r="I1563" s="487"/>
      <c r="J1563" s="486"/>
      <c r="K1563" s="487"/>
      <c r="L1563" s="486"/>
      <c r="M1563" s="487"/>
      <c r="N1563" s="486"/>
      <c r="O1563" s="487"/>
      <c r="P1563" s="486"/>
      <c r="Q1563" s="487"/>
      <c r="R1563" s="486"/>
      <c r="S1563" s="487"/>
      <c r="T1563" s="486"/>
      <c r="U1563" s="487"/>
      <c r="V1563" s="486"/>
      <c r="W1563" s="487"/>
      <c r="X1563" s="486"/>
      <c r="Y1563" s="487"/>
      <c r="Z1563" s="486"/>
      <c r="AA1563" s="487"/>
    </row>
    <row r="1564" spans="2:27" x14ac:dyDescent="0.2">
      <c r="B1564" s="406"/>
      <c r="C1564" s="372"/>
      <c r="D1564" s="372"/>
      <c r="E1564" s="486"/>
      <c r="F1564" s="487"/>
      <c r="G1564" s="486"/>
      <c r="H1564" s="487"/>
      <c r="I1564" s="486"/>
      <c r="J1564" s="487"/>
      <c r="K1564" s="486"/>
      <c r="L1564" s="487"/>
      <c r="M1564" s="486"/>
      <c r="N1564" s="487"/>
      <c r="O1564" s="486"/>
      <c r="P1564" s="487"/>
      <c r="Q1564" s="486"/>
      <c r="R1564" s="487"/>
      <c r="S1564" s="486"/>
      <c r="T1564" s="487"/>
      <c r="U1564" s="486"/>
      <c r="V1564" s="487"/>
      <c r="W1564" s="486"/>
      <c r="X1564" s="487"/>
      <c r="Y1564" s="486"/>
      <c r="Z1564" s="487"/>
      <c r="AA1564" s="402"/>
    </row>
    <row r="1565" spans="2:27" x14ac:dyDescent="0.2">
      <c r="B1565" s="405"/>
      <c r="C1565" s="372"/>
      <c r="D1565" s="372"/>
      <c r="E1565" s="402"/>
      <c r="F1565" s="486"/>
      <c r="G1565" s="487"/>
      <c r="H1565" s="486"/>
      <c r="I1565" s="487"/>
      <c r="J1565" s="486"/>
      <c r="K1565" s="487"/>
      <c r="L1565" s="486"/>
      <c r="M1565" s="487"/>
      <c r="N1565" s="486"/>
      <c r="O1565" s="487"/>
      <c r="P1565" s="486"/>
      <c r="Q1565" s="487"/>
      <c r="R1565" s="486"/>
      <c r="S1565" s="487"/>
      <c r="T1565" s="486"/>
      <c r="U1565" s="487"/>
      <c r="V1565" s="486"/>
      <c r="W1565" s="487"/>
      <c r="X1565" s="486"/>
      <c r="Y1565" s="487"/>
      <c r="Z1565" s="486"/>
      <c r="AA1565" s="487"/>
    </row>
    <row r="1566" spans="2:27" x14ac:dyDescent="0.2">
      <c r="B1566" s="406"/>
      <c r="C1566" s="372"/>
      <c r="D1566" s="372"/>
      <c r="E1566" s="486"/>
      <c r="F1566" s="487"/>
      <c r="G1566" s="486"/>
      <c r="H1566" s="487"/>
      <c r="I1566" s="486"/>
      <c r="J1566" s="487"/>
      <c r="K1566" s="486"/>
      <c r="L1566" s="487"/>
      <c r="M1566" s="486"/>
      <c r="N1566" s="487"/>
      <c r="O1566" s="486"/>
      <c r="P1566" s="487"/>
      <c r="Q1566" s="486"/>
      <c r="R1566" s="487"/>
      <c r="S1566" s="486"/>
      <c r="T1566" s="487"/>
      <c r="U1566" s="486"/>
      <c r="V1566" s="487"/>
      <c r="W1566" s="486"/>
      <c r="X1566" s="487"/>
      <c r="Y1566" s="486"/>
      <c r="Z1566" s="487"/>
      <c r="AA1566" s="402"/>
    </row>
    <row r="1567" spans="2:27" x14ac:dyDescent="0.2">
      <c r="B1567" s="405"/>
      <c r="C1567" s="372"/>
      <c r="D1567" s="372"/>
      <c r="E1567" s="402"/>
      <c r="F1567" s="486"/>
      <c r="G1567" s="487"/>
      <c r="H1567" s="486"/>
      <c r="I1567" s="487"/>
      <c r="J1567" s="486"/>
      <c r="K1567" s="487"/>
      <c r="L1567" s="486"/>
      <c r="M1567" s="487"/>
      <c r="N1567" s="486"/>
      <c r="O1567" s="487"/>
      <c r="P1567" s="486"/>
      <c r="Q1567" s="487"/>
      <c r="R1567" s="486"/>
      <c r="S1567" s="487"/>
      <c r="T1567" s="486"/>
      <c r="U1567" s="487"/>
      <c r="V1567" s="486"/>
      <c r="W1567" s="487"/>
      <c r="X1567" s="486"/>
      <c r="Y1567" s="487"/>
      <c r="Z1567" s="486"/>
      <c r="AA1567" s="487"/>
    </row>
    <row r="1568" spans="2:27" x14ac:dyDescent="0.2">
      <c r="B1568" s="406"/>
      <c r="C1568" s="372"/>
      <c r="D1568" s="372"/>
      <c r="E1568" s="486"/>
      <c r="F1568" s="487"/>
      <c r="G1568" s="486"/>
      <c r="H1568" s="487"/>
      <c r="I1568" s="486"/>
      <c r="J1568" s="487"/>
      <c r="K1568" s="486"/>
      <c r="L1568" s="487"/>
      <c r="M1568" s="486"/>
      <c r="N1568" s="487"/>
      <c r="O1568" s="486"/>
      <c r="P1568" s="487"/>
      <c r="Q1568" s="486"/>
      <c r="R1568" s="487"/>
      <c r="S1568" s="486"/>
      <c r="T1568" s="487"/>
      <c r="U1568" s="486"/>
      <c r="V1568" s="487"/>
      <c r="W1568" s="486"/>
      <c r="X1568" s="487"/>
      <c r="Y1568" s="486"/>
      <c r="Z1568" s="487"/>
      <c r="AA1568" s="402"/>
    </row>
    <row r="1569" spans="2:27" x14ac:dyDescent="0.2">
      <c r="B1569" s="405"/>
      <c r="C1569" s="372"/>
      <c r="D1569" s="372"/>
      <c r="E1569" s="402"/>
      <c r="F1569" s="486"/>
      <c r="G1569" s="487"/>
      <c r="H1569" s="486"/>
      <c r="I1569" s="487"/>
      <c r="J1569" s="486"/>
      <c r="K1569" s="487"/>
      <c r="L1569" s="486"/>
      <c r="M1569" s="487"/>
      <c r="N1569" s="486"/>
      <c r="O1569" s="487"/>
      <c r="P1569" s="486"/>
      <c r="Q1569" s="487"/>
      <c r="R1569" s="486"/>
      <c r="S1569" s="487"/>
      <c r="T1569" s="486"/>
      <c r="U1569" s="487"/>
      <c r="V1569" s="486"/>
      <c r="W1569" s="487"/>
      <c r="X1569" s="486"/>
      <c r="Y1569" s="487"/>
      <c r="Z1569" s="486"/>
      <c r="AA1569" s="487"/>
    </row>
    <row r="1570" spans="2:27" x14ac:dyDescent="0.2">
      <c r="B1570" s="406"/>
      <c r="C1570" s="372"/>
      <c r="D1570" s="372"/>
      <c r="E1570" s="486"/>
      <c r="F1570" s="487"/>
      <c r="G1570" s="486"/>
      <c r="H1570" s="487"/>
      <c r="I1570" s="486"/>
      <c r="J1570" s="487"/>
      <c r="K1570" s="486"/>
      <c r="L1570" s="487"/>
      <c r="M1570" s="486"/>
      <c r="N1570" s="487"/>
      <c r="O1570" s="486"/>
      <c r="P1570" s="487"/>
      <c r="Q1570" s="486"/>
      <c r="R1570" s="487"/>
      <c r="S1570" s="486"/>
      <c r="T1570" s="487"/>
      <c r="U1570" s="486"/>
      <c r="V1570" s="487"/>
      <c r="W1570" s="486"/>
      <c r="X1570" s="487"/>
      <c r="Y1570" s="486"/>
      <c r="Z1570" s="487"/>
      <c r="AA1570" s="402"/>
    </row>
    <row r="1571" spans="2:27" x14ac:dyDescent="0.2">
      <c r="B1571" s="405"/>
      <c r="C1571" s="372"/>
      <c r="D1571" s="372"/>
      <c r="E1571" s="402"/>
      <c r="F1571" s="486"/>
      <c r="G1571" s="487"/>
      <c r="H1571" s="486"/>
      <c r="I1571" s="487"/>
      <c r="J1571" s="486"/>
      <c r="K1571" s="487"/>
      <c r="L1571" s="486"/>
      <c r="M1571" s="487"/>
      <c r="N1571" s="486"/>
      <c r="O1571" s="487"/>
      <c r="P1571" s="486"/>
      <c r="Q1571" s="487"/>
      <c r="R1571" s="486"/>
      <c r="S1571" s="487"/>
      <c r="T1571" s="486"/>
      <c r="U1571" s="487"/>
      <c r="V1571" s="486"/>
      <c r="W1571" s="487"/>
      <c r="X1571" s="486"/>
      <c r="Y1571" s="487"/>
      <c r="Z1571" s="486"/>
      <c r="AA1571" s="487"/>
    </row>
    <row r="1572" spans="2:27" x14ac:dyDescent="0.2">
      <c r="B1572" s="406"/>
      <c r="C1572" s="372"/>
      <c r="D1572" s="372"/>
      <c r="E1572" s="486"/>
      <c r="F1572" s="487"/>
      <c r="G1572" s="486"/>
      <c r="H1572" s="487"/>
      <c r="I1572" s="486"/>
      <c r="J1572" s="487"/>
      <c r="K1572" s="486"/>
      <c r="L1572" s="487"/>
      <c r="M1572" s="486"/>
      <c r="N1572" s="487"/>
      <c r="O1572" s="486"/>
      <c r="P1572" s="487"/>
      <c r="Q1572" s="486"/>
      <c r="R1572" s="487"/>
      <c r="S1572" s="486"/>
      <c r="T1572" s="487"/>
      <c r="U1572" s="486"/>
      <c r="V1572" s="487"/>
      <c r="W1572" s="486"/>
      <c r="X1572" s="487"/>
      <c r="Y1572" s="486"/>
      <c r="Z1572" s="487"/>
      <c r="AA1572" s="402"/>
    </row>
    <row r="1573" spans="2:27" x14ac:dyDescent="0.2">
      <c r="B1573" s="405"/>
      <c r="C1573" s="372"/>
      <c r="D1573" s="372"/>
      <c r="E1573" s="402"/>
      <c r="F1573" s="486"/>
      <c r="G1573" s="487"/>
      <c r="H1573" s="486"/>
      <c r="I1573" s="487"/>
      <c r="J1573" s="486"/>
      <c r="K1573" s="487"/>
      <c r="L1573" s="486"/>
      <c r="M1573" s="487"/>
      <c r="N1573" s="486"/>
      <c r="O1573" s="487"/>
      <c r="P1573" s="486"/>
      <c r="Q1573" s="487"/>
      <c r="R1573" s="486"/>
      <c r="S1573" s="487"/>
      <c r="T1573" s="486"/>
      <c r="U1573" s="487"/>
      <c r="V1573" s="486"/>
      <c r="W1573" s="487"/>
      <c r="X1573" s="486"/>
      <c r="Y1573" s="487"/>
      <c r="Z1573" s="486"/>
      <c r="AA1573" s="487"/>
    </row>
    <row r="1574" spans="2:27" x14ac:dyDescent="0.2">
      <c r="B1574" s="406"/>
      <c r="C1574" s="372"/>
      <c r="D1574" s="372"/>
      <c r="E1574" s="486"/>
      <c r="F1574" s="487"/>
      <c r="G1574" s="486"/>
      <c r="H1574" s="487"/>
      <c r="I1574" s="486"/>
      <c r="J1574" s="487"/>
      <c r="K1574" s="486"/>
      <c r="L1574" s="487"/>
      <c r="M1574" s="486"/>
      <c r="N1574" s="487"/>
      <c r="O1574" s="486"/>
      <c r="P1574" s="487"/>
      <c r="Q1574" s="486"/>
      <c r="R1574" s="487"/>
      <c r="S1574" s="486"/>
      <c r="T1574" s="487"/>
      <c r="U1574" s="486"/>
      <c r="V1574" s="487"/>
      <c r="W1574" s="486"/>
      <c r="X1574" s="487"/>
      <c r="Y1574" s="486"/>
      <c r="Z1574" s="487"/>
      <c r="AA1574" s="402"/>
    </row>
    <row r="1575" spans="2:27" x14ac:dyDescent="0.2">
      <c r="B1575" s="405"/>
      <c r="C1575" s="372"/>
      <c r="D1575" s="372"/>
      <c r="E1575" s="402"/>
      <c r="F1575" s="486"/>
      <c r="G1575" s="487"/>
      <c r="H1575" s="486"/>
      <c r="I1575" s="487"/>
      <c r="J1575" s="486"/>
      <c r="K1575" s="487"/>
      <c r="L1575" s="486"/>
      <c r="M1575" s="487"/>
      <c r="N1575" s="486"/>
      <c r="O1575" s="487"/>
      <c r="P1575" s="486"/>
      <c r="Q1575" s="487"/>
      <c r="R1575" s="486"/>
      <c r="S1575" s="487"/>
      <c r="T1575" s="486"/>
      <c r="U1575" s="487"/>
      <c r="V1575" s="486"/>
      <c r="W1575" s="487"/>
      <c r="X1575" s="486"/>
      <c r="Y1575" s="487"/>
      <c r="Z1575" s="486"/>
      <c r="AA1575" s="487"/>
    </row>
    <row r="1576" spans="2:27" x14ac:dyDescent="0.2">
      <c r="B1576" s="406"/>
      <c r="C1576" s="372"/>
      <c r="D1576" s="372"/>
      <c r="E1576" s="486"/>
      <c r="F1576" s="487"/>
      <c r="G1576" s="486"/>
      <c r="H1576" s="487"/>
      <c r="I1576" s="486"/>
      <c r="J1576" s="487"/>
      <c r="K1576" s="486"/>
      <c r="L1576" s="487"/>
      <c r="M1576" s="486"/>
      <c r="N1576" s="487"/>
      <c r="O1576" s="486"/>
      <c r="P1576" s="487"/>
      <c r="Q1576" s="486"/>
      <c r="R1576" s="487"/>
      <c r="S1576" s="486"/>
      <c r="T1576" s="487"/>
      <c r="U1576" s="486"/>
      <c r="V1576" s="487"/>
      <c r="W1576" s="486"/>
      <c r="X1576" s="487"/>
      <c r="Y1576" s="486"/>
      <c r="Z1576" s="487"/>
      <c r="AA1576" s="402"/>
    </row>
    <row r="1577" spans="2:27" x14ac:dyDescent="0.2">
      <c r="B1577" s="405"/>
      <c r="C1577" s="372"/>
      <c r="D1577" s="372"/>
      <c r="E1577" s="402"/>
      <c r="F1577" s="486"/>
      <c r="G1577" s="487"/>
      <c r="H1577" s="486"/>
      <c r="I1577" s="487"/>
      <c r="J1577" s="486"/>
      <c r="K1577" s="487"/>
      <c r="L1577" s="486"/>
      <c r="M1577" s="487"/>
      <c r="N1577" s="486"/>
      <c r="O1577" s="487"/>
      <c r="P1577" s="486"/>
      <c r="Q1577" s="487"/>
      <c r="R1577" s="486"/>
      <c r="S1577" s="487"/>
      <c r="T1577" s="486"/>
      <c r="U1577" s="487"/>
      <c r="V1577" s="486"/>
      <c r="W1577" s="487"/>
      <c r="X1577" s="486"/>
      <c r="Y1577" s="487"/>
      <c r="Z1577" s="486"/>
      <c r="AA1577" s="487"/>
    </row>
    <row r="1578" spans="2:27" x14ac:dyDescent="0.2">
      <c r="B1578" s="406"/>
      <c r="C1578" s="372"/>
      <c r="D1578" s="372"/>
      <c r="E1578" s="486"/>
      <c r="F1578" s="487"/>
      <c r="G1578" s="486"/>
      <c r="H1578" s="487"/>
      <c r="I1578" s="486"/>
      <c r="J1578" s="487"/>
      <c r="K1578" s="486"/>
      <c r="L1578" s="487"/>
      <c r="M1578" s="486"/>
      <c r="N1578" s="487"/>
      <c r="O1578" s="486"/>
      <c r="P1578" s="487"/>
      <c r="Q1578" s="486"/>
      <c r="R1578" s="487"/>
      <c r="S1578" s="486"/>
      <c r="T1578" s="487"/>
      <c r="U1578" s="486"/>
      <c r="V1578" s="487"/>
      <c r="W1578" s="486"/>
      <c r="X1578" s="487"/>
      <c r="Y1578" s="486"/>
      <c r="Z1578" s="487"/>
      <c r="AA1578" s="402"/>
    </row>
    <row r="1579" spans="2:27" x14ac:dyDescent="0.2">
      <c r="B1579" s="405"/>
      <c r="C1579" s="372"/>
      <c r="D1579" s="372"/>
      <c r="E1579" s="402"/>
      <c r="F1579" s="486"/>
      <c r="G1579" s="487"/>
      <c r="H1579" s="486"/>
      <c r="I1579" s="487"/>
      <c r="J1579" s="486"/>
      <c r="K1579" s="487"/>
      <c r="L1579" s="486"/>
      <c r="M1579" s="487"/>
      <c r="N1579" s="486"/>
      <c r="O1579" s="487"/>
      <c r="P1579" s="486"/>
      <c r="Q1579" s="487"/>
      <c r="R1579" s="486"/>
      <c r="S1579" s="487"/>
      <c r="T1579" s="486"/>
      <c r="U1579" s="487"/>
      <c r="V1579" s="486"/>
      <c r="W1579" s="487"/>
      <c r="X1579" s="486"/>
      <c r="Y1579" s="487"/>
      <c r="Z1579" s="486"/>
      <c r="AA1579" s="487"/>
    </row>
    <row r="1580" spans="2:27" x14ac:dyDescent="0.2">
      <c r="B1580" s="406"/>
      <c r="C1580" s="372"/>
      <c r="D1580" s="372"/>
      <c r="E1580" s="486"/>
      <c r="F1580" s="487"/>
      <c r="G1580" s="486"/>
      <c r="H1580" s="487"/>
      <c r="I1580" s="486"/>
      <c r="J1580" s="487"/>
      <c r="K1580" s="486"/>
      <c r="L1580" s="487"/>
      <c r="M1580" s="486"/>
      <c r="N1580" s="487"/>
      <c r="O1580" s="486"/>
      <c r="P1580" s="487"/>
      <c r="Q1580" s="486"/>
      <c r="R1580" s="487"/>
      <c r="S1580" s="486"/>
      <c r="T1580" s="487"/>
      <c r="U1580" s="486"/>
      <c r="V1580" s="487"/>
      <c r="W1580" s="486"/>
      <c r="X1580" s="487"/>
      <c r="Y1580" s="486"/>
      <c r="Z1580" s="487"/>
      <c r="AA1580" s="402"/>
    </row>
    <row r="1581" spans="2:27" x14ac:dyDescent="0.2">
      <c r="B1581" s="405"/>
      <c r="C1581" s="372"/>
      <c r="D1581" s="372"/>
      <c r="E1581" s="402"/>
      <c r="F1581" s="486"/>
      <c r="G1581" s="487"/>
      <c r="H1581" s="486"/>
      <c r="I1581" s="487"/>
      <c r="J1581" s="486"/>
      <c r="K1581" s="487"/>
      <c r="L1581" s="486"/>
      <c r="M1581" s="487"/>
      <c r="N1581" s="486"/>
      <c r="O1581" s="487"/>
      <c r="P1581" s="486"/>
      <c r="Q1581" s="487"/>
      <c r="R1581" s="486"/>
      <c r="S1581" s="487"/>
      <c r="T1581" s="486"/>
      <c r="U1581" s="487"/>
      <c r="V1581" s="486"/>
      <c r="W1581" s="487"/>
      <c r="X1581" s="486"/>
      <c r="Y1581" s="487"/>
      <c r="Z1581" s="486"/>
      <c r="AA1581" s="487"/>
    </row>
    <row r="1582" spans="2:27" x14ac:dyDescent="0.2">
      <c r="B1582" s="406"/>
      <c r="C1582" s="372"/>
      <c r="D1582" s="372"/>
      <c r="E1582" s="486"/>
      <c r="F1582" s="487"/>
      <c r="G1582" s="486"/>
      <c r="H1582" s="487"/>
      <c r="I1582" s="486"/>
      <c r="J1582" s="487"/>
      <c r="K1582" s="486"/>
      <c r="L1582" s="487"/>
      <c r="M1582" s="486"/>
      <c r="N1582" s="487"/>
      <c r="O1582" s="486"/>
      <c r="P1582" s="487"/>
      <c r="Q1582" s="486"/>
      <c r="R1582" s="487"/>
      <c r="S1582" s="486"/>
      <c r="T1582" s="487"/>
      <c r="U1582" s="486"/>
      <c r="V1582" s="487"/>
      <c r="W1582" s="486"/>
      <c r="X1582" s="487"/>
      <c r="Y1582" s="486"/>
      <c r="Z1582" s="487"/>
      <c r="AA1582" s="402"/>
    </row>
    <row r="1583" spans="2:27" x14ac:dyDescent="0.2">
      <c r="B1583" s="405"/>
      <c r="C1583" s="372"/>
      <c r="D1583" s="372"/>
      <c r="E1583" s="402"/>
      <c r="F1583" s="486"/>
      <c r="G1583" s="487"/>
      <c r="H1583" s="486"/>
      <c r="I1583" s="487"/>
      <c r="J1583" s="486"/>
      <c r="K1583" s="487"/>
      <c r="L1583" s="486"/>
      <c r="M1583" s="487"/>
      <c r="N1583" s="486"/>
      <c r="O1583" s="487"/>
      <c r="P1583" s="486"/>
      <c r="Q1583" s="487"/>
      <c r="R1583" s="486"/>
      <c r="S1583" s="487"/>
      <c r="T1583" s="486"/>
      <c r="U1583" s="487"/>
      <c r="V1583" s="486"/>
      <c r="W1583" s="487"/>
      <c r="X1583" s="486"/>
      <c r="Y1583" s="487"/>
      <c r="Z1583" s="486"/>
      <c r="AA1583" s="487"/>
    </row>
    <row r="1584" spans="2:27" x14ac:dyDescent="0.2">
      <c r="B1584" s="406"/>
      <c r="C1584" s="372"/>
      <c r="D1584" s="372"/>
      <c r="E1584" s="486"/>
      <c r="F1584" s="487"/>
      <c r="G1584" s="486"/>
      <c r="H1584" s="487"/>
      <c r="I1584" s="486"/>
      <c r="J1584" s="487"/>
      <c r="K1584" s="486"/>
      <c r="L1584" s="487"/>
      <c r="M1584" s="486"/>
      <c r="N1584" s="487"/>
      <c r="O1584" s="486"/>
      <c r="P1584" s="487"/>
      <c r="Q1584" s="486"/>
      <c r="R1584" s="487"/>
      <c r="S1584" s="486"/>
      <c r="T1584" s="487"/>
      <c r="U1584" s="486"/>
      <c r="V1584" s="487"/>
      <c r="W1584" s="486"/>
      <c r="X1584" s="487"/>
      <c r="Y1584" s="486"/>
      <c r="Z1584" s="487"/>
      <c r="AA1584" s="402"/>
    </row>
    <row r="1585" spans="2:27" x14ac:dyDescent="0.2">
      <c r="B1585" s="405"/>
      <c r="C1585" s="372"/>
      <c r="D1585" s="372"/>
      <c r="E1585" s="402"/>
      <c r="F1585" s="486"/>
      <c r="G1585" s="487"/>
      <c r="H1585" s="486"/>
      <c r="I1585" s="487"/>
      <c r="J1585" s="486"/>
      <c r="K1585" s="487"/>
      <c r="L1585" s="486"/>
      <c r="M1585" s="487"/>
      <c r="N1585" s="486"/>
      <c r="O1585" s="487"/>
      <c r="P1585" s="486"/>
      <c r="Q1585" s="487"/>
      <c r="R1585" s="486"/>
      <c r="S1585" s="487"/>
      <c r="T1585" s="486"/>
      <c r="U1585" s="487"/>
      <c r="V1585" s="486"/>
      <c r="W1585" s="487"/>
      <c r="X1585" s="486"/>
      <c r="Y1585" s="487"/>
      <c r="Z1585" s="486"/>
      <c r="AA1585" s="487"/>
    </row>
    <row r="1586" spans="2:27" x14ac:dyDescent="0.2">
      <c r="B1586" s="406"/>
      <c r="C1586" s="372"/>
      <c r="D1586" s="372"/>
      <c r="E1586" s="486"/>
      <c r="F1586" s="487"/>
      <c r="G1586" s="486"/>
      <c r="H1586" s="487"/>
      <c r="I1586" s="486"/>
      <c r="J1586" s="487"/>
      <c r="K1586" s="486"/>
      <c r="L1586" s="487"/>
      <c r="M1586" s="486"/>
      <c r="N1586" s="487"/>
      <c r="O1586" s="486"/>
      <c r="P1586" s="487"/>
      <c r="Q1586" s="486"/>
      <c r="R1586" s="487"/>
      <c r="S1586" s="486"/>
      <c r="T1586" s="487"/>
      <c r="U1586" s="486"/>
      <c r="V1586" s="487"/>
      <c r="W1586" s="486"/>
      <c r="X1586" s="487"/>
      <c r="Y1586" s="486"/>
      <c r="Z1586" s="487"/>
      <c r="AA1586" s="402"/>
    </row>
    <row r="1587" spans="2:27" x14ac:dyDescent="0.2">
      <c r="B1587" s="405"/>
      <c r="C1587" s="372"/>
      <c r="D1587" s="372"/>
      <c r="E1587" s="402"/>
      <c r="F1587" s="486"/>
      <c r="G1587" s="487"/>
      <c r="H1587" s="486"/>
      <c r="I1587" s="487"/>
      <c r="J1587" s="486"/>
      <c r="K1587" s="487"/>
      <c r="L1587" s="486"/>
      <c r="M1587" s="487"/>
      <c r="N1587" s="486"/>
      <c r="O1587" s="487"/>
      <c r="P1587" s="486"/>
      <c r="Q1587" s="487"/>
      <c r="R1587" s="486"/>
      <c r="S1587" s="487"/>
      <c r="T1587" s="486"/>
      <c r="U1587" s="487"/>
      <c r="V1587" s="486"/>
      <c r="W1587" s="487"/>
      <c r="X1587" s="486"/>
      <c r="Y1587" s="487"/>
      <c r="Z1587" s="486"/>
      <c r="AA1587" s="487"/>
    </row>
    <row r="1588" spans="2:27" x14ac:dyDescent="0.2">
      <c r="B1588" s="406"/>
      <c r="C1588" s="372"/>
      <c r="D1588" s="372"/>
      <c r="E1588" s="486"/>
      <c r="F1588" s="487"/>
      <c r="G1588" s="486"/>
      <c r="H1588" s="487"/>
      <c r="I1588" s="486"/>
      <c r="J1588" s="487"/>
      <c r="K1588" s="486"/>
      <c r="L1588" s="487"/>
      <c r="M1588" s="486"/>
      <c r="N1588" s="487"/>
      <c r="O1588" s="486"/>
      <c r="P1588" s="487"/>
      <c r="Q1588" s="486"/>
      <c r="R1588" s="487"/>
      <c r="S1588" s="486"/>
      <c r="T1588" s="487"/>
      <c r="U1588" s="486"/>
      <c r="V1588" s="487"/>
      <c r="W1588" s="486"/>
      <c r="X1588" s="487"/>
      <c r="Y1588" s="486"/>
      <c r="Z1588" s="487"/>
      <c r="AA1588" s="402"/>
    </row>
    <row r="1589" spans="2:27" x14ac:dyDescent="0.2">
      <c r="B1589" s="405"/>
      <c r="C1589" s="372"/>
      <c r="D1589" s="372"/>
      <c r="E1589" s="402"/>
      <c r="F1589" s="486"/>
      <c r="G1589" s="487"/>
      <c r="H1589" s="486"/>
      <c r="I1589" s="487"/>
      <c r="J1589" s="486"/>
      <c r="K1589" s="487"/>
      <c r="L1589" s="486"/>
      <c r="M1589" s="487"/>
      <c r="N1589" s="486"/>
      <c r="O1589" s="487"/>
      <c r="P1589" s="486"/>
      <c r="Q1589" s="487"/>
      <c r="R1589" s="486"/>
      <c r="S1589" s="487"/>
      <c r="T1589" s="486"/>
      <c r="U1589" s="487"/>
      <c r="V1589" s="486"/>
      <c r="W1589" s="487"/>
      <c r="X1589" s="486"/>
      <c r="Y1589" s="487"/>
      <c r="Z1589" s="486"/>
      <c r="AA1589" s="487"/>
    </row>
    <row r="1590" spans="2:27" x14ac:dyDescent="0.2">
      <c r="B1590" s="406"/>
      <c r="C1590" s="372"/>
      <c r="D1590" s="372"/>
      <c r="E1590" s="486"/>
      <c r="F1590" s="487"/>
      <c r="G1590" s="486"/>
      <c r="H1590" s="487"/>
      <c r="I1590" s="486"/>
      <c r="J1590" s="487"/>
      <c r="K1590" s="486"/>
      <c r="L1590" s="487"/>
      <c r="M1590" s="486"/>
      <c r="N1590" s="487"/>
      <c r="O1590" s="486"/>
      <c r="P1590" s="487"/>
      <c r="Q1590" s="486"/>
      <c r="R1590" s="487"/>
      <c r="S1590" s="486"/>
      <c r="T1590" s="487"/>
      <c r="U1590" s="486"/>
      <c r="V1590" s="487"/>
      <c r="W1590" s="486"/>
      <c r="X1590" s="487"/>
      <c r="Y1590" s="486"/>
      <c r="Z1590" s="487"/>
      <c r="AA1590" s="402"/>
    </row>
    <row r="1591" spans="2:27" x14ac:dyDescent="0.2">
      <c r="B1591" s="405"/>
      <c r="C1591" s="372"/>
      <c r="D1591" s="372"/>
      <c r="E1591" s="402"/>
      <c r="F1591" s="486"/>
      <c r="G1591" s="487"/>
      <c r="H1591" s="486"/>
      <c r="I1591" s="487"/>
      <c r="J1591" s="486"/>
      <c r="K1591" s="487"/>
      <c r="L1591" s="486"/>
      <c r="M1591" s="487"/>
      <c r="N1591" s="486"/>
      <c r="O1591" s="487"/>
      <c r="P1591" s="486"/>
      <c r="Q1591" s="487"/>
      <c r="R1591" s="486"/>
      <c r="S1591" s="487"/>
      <c r="T1591" s="486"/>
      <c r="U1591" s="487"/>
      <c r="V1591" s="486"/>
      <c r="W1591" s="487"/>
      <c r="X1591" s="486"/>
      <c r="Y1591" s="487"/>
      <c r="Z1591" s="486"/>
      <c r="AA1591" s="487"/>
    </row>
    <row r="1592" spans="2:27" x14ac:dyDescent="0.2">
      <c r="B1592" s="406"/>
      <c r="C1592" s="372"/>
      <c r="D1592" s="372"/>
      <c r="E1592" s="486"/>
      <c r="F1592" s="487"/>
      <c r="G1592" s="486"/>
      <c r="H1592" s="487"/>
      <c r="I1592" s="486"/>
      <c r="J1592" s="487"/>
      <c r="K1592" s="486"/>
      <c r="L1592" s="487"/>
      <c r="M1592" s="486"/>
      <c r="N1592" s="487"/>
      <c r="O1592" s="486"/>
      <c r="P1592" s="487"/>
      <c r="Q1592" s="486"/>
      <c r="R1592" s="487"/>
      <c r="S1592" s="486"/>
      <c r="T1592" s="487"/>
      <c r="U1592" s="486"/>
      <c r="V1592" s="487"/>
      <c r="W1592" s="486"/>
      <c r="X1592" s="487"/>
      <c r="Y1592" s="486"/>
      <c r="Z1592" s="487"/>
      <c r="AA1592" s="402"/>
    </row>
    <row r="1593" spans="2:27" x14ac:dyDescent="0.2">
      <c r="B1593" s="405"/>
      <c r="C1593" s="372"/>
      <c r="D1593" s="372"/>
      <c r="E1593" s="402"/>
      <c r="F1593" s="486"/>
      <c r="G1593" s="487"/>
      <c r="H1593" s="486"/>
      <c r="I1593" s="487"/>
      <c r="J1593" s="486"/>
      <c r="K1593" s="487"/>
      <c r="L1593" s="486"/>
      <c r="M1593" s="487"/>
      <c r="N1593" s="486"/>
      <c r="O1593" s="487"/>
      <c r="P1593" s="486"/>
      <c r="Q1593" s="487"/>
      <c r="R1593" s="486"/>
      <c r="S1593" s="487"/>
      <c r="T1593" s="486"/>
      <c r="U1593" s="487"/>
      <c r="V1593" s="486"/>
      <c r="W1593" s="487"/>
      <c r="X1593" s="486"/>
      <c r="Y1593" s="487"/>
      <c r="Z1593" s="486"/>
      <c r="AA1593" s="487"/>
    </row>
    <row r="1594" spans="2:27" x14ac:dyDescent="0.2">
      <c r="B1594" s="406"/>
      <c r="C1594" s="372"/>
      <c r="D1594" s="372"/>
      <c r="E1594" s="486"/>
      <c r="F1594" s="487"/>
      <c r="G1594" s="486"/>
      <c r="H1594" s="487"/>
      <c r="I1594" s="486"/>
      <c r="J1594" s="487"/>
      <c r="K1594" s="486"/>
      <c r="L1594" s="487"/>
      <c r="M1594" s="486"/>
      <c r="N1594" s="487"/>
      <c r="O1594" s="486"/>
      <c r="P1594" s="487"/>
      <c r="Q1594" s="486"/>
      <c r="R1594" s="487"/>
      <c r="S1594" s="486"/>
      <c r="T1594" s="487"/>
      <c r="U1594" s="486"/>
      <c r="V1594" s="487"/>
      <c r="W1594" s="486"/>
      <c r="X1594" s="487"/>
      <c r="Y1594" s="486"/>
      <c r="Z1594" s="487"/>
      <c r="AA1594" s="402"/>
    </row>
    <row r="1595" spans="2:27" x14ac:dyDescent="0.2">
      <c r="B1595" s="405"/>
      <c r="C1595" s="372"/>
      <c r="D1595" s="372"/>
      <c r="E1595" s="402"/>
      <c r="F1595" s="486"/>
      <c r="G1595" s="487"/>
      <c r="H1595" s="486"/>
      <c r="I1595" s="487"/>
      <c r="J1595" s="486"/>
      <c r="K1595" s="487"/>
      <c r="L1595" s="486"/>
      <c r="M1595" s="487"/>
      <c r="N1595" s="486"/>
      <c r="O1595" s="487"/>
      <c r="P1595" s="486"/>
      <c r="Q1595" s="487"/>
      <c r="R1595" s="486"/>
      <c r="S1595" s="487"/>
      <c r="T1595" s="486"/>
      <c r="U1595" s="487"/>
      <c r="V1595" s="486"/>
      <c r="W1595" s="487"/>
      <c r="X1595" s="486"/>
      <c r="Y1595" s="487"/>
      <c r="Z1595" s="486"/>
      <c r="AA1595" s="487"/>
    </row>
    <row r="1596" spans="2:27" x14ac:dyDescent="0.2">
      <c r="B1596" s="406"/>
      <c r="C1596" s="372"/>
      <c r="D1596" s="372"/>
      <c r="E1596" s="486"/>
      <c r="F1596" s="487"/>
      <c r="G1596" s="486"/>
      <c r="H1596" s="487"/>
      <c r="I1596" s="486"/>
      <c r="J1596" s="487"/>
      <c r="K1596" s="486"/>
      <c r="L1596" s="487"/>
      <c r="M1596" s="486"/>
      <c r="N1596" s="487"/>
      <c r="O1596" s="486"/>
      <c r="P1596" s="487"/>
      <c r="Q1596" s="486"/>
      <c r="R1596" s="487"/>
      <c r="S1596" s="486"/>
      <c r="T1596" s="487"/>
      <c r="U1596" s="486"/>
      <c r="V1596" s="487"/>
      <c r="W1596" s="486"/>
      <c r="X1596" s="487"/>
      <c r="Y1596" s="486"/>
      <c r="Z1596" s="487"/>
      <c r="AA1596" s="402"/>
    </row>
    <row r="1597" spans="2:27" x14ac:dyDescent="0.2">
      <c r="B1597" s="405"/>
      <c r="C1597" s="372"/>
      <c r="D1597" s="372"/>
      <c r="E1597" s="402"/>
      <c r="F1597" s="486"/>
      <c r="G1597" s="487"/>
      <c r="H1597" s="486"/>
      <c r="I1597" s="487"/>
      <c r="J1597" s="486"/>
      <c r="K1597" s="487"/>
      <c r="L1597" s="486"/>
      <c r="M1597" s="487"/>
      <c r="N1597" s="486"/>
      <c r="O1597" s="487"/>
      <c r="P1597" s="486"/>
      <c r="Q1597" s="487"/>
      <c r="R1597" s="486"/>
      <c r="S1597" s="487"/>
      <c r="T1597" s="486"/>
      <c r="U1597" s="487"/>
      <c r="V1597" s="486"/>
      <c r="W1597" s="487"/>
      <c r="X1597" s="486"/>
      <c r="Y1597" s="487"/>
      <c r="Z1597" s="486"/>
      <c r="AA1597" s="487"/>
    </row>
    <row r="1598" spans="2:27" x14ac:dyDescent="0.2">
      <c r="B1598" s="406"/>
      <c r="C1598" s="372"/>
      <c r="D1598" s="372"/>
      <c r="E1598" s="486"/>
      <c r="F1598" s="487"/>
      <c r="G1598" s="486"/>
      <c r="H1598" s="487"/>
      <c r="I1598" s="486"/>
      <c r="J1598" s="487"/>
      <c r="K1598" s="486"/>
      <c r="L1598" s="487"/>
      <c r="M1598" s="486"/>
      <c r="N1598" s="487"/>
      <c r="O1598" s="486"/>
      <c r="P1598" s="487"/>
      <c r="Q1598" s="486"/>
      <c r="R1598" s="487"/>
      <c r="S1598" s="486"/>
      <c r="T1598" s="487"/>
      <c r="U1598" s="486"/>
      <c r="V1598" s="487"/>
      <c r="W1598" s="486"/>
      <c r="X1598" s="487"/>
      <c r="Y1598" s="486"/>
      <c r="Z1598" s="487"/>
      <c r="AA1598" s="402"/>
    </row>
    <row r="1599" spans="2:27" x14ac:dyDescent="0.2">
      <c r="B1599" s="405"/>
      <c r="C1599" s="372"/>
      <c r="D1599" s="372"/>
      <c r="E1599" s="402"/>
      <c r="F1599" s="486"/>
      <c r="G1599" s="487"/>
      <c r="H1599" s="486"/>
      <c r="I1599" s="487"/>
      <c r="J1599" s="486"/>
      <c r="K1599" s="487"/>
      <c r="L1599" s="486"/>
      <c r="M1599" s="487"/>
      <c r="N1599" s="486"/>
      <c r="O1599" s="487"/>
      <c r="P1599" s="486"/>
      <c r="Q1599" s="487"/>
      <c r="R1599" s="486"/>
      <c r="S1599" s="487"/>
      <c r="T1599" s="486"/>
      <c r="U1599" s="487"/>
      <c r="V1599" s="486"/>
      <c r="W1599" s="487"/>
      <c r="X1599" s="486"/>
      <c r="Y1599" s="487"/>
      <c r="Z1599" s="486"/>
      <c r="AA1599" s="487"/>
    </row>
    <row r="1600" spans="2:27" x14ac:dyDescent="0.2">
      <c r="B1600" s="406"/>
      <c r="C1600" s="372"/>
      <c r="D1600" s="372"/>
      <c r="E1600" s="486"/>
      <c r="F1600" s="487"/>
      <c r="G1600" s="486"/>
      <c r="H1600" s="487"/>
      <c r="I1600" s="486"/>
      <c r="J1600" s="487"/>
      <c r="K1600" s="486"/>
      <c r="L1600" s="487"/>
      <c r="M1600" s="486"/>
      <c r="N1600" s="487"/>
      <c r="O1600" s="486"/>
      <c r="P1600" s="487"/>
      <c r="Q1600" s="486"/>
      <c r="R1600" s="487"/>
      <c r="S1600" s="486"/>
      <c r="T1600" s="487"/>
      <c r="U1600" s="486"/>
      <c r="V1600" s="487"/>
      <c r="W1600" s="486"/>
      <c r="X1600" s="487"/>
      <c r="Y1600" s="486"/>
      <c r="Z1600" s="487"/>
      <c r="AA1600" s="402"/>
    </row>
    <row r="1601" spans="2:27" x14ac:dyDescent="0.2">
      <c r="B1601" s="405"/>
      <c r="C1601" s="372"/>
      <c r="D1601" s="372"/>
      <c r="E1601" s="402"/>
      <c r="F1601" s="486"/>
      <c r="G1601" s="487"/>
      <c r="H1601" s="486"/>
      <c r="I1601" s="487"/>
      <c r="J1601" s="486"/>
      <c r="K1601" s="487"/>
      <c r="L1601" s="486"/>
      <c r="M1601" s="487"/>
      <c r="N1601" s="486"/>
      <c r="O1601" s="487"/>
      <c r="P1601" s="486"/>
      <c r="Q1601" s="487"/>
      <c r="R1601" s="486"/>
      <c r="S1601" s="487"/>
      <c r="T1601" s="486"/>
      <c r="U1601" s="487"/>
      <c r="V1601" s="486"/>
      <c r="W1601" s="487"/>
      <c r="X1601" s="486"/>
      <c r="Y1601" s="487"/>
      <c r="Z1601" s="486"/>
      <c r="AA1601" s="487"/>
    </row>
    <row r="1602" spans="2:27" x14ac:dyDescent="0.2">
      <c r="B1602" s="406"/>
      <c r="C1602" s="372"/>
      <c r="D1602" s="372"/>
      <c r="E1602" s="486"/>
      <c r="F1602" s="487"/>
      <c r="G1602" s="486"/>
      <c r="H1602" s="487"/>
      <c r="I1602" s="486"/>
      <c r="J1602" s="487"/>
      <c r="K1602" s="486"/>
      <c r="L1602" s="487"/>
      <c r="M1602" s="486"/>
      <c r="N1602" s="487"/>
      <c r="O1602" s="486"/>
      <c r="P1602" s="487"/>
      <c r="Q1602" s="486"/>
      <c r="R1602" s="487"/>
      <c r="S1602" s="486"/>
      <c r="T1602" s="487"/>
      <c r="U1602" s="486"/>
      <c r="V1602" s="487"/>
      <c r="W1602" s="486"/>
      <c r="X1602" s="487"/>
      <c r="Y1602" s="486"/>
      <c r="Z1602" s="487"/>
      <c r="AA1602" s="402"/>
    </row>
    <row r="1603" spans="2:27" x14ac:dyDescent="0.2">
      <c r="B1603" s="405"/>
      <c r="C1603" s="372"/>
      <c r="D1603" s="372"/>
      <c r="E1603" s="402"/>
      <c r="F1603" s="486"/>
      <c r="G1603" s="487"/>
      <c r="H1603" s="486"/>
      <c r="I1603" s="487"/>
      <c r="J1603" s="486"/>
      <c r="K1603" s="487"/>
      <c r="L1603" s="486"/>
      <c r="M1603" s="487"/>
      <c r="N1603" s="486"/>
      <c r="O1603" s="487"/>
      <c r="P1603" s="486"/>
      <c r="Q1603" s="487"/>
      <c r="R1603" s="486"/>
      <c r="S1603" s="487"/>
      <c r="T1603" s="486"/>
      <c r="U1603" s="487"/>
      <c r="V1603" s="486"/>
      <c r="W1603" s="487"/>
      <c r="X1603" s="486"/>
      <c r="Y1603" s="487"/>
      <c r="Z1603" s="486"/>
      <c r="AA1603" s="487"/>
    </row>
    <row r="1604" spans="2:27" x14ac:dyDescent="0.2">
      <c r="B1604" s="406"/>
      <c r="C1604" s="372"/>
      <c r="D1604" s="372"/>
      <c r="E1604" s="486"/>
      <c r="F1604" s="487"/>
      <c r="G1604" s="486"/>
      <c r="H1604" s="487"/>
      <c r="I1604" s="486"/>
      <c r="J1604" s="487"/>
      <c r="K1604" s="486"/>
      <c r="L1604" s="487"/>
      <c r="M1604" s="486"/>
      <c r="N1604" s="487"/>
      <c r="O1604" s="486"/>
      <c r="P1604" s="487"/>
      <c r="Q1604" s="486"/>
      <c r="R1604" s="487"/>
      <c r="S1604" s="486"/>
      <c r="T1604" s="487"/>
      <c r="U1604" s="486"/>
      <c r="V1604" s="487"/>
      <c r="W1604" s="486"/>
      <c r="X1604" s="487"/>
      <c r="Y1604" s="486"/>
      <c r="Z1604" s="487"/>
      <c r="AA1604" s="402"/>
    </row>
    <row r="1605" spans="2:27" x14ac:dyDescent="0.2">
      <c r="B1605" s="405"/>
      <c r="C1605" s="372"/>
      <c r="D1605" s="372"/>
      <c r="E1605" s="402"/>
      <c r="F1605" s="486"/>
      <c r="G1605" s="487"/>
      <c r="H1605" s="486"/>
      <c r="I1605" s="487"/>
      <c r="J1605" s="486"/>
      <c r="K1605" s="487"/>
      <c r="L1605" s="486"/>
      <c r="M1605" s="487"/>
      <c r="N1605" s="486"/>
      <c r="O1605" s="487"/>
      <c r="P1605" s="486"/>
      <c r="Q1605" s="487"/>
      <c r="R1605" s="486"/>
      <c r="S1605" s="487"/>
      <c r="T1605" s="486"/>
      <c r="U1605" s="487"/>
      <c r="V1605" s="486"/>
      <c r="W1605" s="487"/>
      <c r="X1605" s="486"/>
      <c r="Y1605" s="487"/>
      <c r="Z1605" s="486"/>
      <c r="AA1605" s="487"/>
    </row>
    <row r="1606" spans="2:27" x14ac:dyDescent="0.2">
      <c r="B1606" s="406"/>
      <c r="C1606" s="372"/>
      <c r="D1606" s="372"/>
      <c r="E1606" s="486"/>
      <c r="F1606" s="487"/>
      <c r="G1606" s="486"/>
      <c r="H1606" s="487"/>
      <c r="I1606" s="486"/>
      <c r="J1606" s="487"/>
      <c r="K1606" s="486"/>
      <c r="L1606" s="487"/>
      <c r="M1606" s="486"/>
      <c r="N1606" s="487"/>
      <c r="O1606" s="486"/>
      <c r="P1606" s="487"/>
      <c r="Q1606" s="486"/>
      <c r="R1606" s="487"/>
      <c r="S1606" s="486"/>
      <c r="T1606" s="487"/>
      <c r="U1606" s="486"/>
      <c r="V1606" s="487"/>
      <c r="W1606" s="486"/>
      <c r="X1606" s="487"/>
      <c r="Y1606" s="486"/>
      <c r="Z1606" s="487"/>
      <c r="AA1606" s="402"/>
    </row>
    <row r="1607" spans="2:27" x14ac:dyDescent="0.2">
      <c r="B1607" s="405"/>
      <c r="C1607" s="372"/>
      <c r="D1607" s="372"/>
      <c r="E1607" s="402"/>
      <c r="F1607" s="486"/>
      <c r="G1607" s="487"/>
      <c r="H1607" s="486"/>
      <c r="I1607" s="487"/>
      <c r="J1607" s="486"/>
      <c r="K1607" s="487"/>
      <c r="L1607" s="486"/>
      <c r="M1607" s="487"/>
      <c r="N1607" s="486"/>
      <c r="O1607" s="487"/>
      <c r="P1607" s="486"/>
      <c r="Q1607" s="487"/>
      <c r="R1607" s="486"/>
      <c r="S1607" s="487"/>
      <c r="T1607" s="486"/>
      <c r="U1607" s="487"/>
      <c r="V1607" s="486"/>
      <c r="W1607" s="487"/>
      <c r="X1607" s="486"/>
      <c r="Y1607" s="487"/>
      <c r="Z1607" s="486"/>
      <c r="AA1607" s="487"/>
    </row>
    <row r="1608" spans="2:27" x14ac:dyDescent="0.2">
      <c r="B1608" s="406"/>
      <c r="C1608" s="372"/>
      <c r="D1608" s="372"/>
      <c r="E1608" s="486"/>
      <c r="F1608" s="487"/>
      <c r="G1608" s="486"/>
      <c r="H1608" s="487"/>
      <c r="I1608" s="486"/>
      <c r="J1608" s="487"/>
      <c r="K1608" s="486"/>
      <c r="L1608" s="487"/>
      <c r="M1608" s="486"/>
      <c r="N1608" s="487"/>
      <c r="O1608" s="486"/>
      <c r="P1608" s="487"/>
      <c r="Q1608" s="486"/>
      <c r="R1608" s="487"/>
      <c r="S1608" s="486"/>
      <c r="T1608" s="487"/>
      <c r="U1608" s="486"/>
      <c r="V1608" s="487"/>
      <c r="W1608" s="486"/>
      <c r="X1608" s="487"/>
      <c r="Y1608" s="486"/>
      <c r="Z1608" s="487"/>
      <c r="AA1608" s="402"/>
    </row>
    <row r="1609" spans="2:27" x14ac:dyDescent="0.2">
      <c r="B1609" s="405"/>
      <c r="C1609" s="372"/>
      <c r="D1609" s="372"/>
      <c r="E1609" s="402"/>
      <c r="F1609" s="486"/>
      <c r="G1609" s="487"/>
      <c r="H1609" s="486"/>
      <c r="I1609" s="487"/>
      <c r="J1609" s="486"/>
      <c r="K1609" s="487"/>
      <c r="L1609" s="486"/>
      <c r="M1609" s="487"/>
      <c r="N1609" s="486"/>
      <c r="O1609" s="487"/>
      <c r="P1609" s="486"/>
      <c r="Q1609" s="487"/>
      <c r="R1609" s="486"/>
      <c r="S1609" s="487"/>
      <c r="T1609" s="486"/>
      <c r="U1609" s="487"/>
      <c r="V1609" s="486"/>
      <c r="W1609" s="487"/>
      <c r="X1609" s="486"/>
      <c r="Y1609" s="487"/>
      <c r="Z1609" s="486"/>
      <c r="AA1609" s="487"/>
    </row>
    <row r="1610" spans="2:27" x14ac:dyDescent="0.2">
      <c r="B1610" s="406"/>
      <c r="C1610" s="372"/>
      <c r="D1610" s="372"/>
      <c r="E1610" s="486"/>
      <c r="F1610" s="487"/>
      <c r="G1610" s="486"/>
      <c r="H1610" s="487"/>
      <c r="I1610" s="486"/>
      <c r="J1610" s="487"/>
      <c r="K1610" s="486"/>
      <c r="L1610" s="487"/>
      <c r="M1610" s="486"/>
      <c r="N1610" s="487"/>
      <c r="O1610" s="486"/>
      <c r="P1610" s="487"/>
      <c r="Q1610" s="486"/>
      <c r="R1610" s="487"/>
      <c r="S1610" s="486"/>
      <c r="T1610" s="487"/>
      <c r="U1610" s="486"/>
      <c r="V1610" s="487"/>
      <c r="W1610" s="486"/>
      <c r="X1610" s="487"/>
      <c r="Y1610" s="486"/>
      <c r="Z1610" s="487"/>
      <c r="AA1610" s="402"/>
    </row>
    <row r="1611" spans="2:27" x14ac:dyDescent="0.2">
      <c r="B1611" s="405"/>
      <c r="C1611" s="372"/>
      <c r="D1611" s="372"/>
      <c r="E1611" s="402"/>
      <c r="F1611" s="486"/>
      <c r="G1611" s="487"/>
      <c r="H1611" s="486"/>
      <c r="I1611" s="487"/>
      <c r="J1611" s="486"/>
      <c r="K1611" s="487"/>
      <c r="L1611" s="486"/>
      <c r="M1611" s="487"/>
      <c r="N1611" s="486"/>
      <c r="O1611" s="487"/>
      <c r="P1611" s="486"/>
      <c r="Q1611" s="487"/>
      <c r="R1611" s="486"/>
      <c r="S1611" s="487"/>
      <c r="T1611" s="486"/>
      <c r="U1611" s="487"/>
      <c r="V1611" s="486"/>
      <c r="W1611" s="487"/>
      <c r="X1611" s="486"/>
      <c r="Y1611" s="487"/>
      <c r="Z1611" s="486"/>
      <c r="AA1611" s="487"/>
    </row>
    <row r="1612" spans="2:27" x14ac:dyDescent="0.2">
      <c r="B1612" s="406"/>
      <c r="C1612" s="372"/>
      <c r="D1612" s="372"/>
      <c r="E1612" s="486"/>
      <c r="F1612" s="487"/>
      <c r="G1612" s="486"/>
      <c r="H1612" s="487"/>
      <c r="I1612" s="486"/>
      <c r="J1612" s="487"/>
      <c r="K1612" s="486"/>
      <c r="L1612" s="487"/>
      <c r="M1612" s="486"/>
      <c r="N1612" s="487"/>
      <c r="O1612" s="486"/>
      <c r="P1612" s="487"/>
      <c r="Q1612" s="486"/>
      <c r="R1612" s="487"/>
      <c r="S1612" s="486"/>
      <c r="T1612" s="487"/>
      <c r="U1612" s="486"/>
      <c r="V1612" s="487"/>
      <c r="W1612" s="486"/>
      <c r="X1612" s="487"/>
      <c r="Y1612" s="486"/>
      <c r="Z1612" s="487"/>
      <c r="AA1612" s="402"/>
    </row>
    <row r="1613" spans="2:27" x14ac:dyDescent="0.2">
      <c r="B1613" s="405"/>
      <c r="C1613" s="372"/>
      <c r="D1613" s="372"/>
      <c r="E1613" s="402"/>
      <c r="F1613" s="486"/>
      <c r="G1613" s="487"/>
      <c r="H1613" s="486"/>
      <c r="I1613" s="487"/>
      <c r="J1613" s="486"/>
      <c r="K1613" s="487"/>
      <c r="L1613" s="486"/>
      <c r="M1613" s="487"/>
      <c r="N1613" s="486"/>
      <c r="O1613" s="487"/>
      <c r="P1613" s="486"/>
      <c r="Q1613" s="487"/>
      <c r="R1613" s="486"/>
      <c r="S1613" s="487"/>
      <c r="T1613" s="486"/>
      <c r="U1613" s="487"/>
      <c r="V1613" s="486"/>
      <c r="W1613" s="487"/>
      <c r="X1613" s="486"/>
      <c r="Y1613" s="487"/>
      <c r="Z1613" s="486"/>
      <c r="AA1613" s="487"/>
    </row>
    <row r="1614" spans="2:27" x14ac:dyDescent="0.2">
      <c r="B1614" s="406"/>
      <c r="C1614" s="372"/>
      <c r="D1614" s="372"/>
      <c r="E1614" s="486"/>
      <c r="F1614" s="487"/>
      <c r="G1614" s="486"/>
      <c r="H1614" s="487"/>
      <c r="I1614" s="486"/>
      <c r="J1614" s="487"/>
      <c r="K1614" s="486"/>
      <c r="L1614" s="487"/>
      <c r="M1614" s="486"/>
      <c r="N1614" s="487"/>
      <c r="O1614" s="486"/>
      <c r="P1614" s="487"/>
      <c r="Q1614" s="486"/>
      <c r="R1614" s="487"/>
      <c r="S1614" s="486"/>
      <c r="T1614" s="487"/>
      <c r="U1614" s="486"/>
      <c r="V1614" s="487"/>
      <c r="W1614" s="486"/>
      <c r="X1614" s="487"/>
      <c r="Y1614" s="486"/>
      <c r="Z1614" s="487"/>
      <c r="AA1614" s="402"/>
    </row>
    <row r="1615" spans="2:27" x14ac:dyDescent="0.2">
      <c r="B1615" s="405"/>
      <c r="C1615" s="372"/>
      <c r="D1615" s="372"/>
      <c r="E1615" s="402"/>
      <c r="F1615" s="486"/>
      <c r="G1615" s="487"/>
      <c r="H1615" s="486"/>
      <c r="I1615" s="487"/>
      <c r="J1615" s="486"/>
      <c r="K1615" s="487"/>
      <c r="L1615" s="486"/>
      <c r="M1615" s="487"/>
      <c r="N1615" s="486"/>
      <c r="O1615" s="487"/>
      <c r="P1615" s="486"/>
      <c r="Q1615" s="487"/>
      <c r="R1615" s="486"/>
      <c r="S1615" s="487"/>
      <c r="T1615" s="486"/>
      <c r="U1615" s="487"/>
      <c r="V1615" s="486"/>
      <c r="W1615" s="487"/>
      <c r="X1615" s="486"/>
      <c r="Y1615" s="487"/>
      <c r="Z1615" s="486"/>
      <c r="AA1615" s="487"/>
    </row>
    <row r="1616" spans="2:27" x14ac:dyDescent="0.2">
      <c r="B1616" s="406"/>
      <c r="C1616" s="372"/>
      <c r="D1616" s="372"/>
      <c r="E1616" s="486"/>
      <c r="F1616" s="487"/>
      <c r="G1616" s="486"/>
      <c r="H1616" s="487"/>
      <c r="I1616" s="486"/>
      <c r="J1616" s="487"/>
      <c r="K1616" s="486"/>
      <c r="L1616" s="487"/>
      <c r="M1616" s="486"/>
      <c r="N1616" s="487"/>
      <c r="O1616" s="486"/>
      <c r="P1616" s="487"/>
      <c r="Q1616" s="486"/>
      <c r="R1616" s="487"/>
      <c r="S1616" s="486"/>
      <c r="T1616" s="487"/>
      <c r="U1616" s="486"/>
      <c r="V1616" s="487"/>
      <c r="W1616" s="486"/>
      <c r="X1616" s="487"/>
      <c r="Y1616" s="486"/>
      <c r="Z1616" s="487"/>
      <c r="AA1616" s="402"/>
    </row>
    <row r="1617" spans="2:27" x14ac:dyDescent="0.2">
      <c r="B1617" s="405"/>
      <c r="C1617" s="372"/>
      <c r="D1617" s="372"/>
      <c r="E1617" s="402"/>
      <c r="F1617" s="486"/>
      <c r="G1617" s="487"/>
      <c r="H1617" s="486"/>
      <c r="I1617" s="487"/>
      <c r="J1617" s="486"/>
      <c r="K1617" s="487"/>
      <c r="L1617" s="486"/>
      <c r="M1617" s="487"/>
      <c r="N1617" s="486"/>
      <c r="O1617" s="487"/>
      <c r="P1617" s="486"/>
      <c r="Q1617" s="487"/>
      <c r="R1617" s="486"/>
      <c r="S1617" s="487"/>
      <c r="T1617" s="486"/>
      <c r="U1617" s="487"/>
      <c r="V1617" s="486"/>
      <c r="W1617" s="487"/>
      <c r="X1617" s="486"/>
      <c r="Y1617" s="487"/>
      <c r="Z1617" s="486"/>
      <c r="AA1617" s="487"/>
    </row>
    <row r="1618" spans="2:27" x14ac:dyDescent="0.2">
      <c r="B1618" s="406"/>
      <c r="C1618" s="372"/>
      <c r="D1618" s="372"/>
      <c r="E1618" s="486"/>
      <c r="F1618" s="487"/>
      <c r="G1618" s="486"/>
      <c r="H1618" s="487"/>
      <c r="I1618" s="486"/>
      <c r="J1618" s="487"/>
      <c r="K1618" s="486"/>
      <c r="L1618" s="487"/>
      <c r="M1618" s="486"/>
      <c r="N1618" s="487"/>
      <c r="O1618" s="486"/>
      <c r="P1618" s="487"/>
      <c r="Q1618" s="486"/>
      <c r="R1618" s="487"/>
      <c r="S1618" s="486"/>
      <c r="T1618" s="487"/>
      <c r="U1618" s="486"/>
      <c r="V1618" s="487"/>
      <c r="W1618" s="486"/>
      <c r="X1618" s="487"/>
      <c r="Y1618" s="486"/>
      <c r="Z1618" s="487"/>
      <c r="AA1618" s="402"/>
    </row>
    <row r="1619" spans="2:27" x14ac:dyDescent="0.2">
      <c r="B1619" s="405"/>
      <c r="C1619" s="372"/>
      <c r="D1619" s="372"/>
      <c r="E1619" s="402"/>
      <c r="F1619" s="486"/>
      <c r="G1619" s="487"/>
      <c r="H1619" s="486"/>
      <c r="I1619" s="487"/>
      <c r="J1619" s="486"/>
      <c r="K1619" s="487"/>
      <c r="L1619" s="486"/>
      <c r="M1619" s="487"/>
      <c r="N1619" s="486"/>
      <c r="O1619" s="487"/>
      <c r="P1619" s="486"/>
      <c r="Q1619" s="487"/>
      <c r="R1619" s="486"/>
      <c r="S1619" s="487"/>
      <c r="T1619" s="486"/>
      <c r="U1619" s="487"/>
      <c r="V1619" s="486"/>
      <c r="W1619" s="487"/>
      <c r="X1619" s="486"/>
      <c r="Y1619" s="487"/>
      <c r="Z1619" s="486"/>
      <c r="AA1619" s="487"/>
    </row>
    <row r="1620" spans="2:27" x14ac:dyDescent="0.2">
      <c r="B1620" s="406"/>
      <c r="C1620" s="372"/>
      <c r="D1620" s="372"/>
      <c r="E1620" s="486"/>
      <c r="F1620" s="487"/>
      <c r="G1620" s="486"/>
      <c r="H1620" s="487"/>
      <c r="I1620" s="486"/>
      <c r="J1620" s="487"/>
      <c r="K1620" s="486"/>
      <c r="L1620" s="487"/>
      <c r="M1620" s="486"/>
      <c r="N1620" s="487"/>
      <c r="O1620" s="486"/>
      <c r="P1620" s="487"/>
      <c r="Q1620" s="486"/>
      <c r="R1620" s="487"/>
      <c r="S1620" s="486"/>
      <c r="T1620" s="487"/>
      <c r="U1620" s="486"/>
      <c r="V1620" s="487"/>
      <c r="W1620" s="486"/>
      <c r="X1620" s="487"/>
      <c r="Y1620" s="486"/>
      <c r="Z1620" s="487"/>
      <c r="AA1620" s="402"/>
    </row>
    <row r="1621" spans="2:27" x14ac:dyDescent="0.2">
      <c r="B1621" s="405"/>
      <c r="C1621" s="372"/>
      <c r="D1621" s="372"/>
      <c r="E1621" s="402"/>
      <c r="F1621" s="486"/>
      <c r="G1621" s="487"/>
      <c r="H1621" s="486"/>
      <c r="I1621" s="487"/>
      <c r="J1621" s="486"/>
      <c r="K1621" s="487"/>
      <c r="L1621" s="486"/>
      <c r="M1621" s="487"/>
      <c r="N1621" s="486"/>
      <c r="O1621" s="487"/>
      <c r="P1621" s="486"/>
      <c r="Q1621" s="487"/>
      <c r="R1621" s="486"/>
      <c r="S1621" s="487"/>
      <c r="T1621" s="486"/>
      <c r="U1621" s="487"/>
      <c r="V1621" s="486"/>
      <c r="W1621" s="487"/>
      <c r="X1621" s="486"/>
      <c r="Y1621" s="487"/>
      <c r="Z1621" s="486"/>
      <c r="AA1621" s="487"/>
    </row>
    <row r="1622" spans="2:27" x14ac:dyDescent="0.2">
      <c r="B1622" s="406"/>
      <c r="C1622" s="372"/>
      <c r="D1622" s="372"/>
      <c r="E1622" s="486"/>
      <c r="F1622" s="487"/>
      <c r="G1622" s="486"/>
      <c r="H1622" s="487"/>
      <c r="I1622" s="486"/>
      <c r="J1622" s="487"/>
      <c r="K1622" s="486"/>
      <c r="L1622" s="487"/>
      <c r="M1622" s="486"/>
      <c r="N1622" s="487"/>
      <c r="O1622" s="486"/>
      <c r="P1622" s="487"/>
      <c r="Q1622" s="486"/>
      <c r="R1622" s="487"/>
      <c r="S1622" s="486"/>
      <c r="T1622" s="487"/>
      <c r="U1622" s="486"/>
      <c r="V1622" s="487"/>
      <c r="W1622" s="486"/>
      <c r="X1622" s="487"/>
      <c r="Y1622" s="486"/>
      <c r="Z1622" s="487"/>
      <c r="AA1622" s="402"/>
    </row>
    <row r="1623" spans="2:27" x14ac:dyDescent="0.2">
      <c r="B1623" s="405"/>
      <c r="C1623" s="372"/>
      <c r="D1623" s="372"/>
      <c r="E1623" s="402"/>
      <c r="F1623" s="486"/>
      <c r="G1623" s="487"/>
      <c r="H1623" s="486"/>
      <c r="I1623" s="487"/>
      <c r="J1623" s="486"/>
      <c r="K1623" s="487"/>
      <c r="L1623" s="486"/>
      <c r="M1623" s="487"/>
      <c r="N1623" s="486"/>
      <c r="O1623" s="487"/>
      <c r="P1623" s="486"/>
      <c r="Q1623" s="487"/>
      <c r="R1623" s="486"/>
      <c r="S1623" s="487"/>
      <c r="T1623" s="486"/>
      <c r="U1623" s="487"/>
      <c r="V1623" s="486"/>
      <c r="W1623" s="487"/>
      <c r="X1623" s="486"/>
      <c r="Y1623" s="487"/>
      <c r="Z1623" s="486"/>
      <c r="AA1623" s="487"/>
    </row>
    <row r="1624" spans="2:27" x14ac:dyDescent="0.2">
      <c r="B1624" s="406"/>
      <c r="C1624" s="372"/>
      <c r="D1624" s="372"/>
      <c r="E1624" s="486"/>
      <c r="F1624" s="487"/>
      <c r="G1624" s="486"/>
      <c r="H1624" s="487"/>
      <c r="I1624" s="486"/>
      <c r="J1624" s="487"/>
      <c r="K1624" s="486"/>
      <c r="L1624" s="487"/>
      <c r="M1624" s="486"/>
      <c r="N1624" s="487"/>
      <c r="O1624" s="486"/>
      <c r="P1624" s="487"/>
      <c r="Q1624" s="486"/>
      <c r="R1624" s="487"/>
      <c r="S1624" s="486"/>
      <c r="T1624" s="487"/>
      <c r="U1624" s="486"/>
      <c r="V1624" s="487"/>
      <c r="W1624" s="486"/>
      <c r="X1624" s="487"/>
      <c r="Y1624" s="486"/>
      <c r="Z1624" s="487"/>
      <c r="AA1624" s="402"/>
    </row>
    <row r="1625" spans="2:27" x14ac:dyDescent="0.2">
      <c r="B1625" s="405"/>
      <c r="C1625" s="372"/>
      <c r="D1625" s="372"/>
      <c r="E1625" s="402"/>
      <c r="F1625" s="486"/>
      <c r="G1625" s="487"/>
      <c r="H1625" s="486"/>
      <c r="I1625" s="487"/>
      <c r="J1625" s="486"/>
      <c r="K1625" s="487"/>
      <c r="L1625" s="486"/>
      <c r="M1625" s="487"/>
      <c r="N1625" s="486"/>
      <c r="O1625" s="487"/>
      <c r="P1625" s="486"/>
      <c r="Q1625" s="487"/>
      <c r="R1625" s="486"/>
      <c r="S1625" s="487"/>
      <c r="T1625" s="486"/>
      <c r="U1625" s="487"/>
      <c r="V1625" s="486"/>
      <c r="W1625" s="487"/>
      <c r="X1625" s="486"/>
      <c r="Y1625" s="487"/>
      <c r="Z1625" s="486"/>
      <c r="AA1625" s="487"/>
    </row>
    <row r="1626" spans="2:27" x14ac:dyDescent="0.2">
      <c r="B1626" s="406"/>
      <c r="C1626" s="372"/>
      <c r="D1626" s="372"/>
      <c r="E1626" s="486"/>
      <c r="F1626" s="487"/>
      <c r="G1626" s="486"/>
      <c r="H1626" s="487"/>
      <c r="I1626" s="486"/>
      <c r="J1626" s="487"/>
      <c r="K1626" s="486"/>
      <c r="L1626" s="487"/>
      <c r="M1626" s="486"/>
      <c r="N1626" s="487"/>
      <c r="O1626" s="486"/>
      <c r="P1626" s="487"/>
      <c r="Q1626" s="486"/>
      <c r="R1626" s="487"/>
      <c r="S1626" s="486"/>
      <c r="T1626" s="487"/>
      <c r="U1626" s="486"/>
      <c r="V1626" s="487"/>
      <c r="W1626" s="486"/>
      <c r="X1626" s="487"/>
      <c r="Y1626" s="486"/>
      <c r="Z1626" s="487"/>
      <c r="AA1626" s="402"/>
    </row>
    <row r="1627" spans="2:27" x14ac:dyDescent="0.2">
      <c r="B1627" s="405"/>
      <c r="C1627" s="372"/>
      <c r="D1627" s="372"/>
      <c r="E1627" s="402"/>
      <c r="F1627" s="486"/>
      <c r="G1627" s="487"/>
      <c r="H1627" s="486"/>
      <c r="I1627" s="487"/>
      <c r="J1627" s="486"/>
      <c r="K1627" s="487"/>
      <c r="L1627" s="486"/>
      <c r="M1627" s="487"/>
      <c r="N1627" s="486"/>
      <c r="O1627" s="487"/>
      <c r="P1627" s="486"/>
      <c r="Q1627" s="487"/>
      <c r="R1627" s="486"/>
      <c r="S1627" s="487"/>
      <c r="T1627" s="486"/>
      <c r="U1627" s="487"/>
      <c r="V1627" s="486"/>
      <c r="W1627" s="487"/>
      <c r="X1627" s="486"/>
      <c r="Y1627" s="487"/>
      <c r="Z1627" s="486"/>
      <c r="AA1627" s="487"/>
    </row>
    <row r="1628" spans="2:27" x14ac:dyDescent="0.2">
      <c r="B1628" s="406"/>
      <c r="C1628" s="372"/>
      <c r="D1628" s="372"/>
      <c r="E1628" s="486"/>
      <c r="F1628" s="487"/>
      <c r="G1628" s="486"/>
      <c r="H1628" s="487"/>
      <c r="I1628" s="486"/>
      <c r="J1628" s="487"/>
      <c r="K1628" s="486"/>
      <c r="L1628" s="487"/>
      <c r="M1628" s="486"/>
      <c r="N1628" s="487"/>
      <c r="O1628" s="486"/>
      <c r="P1628" s="487"/>
      <c r="Q1628" s="486"/>
      <c r="R1628" s="487"/>
      <c r="S1628" s="486"/>
      <c r="T1628" s="487"/>
      <c r="U1628" s="486"/>
      <c r="V1628" s="487"/>
      <c r="W1628" s="486"/>
      <c r="X1628" s="487"/>
      <c r="Y1628" s="486"/>
      <c r="Z1628" s="487"/>
      <c r="AA1628" s="402"/>
    </row>
    <row r="1629" spans="2:27" x14ac:dyDescent="0.2">
      <c r="B1629" s="405"/>
      <c r="C1629" s="372"/>
      <c r="D1629" s="372"/>
      <c r="E1629" s="402"/>
      <c r="F1629" s="486"/>
      <c r="G1629" s="487"/>
      <c r="H1629" s="486"/>
      <c r="I1629" s="487"/>
      <c r="J1629" s="486"/>
      <c r="K1629" s="487"/>
      <c r="L1629" s="486"/>
      <c r="M1629" s="487"/>
      <c r="N1629" s="486"/>
      <c r="O1629" s="487"/>
      <c r="P1629" s="486"/>
      <c r="Q1629" s="487"/>
      <c r="R1629" s="486"/>
      <c r="S1629" s="487"/>
      <c r="T1629" s="486"/>
      <c r="U1629" s="487"/>
      <c r="V1629" s="486"/>
      <c r="W1629" s="487"/>
      <c r="X1629" s="486"/>
      <c r="Y1629" s="487"/>
      <c r="Z1629" s="486"/>
      <c r="AA1629" s="487"/>
    </row>
    <row r="1630" spans="2:27" x14ac:dyDescent="0.2">
      <c r="B1630" s="406"/>
      <c r="C1630" s="372"/>
      <c r="D1630" s="372"/>
      <c r="E1630" s="486"/>
      <c r="F1630" s="487"/>
      <c r="G1630" s="486"/>
      <c r="H1630" s="487"/>
      <c r="I1630" s="486"/>
      <c r="J1630" s="487"/>
      <c r="K1630" s="486"/>
      <c r="L1630" s="487"/>
      <c r="M1630" s="486"/>
      <c r="N1630" s="487"/>
      <c r="O1630" s="486"/>
      <c r="P1630" s="487"/>
      <c r="Q1630" s="486"/>
      <c r="R1630" s="487"/>
      <c r="S1630" s="486"/>
      <c r="T1630" s="487"/>
      <c r="U1630" s="486"/>
      <c r="V1630" s="487"/>
      <c r="W1630" s="486"/>
      <c r="X1630" s="487"/>
      <c r="Y1630" s="486"/>
      <c r="Z1630" s="487"/>
      <c r="AA1630" s="402"/>
    </row>
    <row r="1631" spans="2:27" x14ac:dyDescent="0.2">
      <c r="B1631" s="405"/>
      <c r="C1631" s="372"/>
      <c r="D1631" s="372"/>
      <c r="E1631" s="402"/>
      <c r="F1631" s="486"/>
      <c r="G1631" s="487"/>
      <c r="H1631" s="486"/>
      <c r="I1631" s="487"/>
      <c r="J1631" s="486"/>
      <c r="K1631" s="487"/>
      <c r="L1631" s="486"/>
      <c r="M1631" s="487"/>
      <c r="N1631" s="486"/>
      <c r="O1631" s="487"/>
      <c r="P1631" s="486"/>
      <c r="Q1631" s="487"/>
      <c r="R1631" s="486"/>
      <c r="S1631" s="487"/>
      <c r="T1631" s="486"/>
      <c r="U1631" s="487"/>
      <c r="V1631" s="486"/>
      <c r="W1631" s="487"/>
      <c r="X1631" s="486"/>
      <c r="Y1631" s="487"/>
      <c r="Z1631" s="486"/>
      <c r="AA1631" s="487"/>
    </row>
    <row r="1632" spans="2:27" x14ac:dyDescent="0.2">
      <c r="B1632" s="406"/>
      <c r="C1632" s="372"/>
      <c r="D1632" s="372"/>
      <c r="E1632" s="486"/>
      <c r="F1632" s="487"/>
      <c r="G1632" s="486"/>
      <c r="H1632" s="487"/>
      <c r="I1632" s="486"/>
      <c r="J1632" s="487"/>
      <c r="K1632" s="486"/>
      <c r="L1632" s="487"/>
      <c r="M1632" s="486"/>
      <c r="N1632" s="487"/>
      <c r="O1632" s="486"/>
      <c r="P1632" s="487"/>
      <c r="Q1632" s="486"/>
      <c r="R1632" s="487"/>
      <c r="S1632" s="486"/>
      <c r="T1632" s="487"/>
      <c r="U1632" s="486"/>
      <c r="V1632" s="487"/>
      <c r="W1632" s="486"/>
      <c r="X1632" s="487"/>
      <c r="Y1632" s="486"/>
      <c r="Z1632" s="487"/>
      <c r="AA1632" s="402"/>
    </row>
    <row r="1633" spans="2:27" x14ac:dyDescent="0.2">
      <c r="B1633" s="405"/>
      <c r="C1633" s="372"/>
      <c r="D1633" s="372"/>
      <c r="E1633" s="402"/>
      <c r="F1633" s="486"/>
      <c r="G1633" s="487"/>
      <c r="H1633" s="486"/>
      <c r="I1633" s="487"/>
      <c r="J1633" s="486"/>
      <c r="K1633" s="487"/>
      <c r="L1633" s="486"/>
      <c r="M1633" s="487"/>
      <c r="N1633" s="486"/>
      <c r="O1633" s="487"/>
      <c r="P1633" s="486"/>
      <c r="Q1633" s="487"/>
      <c r="R1633" s="486"/>
      <c r="S1633" s="487"/>
      <c r="T1633" s="486"/>
      <c r="U1633" s="487"/>
      <c r="V1633" s="486"/>
      <c r="W1633" s="487"/>
      <c r="X1633" s="486"/>
      <c r="Y1633" s="487"/>
      <c r="Z1633" s="486"/>
      <c r="AA1633" s="487"/>
    </row>
    <row r="1634" spans="2:27" x14ac:dyDescent="0.2">
      <c r="B1634" s="406"/>
      <c r="C1634" s="372"/>
      <c r="D1634" s="372"/>
      <c r="E1634" s="486"/>
      <c r="F1634" s="487"/>
      <c r="G1634" s="486"/>
      <c r="H1634" s="487"/>
      <c r="I1634" s="486"/>
      <c r="J1634" s="487"/>
      <c r="K1634" s="486"/>
      <c r="L1634" s="487"/>
      <c r="M1634" s="486"/>
      <c r="N1634" s="487"/>
      <c r="O1634" s="486"/>
      <c r="P1634" s="487"/>
      <c r="Q1634" s="486"/>
      <c r="R1634" s="487"/>
      <c r="S1634" s="486"/>
      <c r="T1634" s="487"/>
      <c r="U1634" s="486"/>
      <c r="V1634" s="487"/>
      <c r="W1634" s="486"/>
      <c r="X1634" s="487"/>
      <c r="Y1634" s="486"/>
      <c r="Z1634" s="487"/>
      <c r="AA1634" s="402"/>
    </row>
    <row r="1635" spans="2:27" x14ac:dyDescent="0.2">
      <c r="B1635" s="405"/>
      <c r="C1635" s="372"/>
      <c r="D1635" s="372"/>
      <c r="E1635" s="402"/>
      <c r="F1635" s="486"/>
      <c r="G1635" s="487"/>
      <c r="H1635" s="486"/>
      <c r="I1635" s="487"/>
      <c r="J1635" s="486"/>
      <c r="K1635" s="487"/>
      <c r="L1635" s="486"/>
      <c r="M1635" s="487"/>
      <c r="N1635" s="486"/>
      <c r="O1635" s="487"/>
      <c r="P1635" s="486"/>
      <c r="Q1635" s="487"/>
      <c r="R1635" s="486"/>
      <c r="S1635" s="487"/>
      <c r="T1635" s="486"/>
      <c r="U1635" s="487"/>
      <c r="V1635" s="486"/>
      <c r="W1635" s="487"/>
      <c r="X1635" s="486"/>
      <c r="Y1635" s="487"/>
      <c r="Z1635" s="486"/>
      <c r="AA1635" s="487"/>
    </row>
    <row r="1636" spans="2:27" x14ac:dyDescent="0.2">
      <c r="B1636" s="406"/>
      <c r="C1636" s="372"/>
      <c r="D1636" s="372"/>
      <c r="E1636" s="486"/>
      <c r="F1636" s="487"/>
      <c r="G1636" s="486"/>
      <c r="H1636" s="487"/>
      <c r="I1636" s="486"/>
      <c r="J1636" s="487"/>
      <c r="K1636" s="486"/>
      <c r="L1636" s="487"/>
      <c r="M1636" s="486"/>
      <c r="N1636" s="487"/>
      <c r="O1636" s="486"/>
      <c r="P1636" s="487"/>
      <c r="Q1636" s="486"/>
      <c r="R1636" s="487"/>
      <c r="S1636" s="486"/>
      <c r="T1636" s="487"/>
      <c r="U1636" s="486"/>
      <c r="V1636" s="487"/>
      <c r="W1636" s="486"/>
      <c r="X1636" s="487"/>
      <c r="Y1636" s="486"/>
      <c r="Z1636" s="487"/>
      <c r="AA1636" s="402"/>
    </row>
    <row r="1637" spans="2:27" x14ac:dyDescent="0.2">
      <c r="B1637" s="405"/>
      <c r="C1637" s="372"/>
      <c r="D1637" s="372"/>
      <c r="E1637" s="402"/>
      <c r="F1637" s="486"/>
      <c r="G1637" s="487"/>
      <c r="H1637" s="486"/>
      <c r="I1637" s="487"/>
      <c r="J1637" s="486"/>
      <c r="K1637" s="487"/>
      <c r="L1637" s="486"/>
      <c r="M1637" s="487"/>
      <c r="N1637" s="486"/>
      <c r="O1637" s="487"/>
      <c r="P1637" s="486"/>
      <c r="Q1637" s="487"/>
      <c r="R1637" s="486"/>
      <c r="S1637" s="487"/>
      <c r="T1637" s="486"/>
      <c r="U1637" s="487"/>
      <c r="V1637" s="486"/>
      <c r="W1637" s="487"/>
      <c r="X1637" s="486"/>
      <c r="Y1637" s="487"/>
      <c r="Z1637" s="486"/>
      <c r="AA1637" s="487"/>
    </row>
    <row r="1638" spans="2:27" x14ac:dyDescent="0.2">
      <c r="B1638" s="406"/>
      <c r="C1638" s="372"/>
      <c r="D1638" s="372"/>
      <c r="E1638" s="486"/>
      <c r="F1638" s="487"/>
      <c r="G1638" s="486"/>
      <c r="H1638" s="487"/>
      <c r="I1638" s="486"/>
      <c r="J1638" s="487"/>
      <c r="K1638" s="486"/>
      <c r="L1638" s="487"/>
      <c r="M1638" s="486"/>
      <c r="N1638" s="487"/>
      <c r="O1638" s="486"/>
      <c r="P1638" s="487"/>
      <c r="Q1638" s="486"/>
      <c r="R1638" s="487"/>
      <c r="S1638" s="486"/>
      <c r="T1638" s="487"/>
      <c r="U1638" s="486"/>
      <c r="V1638" s="487"/>
      <c r="W1638" s="486"/>
      <c r="X1638" s="487"/>
      <c r="Y1638" s="486"/>
      <c r="Z1638" s="487"/>
      <c r="AA1638" s="402"/>
    </row>
    <row r="1639" spans="2:27" x14ac:dyDescent="0.2">
      <c r="B1639" s="405"/>
      <c r="C1639" s="372"/>
      <c r="D1639" s="372"/>
      <c r="E1639" s="402"/>
      <c r="F1639" s="486"/>
      <c r="G1639" s="487"/>
      <c r="H1639" s="486"/>
      <c r="I1639" s="487"/>
      <c r="J1639" s="486"/>
      <c r="K1639" s="487"/>
      <c r="L1639" s="486"/>
      <c r="M1639" s="487"/>
      <c r="N1639" s="486"/>
      <c r="O1639" s="487"/>
      <c r="P1639" s="486"/>
      <c r="Q1639" s="487"/>
      <c r="R1639" s="486"/>
      <c r="S1639" s="487"/>
      <c r="T1639" s="486"/>
      <c r="U1639" s="487"/>
      <c r="V1639" s="486"/>
      <c r="W1639" s="487"/>
      <c r="X1639" s="486"/>
      <c r="Y1639" s="487"/>
      <c r="Z1639" s="486"/>
      <c r="AA1639" s="487"/>
    </row>
    <row r="1640" spans="2:27" x14ac:dyDescent="0.2">
      <c r="B1640" s="406"/>
      <c r="C1640" s="372"/>
      <c r="D1640" s="372"/>
      <c r="E1640" s="486"/>
      <c r="F1640" s="487"/>
      <c r="G1640" s="486"/>
      <c r="H1640" s="487"/>
      <c r="I1640" s="486"/>
      <c r="J1640" s="487"/>
      <c r="K1640" s="486"/>
      <c r="L1640" s="487"/>
      <c r="M1640" s="486"/>
      <c r="N1640" s="487"/>
      <c r="O1640" s="486"/>
      <c r="P1640" s="487"/>
      <c r="Q1640" s="486"/>
      <c r="R1640" s="487"/>
      <c r="S1640" s="486"/>
      <c r="T1640" s="487"/>
      <c r="U1640" s="486"/>
      <c r="V1640" s="487"/>
      <c r="W1640" s="486"/>
      <c r="X1640" s="487"/>
      <c r="Y1640" s="486"/>
      <c r="Z1640" s="487"/>
      <c r="AA1640" s="402"/>
    </row>
    <row r="1641" spans="2:27" x14ac:dyDescent="0.2">
      <c r="B1641" s="405"/>
      <c r="C1641" s="372"/>
      <c r="D1641" s="372"/>
      <c r="E1641" s="402"/>
      <c r="F1641" s="486"/>
      <c r="G1641" s="487"/>
      <c r="H1641" s="486"/>
      <c r="I1641" s="487"/>
      <c r="J1641" s="486"/>
      <c r="K1641" s="487"/>
      <c r="L1641" s="486"/>
      <c r="M1641" s="487"/>
      <c r="N1641" s="486"/>
      <c r="O1641" s="487"/>
      <c r="P1641" s="486"/>
      <c r="Q1641" s="487"/>
      <c r="R1641" s="486"/>
      <c r="S1641" s="487"/>
      <c r="T1641" s="486"/>
      <c r="U1641" s="487"/>
      <c r="V1641" s="486"/>
      <c r="W1641" s="487"/>
      <c r="X1641" s="486"/>
      <c r="Y1641" s="487"/>
      <c r="Z1641" s="486"/>
      <c r="AA1641" s="487"/>
    </row>
    <row r="1642" spans="2:27" x14ac:dyDescent="0.2">
      <c r="B1642" s="406"/>
      <c r="C1642" s="372"/>
      <c r="D1642" s="372"/>
      <c r="E1642" s="486"/>
      <c r="F1642" s="487"/>
      <c r="G1642" s="486"/>
      <c r="H1642" s="487"/>
      <c r="I1642" s="486"/>
      <c r="J1642" s="487"/>
      <c r="K1642" s="486"/>
      <c r="L1642" s="487"/>
      <c r="M1642" s="486"/>
      <c r="N1642" s="487"/>
      <c r="O1642" s="486"/>
      <c r="P1642" s="487"/>
      <c r="Q1642" s="486"/>
      <c r="R1642" s="487"/>
      <c r="S1642" s="486"/>
      <c r="T1642" s="487"/>
      <c r="U1642" s="486"/>
      <c r="V1642" s="487"/>
      <c r="W1642" s="486"/>
      <c r="X1642" s="487"/>
      <c r="Y1642" s="486"/>
      <c r="Z1642" s="487"/>
      <c r="AA1642" s="402"/>
    </row>
    <row r="1643" spans="2:27" x14ac:dyDescent="0.2">
      <c r="B1643" s="405"/>
      <c r="C1643" s="372"/>
      <c r="D1643" s="372"/>
      <c r="E1643" s="402"/>
      <c r="F1643" s="486"/>
      <c r="G1643" s="487"/>
      <c r="H1643" s="486"/>
      <c r="I1643" s="487"/>
      <c r="J1643" s="486"/>
      <c r="K1643" s="487"/>
      <c r="L1643" s="486"/>
      <c r="M1643" s="487"/>
      <c r="N1643" s="486"/>
      <c r="O1643" s="487"/>
      <c r="P1643" s="486"/>
      <c r="Q1643" s="487"/>
      <c r="R1643" s="486"/>
      <c r="S1643" s="487"/>
      <c r="T1643" s="486"/>
      <c r="U1643" s="487"/>
      <c r="V1643" s="486"/>
      <c r="W1643" s="487"/>
      <c r="X1643" s="486"/>
      <c r="Y1643" s="487"/>
      <c r="Z1643" s="486"/>
      <c r="AA1643" s="487"/>
    </row>
    <row r="1644" spans="2:27" x14ac:dyDescent="0.2">
      <c r="B1644" s="406"/>
      <c r="C1644" s="372"/>
      <c r="D1644" s="372"/>
      <c r="E1644" s="486"/>
      <c r="F1644" s="487"/>
      <c r="G1644" s="486"/>
      <c r="H1644" s="487"/>
      <c r="I1644" s="486"/>
      <c r="J1644" s="487"/>
      <c r="K1644" s="486"/>
      <c r="L1644" s="487"/>
      <c r="M1644" s="486"/>
      <c r="N1644" s="487"/>
      <c r="O1644" s="486"/>
      <c r="P1644" s="487"/>
      <c r="Q1644" s="486"/>
      <c r="R1644" s="487"/>
      <c r="S1644" s="486"/>
      <c r="T1644" s="487"/>
      <c r="U1644" s="486"/>
      <c r="V1644" s="487"/>
      <c r="W1644" s="486"/>
      <c r="X1644" s="487"/>
      <c r="Y1644" s="486"/>
      <c r="Z1644" s="487"/>
      <c r="AA1644" s="402"/>
    </row>
    <row r="1645" spans="2:27" x14ac:dyDescent="0.2">
      <c r="B1645" s="405"/>
      <c r="C1645" s="372"/>
      <c r="D1645" s="372"/>
      <c r="E1645" s="402"/>
      <c r="F1645" s="486"/>
      <c r="G1645" s="487"/>
      <c r="H1645" s="486"/>
      <c r="I1645" s="487"/>
      <c r="J1645" s="486"/>
      <c r="K1645" s="487"/>
      <c r="L1645" s="486"/>
      <c r="M1645" s="487"/>
      <c r="N1645" s="486"/>
      <c r="O1645" s="487"/>
      <c r="P1645" s="486"/>
      <c r="Q1645" s="487"/>
      <c r="R1645" s="486"/>
      <c r="S1645" s="487"/>
      <c r="T1645" s="486"/>
      <c r="U1645" s="487"/>
      <c r="V1645" s="486"/>
      <c r="W1645" s="487"/>
      <c r="X1645" s="486"/>
      <c r="Y1645" s="487"/>
      <c r="Z1645" s="486"/>
      <c r="AA1645" s="487"/>
    </row>
    <row r="1646" spans="2:27" x14ac:dyDescent="0.2">
      <c r="B1646" s="406"/>
      <c r="C1646" s="372"/>
      <c r="D1646" s="372"/>
      <c r="E1646" s="486"/>
      <c r="F1646" s="487"/>
      <c r="G1646" s="486"/>
      <c r="H1646" s="487"/>
      <c r="I1646" s="486"/>
      <c r="J1646" s="487"/>
      <c r="K1646" s="486"/>
      <c r="L1646" s="487"/>
      <c r="M1646" s="486"/>
      <c r="N1646" s="487"/>
      <c r="O1646" s="486"/>
      <c r="P1646" s="487"/>
      <c r="Q1646" s="486"/>
      <c r="R1646" s="487"/>
      <c r="S1646" s="486"/>
      <c r="T1646" s="487"/>
      <c r="U1646" s="486"/>
      <c r="V1646" s="487"/>
      <c r="W1646" s="486"/>
      <c r="X1646" s="487"/>
      <c r="Y1646" s="486"/>
      <c r="Z1646" s="487"/>
      <c r="AA1646" s="402"/>
    </row>
    <row r="1647" spans="2:27" x14ac:dyDescent="0.2">
      <c r="B1647" s="405"/>
      <c r="C1647" s="372"/>
      <c r="D1647" s="372"/>
      <c r="E1647" s="402"/>
      <c r="F1647" s="486"/>
      <c r="G1647" s="487"/>
      <c r="H1647" s="486"/>
      <c r="I1647" s="487"/>
      <c r="J1647" s="486"/>
      <c r="K1647" s="487"/>
      <c r="L1647" s="486"/>
      <c r="M1647" s="487"/>
      <c r="N1647" s="486"/>
      <c r="O1647" s="487"/>
      <c r="P1647" s="486"/>
      <c r="Q1647" s="487"/>
      <c r="R1647" s="486"/>
      <c r="S1647" s="487"/>
      <c r="T1647" s="486"/>
      <c r="U1647" s="487"/>
      <c r="V1647" s="486"/>
      <c r="W1647" s="487"/>
      <c r="X1647" s="486"/>
      <c r="Y1647" s="487"/>
      <c r="Z1647" s="486"/>
      <c r="AA1647" s="487"/>
    </row>
    <row r="1648" spans="2:27" x14ac:dyDescent="0.2">
      <c r="B1648" s="406"/>
      <c r="C1648" s="372"/>
      <c r="D1648" s="372"/>
      <c r="E1648" s="486"/>
      <c r="F1648" s="487"/>
      <c r="G1648" s="486"/>
      <c r="H1648" s="487"/>
      <c r="I1648" s="486"/>
      <c r="J1648" s="487"/>
      <c r="K1648" s="486"/>
      <c r="L1648" s="487"/>
      <c r="M1648" s="486"/>
      <c r="N1648" s="487"/>
      <c r="O1648" s="486"/>
      <c r="P1648" s="487"/>
      <c r="Q1648" s="486"/>
      <c r="R1648" s="487"/>
      <c r="S1648" s="486"/>
      <c r="T1648" s="487"/>
      <c r="U1648" s="486"/>
      <c r="V1648" s="487"/>
      <c r="W1648" s="486"/>
      <c r="X1648" s="487"/>
      <c r="Y1648" s="486"/>
      <c r="Z1648" s="487"/>
      <c r="AA1648" s="402"/>
    </row>
    <row r="1649" spans="2:27" x14ac:dyDescent="0.2">
      <c r="B1649" s="405"/>
      <c r="C1649" s="372"/>
      <c r="D1649" s="372"/>
      <c r="E1649" s="402"/>
      <c r="F1649" s="486"/>
      <c r="G1649" s="487"/>
      <c r="H1649" s="486"/>
      <c r="I1649" s="487"/>
      <c r="J1649" s="486"/>
      <c r="K1649" s="487"/>
      <c r="L1649" s="486"/>
      <c r="M1649" s="487"/>
      <c r="N1649" s="486"/>
      <c r="O1649" s="487"/>
      <c r="P1649" s="486"/>
      <c r="Q1649" s="487"/>
      <c r="R1649" s="486"/>
      <c r="S1649" s="487"/>
      <c r="T1649" s="486"/>
      <c r="U1649" s="487"/>
      <c r="V1649" s="486"/>
      <c r="W1649" s="487"/>
      <c r="X1649" s="486"/>
      <c r="Y1649" s="487"/>
      <c r="Z1649" s="486"/>
      <c r="AA1649" s="487"/>
    </row>
    <row r="1650" spans="2:27" x14ac:dyDescent="0.2">
      <c r="B1650" s="406"/>
      <c r="C1650" s="372"/>
      <c r="D1650" s="372"/>
      <c r="E1650" s="486"/>
      <c r="F1650" s="487"/>
      <c r="G1650" s="486"/>
      <c r="H1650" s="487"/>
      <c r="I1650" s="486"/>
      <c r="J1650" s="487"/>
      <c r="K1650" s="486"/>
      <c r="L1650" s="487"/>
      <c r="M1650" s="486"/>
      <c r="N1650" s="487"/>
      <c r="O1650" s="486"/>
      <c r="P1650" s="487"/>
      <c r="Q1650" s="486"/>
      <c r="R1650" s="487"/>
      <c r="S1650" s="486"/>
      <c r="T1650" s="487"/>
      <c r="U1650" s="486"/>
      <c r="V1650" s="487"/>
      <c r="W1650" s="486"/>
      <c r="X1650" s="487"/>
      <c r="Y1650" s="486"/>
      <c r="Z1650" s="487"/>
      <c r="AA1650" s="402"/>
    </row>
    <row r="1651" spans="2:27" x14ac:dyDescent="0.2">
      <c r="B1651" s="405"/>
      <c r="C1651" s="372"/>
      <c r="D1651" s="372"/>
      <c r="E1651" s="402"/>
      <c r="F1651" s="486"/>
      <c r="G1651" s="487"/>
      <c r="H1651" s="486"/>
      <c r="I1651" s="487"/>
      <c r="J1651" s="486"/>
      <c r="K1651" s="487"/>
      <c r="L1651" s="486"/>
      <c r="M1651" s="487"/>
      <c r="N1651" s="486"/>
      <c r="O1651" s="487"/>
      <c r="P1651" s="486"/>
      <c r="Q1651" s="487"/>
      <c r="R1651" s="486"/>
      <c r="S1651" s="487"/>
      <c r="T1651" s="486"/>
      <c r="U1651" s="487"/>
      <c r="V1651" s="486"/>
      <c r="W1651" s="487"/>
      <c r="X1651" s="486"/>
      <c r="Y1651" s="487"/>
      <c r="Z1651" s="486"/>
      <c r="AA1651" s="487"/>
    </row>
    <row r="1652" spans="2:27" x14ac:dyDescent="0.2">
      <c r="B1652" s="406"/>
      <c r="C1652" s="372"/>
      <c r="D1652" s="372"/>
      <c r="E1652" s="486"/>
      <c r="F1652" s="487"/>
      <c r="G1652" s="486"/>
      <c r="H1652" s="487"/>
      <c r="I1652" s="486"/>
      <c r="J1652" s="487"/>
      <c r="K1652" s="486"/>
      <c r="L1652" s="487"/>
      <c r="M1652" s="486"/>
      <c r="N1652" s="487"/>
      <c r="O1652" s="486"/>
      <c r="P1652" s="487"/>
      <c r="Q1652" s="486"/>
      <c r="R1652" s="487"/>
      <c r="S1652" s="486"/>
      <c r="T1652" s="487"/>
      <c r="U1652" s="486"/>
      <c r="V1652" s="487"/>
      <c r="W1652" s="486"/>
      <c r="X1652" s="487"/>
      <c r="Y1652" s="486"/>
      <c r="Z1652" s="487"/>
      <c r="AA1652" s="402"/>
    </row>
    <row r="1653" spans="2:27" x14ac:dyDescent="0.2">
      <c r="B1653" s="405"/>
      <c r="C1653" s="372"/>
      <c r="D1653" s="372"/>
      <c r="E1653" s="402"/>
      <c r="F1653" s="486"/>
      <c r="G1653" s="487"/>
      <c r="H1653" s="486"/>
      <c r="I1653" s="487"/>
      <c r="J1653" s="486"/>
      <c r="K1653" s="487"/>
      <c r="L1653" s="486"/>
      <c r="M1653" s="487"/>
      <c r="N1653" s="486"/>
      <c r="O1653" s="487"/>
      <c r="P1653" s="486"/>
      <c r="Q1653" s="487"/>
      <c r="R1653" s="486"/>
      <c r="S1653" s="487"/>
      <c r="T1653" s="486"/>
      <c r="U1653" s="487"/>
      <c r="V1653" s="486"/>
      <c r="W1653" s="487"/>
      <c r="X1653" s="486"/>
      <c r="Y1653" s="487"/>
      <c r="Z1653" s="486"/>
      <c r="AA1653" s="487"/>
    </row>
    <row r="1654" spans="2:27" x14ac:dyDescent="0.2">
      <c r="B1654" s="406"/>
      <c r="C1654" s="372"/>
      <c r="D1654" s="372"/>
      <c r="E1654" s="486"/>
      <c r="F1654" s="487"/>
      <c r="G1654" s="486"/>
      <c r="H1654" s="487"/>
      <c r="I1654" s="486"/>
      <c r="J1654" s="487"/>
      <c r="K1654" s="486"/>
      <c r="L1654" s="487"/>
      <c r="M1654" s="486"/>
      <c r="N1654" s="487"/>
      <c r="O1654" s="486"/>
      <c r="P1654" s="487"/>
      <c r="Q1654" s="486"/>
      <c r="R1654" s="487"/>
      <c r="S1654" s="486"/>
      <c r="T1654" s="487"/>
      <c r="U1654" s="486"/>
      <c r="V1654" s="487"/>
      <c r="W1654" s="486"/>
      <c r="X1654" s="487"/>
      <c r="Y1654" s="486"/>
      <c r="Z1654" s="487"/>
      <c r="AA1654" s="402"/>
    </row>
    <row r="1655" spans="2:27" x14ac:dyDescent="0.2">
      <c r="B1655" s="405"/>
      <c r="C1655" s="372"/>
      <c r="D1655" s="372"/>
      <c r="E1655" s="402"/>
      <c r="F1655" s="486"/>
      <c r="G1655" s="487"/>
      <c r="H1655" s="486"/>
      <c r="I1655" s="487"/>
      <c r="J1655" s="486"/>
      <c r="K1655" s="487"/>
      <c r="L1655" s="486"/>
      <c r="M1655" s="487"/>
      <c r="N1655" s="486"/>
      <c r="O1655" s="487"/>
      <c r="P1655" s="486"/>
      <c r="Q1655" s="487"/>
      <c r="R1655" s="486"/>
      <c r="S1655" s="487"/>
      <c r="T1655" s="486"/>
      <c r="U1655" s="487"/>
      <c r="V1655" s="486"/>
      <c r="W1655" s="487"/>
      <c r="X1655" s="486"/>
      <c r="Y1655" s="487"/>
      <c r="Z1655" s="486"/>
      <c r="AA1655" s="487"/>
    </row>
    <row r="1656" spans="2:27" x14ac:dyDescent="0.2">
      <c r="B1656" s="406"/>
      <c r="C1656" s="372"/>
      <c r="D1656" s="372"/>
      <c r="E1656" s="486"/>
      <c r="F1656" s="487"/>
      <c r="G1656" s="486"/>
      <c r="H1656" s="487"/>
      <c r="I1656" s="486"/>
      <c r="J1656" s="487"/>
      <c r="K1656" s="486"/>
      <c r="L1656" s="487"/>
      <c r="M1656" s="486"/>
      <c r="N1656" s="487"/>
      <c r="O1656" s="486"/>
      <c r="P1656" s="487"/>
      <c r="Q1656" s="486"/>
      <c r="R1656" s="487"/>
      <c r="S1656" s="486"/>
      <c r="T1656" s="487"/>
      <c r="U1656" s="486"/>
      <c r="V1656" s="487"/>
      <c r="W1656" s="486"/>
      <c r="X1656" s="487"/>
      <c r="Y1656" s="486"/>
      <c r="Z1656" s="487"/>
      <c r="AA1656" s="402"/>
    </row>
    <row r="1657" spans="2:27" x14ac:dyDescent="0.2">
      <c r="B1657" s="405"/>
      <c r="C1657" s="372"/>
      <c r="D1657" s="372"/>
      <c r="E1657" s="402"/>
      <c r="F1657" s="486"/>
      <c r="G1657" s="487"/>
      <c r="H1657" s="486"/>
      <c r="I1657" s="487"/>
      <c r="J1657" s="486"/>
      <c r="K1657" s="487"/>
      <c r="L1657" s="486"/>
      <c r="M1657" s="487"/>
      <c r="N1657" s="486"/>
      <c r="O1657" s="487"/>
      <c r="P1657" s="486"/>
      <c r="Q1657" s="487"/>
      <c r="R1657" s="486"/>
      <c r="S1657" s="487"/>
      <c r="T1657" s="486"/>
      <c r="U1657" s="487"/>
      <c r="V1657" s="486"/>
      <c r="W1657" s="487"/>
      <c r="X1657" s="486"/>
      <c r="Y1657" s="487"/>
      <c r="Z1657" s="486"/>
      <c r="AA1657" s="487"/>
    </row>
    <row r="1658" spans="2:27" x14ac:dyDescent="0.2">
      <c r="B1658" s="406"/>
      <c r="C1658" s="372"/>
      <c r="D1658" s="372"/>
      <c r="E1658" s="486"/>
      <c r="F1658" s="487"/>
      <c r="G1658" s="486"/>
      <c r="H1658" s="487"/>
      <c r="I1658" s="486"/>
      <c r="J1658" s="487"/>
      <c r="K1658" s="486"/>
      <c r="L1658" s="487"/>
      <c r="M1658" s="486"/>
      <c r="N1658" s="487"/>
      <c r="O1658" s="486"/>
      <c r="P1658" s="487"/>
      <c r="Q1658" s="486"/>
      <c r="R1658" s="487"/>
      <c r="S1658" s="486"/>
      <c r="T1658" s="487"/>
      <c r="U1658" s="486"/>
      <c r="V1658" s="487"/>
      <c r="W1658" s="486"/>
      <c r="X1658" s="487"/>
      <c r="Y1658" s="486"/>
      <c r="Z1658" s="487"/>
      <c r="AA1658" s="402"/>
    </row>
    <row r="1659" spans="2:27" x14ac:dyDescent="0.2">
      <c r="B1659" s="405"/>
      <c r="C1659" s="372"/>
      <c r="D1659" s="372"/>
      <c r="E1659" s="402"/>
      <c r="F1659" s="486"/>
      <c r="G1659" s="487"/>
      <c r="H1659" s="486"/>
      <c r="I1659" s="487"/>
      <c r="J1659" s="486"/>
      <c r="K1659" s="487"/>
      <c r="L1659" s="486"/>
      <c r="M1659" s="487"/>
      <c r="N1659" s="486"/>
      <c r="O1659" s="487"/>
      <c r="P1659" s="486"/>
      <c r="Q1659" s="487"/>
      <c r="R1659" s="486"/>
      <c r="S1659" s="487"/>
      <c r="T1659" s="486"/>
      <c r="U1659" s="487"/>
      <c r="V1659" s="486"/>
      <c r="W1659" s="487"/>
      <c r="X1659" s="486"/>
      <c r="Y1659" s="487"/>
      <c r="Z1659" s="486"/>
      <c r="AA1659" s="487"/>
    </row>
    <row r="1660" spans="2:27" x14ac:dyDescent="0.2">
      <c r="B1660" s="406"/>
      <c r="C1660" s="372"/>
      <c r="D1660" s="372"/>
      <c r="E1660" s="486"/>
      <c r="F1660" s="487"/>
      <c r="G1660" s="486"/>
      <c r="H1660" s="487"/>
      <c r="I1660" s="486"/>
      <c r="J1660" s="487"/>
      <c r="K1660" s="486"/>
      <c r="L1660" s="487"/>
      <c r="M1660" s="486"/>
      <c r="N1660" s="487"/>
      <c r="O1660" s="486"/>
      <c r="P1660" s="487"/>
      <c r="Q1660" s="486"/>
      <c r="R1660" s="487"/>
      <c r="S1660" s="486"/>
      <c r="T1660" s="487"/>
      <c r="U1660" s="486"/>
      <c r="V1660" s="487"/>
      <c r="W1660" s="486"/>
      <c r="X1660" s="487"/>
      <c r="Y1660" s="486"/>
      <c r="Z1660" s="487"/>
      <c r="AA1660" s="402"/>
    </row>
    <row r="1661" spans="2:27" x14ac:dyDescent="0.2">
      <c r="B1661" s="405"/>
      <c r="C1661" s="372"/>
      <c r="D1661" s="372"/>
      <c r="E1661" s="402"/>
      <c r="F1661" s="486"/>
      <c r="G1661" s="487"/>
      <c r="H1661" s="486"/>
      <c r="I1661" s="487"/>
      <c r="J1661" s="486"/>
      <c r="K1661" s="487"/>
      <c r="L1661" s="486"/>
      <c r="M1661" s="487"/>
      <c r="N1661" s="486"/>
      <c r="O1661" s="487"/>
      <c r="P1661" s="486"/>
      <c r="Q1661" s="487"/>
      <c r="R1661" s="486"/>
      <c r="S1661" s="487"/>
      <c r="T1661" s="486"/>
      <c r="U1661" s="487"/>
      <c r="V1661" s="486"/>
      <c r="W1661" s="487"/>
      <c r="X1661" s="486"/>
      <c r="Y1661" s="487"/>
      <c r="Z1661" s="486"/>
      <c r="AA1661" s="487"/>
    </row>
    <row r="1662" spans="2:27" x14ac:dyDescent="0.2">
      <c r="B1662" s="406"/>
      <c r="C1662" s="372"/>
      <c r="D1662" s="372"/>
      <c r="E1662" s="486"/>
      <c r="F1662" s="487"/>
      <c r="G1662" s="486"/>
      <c r="H1662" s="487"/>
      <c r="I1662" s="486"/>
      <c r="J1662" s="487"/>
      <c r="K1662" s="486"/>
      <c r="L1662" s="487"/>
      <c r="M1662" s="486"/>
      <c r="N1662" s="487"/>
      <c r="O1662" s="486"/>
      <c r="P1662" s="487"/>
      <c r="Q1662" s="486"/>
      <c r="R1662" s="487"/>
      <c r="S1662" s="486"/>
      <c r="T1662" s="487"/>
      <c r="U1662" s="486"/>
      <c r="V1662" s="487"/>
      <c r="W1662" s="486"/>
      <c r="X1662" s="487"/>
      <c r="Y1662" s="486"/>
      <c r="Z1662" s="487"/>
      <c r="AA1662" s="402"/>
    </row>
    <row r="1663" spans="2:27" x14ac:dyDescent="0.2">
      <c r="B1663" s="405"/>
      <c r="C1663" s="372"/>
      <c r="D1663" s="372"/>
      <c r="E1663" s="402"/>
      <c r="F1663" s="486"/>
      <c r="G1663" s="487"/>
      <c r="H1663" s="486"/>
      <c r="I1663" s="487"/>
      <c r="J1663" s="486"/>
      <c r="K1663" s="487"/>
      <c r="L1663" s="486"/>
      <c r="M1663" s="487"/>
      <c r="N1663" s="486"/>
      <c r="O1663" s="487"/>
      <c r="P1663" s="486"/>
      <c r="Q1663" s="487"/>
      <c r="R1663" s="486"/>
      <c r="S1663" s="487"/>
      <c r="T1663" s="486"/>
      <c r="U1663" s="487"/>
      <c r="V1663" s="486"/>
      <c r="W1663" s="487"/>
      <c r="X1663" s="486"/>
      <c r="Y1663" s="487"/>
      <c r="Z1663" s="486"/>
      <c r="AA1663" s="487"/>
    </row>
    <row r="1664" spans="2:27" x14ac:dyDescent="0.2">
      <c r="B1664" s="406"/>
      <c r="C1664" s="372"/>
      <c r="D1664" s="372"/>
      <c r="E1664" s="486"/>
      <c r="F1664" s="487"/>
      <c r="G1664" s="486"/>
      <c r="H1664" s="487"/>
      <c r="I1664" s="486"/>
      <c r="J1664" s="487"/>
      <c r="K1664" s="486"/>
      <c r="L1664" s="487"/>
      <c r="M1664" s="486"/>
      <c r="N1664" s="487"/>
      <c r="O1664" s="486"/>
      <c r="P1664" s="487"/>
      <c r="Q1664" s="486"/>
      <c r="R1664" s="487"/>
      <c r="S1664" s="486"/>
      <c r="T1664" s="487"/>
      <c r="U1664" s="486"/>
      <c r="V1664" s="487"/>
      <c r="W1664" s="486"/>
      <c r="X1664" s="487"/>
      <c r="Y1664" s="486"/>
      <c r="Z1664" s="487"/>
      <c r="AA1664" s="402"/>
    </row>
    <row r="1665" spans="2:27" x14ac:dyDescent="0.2">
      <c r="B1665" s="405"/>
      <c r="C1665" s="372"/>
      <c r="D1665" s="372"/>
      <c r="E1665" s="402"/>
      <c r="F1665" s="486"/>
      <c r="G1665" s="487"/>
      <c r="H1665" s="486"/>
      <c r="I1665" s="487"/>
      <c r="J1665" s="486"/>
      <c r="K1665" s="487"/>
      <c r="L1665" s="486"/>
      <c r="M1665" s="487"/>
      <c r="N1665" s="486"/>
      <c r="O1665" s="487"/>
      <c r="P1665" s="486"/>
      <c r="Q1665" s="487"/>
      <c r="R1665" s="486"/>
      <c r="S1665" s="487"/>
      <c r="T1665" s="486"/>
      <c r="U1665" s="487"/>
      <c r="V1665" s="486"/>
      <c r="W1665" s="487"/>
      <c r="X1665" s="486"/>
      <c r="Y1665" s="487"/>
      <c r="Z1665" s="486"/>
      <c r="AA1665" s="487"/>
    </row>
    <row r="1666" spans="2:27" x14ac:dyDescent="0.2">
      <c r="B1666" s="406"/>
      <c r="C1666" s="372"/>
      <c r="D1666" s="372"/>
      <c r="E1666" s="486"/>
      <c r="F1666" s="487"/>
      <c r="G1666" s="486"/>
      <c r="H1666" s="487"/>
      <c r="I1666" s="486"/>
      <c r="J1666" s="487"/>
      <c r="K1666" s="486"/>
      <c r="L1666" s="487"/>
      <c r="M1666" s="486"/>
      <c r="N1666" s="487"/>
      <c r="O1666" s="486"/>
      <c r="P1666" s="487"/>
      <c r="Q1666" s="486"/>
      <c r="R1666" s="487"/>
      <c r="S1666" s="486"/>
      <c r="T1666" s="487"/>
      <c r="U1666" s="486"/>
      <c r="V1666" s="487"/>
      <c r="W1666" s="486"/>
      <c r="X1666" s="487"/>
      <c r="Y1666" s="486"/>
      <c r="Z1666" s="487"/>
      <c r="AA1666" s="402"/>
    </row>
    <row r="1667" spans="2:27" x14ac:dyDescent="0.2">
      <c r="B1667" s="405"/>
      <c r="C1667" s="372"/>
      <c r="D1667" s="372"/>
      <c r="E1667" s="402"/>
      <c r="F1667" s="486"/>
      <c r="G1667" s="487"/>
      <c r="H1667" s="486"/>
      <c r="I1667" s="487"/>
      <c r="J1667" s="486"/>
      <c r="K1667" s="487"/>
      <c r="L1667" s="486"/>
      <c r="M1667" s="487"/>
      <c r="N1667" s="486"/>
      <c r="O1667" s="487"/>
      <c r="P1667" s="486"/>
      <c r="Q1667" s="487"/>
      <c r="R1667" s="486"/>
      <c r="S1667" s="487"/>
      <c r="T1667" s="486"/>
      <c r="U1667" s="487"/>
      <c r="V1667" s="486"/>
      <c r="W1667" s="487"/>
      <c r="X1667" s="486"/>
      <c r="Y1667" s="487"/>
      <c r="Z1667" s="486"/>
      <c r="AA1667" s="487"/>
    </row>
    <row r="1668" spans="2:27" x14ac:dyDescent="0.2">
      <c r="B1668" s="406"/>
      <c r="C1668" s="372"/>
      <c r="D1668" s="372"/>
      <c r="E1668" s="486"/>
      <c r="F1668" s="487"/>
      <c r="G1668" s="486"/>
      <c r="H1668" s="487"/>
      <c r="I1668" s="486"/>
      <c r="J1668" s="487"/>
      <c r="K1668" s="486"/>
      <c r="L1668" s="487"/>
      <c r="M1668" s="486"/>
      <c r="N1668" s="487"/>
      <c r="O1668" s="486"/>
      <c r="P1668" s="487"/>
      <c r="Q1668" s="486"/>
      <c r="R1668" s="487"/>
      <c r="S1668" s="486"/>
      <c r="T1668" s="487"/>
      <c r="U1668" s="486"/>
      <c r="V1668" s="487"/>
      <c r="W1668" s="486"/>
      <c r="X1668" s="487"/>
      <c r="Y1668" s="486"/>
      <c r="Z1668" s="487"/>
      <c r="AA1668" s="402"/>
    </row>
    <row r="1669" spans="2:27" x14ac:dyDescent="0.2">
      <c r="B1669" s="405"/>
      <c r="C1669" s="372"/>
      <c r="D1669" s="372"/>
      <c r="E1669" s="402"/>
      <c r="F1669" s="486"/>
      <c r="G1669" s="487"/>
      <c r="H1669" s="486"/>
      <c r="I1669" s="487"/>
      <c r="J1669" s="486"/>
      <c r="K1669" s="487"/>
      <c r="L1669" s="486"/>
      <c r="M1669" s="487"/>
      <c r="N1669" s="486"/>
      <c r="O1669" s="487"/>
      <c r="P1669" s="486"/>
      <c r="Q1669" s="487"/>
      <c r="R1669" s="486"/>
      <c r="S1669" s="487"/>
      <c r="T1669" s="486"/>
      <c r="U1669" s="487"/>
      <c r="V1669" s="486"/>
      <c r="W1669" s="487"/>
      <c r="X1669" s="486"/>
      <c r="Y1669" s="487"/>
      <c r="Z1669" s="486"/>
      <c r="AA1669" s="487"/>
    </row>
    <row r="1670" spans="2:27" x14ac:dyDescent="0.2">
      <c r="B1670" s="406"/>
      <c r="C1670" s="372"/>
      <c r="D1670" s="372"/>
      <c r="E1670" s="486"/>
      <c r="F1670" s="487"/>
      <c r="G1670" s="486"/>
      <c r="H1670" s="487"/>
      <c r="I1670" s="486"/>
      <c r="J1670" s="487"/>
      <c r="K1670" s="486"/>
      <c r="L1670" s="487"/>
      <c r="M1670" s="486"/>
      <c r="N1670" s="487"/>
      <c r="O1670" s="486"/>
      <c r="P1670" s="487"/>
      <c r="Q1670" s="486"/>
      <c r="R1670" s="487"/>
      <c r="S1670" s="486"/>
      <c r="T1670" s="487"/>
      <c r="U1670" s="486"/>
      <c r="V1670" s="487"/>
      <c r="W1670" s="486"/>
      <c r="X1670" s="487"/>
      <c r="Y1670" s="486"/>
      <c r="Z1670" s="487"/>
      <c r="AA1670" s="402"/>
    </row>
    <row r="1671" spans="2:27" x14ac:dyDescent="0.2">
      <c r="B1671" s="405"/>
      <c r="C1671" s="372"/>
      <c r="D1671" s="372"/>
      <c r="E1671" s="402"/>
      <c r="F1671" s="486"/>
      <c r="G1671" s="487"/>
      <c r="H1671" s="486"/>
      <c r="I1671" s="487"/>
      <c r="J1671" s="486"/>
      <c r="K1671" s="487"/>
      <c r="L1671" s="486"/>
      <c r="M1671" s="487"/>
      <c r="N1671" s="486"/>
      <c r="O1671" s="487"/>
      <c r="P1671" s="486"/>
      <c r="Q1671" s="487"/>
      <c r="R1671" s="486"/>
      <c r="S1671" s="487"/>
      <c r="T1671" s="486"/>
      <c r="U1671" s="487"/>
      <c r="V1671" s="486"/>
      <c r="W1671" s="487"/>
      <c r="X1671" s="486"/>
      <c r="Y1671" s="487"/>
      <c r="Z1671" s="486"/>
      <c r="AA1671" s="487"/>
    </row>
    <row r="1672" spans="2:27" x14ac:dyDescent="0.2">
      <c r="B1672" s="406"/>
      <c r="C1672" s="372"/>
      <c r="D1672" s="372"/>
      <c r="E1672" s="486"/>
      <c r="F1672" s="487"/>
      <c r="G1672" s="486"/>
      <c r="H1672" s="487"/>
      <c r="I1672" s="486"/>
      <c r="J1672" s="487"/>
      <c r="K1672" s="486"/>
      <c r="L1672" s="487"/>
      <c r="M1672" s="486"/>
      <c r="N1672" s="487"/>
      <c r="O1672" s="486"/>
      <c r="P1672" s="487"/>
      <c r="Q1672" s="486"/>
      <c r="R1672" s="487"/>
      <c r="S1672" s="486"/>
      <c r="T1672" s="487"/>
      <c r="U1672" s="486"/>
      <c r="V1672" s="487"/>
      <c r="W1672" s="486"/>
      <c r="X1672" s="487"/>
      <c r="Y1672" s="486"/>
      <c r="Z1672" s="487"/>
      <c r="AA1672" s="402"/>
    </row>
    <row r="1673" spans="2:27" x14ac:dyDescent="0.2">
      <c r="B1673" s="405"/>
      <c r="C1673" s="372"/>
      <c r="D1673" s="372"/>
      <c r="E1673" s="402"/>
      <c r="F1673" s="486"/>
      <c r="G1673" s="487"/>
      <c r="H1673" s="486"/>
      <c r="I1673" s="487"/>
      <c r="J1673" s="486"/>
      <c r="K1673" s="487"/>
      <c r="L1673" s="486"/>
      <c r="M1673" s="487"/>
      <c r="N1673" s="486"/>
      <c r="O1673" s="487"/>
      <c r="P1673" s="486"/>
      <c r="Q1673" s="487"/>
      <c r="R1673" s="486"/>
      <c r="S1673" s="487"/>
      <c r="T1673" s="486"/>
      <c r="U1673" s="487"/>
      <c r="V1673" s="486"/>
      <c r="W1673" s="487"/>
      <c r="X1673" s="486"/>
      <c r="Y1673" s="487"/>
      <c r="Z1673" s="486"/>
      <c r="AA1673" s="487"/>
    </row>
    <row r="1674" spans="2:27" x14ac:dyDescent="0.2">
      <c r="B1674" s="406"/>
      <c r="C1674" s="372"/>
      <c r="D1674" s="372"/>
      <c r="E1674" s="486"/>
      <c r="F1674" s="487"/>
      <c r="G1674" s="486"/>
      <c r="H1674" s="487"/>
      <c r="I1674" s="486"/>
      <c r="J1674" s="487"/>
      <c r="K1674" s="486"/>
      <c r="L1674" s="487"/>
      <c r="M1674" s="486"/>
      <c r="N1674" s="487"/>
      <c r="O1674" s="486"/>
      <c r="P1674" s="487"/>
      <c r="Q1674" s="486"/>
      <c r="R1674" s="487"/>
      <c r="S1674" s="486"/>
      <c r="T1674" s="487"/>
      <c r="U1674" s="486"/>
      <c r="V1674" s="487"/>
      <c r="W1674" s="486"/>
      <c r="X1674" s="487"/>
      <c r="Y1674" s="486"/>
      <c r="Z1674" s="487"/>
      <c r="AA1674" s="402"/>
    </row>
    <row r="1675" spans="2:27" x14ac:dyDescent="0.2">
      <c r="B1675" s="405"/>
      <c r="C1675" s="372"/>
      <c r="D1675" s="372"/>
      <c r="E1675" s="402"/>
      <c r="F1675" s="486"/>
      <c r="G1675" s="487"/>
      <c r="H1675" s="486"/>
      <c r="I1675" s="487"/>
      <c r="J1675" s="486"/>
      <c r="K1675" s="487"/>
      <c r="L1675" s="486"/>
      <c r="M1675" s="487"/>
      <c r="N1675" s="486"/>
      <c r="O1675" s="487"/>
      <c r="P1675" s="486"/>
      <c r="Q1675" s="487"/>
      <c r="R1675" s="486"/>
      <c r="S1675" s="487"/>
      <c r="T1675" s="486"/>
      <c r="U1675" s="487"/>
      <c r="V1675" s="486"/>
      <c r="W1675" s="487"/>
      <c r="X1675" s="486"/>
      <c r="Y1675" s="487"/>
      <c r="Z1675" s="486"/>
      <c r="AA1675" s="487"/>
    </row>
    <row r="1676" spans="2:27" x14ac:dyDescent="0.2">
      <c r="B1676" s="406"/>
      <c r="C1676" s="372"/>
      <c r="D1676" s="372"/>
      <c r="E1676" s="486"/>
      <c r="F1676" s="487"/>
      <c r="G1676" s="486"/>
      <c r="H1676" s="487"/>
      <c r="I1676" s="486"/>
      <c r="J1676" s="487"/>
      <c r="K1676" s="486"/>
      <c r="L1676" s="487"/>
      <c r="M1676" s="486"/>
      <c r="N1676" s="487"/>
      <c r="O1676" s="486"/>
      <c r="P1676" s="487"/>
      <c r="Q1676" s="486"/>
      <c r="R1676" s="487"/>
      <c r="S1676" s="486"/>
      <c r="T1676" s="487"/>
      <c r="U1676" s="486"/>
      <c r="V1676" s="487"/>
      <c r="W1676" s="486"/>
      <c r="X1676" s="487"/>
      <c r="Y1676" s="486"/>
      <c r="Z1676" s="487"/>
      <c r="AA1676" s="402"/>
    </row>
    <row r="1677" spans="2:27" x14ac:dyDescent="0.2">
      <c r="B1677" s="405"/>
      <c r="C1677" s="372"/>
      <c r="D1677" s="372"/>
      <c r="E1677" s="402"/>
      <c r="F1677" s="486"/>
      <c r="G1677" s="487"/>
      <c r="H1677" s="486"/>
      <c r="I1677" s="487"/>
      <c r="J1677" s="486"/>
      <c r="K1677" s="487"/>
      <c r="L1677" s="486"/>
      <c r="M1677" s="487"/>
      <c r="N1677" s="486"/>
      <c r="O1677" s="487"/>
      <c r="P1677" s="486"/>
      <c r="Q1677" s="487"/>
      <c r="R1677" s="486"/>
      <c r="S1677" s="487"/>
      <c r="T1677" s="486"/>
      <c r="U1677" s="487"/>
      <c r="V1677" s="486"/>
      <c r="W1677" s="487"/>
      <c r="X1677" s="486"/>
      <c r="Y1677" s="487"/>
      <c r="Z1677" s="486"/>
      <c r="AA1677" s="487"/>
    </row>
    <row r="1678" spans="2:27" x14ac:dyDescent="0.2">
      <c r="B1678" s="406"/>
      <c r="C1678" s="372"/>
      <c r="D1678" s="372"/>
      <c r="E1678" s="486"/>
      <c r="F1678" s="487"/>
      <c r="G1678" s="486"/>
      <c r="H1678" s="487"/>
      <c r="I1678" s="486"/>
      <c r="J1678" s="487"/>
      <c r="K1678" s="486"/>
      <c r="L1678" s="487"/>
      <c r="M1678" s="486"/>
      <c r="N1678" s="487"/>
      <c r="O1678" s="486"/>
      <c r="P1678" s="487"/>
      <c r="Q1678" s="486"/>
      <c r="R1678" s="487"/>
      <c r="S1678" s="486"/>
      <c r="T1678" s="487"/>
      <c r="U1678" s="486"/>
      <c r="V1678" s="487"/>
      <c r="W1678" s="486"/>
      <c r="X1678" s="487"/>
      <c r="Y1678" s="486"/>
      <c r="Z1678" s="487"/>
      <c r="AA1678" s="402"/>
    </row>
    <row r="1679" spans="2:27" x14ac:dyDescent="0.2">
      <c r="B1679" s="405"/>
      <c r="C1679" s="372"/>
      <c r="D1679" s="372"/>
      <c r="E1679" s="402"/>
      <c r="F1679" s="486"/>
      <c r="G1679" s="487"/>
      <c r="H1679" s="486"/>
      <c r="I1679" s="487"/>
      <c r="J1679" s="486"/>
      <c r="K1679" s="487"/>
      <c r="L1679" s="486"/>
      <c r="M1679" s="487"/>
      <c r="N1679" s="486"/>
      <c r="O1679" s="487"/>
      <c r="P1679" s="486"/>
      <c r="Q1679" s="487"/>
      <c r="R1679" s="486"/>
      <c r="S1679" s="487"/>
      <c r="T1679" s="486"/>
      <c r="U1679" s="487"/>
      <c r="V1679" s="486"/>
      <c r="W1679" s="487"/>
      <c r="X1679" s="486"/>
      <c r="Y1679" s="487"/>
      <c r="Z1679" s="486"/>
      <c r="AA1679" s="487"/>
    </row>
    <row r="1680" spans="2:27" x14ac:dyDescent="0.2">
      <c r="B1680" s="406"/>
      <c r="C1680" s="372"/>
      <c r="D1680" s="372"/>
      <c r="E1680" s="486"/>
      <c r="F1680" s="487"/>
      <c r="G1680" s="486"/>
      <c r="H1680" s="487"/>
      <c r="I1680" s="486"/>
      <c r="J1680" s="487"/>
      <c r="K1680" s="486"/>
      <c r="L1680" s="487"/>
      <c r="M1680" s="486"/>
      <c r="N1680" s="487"/>
      <c r="O1680" s="486"/>
      <c r="P1680" s="487"/>
      <c r="Q1680" s="486"/>
      <c r="R1680" s="487"/>
      <c r="S1680" s="486"/>
      <c r="T1680" s="487"/>
      <c r="U1680" s="486"/>
      <c r="V1680" s="487"/>
      <c r="W1680" s="486"/>
      <c r="X1680" s="487"/>
      <c r="Y1680" s="486"/>
      <c r="Z1680" s="487"/>
      <c r="AA1680" s="402"/>
    </row>
    <row r="1681" spans="2:27" x14ac:dyDescent="0.2">
      <c r="B1681" s="405"/>
      <c r="C1681" s="372"/>
      <c r="D1681" s="372"/>
      <c r="E1681" s="402"/>
      <c r="F1681" s="486"/>
      <c r="G1681" s="487"/>
      <c r="H1681" s="486"/>
      <c r="I1681" s="487"/>
      <c r="J1681" s="486"/>
      <c r="K1681" s="487"/>
      <c r="L1681" s="486"/>
      <c r="M1681" s="487"/>
      <c r="N1681" s="486"/>
      <c r="O1681" s="487"/>
      <c r="P1681" s="486"/>
      <c r="Q1681" s="487"/>
      <c r="R1681" s="486"/>
      <c r="S1681" s="487"/>
      <c r="T1681" s="486"/>
      <c r="U1681" s="487"/>
      <c r="V1681" s="486"/>
      <c r="W1681" s="487"/>
      <c r="X1681" s="486"/>
      <c r="Y1681" s="487"/>
      <c r="Z1681" s="486"/>
      <c r="AA1681" s="487"/>
    </row>
    <row r="1682" spans="2:27" x14ac:dyDescent="0.2">
      <c r="B1682" s="406"/>
      <c r="C1682" s="372"/>
      <c r="D1682" s="372"/>
      <c r="E1682" s="486"/>
      <c r="F1682" s="487"/>
      <c r="G1682" s="486"/>
      <c r="H1682" s="487"/>
      <c r="I1682" s="486"/>
      <c r="J1682" s="487"/>
      <c r="K1682" s="486"/>
      <c r="L1682" s="487"/>
      <c r="M1682" s="486"/>
      <c r="N1682" s="487"/>
      <c r="O1682" s="486"/>
      <c r="P1682" s="487"/>
      <c r="Q1682" s="486"/>
      <c r="R1682" s="487"/>
      <c r="S1682" s="486"/>
      <c r="T1682" s="487"/>
      <c r="U1682" s="486"/>
      <c r="V1682" s="487"/>
      <c r="W1682" s="486"/>
      <c r="X1682" s="487"/>
      <c r="Y1682" s="486"/>
      <c r="Z1682" s="487"/>
      <c r="AA1682" s="402"/>
    </row>
    <row r="1683" spans="2:27" x14ac:dyDescent="0.2">
      <c r="B1683" s="405"/>
      <c r="C1683" s="372"/>
      <c r="D1683" s="372"/>
      <c r="E1683" s="402"/>
      <c r="F1683" s="486"/>
      <c r="G1683" s="487"/>
      <c r="H1683" s="486"/>
      <c r="I1683" s="487"/>
      <c r="J1683" s="486"/>
      <c r="K1683" s="487"/>
      <c r="L1683" s="486"/>
      <c r="M1683" s="487"/>
      <c r="N1683" s="486"/>
      <c r="O1683" s="487"/>
      <c r="P1683" s="486"/>
      <c r="Q1683" s="487"/>
      <c r="R1683" s="486"/>
      <c r="S1683" s="487"/>
      <c r="T1683" s="486"/>
      <c r="U1683" s="487"/>
      <c r="V1683" s="486"/>
      <c r="W1683" s="487"/>
      <c r="X1683" s="486"/>
      <c r="Y1683" s="487"/>
      <c r="Z1683" s="486"/>
      <c r="AA1683" s="487"/>
    </row>
    <row r="1684" spans="2:27" x14ac:dyDescent="0.2">
      <c r="B1684" s="406"/>
      <c r="C1684" s="372"/>
      <c r="D1684" s="372"/>
      <c r="E1684" s="486"/>
      <c r="F1684" s="487"/>
      <c r="G1684" s="486"/>
      <c r="H1684" s="487"/>
      <c r="I1684" s="486"/>
      <c r="J1684" s="487"/>
      <c r="K1684" s="486"/>
      <c r="L1684" s="487"/>
      <c r="M1684" s="486"/>
      <c r="N1684" s="487"/>
      <c r="O1684" s="486"/>
      <c r="P1684" s="487"/>
      <c r="Q1684" s="486"/>
      <c r="R1684" s="487"/>
      <c r="S1684" s="486"/>
      <c r="T1684" s="487"/>
      <c r="U1684" s="486"/>
      <c r="V1684" s="487"/>
      <c r="W1684" s="486"/>
      <c r="X1684" s="487"/>
      <c r="Y1684" s="486"/>
      <c r="Z1684" s="487"/>
      <c r="AA1684" s="402"/>
    </row>
    <row r="1685" spans="2:27" x14ac:dyDescent="0.2">
      <c r="B1685" s="405"/>
      <c r="C1685" s="372"/>
      <c r="D1685" s="372"/>
      <c r="E1685" s="402"/>
      <c r="F1685" s="486"/>
      <c r="G1685" s="487"/>
      <c r="H1685" s="486"/>
      <c r="I1685" s="487"/>
      <c r="J1685" s="486"/>
      <c r="K1685" s="487"/>
      <c r="L1685" s="486"/>
      <c r="M1685" s="487"/>
      <c r="N1685" s="486"/>
      <c r="O1685" s="487"/>
      <c r="P1685" s="486"/>
      <c r="Q1685" s="487"/>
      <c r="R1685" s="486"/>
      <c r="S1685" s="487"/>
      <c r="T1685" s="486"/>
      <c r="U1685" s="487"/>
      <c r="V1685" s="486"/>
      <c r="W1685" s="487"/>
      <c r="X1685" s="486"/>
      <c r="Y1685" s="487"/>
      <c r="Z1685" s="486"/>
      <c r="AA1685" s="487"/>
    </row>
    <row r="1686" spans="2:27" x14ac:dyDescent="0.2">
      <c r="B1686" s="406"/>
      <c r="C1686" s="372"/>
      <c r="D1686" s="372"/>
      <c r="E1686" s="486"/>
      <c r="F1686" s="487"/>
      <c r="G1686" s="486"/>
      <c r="H1686" s="487"/>
      <c r="I1686" s="486"/>
      <c r="J1686" s="487"/>
      <c r="K1686" s="486"/>
      <c r="L1686" s="487"/>
      <c r="M1686" s="486"/>
      <c r="N1686" s="487"/>
      <c r="O1686" s="486"/>
      <c r="P1686" s="487"/>
      <c r="Q1686" s="486"/>
      <c r="R1686" s="487"/>
      <c r="S1686" s="486"/>
      <c r="T1686" s="487"/>
      <c r="U1686" s="486"/>
      <c r="V1686" s="487"/>
      <c r="W1686" s="486"/>
      <c r="X1686" s="487"/>
      <c r="Y1686" s="486"/>
      <c r="Z1686" s="487"/>
      <c r="AA1686" s="402"/>
    </row>
    <row r="1687" spans="2:27" x14ac:dyDescent="0.2">
      <c r="B1687" s="405"/>
      <c r="C1687" s="372"/>
      <c r="D1687" s="372"/>
      <c r="E1687" s="402"/>
      <c r="F1687" s="486"/>
      <c r="G1687" s="487"/>
      <c r="H1687" s="486"/>
      <c r="I1687" s="487"/>
      <c r="J1687" s="486"/>
      <c r="K1687" s="487"/>
      <c r="L1687" s="486"/>
      <c r="M1687" s="487"/>
      <c r="N1687" s="486"/>
      <c r="O1687" s="487"/>
      <c r="P1687" s="486"/>
      <c r="Q1687" s="487"/>
      <c r="R1687" s="486"/>
      <c r="S1687" s="487"/>
      <c r="T1687" s="486"/>
      <c r="U1687" s="487"/>
      <c r="V1687" s="486"/>
      <c r="W1687" s="487"/>
      <c r="X1687" s="486"/>
      <c r="Y1687" s="487"/>
      <c r="Z1687" s="486"/>
      <c r="AA1687" s="487"/>
    </row>
    <row r="1688" spans="2:27" x14ac:dyDescent="0.2">
      <c r="B1688" s="406"/>
      <c r="C1688" s="372"/>
      <c r="D1688" s="372"/>
      <c r="E1688" s="486"/>
      <c r="F1688" s="487"/>
      <c r="G1688" s="486"/>
      <c r="H1688" s="487"/>
      <c r="I1688" s="486"/>
      <c r="J1688" s="487"/>
      <c r="K1688" s="486"/>
      <c r="L1688" s="487"/>
      <c r="M1688" s="486"/>
      <c r="N1688" s="487"/>
      <c r="O1688" s="486"/>
      <c r="P1688" s="487"/>
      <c r="Q1688" s="486"/>
      <c r="R1688" s="487"/>
      <c r="S1688" s="486"/>
      <c r="T1688" s="487"/>
      <c r="U1688" s="486"/>
      <c r="V1688" s="487"/>
      <c r="W1688" s="486"/>
      <c r="X1688" s="487"/>
      <c r="Y1688" s="486"/>
      <c r="Z1688" s="487"/>
      <c r="AA1688" s="402"/>
    </row>
    <row r="1689" spans="2:27" x14ac:dyDescent="0.2">
      <c r="B1689" s="405"/>
      <c r="C1689" s="372"/>
      <c r="D1689" s="372"/>
      <c r="E1689" s="402"/>
      <c r="F1689" s="486"/>
      <c r="G1689" s="487"/>
      <c r="H1689" s="486"/>
      <c r="I1689" s="487"/>
      <c r="J1689" s="486"/>
      <c r="K1689" s="487"/>
      <c r="L1689" s="486"/>
      <c r="M1689" s="487"/>
      <c r="N1689" s="486"/>
      <c r="O1689" s="487"/>
      <c r="P1689" s="486"/>
      <c r="Q1689" s="487"/>
      <c r="R1689" s="486"/>
      <c r="S1689" s="487"/>
      <c r="T1689" s="486"/>
      <c r="U1689" s="487"/>
      <c r="V1689" s="486"/>
      <c r="W1689" s="487"/>
      <c r="X1689" s="486"/>
      <c r="Y1689" s="487"/>
      <c r="Z1689" s="486"/>
      <c r="AA1689" s="487"/>
    </row>
    <row r="1690" spans="2:27" x14ac:dyDescent="0.2">
      <c r="B1690" s="406"/>
      <c r="C1690" s="372"/>
      <c r="D1690" s="372"/>
      <c r="E1690" s="486"/>
      <c r="F1690" s="487"/>
      <c r="G1690" s="486"/>
      <c r="H1690" s="487"/>
      <c r="I1690" s="486"/>
      <c r="J1690" s="487"/>
      <c r="K1690" s="486"/>
      <c r="L1690" s="487"/>
      <c r="M1690" s="486"/>
      <c r="N1690" s="487"/>
      <c r="O1690" s="486"/>
      <c r="P1690" s="487"/>
      <c r="Q1690" s="486"/>
      <c r="R1690" s="487"/>
      <c r="S1690" s="486"/>
      <c r="T1690" s="487"/>
      <c r="U1690" s="486"/>
      <c r="V1690" s="487"/>
      <c r="W1690" s="486"/>
      <c r="X1690" s="487"/>
      <c r="Y1690" s="486"/>
      <c r="Z1690" s="487"/>
      <c r="AA1690" s="402"/>
    </row>
    <row r="1691" spans="2:27" x14ac:dyDescent="0.2">
      <c r="B1691" s="405"/>
      <c r="C1691" s="372"/>
      <c r="D1691" s="372"/>
      <c r="E1691" s="402"/>
      <c r="F1691" s="486"/>
      <c r="G1691" s="487"/>
      <c r="H1691" s="486"/>
      <c r="I1691" s="487"/>
      <c r="J1691" s="486"/>
      <c r="K1691" s="487"/>
      <c r="L1691" s="486"/>
      <c r="M1691" s="487"/>
      <c r="N1691" s="486"/>
      <c r="O1691" s="487"/>
      <c r="P1691" s="486"/>
      <c r="Q1691" s="487"/>
      <c r="R1691" s="486"/>
      <c r="S1691" s="487"/>
      <c r="T1691" s="486"/>
      <c r="U1691" s="487"/>
      <c r="V1691" s="486"/>
      <c r="W1691" s="487"/>
      <c r="X1691" s="486"/>
      <c r="Y1691" s="487"/>
      <c r="Z1691" s="486"/>
      <c r="AA1691" s="487"/>
    </row>
    <row r="1692" spans="2:27" x14ac:dyDescent="0.2">
      <c r="B1692" s="406"/>
      <c r="C1692" s="372"/>
      <c r="D1692" s="372"/>
      <c r="E1692" s="486"/>
      <c r="F1692" s="487"/>
      <c r="G1692" s="486"/>
      <c r="H1692" s="487"/>
      <c r="I1692" s="486"/>
      <c r="J1692" s="487"/>
      <c r="K1692" s="486"/>
      <c r="L1692" s="487"/>
      <c r="M1692" s="486"/>
      <c r="N1692" s="487"/>
      <c r="O1692" s="486"/>
      <c r="P1692" s="487"/>
      <c r="Q1692" s="486"/>
      <c r="R1692" s="487"/>
      <c r="S1692" s="486"/>
      <c r="T1692" s="487"/>
      <c r="U1692" s="486"/>
      <c r="V1692" s="487"/>
      <c r="W1692" s="486"/>
      <c r="X1692" s="487"/>
      <c r="Y1692" s="486"/>
      <c r="Z1692" s="487"/>
      <c r="AA1692" s="402"/>
    </row>
    <row r="1693" spans="2:27" x14ac:dyDescent="0.2">
      <c r="B1693" s="405"/>
      <c r="C1693" s="372"/>
      <c r="D1693" s="372"/>
      <c r="E1693" s="402"/>
      <c r="F1693" s="486"/>
      <c r="G1693" s="487"/>
      <c r="H1693" s="486"/>
      <c r="I1693" s="487"/>
      <c r="J1693" s="486"/>
      <c r="K1693" s="487"/>
      <c r="L1693" s="486"/>
      <c r="M1693" s="487"/>
      <c r="N1693" s="486"/>
      <c r="O1693" s="487"/>
      <c r="P1693" s="486"/>
      <c r="Q1693" s="487"/>
      <c r="R1693" s="486"/>
      <c r="S1693" s="487"/>
      <c r="T1693" s="486"/>
      <c r="U1693" s="487"/>
      <c r="V1693" s="486"/>
      <c r="W1693" s="487"/>
      <c r="X1693" s="486"/>
      <c r="Y1693" s="487"/>
      <c r="Z1693" s="486"/>
      <c r="AA1693" s="487"/>
    </row>
    <row r="1694" spans="2:27" x14ac:dyDescent="0.2">
      <c r="B1694" s="406"/>
      <c r="C1694" s="372"/>
      <c r="D1694" s="372"/>
      <c r="E1694" s="486"/>
      <c r="F1694" s="487"/>
      <c r="G1694" s="486"/>
      <c r="H1694" s="487"/>
      <c r="I1694" s="486"/>
      <c r="J1694" s="487"/>
      <c r="K1694" s="486"/>
      <c r="L1694" s="487"/>
      <c r="M1694" s="486"/>
      <c r="N1694" s="487"/>
      <c r="O1694" s="486"/>
      <c r="P1694" s="487"/>
      <c r="Q1694" s="486"/>
      <c r="R1694" s="487"/>
      <c r="S1694" s="486"/>
      <c r="T1694" s="487"/>
      <c r="U1694" s="486"/>
      <c r="V1694" s="487"/>
      <c r="W1694" s="486"/>
      <c r="X1694" s="487"/>
      <c r="Y1694" s="486"/>
      <c r="Z1694" s="487"/>
      <c r="AA1694" s="402"/>
    </row>
    <row r="1695" spans="2:27" x14ac:dyDescent="0.2">
      <c r="B1695" s="405"/>
      <c r="C1695" s="372"/>
      <c r="D1695" s="372"/>
      <c r="E1695" s="402"/>
      <c r="F1695" s="486"/>
      <c r="G1695" s="487"/>
      <c r="H1695" s="486"/>
      <c r="I1695" s="487"/>
      <c r="J1695" s="486"/>
      <c r="K1695" s="487"/>
      <c r="L1695" s="486"/>
      <c r="M1695" s="487"/>
      <c r="N1695" s="486"/>
      <c r="O1695" s="487"/>
      <c r="P1695" s="486"/>
      <c r="Q1695" s="487"/>
      <c r="R1695" s="486"/>
      <c r="S1695" s="487"/>
      <c r="T1695" s="486"/>
      <c r="U1695" s="487"/>
      <c r="V1695" s="486"/>
      <c r="W1695" s="487"/>
      <c r="X1695" s="486"/>
      <c r="Y1695" s="487"/>
      <c r="Z1695" s="486"/>
      <c r="AA1695" s="487"/>
    </row>
    <row r="1696" spans="2:27" x14ac:dyDescent="0.2">
      <c r="B1696" s="406"/>
      <c r="C1696" s="372"/>
      <c r="D1696" s="372"/>
      <c r="E1696" s="486"/>
      <c r="F1696" s="487"/>
      <c r="G1696" s="486"/>
      <c r="H1696" s="487"/>
      <c r="I1696" s="486"/>
      <c r="J1696" s="487"/>
      <c r="K1696" s="486"/>
      <c r="L1696" s="487"/>
      <c r="M1696" s="486"/>
      <c r="N1696" s="487"/>
      <c r="O1696" s="486"/>
      <c r="P1696" s="487"/>
      <c r="Q1696" s="486"/>
      <c r="R1696" s="487"/>
      <c r="S1696" s="486"/>
      <c r="T1696" s="487"/>
      <c r="U1696" s="486"/>
      <c r="V1696" s="487"/>
      <c r="W1696" s="486"/>
      <c r="X1696" s="487"/>
      <c r="Y1696" s="486"/>
      <c r="Z1696" s="487"/>
      <c r="AA1696" s="402"/>
    </row>
    <row r="1697" spans="2:27" x14ac:dyDescent="0.2">
      <c r="B1697" s="405"/>
      <c r="C1697" s="372"/>
      <c r="D1697" s="372"/>
      <c r="E1697" s="402"/>
      <c r="F1697" s="486"/>
      <c r="G1697" s="487"/>
      <c r="H1697" s="486"/>
      <c r="I1697" s="487"/>
      <c r="J1697" s="486"/>
      <c r="K1697" s="487"/>
      <c r="L1697" s="486"/>
      <c r="M1697" s="487"/>
      <c r="N1697" s="486"/>
      <c r="O1697" s="487"/>
      <c r="P1697" s="486"/>
      <c r="Q1697" s="487"/>
      <c r="R1697" s="486"/>
      <c r="S1697" s="487"/>
      <c r="T1697" s="486"/>
      <c r="U1697" s="487"/>
      <c r="V1697" s="486"/>
      <c r="W1697" s="487"/>
      <c r="X1697" s="486"/>
      <c r="Y1697" s="487"/>
      <c r="Z1697" s="486"/>
      <c r="AA1697" s="487"/>
    </row>
    <row r="1698" spans="2:27" x14ac:dyDescent="0.2">
      <c r="B1698" s="406"/>
      <c r="C1698" s="372"/>
      <c r="D1698" s="372"/>
      <c r="E1698" s="486"/>
      <c r="F1698" s="487"/>
      <c r="G1698" s="486"/>
      <c r="H1698" s="487"/>
      <c r="I1698" s="486"/>
      <c r="J1698" s="487"/>
      <c r="K1698" s="486"/>
      <c r="L1698" s="487"/>
      <c r="M1698" s="486"/>
      <c r="N1698" s="487"/>
      <c r="O1698" s="486"/>
      <c r="P1698" s="487"/>
      <c r="Q1698" s="486"/>
      <c r="R1698" s="487"/>
      <c r="S1698" s="486"/>
      <c r="T1698" s="487"/>
      <c r="U1698" s="486"/>
      <c r="V1698" s="487"/>
      <c r="W1698" s="486"/>
      <c r="X1698" s="487"/>
      <c r="Y1698" s="486"/>
      <c r="Z1698" s="487"/>
      <c r="AA1698" s="402"/>
    </row>
    <row r="1699" spans="2:27" x14ac:dyDescent="0.2">
      <c r="B1699" s="405"/>
      <c r="C1699" s="372"/>
      <c r="D1699" s="372"/>
      <c r="E1699" s="402"/>
      <c r="F1699" s="486"/>
      <c r="G1699" s="487"/>
      <c r="H1699" s="486"/>
      <c r="I1699" s="487"/>
      <c r="J1699" s="486"/>
      <c r="K1699" s="487"/>
      <c r="L1699" s="486"/>
      <c r="M1699" s="487"/>
      <c r="N1699" s="486"/>
      <c r="O1699" s="487"/>
      <c r="P1699" s="486"/>
      <c r="Q1699" s="487"/>
      <c r="R1699" s="486"/>
      <c r="S1699" s="487"/>
      <c r="T1699" s="486"/>
      <c r="U1699" s="487"/>
      <c r="V1699" s="486"/>
      <c r="W1699" s="487"/>
      <c r="X1699" s="486"/>
      <c r="Y1699" s="487"/>
      <c r="Z1699" s="486"/>
      <c r="AA1699" s="487"/>
    </row>
    <row r="1700" spans="2:27" x14ac:dyDescent="0.2">
      <c r="B1700" s="406"/>
      <c r="C1700" s="372"/>
      <c r="D1700" s="372"/>
      <c r="E1700" s="486"/>
      <c r="F1700" s="487"/>
      <c r="G1700" s="486"/>
      <c r="H1700" s="487"/>
      <c r="I1700" s="486"/>
      <c r="J1700" s="487"/>
      <c r="K1700" s="486"/>
      <c r="L1700" s="487"/>
      <c r="M1700" s="486"/>
      <c r="N1700" s="487"/>
      <c r="O1700" s="486"/>
      <c r="P1700" s="487"/>
      <c r="Q1700" s="486"/>
      <c r="R1700" s="487"/>
      <c r="S1700" s="486"/>
      <c r="T1700" s="487"/>
      <c r="U1700" s="486"/>
      <c r="V1700" s="487"/>
      <c r="W1700" s="486"/>
      <c r="X1700" s="487"/>
      <c r="Y1700" s="486"/>
      <c r="Z1700" s="487"/>
      <c r="AA1700" s="402"/>
    </row>
    <row r="1701" spans="2:27" x14ac:dyDescent="0.2">
      <c r="B1701" s="405"/>
      <c r="C1701" s="372"/>
      <c r="D1701" s="372"/>
      <c r="E1701" s="402"/>
      <c r="F1701" s="486"/>
      <c r="G1701" s="487"/>
      <c r="H1701" s="486"/>
      <c r="I1701" s="487"/>
      <c r="J1701" s="486"/>
      <c r="K1701" s="487"/>
      <c r="L1701" s="486"/>
      <c r="M1701" s="487"/>
      <c r="N1701" s="486"/>
      <c r="O1701" s="487"/>
      <c r="P1701" s="486"/>
      <c r="Q1701" s="487"/>
      <c r="R1701" s="486"/>
      <c r="S1701" s="487"/>
      <c r="T1701" s="486"/>
      <c r="U1701" s="487"/>
      <c r="V1701" s="486"/>
      <c r="W1701" s="487"/>
      <c r="X1701" s="486"/>
      <c r="Y1701" s="487"/>
      <c r="Z1701" s="486"/>
      <c r="AA1701" s="487"/>
    </row>
    <row r="1702" spans="2:27" x14ac:dyDescent="0.2">
      <c r="B1702" s="406"/>
      <c r="C1702" s="372"/>
      <c r="D1702" s="372"/>
      <c r="E1702" s="486"/>
      <c r="F1702" s="487"/>
      <c r="G1702" s="486"/>
      <c r="H1702" s="487"/>
      <c r="I1702" s="486"/>
      <c r="J1702" s="487"/>
      <c r="K1702" s="486"/>
      <c r="L1702" s="487"/>
      <c r="M1702" s="486"/>
      <c r="N1702" s="487"/>
      <c r="O1702" s="486"/>
      <c r="P1702" s="487"/>
      <c r="Q1702" s="486"/>
      <c r="R1702" s="487"/>
      <c r="S1702" s="486"/>
      <c r="T1702" s="487"/>
      <c r="U1702" s="486"/>
      <c r="V1702" s="487"/>
      <c r="W1702" s="486"/>
      <c r="X1702" s="487"/>
      <c r="Y1702" s="486"/>
      <c r="Z1702" s="487"/>
      <c r="AA1702" s="402"/>
    </row>
    <row r="1703" spans="2:27" x14ac:dyDescent="0.2">
      <c r="B1703" s="405"/>
      <c r="C1703" s="372"/>
      <c r="D1703" s="372"/>
      <c r="E1703" s="402"/>
      <c r="F1703" s="486"/>
      <c r="G1703" s="487"/>
      <c r="H1703" s="486"/>
      <c r="I1703" s="487"/>
      <c r="J1703" s="486"/>
      <c r="K1703" s="487"/>
      <c r="L1703" s="486"/>
      <c r="M1703" s="487"/>
      <c r="N1703" s="486"/>
      <c r="O1703" s="487"/>
      <c r="P1703" s="486"/>
      <c r="Q1703" s="487"/>
      <c r="R1703" s="486"/>
      <c r="S1703" s="487"/>
      <c r="T1703" s="486"/>
      <c r="U1703" s="487"/>
      <c r="V1703" s="486"/>
      <c r="W1703" s="487"/>
      <c r="X1703" s="486"/>
      <c r="Y1703" s="487"/>
      <c r="Z1703" s="486"/>
      <c r="AA1703" s="487"/>
    </row>
    <row r="1704" spans="2:27" x14ac:dyDescent="0.2">
      <c r="B1704" s="406"/>
      <c r="C1704" s="372"/>
      <c r="D1704" s="372"/>
      <c r="E1704" s="486"/>
      <c r="F1704" s="487"/>
      <c r="G1704" s="486"/>
      <c r="H1704" s="487"/>
      <c r="I1704" s="486"/>
      <c r="J1704" s="487"/>
      <c r="K1704" s="486"/>
      <c r="L1704" s="487"/>
      <c r="M1704" s="486"/>
      <c r="N1704" s="487"/>
      <c r="O1704" s="486"/>
      <c r="P1704" s="487"/>
      <c r="Q1704" s="486"/>
      <c r="R1704" s="487"/>
      <c r="S1704" s="486"/>
      <c r="T1704" s="487"/>
      <c r="U1704" s="486"/>
      <c r="V1704" s="487"/>
      <c r="W1704" s="486"/>
      <c r="X1704" s="487"/>
      <c r="Y1704" s="486"/>
      <c r="Z1704" s="487"/>
      <c r="AA1704" s="402"/>
    </row>
    <row r="1705" spans="2:27" x14ac:dyDescent="0.2">
      <c r="B1705" s="405"/>
      <c r="C1705" s="372"/>
      <c r="D1705" s="372"/>
      <c r="E1705" s="402"/>
      <c r="F1705" s="486"/>
      <c r="G1705" s="487"/>
      <c r="H1705" s="486"/>
      <c r="I1705" s="487"/>
      <c r="J1705" s="486"/>
      <c r="K1705" s="487"/>
      <c r="L1705" s="486"/>
      <c r="M1705" s="487"/>
      <c r="N1705" s="486"/>
      <c r="O1705" s="487"/>
      <c r="P1705" s="486"/>
      <c r="Q1705" s="487"/>
      <c r="R1705" s="486"/>
      <c r="S1705" s="487"/>
      <c r="T1705" s="486"/>
      <c r="U1705" s="487"/>
      <c r="V1705" s="486"/>
      <c r="W1705" s="487"/>
      <c r="X1705" s="486"/>
      <c r="Y1705" s="487"/>
      <c r="Z1705" s="486"/>
      <c r="AA1705" s="487"/>
    </row>
    <row r="1706" spans="2:27" x14ac:dyDescent="0.2">
      <c r="B1706" s="406"/>
      <c r="C1706" s="372"/>
      <c r="D1706" s="372"/>
      <c r="E1706" s="486"/>
      <c r="F1706" s="487"/>
      <c r="G1706" s="486"/>
      <c r="H1706" s="487"/>
      <c r="I1706" s="486"/>
      <c r="J1706" s="487"/>
      <c r="K1706" s="486"/>
      <c r="L1706" s="487"/>
      <c r="M1706" s="486"/>
      <c r="N1706" s="487"/>
      <c r="O1706" s="486"/>
      <c r="P1706" s="487"/>
      <c r="Q1706" s="486"/>
      <c r="R1706" s="487"/>
      <c r="S1706" s="486"/>
      <c r="T1706" s="487"/>
      <c r="U1706" s="486"/>
      <c r="V1706" s="487"/>
      <c r="W1706" s="486"/>
      <c r="X1706" s="487"/>
      <c r="Y1706" s="486"/>
      <c r="Z1706" s="487"/>
      <c r="AA1706" s="402"/>
    </row>
    <row r="1707" spans="2:27" x14ac:dyDescent="0.2">
      <c r="B1707" s="405"/>
      <c r="C1707" s="372"/>
      <c r="D1707" s="372"/>
      <c r="E1707" s="402"/>
      <c r="F1707" s="486"/>
      <c r="G1707" s="487"/>
      <c r="H1707" s="486"/>
      <c r="I1707" s="487"/>
      <c r="J1707" s="486"/>
      <c r="K1707" s="487"/>
      <c r="L1707" s="486"/>
      <c r="M1707" s="487"/>
      <c r="N1707" s="486"/>
      <c r="O1707" s="487"/>
      <c r="P1707" s="486"/>
      <c r="Q1707" s="487"/>
      <c r="R1707" s="486"/>
      <c r="S1707" s="487"/>
      <c r="T1707" s="486"/>
      <c r="U1707" s="487"/>
      <c r="V1707" s="486"/>
      <c r="W1707" s="487"/>
      <c r="X1707" s="486"/>
      <c r="Y1707" s="487"/>
      <c r="Z1707" s="486"/>
      <c r="AA1707" s="487"/>
    </row>
    <row r="1708" spans="2:27" x14ac:dyDescent="0.2">
      <c r="B1708" s="406"/>
      <c r="C1708" s="372"/>
      <c r="D1708" s="372"/>
      <c r="E1708" s="486"/>
      <c r="F1708" s="487"/>
      <c r="G1708" s="486"/>
      <c r="H1708" s="487"/>
      <c r="I1708" s="486"/>
      <c r="J1708" s="487"/>
      <c r="K1708" s="486"/>
      <c r="L1708" s="487"/>
      <c r="M1708" s="486"/>
      <c r="N1708" s="487"/>
      <c r="O1708" s="486"/>
      <c r="P1708" s="487"/>
      <c r="Q1708" s="486"/>
      <c r="R1708" s="487"/>
      <c r="S1708" s="486"/>
      <c r="T1708" s="487"/>
      <c r="U1708" s="486"/>
      <c r="V1708" s="487"/>
      <c r="W1708" s="486"/>
      <c r="X1708" s="487"/>
      <c r="Y1708" s="486"/>
      <c r="Z1708" s="487"/>
      <c r="AA1708" s="402"/>
    </row>
    <row r="1709" spans="2:27" x14ac:dyDescent="0.2">
      <c r="B1709" s="405"/>
      <c r="C1709" s="372"/>
      <c r="D1709" s="372"/>
      <c r="E1709" s="402"/>
      <c r="F1709" s="486"/>
      <c r="G1709" s="487"/>
      <c r="H1709" s="486"/>
      <c r="I1709" s="487"/>
      <c r="J1709" s="486"/>
      <c r="K1709" s="487"/>
      <c r="L1709" s="486"/>
      <c r="M1709" s="487"/>
      <c r="N1709" s="486"/>
      <c r="O1709" s="487"/>
      <c r="P1709" s="486"/>
      <c r="Q1709" s="487"/>
      <c r="R1709" s="486"/>
      <c r="S1709" s="487"/>
      <c r="T1709" s="486"/>
      <c r="U1709" s="487"/>
      <c r="V1709" s="486"/>
      <c r="W1709" s="487"/>
      <c r="X1709" s="486"/>
      <c r="Y1709" s="487"/>
      <c r="Z1709" s="486"/>
      <c r="AA1709" s="487"/>
    </row>
    <row r="1710" spans="2:27" x14ac:dyDescent="0.2">
      <c r="B1710" s="406"/>
      <c r="C1710" s="372"/>
      <c r="D1710" s="372"/>
      <c r="E1710" s="486"/>
      <c r="F1710" s="487"/>
      <c r="G1710" s="486"/>
      <c r="H1710" s="487"/>
      <c r="I1710" s="486"/>
      <c r="J1710" s="487"/>
      <c r="K1710" s="486"/>
      <c r="L1710" s="487"/>
      <c r="M1710" s="486"/>
      <c r="N1710" s="487"/>
      <c r="O1710" s="486"/>
      <c r="P1710" s="487"/>
      <c r="Q1710" s="486"/>
      <c r="R1710" s="487"/>
      <c r="S1710" s="486"/>
      <c r="T1710" s="487"/>
      <c r="U1710" s="486"/>
      <c r="V1710" s="487"/>
      <c r="W1710" s="486"/>
      <c r="X1710" s="487"/>
      <c r="Y1710" s="486"/>
      <c r="Z1710" s="487"/>
      <c r="AA1710" s="402"/>
    </row>
    <row r="1711" spans="2:27" x14ac:dyDescent="0.2">
      <c r="B1711" s="405"/>
      <c r="C1711" s="372"/>
      <c r="D1711" s="372"/>
      <c r="E1711" s="402"/>
      <c r="F1711" s="486"/>
      <c r="G1711" s="487"/>
      <c r="H1711" s="486"/>
      <c r="I1711" s="487"/>
      <c r="J1711" s="486"/>
      <c r="K1711" s="487"/>
      <c r="L1711" s="486"/>
      <c r="M1711" s="487"/>
      <c r="N1711" s="486"/>
      <c r="O1711" s="487"/>
      <c r="P1711" s="486"/>
      <c r="Q1711" s="487"/>
      <c r="R1711" s="486"/>
      <c r="S1711" s="487"/>
      <c r="T1711" s="486"/>
      <c r="U1711" s="487"/>
      <c r="V1711" s="486"/>
      <c r="W1711" s="487"/>
      <c r="X1711" s="486"/>
      <c r="Y1711" s="487"/>
      <c r="Z1711" s="486"/>
      <c r="AA1711" s="487"/>
    </row>
    <row r="1712" spans="2:27" x14ac:dyDescent="0.2">
      <c r="B1712" s="406"/>
      <c r="C1712" s="372"/>
      <c r="D1712" s="372"/>
      <c r="E1712" s="486"/>
      <c r="F1712" s="487"/>
      <c r="G1712" s="486"/>
      <c r="H1712" s="487"/>
      <c r="I1712" s="486"/>
      <c r="J1712" s="487"/>
      <c r="K1712" s="486"/>
      <c r="L1712" s="487"/>
      <c r="M1712" s="486"/>
      <c r="N1712" s="487"/>
      <c r="O1712" s="486"/>
      <c r="P1712" s="487"/>
      <c r="Q1712" s="486"/>
      <c r="R1712" s="487"/>
      <c r="S1712" s="486"/>
      <c r="T1712" s="487"/>
      <c r="U1712" s="486"/>
      <c r="V1712" s="487"/>
      <c r="W1712" s="486"/>
      <c r="X1712" s="487"/>
      <c r="Y1712" s="486"/>
      <c r="Z1712" s="487"/>
      <c r="AA1712" s="402"/>
    </row>
    <row r="1713" spans="2:27" x14ac:dyDescent="0.2">
      <c r="B1713" s="405"/>
      <c r="C1713" s="372"/>
      <c r="D1713" s="372"/>
      <c r="E1713" s="402"/>
      <c r="F1713" s="486"/>
      <c r="G1713" s="487"/>
      <c r="H1713" s="486"/>
      <c r="I1713" s="487"/>
      <c r="J1713" s="486"/>
      <c r="K1713" s="487"/>
      <c r="L1713" s="486"/>
      <c r="M1713" s="487"/>
      <c r="N1713" s="486"/>
      <c r="O1713" s="487"/>
      <c r="P1713" s="486"/>
      <c r="Q1713" s="487"/>
      <c r="R1713" s="486"/>
      <c r="S1713" s="487"/>
      <c r="T1713" s="486"/>
      <c r="U1713" s="487"/>
      <c r="V1713" s="486"/>
      <c r="W1713" s="487"/>
      <c r="X1713" s="486"/>
      <c r="Y1713" s="487"/>
      <c r="Z1713" s="486"/>
      <c r="AA1713" s="487"/>
    </row>
    <row r="1714" spans="2:27" x14ac:dyDescent="0.2">
      <c r="B1714" s="406"/>
      <c r="C1714" s="372"/>
      <c r="D1714" s="372"/>
      <c r="E1714" s="486"/>
      <c r="F1714" s="487"/>
      <c r="G1714" s="486"/>
      <c r="H1714" s="487"/>
      <c r="I1714" s="486"/>
      <c r="J1714" s="487"/>
      <c r="K1714" s="486"/>
      <c r="L1714" s="487"/>
      <c r="M1714" s="486"/>
      <c r="N1714" s="487"/>
      <c r="O1714" s="486"/>
      <c r="P1714" s="487"/>
      <c r="Q1714" s="486"/>
      <c r="R1714" s="487"/>
      <c r="S1714" s="486"/>
      <c r="T1714" s="487"/>
      <c r="U1714" s="486"/>
      <c r="V1714" s="487"/>
      <c r="W1714" s="486"/>
      <c r="X1714" s="487"/>
      <c r="Y1714" s="486"/>
      <c r="Z1714" s="487"/>
      <c r="AA1714" s="402"/>
    </row>
    <row r="1715" spans="2:27" x14ac:dyDescent="0.2">
      <c r="B1715" s="405"/>
      <c r="C1715" s="372"/>
      <c r="D1715" s="372"/>
      <c r="E1715" s="402"/>
      <c r="F1715" s="486"/>
      <c r="G1715" s="487"/>
      <c r="H1715" s="486"/>
      <c r="I1715" s="487"/>
      <c r="J1715" s="486"/>
      <c r="K1715" s="487"/>
      <c r="L1715" s="486"/>
      <c r="M1715" s="487"/>
      <c r="N1715" s="486"/>
      <c r="O1715" s="487"/>
      <c r="P1715" s="486"/>
      <c r="Q1715" s="487"/>
      <c r="R1715" s="486"/>
      <c r="S1715" s="487"/>
      <c r="T1715" s="486"/>
      <c r="U1715" s="487"/>
      <c r="V1715" s="486"/>
      <c r="W1715" s="487"/>
      <c r="X1715" s="486"/>
      <c r="Y1715" s="487"/>
      <c r="Z1715" s="486"/>
      <c r="AA1715" s="487"/>
    </row>
    <row r="1716" spans="2:27" x14ac:dyDescent="0.2">
      <c r="B1716" s="406"/>
      <c r="C1716" s="372"/>
      <c r="D1716" s="372"/>
      <c r="E1716" s="486"/>
      <c r="F1716" s="487"/>
      <c r="G1716" s="486"/>
      <c r="H1716" s="487"/>
      <c r="I1716" s="486"/>
      <c r="J1716" s="487"/>
      <c r="K1716" s="486"/>
      <c r="L1716" s="487"/>
      <c r="M1716" s="486"/>
      <c r="N1716" s="487"/>
      <c r="O1716" s="486"/>
      <c r="P1716" s="487"/>
      <c r="Q1716" s="486"/>
      <c r="R1716" s="487"/>
      <c r="S1716" s="486"/>
      <c r="T1716" s="487"/>
      <c r="U1716" s="486"/>
      <c r="V1716" s="487"/>
      <c r="W1716" s="486"/>
      <c r="X1716" s="487"/>
      <c r="Y1716" s="486"/>
      <c r="Z1716" s="487"/>
      <c r="AA1716" s="402"/>
    </row>
    <row r="1717" spans="2:27" x14ac:dyDescent="0.2">
      <c r="B1717" s="405"/>
      <c r="C1717" s="372"/>
      <c r="D1717" s="372"/>
      <c r="E1717" s="402"/>
      <c r="F1717" s="486"/>
      <c r="G1717" s="487"/>
      <c r="H1717" s="486"/>
      <c r="I1717" s="487"/>
      <c r="J1717" s="486"/>
      <c r="K1717" s="487"/>
      <c r="L1717" s="486"/>
      <c r="M1717" s="487"/>
      <c r="N1717" s="486"/>
      <c r="O1717" s="487"/>
      <c r="P1717" s="486"/>
      <c r="Q1717" s="487"/>
      <c r="R1717" s="486"/>
      <c r="S1717" s="487"/>
      <c r="T1717" s="486"/>
      <c r="U1717" s="487"/>
      <c r="V1717" s="486"/>
      <c r="W1717" s="487"/>
      <c r="X1717" s="486"/>
      <c r="Y1717" s="487"/>
      <c r="Z1717" s="486"/>
      <c r="AA1717" s="487"/>
    </row>
    <row r="1718" spans="2:27" x14ac:dyDescent="0.2">
      <c r="B1718" s="406"/>
      <c r="C1718" s="372"/>
      <c r="D1718" s="372"/>
      <c r="E1718" s="486"/>
      <c r="F1718" s="487"/>
      <c r="G1718" s="486"/>
      <c r="H1718" s="487"/>
      <c r="I1718" s="486"/>
      <c r="J1718" s="487"/>
      <c r="K1718" s="486"/>
      <c r="L1718" s="487"/>
      <c r="M1718" s="486"/>
      <c r="N1718" s="487"/>
      <c r="O1718" s="486"/>
      <c r="P1718" s="487"/>
      <c r="Q1718" s="486"/>
      <c r="R1718" s="487"/>
      <c r="S1718" s="486"/>
      <c r="T1718" s="487"/>
      <c r="U1718" s="486"/>
      <c r="V1718" s="487"/>
      <c r="W1718" s="486"/>
      <c r="X1718" s="487"/>
      <c r="Y1718" s="486"/>
      <c r="Z1718" s="487"/>
      <c r="AA1718" s="402"/>
    </row>
    <row r="1719" spans="2:27" x14ac:dyDescent="0.2">
      <c r="B1719" s="405"/>
      <c r="C1719" s="372"/>
      <c r="D1719" s="372"/>
      <c r="E1719" s="402"/>
      <c r="F1719" s="486"/>
      <c r="G1719" s="487"/>
      <c r="H1719" s="486"/>
      <c r="I1719" s="487"/>
      <c r="J1719" s="486"/>
      <c r="K1719" s="487"/>
      <c r="L1719" s="486"/>
      <c r="M1719" s="487"/>
      <c r="N1719" s="486"/>
      <c r="O1719" s="487"/>
      <c r="P1719" s="486"/>
      <c r="Q1719" s="487"/>
      <c r="R1719" s="486"/>
      <c r="S1719" s="487"/>
      <c r="T1719" s="486"/>
      <c r="U1719" s="487"/>
      <c r="V1719" s="486"/>
      <c r="W1719" s="487"/>
      <c r="X1719" s="486"/>
      <c r="Y1719" s="487"/>
      <c r="Z1719" s="486"/>
      <c r="AA1719" s="487"/>
    </row>
    <row r="1720" spans="2:27" x14ac:dyDescent="0.2">
      <c r="B1720" s="406"/>
      <c r="C1720" s="372"/>
      <c r="D1720" s="372"/>
      <c r="E1720" s="486"/>
      <c r="F1720" s="487"/>
      <c r="G1720" s="486"/>
      <c r="H1720" s="487"/>
      <c r="I1720" s="486"/>
      <c r="J1720" s="487"/>
      <c r="K1720" s="486"/>
      <c r="L1720" s="487"/>
      <c r="M1720" s="486"/>
      <c r="N1720" s="487"/>
      <c r="O1720" s="486"/>
      <c r="P1720" s="487"/>
      <c r="Q1720" s="486"/>
      <c r="R1720" s="487"/>
      <c r="S1720" s="486"/>
      <c r="T1720" s="487"/>
      <c r="U1720" s="486"/>
      <c r="V1720" s="487"/>
      <c r="W1720" s="486"/>
      <c r="X1720" s="487"/>
      <c r="Y1720" s="486"/>
      <c r="Z1720" s="487"/>
      <c r="AA1720" s="402"/>
    </row>
    <row r="1721" spans="2:27" x14ac:dyDescent="0.2">
      <c r="B1721" s="405"/>
      <c r="C1721" s="372"/>
      <c r="D1721" s="372"/>
      <c r="E1721" s="402"/>
      <c r="F1721" s="486"/>
      <c r="G1721" s="487"/>
      <c r="H1721" s="486"/>
      <c r="I1721" s="487"/>
      <c r="J1721" s="486"/>
      <c r="K1721" s="487"/>
      <c r="L1721" s="486"/>
      <c r="M1721" s="487"/>
      <c r="N1721" s="486"/>
      <c r="O1721" s="487"/>
      <c r="P1721" s="486"/>
      <c r="Q1721" s="487"/>
      <c r="R1721" s="486"/>
      <c r="S1721" s="487"/>
      <c r="T1721" s="486"/>
      <c r="U1721" s="487"/>
      <c r="V1721" s="486"/>
      <c r="W1721" s="487"/>
      <c r="X1721" s="486"/>
      <c r="Y1721" s="487"/>
      <c r="Z1721" s="486"/>
      <c r="AA1721" s="487"/>
    </row>
    <row r="1722" spans="2:27" x14ac:dyDescent="0.2">
      <c r="B1722" s="406"/>
      <c r="C1722" s="372"/>
      <c r="D1722" s="372"/>
      <c r="E1722" s="486"/>
      <c r="F1722" s="487"/>
      <c r="G1722" s="486"/>
      <c r="H1722" s="487"/>
      <c r="I1722" s="486"/>
      <c r="J1722" s="487"/>
      <c r="K1722" s="486"/>
      <c r="L1722" s="487"/>
      <c r="M1722" s="486"/>
      <c r="N1722" s="487"/>
      <c r="O1722" s="486"/>
      <c r="P1722" s="487"/>
      <c r="Q1722" s="486"/>
      <c r="R1722" s="487"/>
      <c r="S1722" s="486"/>
      <c r="T1722" s="487"/>
      <c r="U1722" s="486"/>
      <c r="V1722" s="487"/>
      <c r="W1722" s="486"/>
      <c r="X1722" s="487"/>
      <c r="Y1722" s="486"/>
      <c r="Z1722" s="487"/>
      <c r="AA1722" s="402"/>
    </row>
    <row r="1723" spans="2:27" x14ac:dyDescent="0.2">
      <c r="B1723" s="405"/>
      <c r="C1723" s="372"/>
      <c r="D1723" s="372"/>
      <c r="E1723" s="402"/>
      <c r="F1723" s="486"/>
      <c r="G1723" s="487"/>
      <c r="H1723" s="486"/>
      <c r="I1723" s="487"/>
      <c r="J1723" s="486"/>
      <c r="K1723" s="487"/>
      <c r="L1723" s="486"/>
      <c r="M1723" s="487"/>
      <c r="N1723" s="486"/>
      <c r="O1723" s="487"/>
      <c r="P1723" s="486"/>
      <c r="Q1723" s="487"/>
      <c r="R1723" s="486"/>
      <c r="S1723" s="487"/>
      <c r="T1723" s="486"/>
      <c r="U1723" s="487"/>
      <c r="V1723" s="486"/>
      <c r="W1723" s="487"/>
      <c r="X1723" s="486"/>
      <c r="Y1723" s="487"/>
      <c r="Z1723" s="486"/>
      <c r="AA1723" s="487"/>
    </row>
    <row r="1724" spans="2:27" x14ac:dyDescent="0.2">
      <c r="B1724" s="406"/>
      <c r="C1724" s="372"/>
      <c r="D1724" s="372"/>
      <c r="E1724" s="486"/>
      <c r="F1724" s="487"/>
      <c r="G1724" s="486"/>
      <c r="H1724" s="487"/>
      <c r="I1724" s="486"/>
      <c r="J1724" s="487"/>
      <c r="K1724" s="486"/>
      <c r="L1724" s="487"/>
      <c r="M1724" s="486"/>
      <c r="N1724" s="487"/>
      <c r="O1724" s="486"/>
      <c r="P1724" s="487"/>
      <c r="Q1724" s="486"/>
      <c r="R1724" s="487"/>
      <c r="S1724" s="486"/>
      <c r="T1724" s="487"/>
      <c r="U1724" s="486"/>
      <c r="V1724" s="487"/>
      <c r="W1724" s="486"/>
      <c r="X1724" s="487"/>
      <c r="Y1724" s="486"/>
      <c r="Z1724" s="487"/>
      <c r="AA1724" s="402"/>
    </row>
    <row r="1725" spans="2:27" x14ac:dyDescent="0.2">
      <c r="B1725" s="405"/>
      <c r="C1725" s="372"/>
      <c r="D1725" s="372"/>
      <c r="E1725" s="402"/>
      <c r="F1725" s="486"/>
      <c r="G1725" s="487"/>
      <c r="H1725" s="486"/>
      <c r="I1725" s="487"/>
      <c r="J1725" s="486"/>
      <c r="K1725" s="487"/>
      <c r="L1725" s="486"/>
      <c r="M1725" s="487"/>
      <c r="N1725" s="486"/>
      <c r="O1725" s="487"/>
      <c r="P1725" s="486"/>
      <c r="Q1725" s="487"/>
      <c r="R1725" s="486"/>
      <c r="S1725" s="487"/>
      <c r="T1725" s="486"/>
      <c r="U1725" s="487"/>
      <c r="V1725" s="486"/>
      <c r="W1725" s="487"/>
      <c r="X1725" s="486"/>
      <c r="Y1725" s="487"/>
      <c r="Z1725" s="486"/>
      <c r="AA1725" s="487"/>
    </row>
    <row r="1726" spans="2:27" x14ac:dyDescent="0.2">
      <c r="B1726" s="406"/>
      <c r="C1726" s="372"/>
      <c r="D1726" s="372"/>
      <c r="E1726" s="486"/>
      <c r="F1726" s="487"/>
      <c r="G1726" s="486"/>
      <c r="H1726" s="487"/>
      <c r="I1726" s="486"/>
      <c r="J1726" s="487"/>
      <c r="K1726" s="486"/>
      <c r="L1726" s="487"/>
      <c r="M1726" s="486"/>
      <c r="N1726" s="487"/>
      <c r="O1726" s="486"/>
      <c r="P1726" s="487"/>
      <c r="Q1726" s="486"/>
      <c r="R1726" s="487"/>
      <c r="S1726" s="486"/>
      <c r="T1726" s="487"/>
      <c r="U1726" s="486"/>
      <c r="V1726" s="487"/>
      <c r="W1726" s="486"/>
      <c r="X1726" s="487"/>
      <c r="Y1726" s="486"/>
      <c r="Z1726" s="487"/>
      <c r="AA1726" s="402"/>
    </row>
    <row r="1727" spans="2:27" x14ac:dyDescent="0.2">
      <c r="B1727" s="405"/>
      <c r="C1727" s="372"/>
      <c r="D1727" s="372"/>
      <c r="E1727" s="402"/>
      <c r="F1727" s="486"/>
      <c r="G1727" s="487"/>
      <c r="H1727" s="486"/>
      <c r="I1727" s="487"/>
      <c r="J1727" s="486"/>
      <c r="K1727" s="487"/>
      <c r="L1727" s="486"/>
      <c r="M1727" s="487"/>
      <c r="N1727" s="486"/>
      <c r="O1727" s="487"/>
      <c r="P1727" s="486"/>
      <c r="Q1727" s="487"/>
      <c r="R1727" s="486"/>
      <c r="S1727" s="487"/>
      <c r="T1727" s="486"/>
      <c r="U1727" s="487"/>
      <c r="V1727" s="486"/>
      <c r="W1727" s="487"/>
      <c r="X1727" s="486"/>
      <c r="Y1727" s="487"/>
      <c r="Z1727" s="486"/>
      <c r="AA1727" s="487"/>
    </row>
    <row r="1728" spans="2:27" x14ac:dyDescent="0.2">
      <c r="B1728" s="406"/>
      <c r="C1728" s="372"/>
      <c r="D1728" s="372"/>
      <c r="E1728" s="486"/>
      <c r="F1728" s="487"/>
      <c r="G1728" s="486"/>
      <c r="H1728" s="487"/>
      <c r="I1728" s="486"/>
      <c r="J1728" s="487"/>
      <c r="K1728" s="486"/>
      <c r="L1728" s="487"/>
      <c r="M1728" s="486"/>
      <c r="N1728" s="487"/>
      <c r="O1728" s="486"/>
      <c r="P1728" s="487"/>
      <c r="Q1728" s="486"/>
      <c r="R1728" s="487"/>
      <c r="S1728" s="486"/>
      <c r="T1728" s="487"/>
      <c r="U1728" s="486"/>
      <c r="V1728" s="487"/>
      <c r="W1728" s="486"/>
      <c r="X1728" s="487"/>
      <c r="Y1728" s="486"/>
      <c r="Z1728" s="487"/>
      <c r="AA1728" s="402"/>
    </row>
    <row r="1729" spans="2:27" x14ac:dyDescent="0.2">
      <c r="B1729" s="405"/>
      <c r="C1729" s="372"/>
      <c r="D1729" s="372"/>
      <c r="E1729" s="402"/>
      <c r="F1729" s="486"/>
      <c r="G1729" s="487"/>
      <c r="H1729" s="486"/>
      <c r="I1729" s="487"/>
      <c r="J1729" s="486"/>
      <c r="K1729" s="487"/>
      <c r="L1729" s="486"/>
      <c r="M1729" s="487"/>
      <c r="N1729" s="486"/>
      <c r="O1729" s="487"/>
      <c r="P1729" s="486"/>
      <c r="Q1729" s="487"/>
      <c r="R1729" s="486"/>
      <c r="S1729" s="487"/>
      <c r="T1729" s="486"/>
      <c r="U1729" s="487"/>
      <c r="V1729" s="486"/>
      <c r="W1729" s="487"/>
      <c r="X1729" s="486"/>
      <c r="Y1729" s="487"/>
      <c r="Z1729" s="486"/>
      <c r="AA1729" s="487"/>
    </row>
    <row r="1730" spans="2:27" x14ac:dyDescent="0.2">
      <c r="B1730" s="406"/>
      <c r="C1730" s="372"/>
      <c r="D1730" s="372"/>
      <c r="E1730" s="486"/>
      <c r="F1730" s="487"/>
      <c r="G1730" s="486"/>
      <c r="H1730" s="487"/>
      <c r="I1730" s="486"/>
      <c r="J1730" s="487"/>
      <c r="K1730" s="486"/>
      <c r="L1730" s="487"/>
      <c r="M1730" s="486"/>
      <c r="N1730" s="487"/>
      <c r="O1730" s="486"/>
      <c r="P1730" s="487"/>
      <c r="Q1730" s="486"/>
      <c r="R1730" s="487"/>
      <c r="S1730" s="486"/>
      <c r="T1730" s="487"/>
      <c r="U1730" s="486"/>
      <c r="V1730" s="487"/>
      <c r="W1730" s="486"/>
      <c r="X1730" s="487"/>
      <c r="Y1730" s="486"/>
      <c r="Z1730" s="487"/>
      <c r="AA1730" s="402"/>
    </row>
    <row r="1731" spans="2:27" x14ac:dyDescent="0.2">
      <c r="B1731" s="405"/>
      <c r="C1731" s="372"/>
      <c r="D1731" s="372"/>
      <c r="E1731" s="402"/>
      <c r="F1731" s="486"/>
      <c r="G1731" s="487"/>
      <c r="H1731" s="486"/>
      <c r="I1731" s="487"/>
      <c r="J1731" s="486"/>
      <c r="K1731" s="487"/>
      <c r="L1731" s="486"/>
      <c r="M1731" s="487"/>
      <c r="N1731" s="486"/>
      <c r="O1731" s="487"/>
      <c r="P1731" s="486"/>
      <c r="Q1731" s="487"/>
      <c r="R1731" s="486"/>
      <c r="S1731" s="487"/>
      <c r="T1731" s="486"/>
      <c r="U1731" s="487"/>
      <c r="V1731" s="486"/>
      <c r="W1731" s="487"/>
      <c r="X1731" s="486"/>
      <c r="Y1731" s="487"/>
      <c r="Z1731" s="486"/>
      <c r="AA1731" s="487"/>
    </row>
    <row r="1732" spans="2:27" x14ac:dyDescent="0.2">
      <c r="B1732" s="406"/>
      <c r="C1732" s="372"/>
      <c r="D1732" s="372"/>
      <c r="E1732" s="486"/>
      <c r="F1732" s="487"/>
      <c r="G1732" s="486"/>
      <c r="H1732" s="487"/>
      <c r="I1732" s="486"/>
      <c r="J1732" s="487"/>
      <c r="K1732" s="486"/>
      <c r="L1732" s="487"/>
      <c r="M1732" s="486"/>
      <c r="N1732" s="487"/>
      <c r="O1732" s="486"/>
      <c r="P1732" s="487"/>
      <c r="Q1732" s="486"/>
      <c r="R1732" s="487"/>
      <c r="S1732" s="486"/>
      <c r="T1732" s="487"/>
      <c r="U1732" s="486"/>
      <c r="V1732" s="487"/>
      <c r="W1732" s="486"/>
      <c r="X1732" s="487"/>
      <c r="Y1732" s="486"/>
      <c r="Z1732" s="487"/>
      <c r="AA1732" s="402"/>
    </row>
    <row r="1733" spans="2:27" x14ac:dyDescent="0.2">
      <c r="B1733" s="405"/>
      <c r="C1733" s="372"/>
      <c r="D1733" s="372"/>
      <c r="E1733" s="402"/>
      <c r="F1733" s="486"/>
      <c r="G1733" s="487"/>
      <c r="H1733" s="486"/>
      <c r="I1733" s="487"/>
      <c r="J1733" s="486"/>
      <c r="K1733" s="487"/>
      <c r="L1733" s="486"/>
      <c r="M1733" s="487"/>
      <c r="N1733" s="486"/>
      <c r="O1733" s="487"/>
      <c r="P1733" s="486"/>
      <c r="Q1733" s="487"/>
      <c r="R1733" s="486"/>
      <c r="S1733" s="487"/>
      <c r="T1733" s="486"/>
      <c r="U1733" s="487"/>
      <c r="V1733" s="486"/>
      <c r="W1733" s="487"/>
      <c r="X1733" s="486"/>
      <c r="Y1733" s="487"/>
      <c r="Z1733" s="486"/>
      <c r="AA1733" s="487"/>
    </row>
    <row r="1734" spans="2:27" x14ac:dyDescent="0.2">
      <c r="B1734" s="406"/>
      <c r="C1734" s="372"/>
      <c r="D1734" s="372"/>
      <c r="E1734" s="486"/>
      <c r="F1734" s="487"/>
      <c r="G1734" s="486"/>
      <c r="H1734" s="487"/>
      <c r="I1734" s="486"/>
      <c r="J1734" s="487"/>
      <c r="K1734" s="486"/>
      <c r="L1734" s="487"/>
      <c r="M1734" s="486"/>
      <c r="N1734" s="487"/>
      <c r="O1734" s="486"/>
      <c r="P1734" s="487"/>
      <c r="Q1734" s="486"/>
      <c r="R1734" s="487"/>
      <c r="S1734" s="486"/>
      <c r="T1734" s="487"/>
      <c r="U1734" s="486"/>
      <c r="V1734" s="487"/>
      <c r="W1734" s="486"/>
      <c r="X1734" s="487"/>
      <c r="Y1734" s="486"/>
      <c r="Z1734" s="487"/>
      <c r="AA1734" s="402"/>
    </row>
    <row r="1735" spans="2:27" x14ac:dyDescent="0.2">
      <c r="B1735" s="405"/>
      <c r="C1735" s="372"/>
      <c r="D1735" s="372"/>
      <c r="E1735" s="402"/>
      <c r="F1735" s="486"/>
      <c r="G1735" s="487"/>
      <c r="H1735" s="486"/>
      <c r="I1735" s="487"/>
      <c r="J1735" s="486"/>
      <c r="K1735" s="487"/>
      <c r="L1735" s="486"/>
      <c r="M1735" s="487"/>
      <c r="N1735" s="486"/>
      <c r="O1735" s="487"/>
      <c r="P1735" s="486"/>
      <c r="Q1735" s="487"/>
      <c r="R1735" s="486"/>
      <c r="S1735" s="487"/>
      <c r="T1735" s="486"/>
      <c r="U1735" s="487"/>
      <c r="V1735" s="486"/>
      <c r="W1735" s="487"/>
      <c r="X1735" s="486"/>
      <c r="Y1735" s="487"/>
      <c r="Z1735" s="486"/>
      <c r="AA1735" s="487"/>
    </row>
    <row r="1736" spans="2:27" x14ac:dyDescent="0.2">
      <c r="B1736" s="406"/>
      <c r="C1736" s="372"/>
      <c r="D1736" s="372"/>
      <c r="E1736" s="486"/>
      <c r="F1736" s="487"/>
      <c r="G1736" s="486"/>
      <c r="H1736" s="487"/>
      <c r="I1736" s="486"/>
      <c r="J1736" s="487"/>
      <c r="K1736" s="486"/>
      <c r="L1736" s="487"/>
      <c r="M1736" s="486"/>
      <c r="N1736" s="487"/>
      <c r="O1736" s="486"/>
      <c r="P1736" s="487"/>
      <c r="Q1736" s="486"/>
      <c r="R1736" s="487"/>
      <c r="S1736" s="486"/>
      <c r="T1736" s="487"/>
      <c r="U1736" s="486"/>
      <c r="V1736" s="487"/>
      <c r="W1736" s="486"/>
      <c r="X1736" s="487"/>
      <c r="Y1736" s="486"/>
      <c r="Z1736" s="487"/>
      <c r="AA1736" s="402"/>
    </row>
    <row r="1737" spans="2:27" x14ac:dyDescent="0.2">
      <c r="B1737" s="405"/>
      <c r="C1737" s="372"/>
      <c r="D1737" s="372"/>
      <c r="E1737" s="402"/>
      <c r="F1737" s="486"/>
      <c r="G1737" s="487"/>
      <c r="H1737" s="486"/>
      <c r="I1737" s="487"/>
      <c r="J1737" s="486"/>
      <c r="K1737" s="487"/>
      <c r="L1737" s="486"/>
      <c r="M1737" s="487"/>
      <c r="N1737" s="486"/>
      <c r="O1737" s="487"/>
      <c r="P1737" s="486"/>
      <c r="Q1737" s="487"/>
      <c r="R1737" s="486"/>
      <c r="S1737" s="487"/>
      <c r="T1737" s="486"/>
      <c r="U1737" s="487"/>
      <c r="V1737" s="486"/>
      <c r="W1737" s="487"/>
      <c r="X1737" s="486"/>
      <c r="Y1737" s="487"/>
      <c r="Z1737" s="486"/>
      <c r="AA1737" s="487"/>
    </row>
    <row r="1738" spans="2:27" x14ac:dyDescent="0.2">
      <c r="B1738" s="406"/>
      <c r="C1738" s="372"/>
      <c r="D1738" s="372"/>
      <c r="E1738" s="486"/>
      <c r="F1738" s="487"/>
      <c r="G1738" s="486"/>
      <c r="H1738" s="487"/>
      <c r="I1738" s="486"/>
      <c r="J1738" s="487"/>
      <c r="K1738" s="486"/>
      <c r="L1738" s="487"/>
      <c r="M1738" s="486"/>
      <c r="N1738" s="487"/>
      <c r="O1738" s="486"/>
      <c r="P1738" s="487"/>
      <c r="Q1738" s="486"/>
      <c r="R1738" s="487"/>
      <c r="S1738" s="486"/>
      <c r="T1738" s="487"/>
      <c r="U1738" s="486"/>
      <c r="V1738" s="487"/>
      <c r="W1738" s="486"/>
      <c r="X1738" s="487"/>
      <c r="Y1738" s="486"/>
      <c r="Z1738" s="487"/>
      <c r="AA1738" s="402"/>
    </row>
    <row r="1739" spans="2:27" x14ac:dyDescent="0.2">
      <c r="B1739" s="405"/>
      <c r="C1739" s="372"/>
      <c r="D1739" s="372"/>
      <c r="E1739" s="402"/>
      <c r="F1739" s="486"/>
      <c r="G1739" s="487"/>
      <c r="H1739" s="486"/>
      <c r="I1739" s="487"/>
      <c r="J1739" s="486"/>
      <c r="K1739" s="487"/>
      <c r="L1739" s="486"/>
      <c r="M1739" s="487"/>
      <c r="N1739" s="486"/>
      <c r="O1739" s="487"/>
      <c r="P1739" s="486"/>
      <c r="Q1739" s="487"/>
      <c r="R1739" s="486"/>
      <c r="S1739" s="487"/>
      <c r="T1739" s="486"/>
      <c r="U1739" s="487"/>
      <c r="V1739" s="486"/>
      <c r="W1739" s="487"/>
      <c r="X1739" s="486"/>
      <c r="Y1739" s="487"/>
      <c r="Z1739" s="486"/>
      <c r="AA1739" s="487"/>
    </row>
    <row r="1740" spans="2:27" x14ac:dyDescent="0.2">
      <c r="B1740" s="406"/>
      <c r="C1740" s="372"/>
      <c r="D1740" s="372"/>
      <c r="E1740" s="486"/>
      <c r="F1740" s="487"/>
      <c r="G1740" s="486"/>
      <c r="H1740" s="487"/>
      <c r="I1740" s="486"/>
      <c r="J1740" s="487"/>
      <c r="K1740" s="486"/>
      <c r="L1740" s="487"/>
      <c r="M1740" s="486"/>
      <c r="N1740" s="487"/>
      <c r="O1740" s="486"/>
      <c r="P1740" s="487"/>
      <c r="Q1740" s="486"/>
      <c r="R1740" s="487"/>
      <c r="S1740" s="486"/>
      <c r="T1740" s="487"/>
      <c r="U1740" s="486"/>
      <c r="V1740" s="487"/>
      <c r="W1740" s="486"/>
      <c r="X1740" s="487"/>
      <c r="Y1740" s="486"/>
      <c r="Z1740" s="487"/>
      <c r="AA1740" s="402"/>
    </row>
    <row r="1741" spans="2:27" x14ac:dyDescent="0.2">
      <c r="B1741" s="405"/>
      <c r="C1741" s="372"/>
      <c r="D1741" s="372"/>
      <c r="E1741" s="402"/>
      <c r="F1741" s="486"/>
      <c r="G1741" s="487"/>
      <c r="H1741" s="486"/>
      <c r="I1741" s="487"/>
      <c r="J1741" s="486"/>
      <c r="K1741" s="487"/>
      <c r="L1741" s="486"/>
      <c r="M1741" s="487"/>
      <c r="N1741" s="486"/>
      <c r="O1741" s="487"/>
      <c r="P1741" s="486"/>
      <c r="Q1741" s="487"/>
      <c r="R1741" s="486"/>
      <c r="S1741" s="487"/>
      <c r="T1741" s="486"/>
      <c r="U1741" s="487"/>
      <c r="V1741" s="486"/>
      <c r="W1741" s="487"/>
      <c r="X1741" s="486"/>
      <c r="Y1741" s="487"/>
      <c r="Z1741" s="486"/>
      <c r="AA1741" s="487"/>
    </row>
    <row r="1742" spans="2:27" x14ac:dyDescent="0.2">
      <c r="B1742" s="406"/>
      <c r="C1742" s="372"/>
      <c r="D1742" s="372"/>
      <c r="E1742" s="486"/>
      <c r="F1742" s="487"/>
      <c r="G1742" s="486"/>
      <c r="H1742" s="487"/>
      <c r="I1742" s="486"/>
      <c r="J1742" s="487"/>
      <c r="K1742" s="486"/>
      <c r="L1742" s="487"/>
      <c r="M1742" s="486"/>
      <c r="N1742" s="487"/>
      <c r="O1742" s="486"/>
      <c r="P1742" s="487"/>
      <c r="Q1742" s="486"/>
      <c r="R1742" s="487"/>
      <c r="S1742" s="486"/>
      <c r="T1742" s="487"/>
      <c r="U1742" s="486"/>
      <c r="V1742" s="487"/>
      <c r="W1742" s="486"/>
      <c r="X1742" s="487"/>
      <c r="Y1742" s="486"/>
      <c r="Z1742" s="487"/>
      <c r="AA1742" s="402"/>
    </row>
    <row r="1743" spans="2:27" x14ac:dyDescent="0.2">
      <c r="B1743" s="405"/>
      <c r="C1743" s="372"/>
      <c r="D1743" s="372"/>
      <c r="E1743" s="402"/>
      <c r="F1743" s="486"/>
      <c r="G1743" s="487"/>
      <c r="H1743" s="486"/>
      <c r="I1743" s="487"/>
      <c r="J1743" s="486"/>
      <c r="K1743" s="487"/>
      <c r="L1743" s="486"/>
      <c r="M1743" s="487"/>
      <c r="N1743" s="486"/>
      <c r="O1743" s="487"/>
      <c r="P1743" s="486"/>
      <c r="Q1743" s="487"/>
      <c r="R1743" s="486"/>
      <c r="S1743" s="487"/>
      <c r="T1743" s="486"/>
      <c r="U1743" s="487"/>
      <c r="V1743" s="486"/>
      <c r="W1743" s="487"/>
      <c r="X1743" s="486"/>
      <c r="Y1743" s="487"/>
      <c r="Z1743" s="486"/>
      <c r="AA1743" s="487"/>
    </row>
    <row r="1744" spans="2:27" x14ac:dyDescent="0.2">
      <c r="B1744" s="406"/>
      <c r="C1744" s="372"/>
      <c r="D1744" s="372"/>
      <c r="E1744" s="486"/>
      <c r="F1744" s="487"/>
      <c r="G1744" s="486"/>
      <c r="H1744" s="487"/>
      <c r="I1744" s="486"/>
      <c r="J1744" s="487"/>
      <c r="K1744" s="486"/>
      <c r="L1744" s="487"/>
      <c r="M1744" s="486"/>
      <c r="N1744" s="487"/>
      <c r="O1744" s="486"/>
      <c r="P1744" s="487"/>
      <c r="Q1744" s="486"/>
      <c r="R1744" s="487"/>
      <c r="S1744" s="486"/>
      <c r="T1744" s="487"/>
      <c r="U1744" s="486"/>
      <c r="V1744" s="487"/>
      <c r="W1744" s="486"/>
      <c r="X1744" s="487"/>
      <c r="Y1744" s="486"/>
      <c r="Z1744" s="487"/>
      <c r="AA1744" s="402"/>
    </row>
    <row r="1745" spans="2:27" x14ac:dyDescent="0.2">
      <c r="B1745" s="405"/>
      <c r="C1745" s="372"/>
      <c r="D1745" s="372"/>
      <c r="E1745" s="402"/>
      <c r="F1745" s="486"/>
      <c r="G1745" s="487"/>
      <c r="H1745" s="486"/>
      <c r="I1745" s="487"/>
      <c r="J1745" s="486"/>
      <c r="K1745" s="487"/>
      <c r="L1745" s="486"/>
      <c r="M1745" s="487"/>
      <c r="N1745" s="486"/>
      <c r="O1745" s="487"/>
      <c r="P1745" s="486"/>
      <c r="Q1745" s="487"/>
      <c r="R1745" s="486"/>
      <c r="S1745" s="487"/>
      <c r="T1745" s="486"/>
      <c r="U1745" s="487"/>
      <c r="V1745" s="486"/>
      <c r="W1745" s="487"/>
      <c r="X1745" s="486"/>
      <c r="Y1745" s="487"/>
      <c r="Z1745" s="486"/>
      <c r="AA1745" s="487"/>
    </row>
    <row r="1746" spans="2:27" x14ac:dyDescent="0.2">
      <c r="B1746" s="406"/>
      <c r="C1746" s="372"/>
      <c r="D1746" s="372"/>
      <c r="E1746" s="486"/>
      <c r="F1746" s="487"/>
      <c r="G1746" s="486"/>
      <c r="H1746" s="487"/>
      <c r="I1746" s="486"/>
      <c r="J1746" s="487"/>
      <c r="K1746" s="486"/>
      <c r="L1746" s="487"/>
      <c r="M1746" s="486"/>
      <c r="N1746" s="487"/>
      <c r="O1746" s="486"/>
      <c r="P1746" s="487"/>
      <c r="Q1746" s="486"/>
      <c r="R1746" s="487"/>
      <c r="S1746" s="486"/>
      <c r="T1746" s="487"/>
      <c r="U1746" s="486"/>
      <c r="V1746" s="487"/>
      <c r="W1746" s="486"/>
      <c r="X1746" s="487"/>
      <c r="Y1746" s="486"/>
      <c r="Z1746" s="487"/>
      <c r="AA1746" s="402"/>
    </row>
    <row r="1747" spans="2:27" x14ac:dyDescent="0.2">
      <c r="B1747" s="405"/>
      <c r="C1747" s="372"/>
      <c r="D1747" s="372"/>
      <c r="E1747" s="402"/>
      <c r="F1747" s="486"/>
      <c r="G1747" s="487"/>
      <c r="H1747" s="486"/>
      <c r="I1747" s="487"/>
      <c r="J1747" s="486"/>
      <c r="K1747" s="487"/>
      <c r="L1747" s="486"/>
      <c r="M1747" s="487"/>
      <c r="N1747" s="486"/>
      <c r="O1747" s="487"/>
      <c r="P1747" s="486"/>
      <c r="Q1747" s="487"/>
      <c r="R1747" s="486"/>
      <c r="S1747" s="487"/>
      <c r="T1747" s="486"/>
      <c r="U1747" s="487"/>
      <c r="V1747" s="486"/>
      <c r="W1747" s="487"/>
      <c r="X1747" s="486"/>
      <c r="Y1747" s="487"/>
      <c r="Z1747" s="486"/>
      <c r="AA1747" s="487"/>
    </row>
    <row r="1748" spans="2:27" x14ac:dyDescent="0.2">
      <c r="B1748" s="406"/>
      <c r="C1748" s="372"/>
      <c r="D1748" s="372"/>
      <c r="E1748" s="486"/>
      <c r="F1748" s="487"/>
      <c r="G1748" s="486"/>
      <c r="H1748" s="487"/>
      <c r="I1748" s="486"/>
      <c r="J1748" s="487"/>
      <c r="K1748" s="486"/>
      <c r="L1748" s="487"/>
      <c r="M1748" s="486"/>
      <c r="N1748" s="487"/>
      <c r="O1748" s="486"/>
      <c r="P1748" s="487"/>
      <c r="Q1748" s="486"/>
      <c r="R1748" s="487"/>
      <c r="S1748" s="486"/>
      <c r="T1748" s="487"/>
      <c r="U1748" s="486"/>
      <c r="V1748" s="487"/>
      <c r="W1748" s="486"/>
      <c r="X1748" s="487"/>
      <c r="Y1748" s="486"/>
      <c r="Z1748" s="487"/>
      <c r="AA1748" s="402"/>
    </row>
    <row r="1749" spans="2:27" x14ac:dyDescent="0.2">
      <c r="B1749" s="405"/>
      <c r="C1749" s="372"/>
      <c r="D1749" s="372"/>
      <c r="E1749" s="402"/>
      <c r="F1749" s="486"/>
      <c r="G1749" s="487"/>
      <c r="H1749" s="486"/>
      <c r="I1749" s="487"/>
      <c r="J1749" s="486"/>
      <c r="K1749" s="487"/>
      <c r="L1749" s="486"/>
      <c r="M1749" s="487"/>
      <c r="N1749" s="486"/>
      <c r="O1749" s="487"/>
      <c r="P1749" s="486"/>
      <c r="Q1749" s="487"/>
      <c r="R1749" s="486"/>
      <c r="S1749" s="487"/>
      <c r="T1749" s="486"/>
      <c r="U1749" s="487"/>
      <c r="V1749" s="486"/>
      <c r="W1749" s="487"/>
      <c r="X1749" s="486"/>
      <c r="Y1749" s="487"/>
      <c r="Z1749" s="486"/>
      <c r="AA1749" s="487"/>
    </row>
    <row r="1750" spans="2:27" x14ac:dyDescent="0.2">
      <c r="B1750" s="406"/>
      <c r="C1750" s="372"/>
      <c r="D1750" s="372"/>
      <c r="E1750" s="486"/>
      <c r="F1750" s="487"/>
      <c r="G1750" s="486"/>
      <c r="H1750" s="487"/>
      <c r="I1750" s="486"/>
      <c r="J1750" s="487"/>
      <c r="K1750" s="486"/>
      <c r="L1750" s="487"/>
      <c r="M1750" s="486"/>
      <c r="N1750" s="487"/>
      <c r="O1750" s="486"/>
      <c r="P1750" s="487"/>
      <c r="Q1750" s="486"/>
      <c r="R1750" s="487"/>
      <c r="S1750" s="486"/>
      <c r="T1750" s="487"/>
      <c r="U1750" s="486"/>
      <c r="V1750" s="487"/>
      <c r="W1750" s="486"/>
      <c r="X1750" s="487"/>
      <c r="Y1750" s="486"/>
      <c r="Z1750" s="487"/>
      <c r="AA1750" s="402"/>
    </row>
    <row r="1751" spans="2:27" x14ac:dyDescent="0.2">
      <c r="B1751" s="405"/>
      <c r="C1751" s="372"/>
      <c r="D1751" s="372"/>
      <c r="E1751" s="402"/>
      <c r="F1751" s="486"/>
      <c r="G1751" s="487"/>
      <c r="H1751" s="486"/>
      <c r="I1751" s="487"/>
      <c r="J1751" s="486"/>
      <c r="K1751" s="487"/>
      <c r="L1751" s="486"/>
      <c r="M1751" s="487"/>
      <c r="N1751" s="486"/>
      <c r="O1751" s="487"/>
      <c r="P1751" s="486"/>
      <c r="Q1751" s="487"/>
      <c r="R1751" s="486"/>
      <c r="S1751" s="487"/>
      <c r="T1751" s="486"/>
      <c r="U1751" s="487"/>
      <c r="V1751" s="486"/>
      <c r="W1751" s="487"/>
      <c r="X1751" s="486"/>
      <c r="Y1751" s="487"/>
      <c r="Z1751" s="486"/>
      <c r="AA1751" s="487"/>
    </row>
    <row r="1752" spans="2:27" x14ac:dyDescent="0.2">
      <c r="B1752" s="406"/>
      <c r="C1752" s="372"/>
      <c r="D1752" s="372"/>
      <c r="E1752" s="486"/>
      <c r="F1752" s="487"/>
      <c r="G1752" s="486"/>
      <c r="H1752" s="487"/>
      <c r="I1752" s="486"/>
      <c r="J1752" s="487"/>
      <c r="K1752" s="486"/>
      <c r="L1752" s="487"/>
      <c r="M1752" s="486"/>
      <c r="N1752" s="487"/>
      <c r="O1752" s="486"/>
      <c r="P1752" s="487"/>
      <c r="Q1752" s="486"/>
      <c r="R1752" s="487"/>
      <c r="S1752" s="486"/>
      <c r="T1752" s="487"/>
      <c r="U1752" s="486"/>
      <c r="V1752" s="487"/>
      <c r="W1752" s="486"/>
      <c r="X1752" s="487"/>
      <c r="Y1752" s="486"/>
      <c r="Z1752" s="487"/>
      <c r="AA1752" s="402"/>
    </row>
    <row r="1753" spans="2:27" x14ac:dyDescent="0.2">
      <c r="B1753" s="405"/>
      <c r="C1753" s="372"/>
      <c r="D1753" s="372"/>
      <c r="E1753" s="402"/>
      <c r="F1753" s="486"/>
      <c r="G1753" s="487"/>
      <c r="H1753" s="486"/>
      <c r="I1753" s="487"/>
      <c r="J1753" s="486"/>
      <c r="K1753" s="487"/>
      <c r="L1753" s="486"/>
      <c r="M1753" s="487"/>
      <c r="N1753" s="486"/>
      <c r="O1753" s="487"/>
      <c r="P1753" s="486"/>
      <c r="Q1753" s="487"/>
      <c r="R1753" s="486"/>
      <c r="S1753" s="487"/>
      <c r="T1753" s="486"/>
      <c r="U1753" s="487"/>
      <c r="V1753" s="486"/>
      <c r="W1753" s="487"/>
      <c r="X1753" s="486"/>
      <c r="Y1753" s="487"/>
      <c r="Z1753" s="486"/>
      <c r="AA1753" s="487"/>
    </row>
    <row r="1754" spans="2:27" x14ac:dyDescent="0.2">
      <c r="B1754" s="406"/>
      <c r="C1754" s="372"/>
      <c r="D1754" s="372"/>
      <c r="E1754" s="486"/>
      <c r="F1754" s="487"/>
      <c r="G1754" s="486"/>
      <c r="H1754" s="487"/>
      <c r="I1754" s="486"/>
      <c r="J1754" s="487"/>
      <c r="K1754" s="486"/>
      <c r="L1754" s="487"/>
      <c r="M1754" s="486"/>
      <c r="N1754" s="487"/>
      <c r="O1754" s="486"/>
      <c r="P1754" s="487"/>
      <c r="Q1754" s="486"/>
      <c r="R1754" s="487"/>
      <c r="S1754" s="486"/>
      <c r="T1754" s="487"/>
      <c r="U1754" s="486"/>
      <c r="V1754" s="487"/>
      <c r="W1754" s="486"/>
      <c r="X1754" s="487"/>
      <c r="Y1754" s="486"/>
      <c r="Z1754" s="487"/>
      <c r="AA1754" s="402"/>
    </row>
    <row r="1755" spans="2:27" x14ac:dyDescent="0.2">
      <c r="B1755" s="405"/>
      <c r="C1755" s="372"/>
      <c r="D1755" s="372"/>
      <c r="E1755" s="402"/>
      <c r="F1755" s="486"/>
      <c r="G1755" s="487"/>
      <c r="H1755" s="486"/>
      <c r="I1755" s="487"/>
      <c r="J1755" s="486"/>
      <c r="K1755" s="487"/>
      <c r="L1755" s="486"/>
      <c r="M1755" s="487"/>
      <c r="N1755" s="486"/>
      <c r="O1755" s="487"/>
      <c r="P1755" s="486"/>
      <c r="Q1755" s="487"/>
      <c r="R1755" s="486"/>
      <c r="S1755" s="487"/>
      <c r="T1755" s="486"/>
      <c r="U1755" s="487"/>
      <c r="V1755" s="486"/>
      <c r="W1755" s="487"/>
      <c r="X1755" s="486"/>
      <c r="Y1755" s="487"/>
      <c r="Z1755" s="486"/>
      <c r="AA1755" s="487"/>
    </row>
    <row r="1756" spans="2:27" x14ac:dyDescent="0.2">
      <c r="B1756" s="406"/>
      <c r="C1756" s="372"/>
      <c r="D1756" s="372"/>
      <c r="E1756" s="486"/>
      <c r="F1756" s="487"/>
      <c r="G1756" s="486"/>
      <c r="H1756" s="487"/>
      <c r="I1756" s="486"/>
      <c r="J1756" s="487"/>
      <c r="K1756" s="486"/>
      <c r="L1756" s="487"/>
      <c r="M1756" s="486"/>
      <c r="N1756" s="487"/>
      <c r="O1756" s="486"/>
      <c r="P1756" s="487"/>
      <c r="Q1756" s="486"/>
      <c r="R1756" s="487"/>
      <c r="S1756" s="486"/>
      <c r="T1756" s="487"/>
      <c r="U1756" s="486"/>
      <c r="V1756" s="487"/>
      <c r="W1756" s="486"/>
      <c r="X1756" s="487"/>
      <c r="Y1756" s="486"/>
      <c r="Z1756" s="487"/>
      <c r="AA1756" s="402"/>
    </row>
    <row r="1757" spans="2:27" x14ac:dyDescent="0.2">
      <c r="B1757" s="405"/>
      <c r="C1757" s="372"/>
      <c r="D1757" s="372"/>
      <c r="E1757" s="402"/>
      <c r="F1757" s="486"/>
      <c r="G1757" s="487"/>
      <c r="H1757" s="486"/>
      <c r="I1757" s="487"/>
      <c r="J1757" s="486"/>
      <c r="K1757" s="487"/>
      <c r="L1757" s="486"/>
      <c r="M1757" s="487"/>
      <c r="N1757" s="486"/>
      <c r="O1757" s="487"/>
      <c r="P1757" s="486"/>
      <c r="Q1757" s="487"/>
      <c r="R1757" s="486"/>
      <c r="S1757" s="487"/>
      <c r="T1757" s="486"/>
      <c r="U1757" s="487"/>
      <c r="V1757" s="486"/>
      <c r="W1757" s="487"/>
      <c r="X1757" s="486"/>
      <c r="Y1757" s="487"/>
      <c r="Z1757" s="486"/>
      <c r="AA1757" s="487"/>
    </row>
    <row r="1758" spans="2:27" x14ac:dyDescent="0.2">
      <c r="B1758" s="406"/>
      <c r="C1758" s="372"/>
      <c r="D1758" s="372"/>
      <c r="E1758" s="486"/>
      <c r="F1758" s="487"/>
      <c r="G1758" s="486"/>
      <c r="H1758" s="487"/>
      <c r="I1758" s="486"/>
      <c r="J1758" s="487"/>
      <c r="K1758" s="486"/>
      <c r="L1758" s="487"/>
      <c r="M1758" s="486"/>
      <c r="N1758" s="487"/>
      <c r="O1758" s="486"/>
      <c r="P1758" s="487"/>
      <c r="Q1758" s="486"/>
      <c r="R1758" s="487"/>
      <c r="S1758" s="486"/>
      <c r="T1758" s="487"/>
      <c r="U1758" s="486"/>
      <c r="V1758" s="487"/>
      <c r="W1758" s="486"/>
      <c r="X1758" s="487"/>
      <c r="Y1758" s="486"/>
      <c r="Z1758" s="487"/>
      <c r="AA1758" s="402"/>
    </row>
    <row r="1759" spans="2:27" x14ac:dyDescent="0.2">
      <c r="B1759" s="405"/>
      <c r="C1759" s="372"/>
      <c r="D1759" s="372"/>
      <c r="E1759" s="402"/>
      <c r="F1759" s="486"/>
      <c r="G1759" s="487"/>
      <c r="H1759" s="486"/>
      <c r="I1759" s="487"/>
      <c r="J1759" s="486"/>
      <c r="K1759" s="487"/>
      <c r="L1759" s="486"/>
      <c r="M1759" s="487"/>
      <c r="N1759" s="486"/>
      <c r="O1759" s="487"/>
      <c r="P1759" s="486"/>
      <c r="Q1759" s="487"/>
      <c r="R1759" s="486"/>
      <c r="S1759" s="487"/>
      <c r="T1759" s="486"/>
      <c r="U1759" s="487"/>
      <c r="V1759" s="486"/>
      <c r="W1759" s="487"/>
      <c r="X1759" s="486"/>
      <c r="Y1759" s="487"/>
      <c r="Z1759" s="486"/>
      <c r="AA1759" s="487"/>
    </row>
    <row r="1760" spans="2:27" x14ac:dyDescent="0.2">
      <c r="B1760" s="406"/>
      <c r="C1760" s="372"/>
      <c r="D1760" s="372"/>
      <c r="E1760" s="486"/>
      <c r="F1760" s="487"/>
      <c r="G1760" s="486"/>
      <c r="H1760" s="487"/>
      <c r="I1760" s="486"/>
      <c r="J1760" s="487"/>
      <c r="K1760" s="486"/>
      <c r="L1760" s="487"/>
      <c r="M1760" s="486"/>
      <c r="N1760" s="487"/>
      <c r="O1760" s="486"/>
      <c r="P1760" s="487"/>
      <c r="Q1760" s="486"/>
      <c r="R1760" s="487"/>
      <c r="S1760" s="486"/>
      <c r="T1760" s="487"/>
      <c r="U1760" s="486"/>
      <c r="V1760" s="487"/>
      <c r="W1760" s="486"/>
      <c r="X1760" s="487"/>
      <c r="Y1760" s="486"/>
      <c r="Z1760" s="487"/>
      <c r="AA1760" s="402"/>
    </row>
    <row r="1761" spans="2:27" x14ac:dyDescent="0.2">
      <c r="B1761" s="405"/>
      <c r="C1761" s="372"/>
      <c r="D1761" s="372"/>
      <c r="E1761" s="402"/>
      <c r="F1761" s="486"/>
      <c r="G1761" s="487"/>
      <c r="H1761" s="486"/>
      <c r="I1761" s="487"/>
      <c r="J1761" s="486"/>
      <c r="K1761" s="487"/>
      <c r="L1761" s="486"/>
      <c r="M1761" s="487"/>
      <c r="N1761" s="486"/>
      <c r="O1761" s="487"/>
      <c r="P1761" s="486"/>
      <c r="Q1761" s="487"/>
      <c r="R1761" s="486"/>
      <c r="S1761" s="487"/>
      <c r="T1761" s="486"/>
      <c r="U1761" s="487"/>
      <c r="V1761" s="486"/>
      <c r="W1761" s="487"/>
      <c r="X1761" s="486"/>
      <c r="Y1761" s="487"/>
      <c r="Z1761" s="486"/>
      <c r="AA1761" s="487"/>
    </row>
    <row r="1762" spans="2:27" x14ac:dyDescent="0.2">
      <c r="B1762" s="406"/>
      <c r="C1762" s="372"/>
      <c r="D1762" s="372"/>
      <c r="E1762" s="486"/>
      <c r="F1762" s="487"/>
      <c r="G1762" s="486"/>
      <c r="H1762" s="487"/>
      <c r="I1762" s="486"/>
      <c r="J1762" s="487"/>
      <c r="K1762" s="486"/>
      <c r="L1762" s="487"/>
      <c r="M1762" s="486"/>
      <c r="N1762" s="487"/>
      <c r="O1762" s="486"/>
      <c r="P1762" s="487"/>
      <c r="Q1762" s="486"/>
      <c r="R1762" s="487"/>
      <c r="S1762" s="486"/>
      <c r="T1762" s="487"/>
      <c r="U1762" s="486"/>
      <c r="V1762" s="487"/>
      <c r="W1762" s="486"/>
      <c r="X1762" s="487"/>
      <c r="Y1762" s="486"/>
      <c r="Z1762" s="487"/>
      <c r="AA1762" s="402"/>
    </row>
    <row r="1763" spans="2:27" x14ac:dyDescent="0.2">
      <c r="B1763" s="405"/>
      <c r="C1763" s="372"/>
      <c r="D1763" s="372"/>
      <c r="E1763" s="402"/>
      <c r="F1763" s="486"/>
      <c r="G1763" s="487"/>
      <c r="H1763" s="486"/>
      <c r="I1763" s="487"/>
      <c r="J1763" s="486"/>
      <c r="K1763" s="487"/>
      <c r="L1763" s="486"/>
      <c r="M1763" s="487"/>
      <c r="N1763" s="486"/>
      <c r="O1763" s="487"/>
      <c r="P1763" s="486"/>
      <c r="Q1763" s="487"/>
      <c r="R1763" s="486"/>
      <c r="S1763" s="487"/>
      <c r="T1763" s="486"/>
      <c r="U1763" s="487"/>
      <c r="V1763" s="486"/>
      <c r="W1763" s="487"/>
      <c r="X1763" s="486"/>
      <c r="Y1763" s="487"/>
      <c r="Z1763" s="486"/>
      <c r="AA1763" s="487"/>
    </row>
    <row r="1764" spans="2:27" x14ac:dyDescent="0.2">
      <c r="B1764" s="406"/>
      <c r="C1764" s="372"/>
      <c r="D1764" s="372"/>
      <c r="E1764" s="486"/>
      <c r="F1764" s="487"/>
      <c r="G1764" s="486"/>
      <c r="H1764" s="487"/>
      <c r="I1764" s="486"/>
      <c r="J1764" s="487"/>
      <c r="K1764" s="486"/>
      <c r="L1764" s="487"/>
      <c r="M1764" s="486"/>
      <c r="N1764" s="487"/>
      <c r="O1764" s="486"/>
      <c r="P1764" s="487"/>
      <c r="Q1764" s="486"/>
      <c r="R1764" s="487"/>
      <c r="S1764" s="486"/>
      <c r="T1764" s="487"/>
      <c r="U1764" s="486"/>
      <c r="V1764" s="487"/>
      <c r="W1764" s="486"/>
      <c r="X1764" s="487"/>
      <c r="Y1764" s="486"/>
      <c r="Z1764" s="487"/>
      <c r="AA1764" s="402"/>
    </row>
    <row r="1765" spans="2:27" x14ac:dyDescent="0.2">
      <c r="B1765" s="405"/>
      <c r="C1765" s="372"/>
      <c r="D1765" s="372"/>
      <c r="E1765" s="402"/>
      <c r="F1765" s="486"/>
      <c r="G1765" s="487"/>
      <c r="H1765" s="486"/>
      <c r="I1765" s="487"/>
      <c r="J1765" s="486"/>
      <c r="K1765" s="487"/>
      <c r="L1765" s="486"/>
      <c r="M1765" s="487"/>
      <c r="N1765" s="486"/>
      <c r="O1765" s="487"/>
      <c r="P1765" s="486"/>
      <c r="Q1765" s="487"/>
      <c r="R1765" s="486"/>
      <c r="S1765" s="487"/>
      <c r="T1765" s="486"/>
      <c r="U1765" s="487"/>
      <c r="V1765" s="486"/>
      <c r="W1765" s="487"/>
      <c r="X1765" s="486"/>
      <c r="Y1765" s="487"/>
      <c r="Z1765" s="486"/>
      <c r="AA1765" s="487"/>
    </row>
    <row r="1766" spans="2:27" x14ac:dyDescent="0.2">
      <c r="B1766" s="406"/>
      <c r="C1766" s="372"/>
      <c r="D1766" s="372"/>
      <c r="E1766" s="486"/>
      <c r="F1766" s="487"/>
      <c r="G1766" s="486"/>
      <c r="H1766" s="487"/>
      <c r="I1766" s="486"/>
      <c r="J1766" s="487"/>
      <c r="K1766" s="486"/>
      <c r="L1766" s="487"/>
      <c r="M1766" s="486"/>
      <c r="N1766" s="487"/>
      <c r="O1766" s="486"/>
      <c r="P1766" s="487"/>
      <c r="Q1766" s="486"/>
      <c r="R1766" s="487"/>
      <c r="S1766" s="486"/>
      <c r="T1766" s="487"/>
      <c r="U1766" s="486"/>
      <c r="V1766" s="487"/>
      <c r="W1766" s="486"/>
      <c r="X1766" s="487"/>
      <c r="Y1766" s="486"/>
      <c r="Z1766" s="487"/>
      <c r="AA1766" s="402"/>
    </row>
    <row r="1767" spans="2:27" x14ac:dyDescent="0.2">
      <c r="B1767" s="405"/>
      <c r="C1767" s="372"/>
      <c r="D1767" s="372"/>
      <c r="E1767" s="402"/>
      <c r="F1767" s="486"/>
      <c r="G1767" s="487"/>
      <c r="H1767" s="486"/>
      <c r="I1767" s="487"/>
      <c r="J1767" s="486"/>
      <c r="K1767" s="487"/>
      <c r="L1767" s="486"/>
      <c r="M1767" s="487"/>
      <c r="N1767" s="486"/>
      <c r="O1767" s="487"/>
      <c r="P1767" s="486"/>
      <c r="Q1767" s="487"/>
      <c r="R1767" s="486"/>
      <c r="S1767" s="487"/>
      <c r="T1767" s="486"/>
      <c r="U1767" s="487"/>
      <c r="V1767" s="486"/>
      <c r="W1767" s="487"/>
      <c r="X1767" s="486"/>
      <c r="Y1767" s="487"/>
      <c r="Z1767" s="486"/>
      <c r="AA1767" s="487"/>
    </row>
    <row r="1768" spans="2:27" x14ac:dyDescent="0.2">
      <c r="B1768" s="406"/>
      <c r="C1768" s="372"/>
      <c r="D1768" s="372"/>
      <c r="E1768" s="486"/>
      <c r="F1768" s="487"/>
      <c r="G1768" s="486"/>
      <c r="H1768" s="487"/>
      <c r="I1768" s="486"/>
      <c r="J1768" s="487"/>
      <c r="K1768" s="486"/>
      <c r="L1768" s="487"/>
      <c r="M1768" s="486"/>
      <c r="N1768" s="487"/>
      <c r="O1768" s="486"/>
      <c r="P1768" s="487"/>
      <c r="Q1768" s="486"/>
      <c r="R1768" s="487"/>
      <c r="S1768" s="486"/>
      <c r="T1768" s="487"/>
      <c r="U1768" s="486"/>
      <c r="V1768" s="487"/>
      <c r="W1768" s="486"/>
      <c r="X1768" s="487"/>
      <c r="Y1768" s="486"/>
      <c r="Z1768" s="487"/>
      <c r="AA1768" s="402"/>
    </row>
    <row r="1769" spans="2:27" x14ac:dyDescent="0.2">
      <c r="B1769" s="405"/>
      <c r="C1769" s="372"/>
      <c r="D1769" s="372"/>
      <c r="E1769" s="402"/>
      <c r="F1769" s="486"/>
      <c r="G1769" s="487"/>
      <c r="H1769" s="486"/>
      <c r="I1769" s="487"/>
      <c r="J1769" s="486"/>
      <c r="K1769" s="487"/>
      <c r="L1769" s="486"/>
      <c r="M1769" s="487"/>
      <c r="N1769" s="486"/>
      <c r="O1769" s="487"/>
      <c r="P1769" s="486"/>
      <c r="Q1769" s="487"/>
      <c r="R1769" s="486"/>
      <c r="S1769" s="487"/>
      <c r="T1769" s="486"/>
      <c r="U1769" s="487"/>
      <c r="V1769" s="486"/>
      <c r="W1769" s="487"/>
      <c r="X1769" s="486"/>
      <c r="Y1769" s="487"/>
      <c r="Z1769" s="486"/>
      <c r="AA1769" s="487"/>
    </row>
    <row r="1770" spans="2:27" x14ac:dyDescent="0.2">
      <c r="B1770" s="406"/>
      <c r="C1770" s="372"/>
      <c r="D1770" s="372"/>
      <c r="E1770" s="486"/>
      <c r="F1770" s="487"/>
      <c r="G1770" s="486"/>
      <c r="H1770" s="487"/>
      <c r="I1770" s="486"/>
      <c r="J1770" s="487"/>
      <c r="K1770" s="486"/>
      <c r="L1770" s="487"/>
      <c r="M1770" s="486"/>
      <c r="N1770" s="487"/>
      <c r="O1770" s="486"/>
      <c r="P1770" s="487"/>
      <c r="Q1770" s="486"/>
      <c r="R1770" s="487"/>
      <c r="S1770" s="486"/>
      <c r="T1770" s="487"/>
      <c r="U1770" s="486"/>
      <c r="V1770" s="487"/>
      <c r="W1770" s="486"/>
      <c r="X1770" s="487"/>
      <c r="Y1770" s="486"/>
      <c r="Z1770" s="487"/>
      <c r="AA1770" s="402"/>
    </row>
    <row r="1771" spans="2:27" x14ac:dyDescent="0.2">
      <c r="B1771" s="405"/>
      <c r="C1771" s="372"/>
      <c r="D1771" s="372"/>
      <c r="E1771" s="402"/>
      <c r="F1771" s="486"/>
      <c r="G1771" s="487"/>
      <c r="H1771" s="486"/>
      <c r="I1771" s="487"/>
      <c r="J1771" s="486"/>
      <c r="K1771" s="487"/>
      <c r="L1771" s="486"/>
      <c r="M1771" s="487"/>
      <c r="N1771" s="486"/>
      <c r="O1771" s="487"/>
      <c r="P1771" s="486"/>
      <c r="Q1771" s="487"/>
      <c r="R1771" s="486"/>
      <c r="S1771" s="487"/>
      <c r="T1771" s="486"/>
      <c r="U1771" s="487"/>
      <c r="V1771" s="486"/>
      <c r="W1771" s="487"/>
      <c r="X1771" s="486"/>
      <c r="Y1771" s="487"/>
      <c r="Z1771" s="486"/>
      <c r="AA1771" s="487"/>
    </row>
    <row r="1772" spans="2:27" x14ac:dyDescent="0.2">
      <c r="B1772" s="406"/>
      <c r="C1772" s="372"/>
      <c r="D1772" s="372"/>
      <c r="E1772" s="486"/>
      <c r="F1772" s="487"/>
      <c r="G1772" s="486"/>
      <c r="H1772" s="487"/>
      <c r="I1772" s="486"/>
      <c r="J1772" s="487"/>
      <c r="K1772" s="486"/>
      <c r="L1772" s="487"/>
      <c r="M1772" s="486"/>
      <c r="N1772" s="487"/>
      <c r="O1772" s="486"/>
      <c r="P1772" s="487"/>
      <c r="Q1772" s="486"/>
      <c r="R1772" s="487"/>
      <c r="S1772" s="486"/>
      <c r="T1772" s="487"/>
      <c r="U1772" s="486"/>
      <c r="V1772" s="487"/>
      <c r="W1772" s="486"/>
      <c r="X1772" s="487"/>
      <c r="Y1772" s="486"/>
      <c r="Z1772" s="487"/>
      <c r="AA1772" s="402"/>
    </row>
    <row r="1773" spans="2:27" x14ac:dyDescent="0.2">
      <c r="B1773" s="405"/>
      <c r="C1773" s="372"/>
      <c r="D1773" s="372"/>
      <c r="E1773" s="402"/>
      <c r="F1773" s="486"/>
      <c r="G1773" s="487"/>
      <c r="H1773" s="486"/>
      <c r="I1773" s="487"/>
      <c r="J1773" s="486"/>
      <c r="K1773" s="487"/>
      <c r="L1773" s="486"/>
      <c r="M1773" s="487"/>
      <c r="N1773" s="486"/>
      <c r="O1773" s="487"/>
      <c r="P1773" s="486"/>
      <c r="Q1773" s="487"/>
      <c r="R1773" s="486"/>
      <c r="S1773" s="487"/>
      <c r="T1773" s="486"/>
      <c r="U1773" s="487"/>
      <c r="V1773" s="486"/>
      <c r="W1773" s="487"/>
      <c r="X1773" s="486"/>
      <c r="Y1773" s="487"/>
      <c r="Z1773" s="486"/>
      <c r="AA1773" s="487"/>
    </row>
    <row r="1774" spans="2:27" x14ac:dyDescent="0.2">
      <c r="B1774" s="406"/>
      <c r="C1774" s="372"/>
      <c r="D1774" s="372"/>
      <c r="E1774" s="486"/>
      <c r="F1774" s="487"/>
      <c r="G1774" s="486"/>
      <c r="H1774" s="487"/>
      <c r="I1774" s="486"/>
      <c r="J1774" s="487"/>
      <c r="K1774" s="486"/>
      <c r="L1774" s="487"/>
      <c r="M1774" s="486"/>
      <c r="N1774" s="487"/>
      <c r="O1774" s="486"/>
      <c r="P1774" s="487"/>
      <c r="Q1774" s="486"/>
      <c r="R1774" s="487"/>
      <c r="S1774" s="486"/>
      <c r="T1774" s="487"/>
      <c r="U1774" s="486"/>
      <c r="V1774" s="487"/>
      <c r="W1774" s="486"/>
      <c r="X1774" s="487"/>
      <c r="Y1774" s="486"/>
      <c r="Z1774" s="487"/>
      <c r="AA1774" s="402"/>
    </row>
    <row r="1775" spans="2:27" x14ac:dyDescent="0.2">
      <c r="B1775" s="405"/>
      <c r="C1775" s="372"/>
      <c r="D1775" s="372"/>
      <c r="E1775" s="402"/>
      <c r="F1775" s="486"/>
      <c r="G1775" s="487"/>
      <c r="H1775" s="486"/>
      <c r="I1775" s="487"/>
      <c r="J1775" s="486"/>
      <c r="K1775" s="487"/>
      <c r="L1775" s="486"/>
      <c r="M1775" s="487"/>
      <c r="N1775" s="486"/>
      <c r="O1775" s="487"/>
      <c r="P1775" s="486"/>
      <c r="Q1775" s="487"/>
      <c r="R1775" s="486"/>
      <c r="S1775" s="487"/>
      <c r="T1775" s="486"/>
      <c r="U1775" s="487"/>
      <c r="V1775" s="486"/>
      <c r="W1775" s="487"/>
      <c r="X1775" s="486"/>
      <c r="Y1775" s="487"/>
      <c r="Z1775" s="486"/>
      <c r="AA1775" s="487"/>
    </row>
    <row r="1776" spans="2:27" x14ac:dyDescent="0.2">
      <c r="B1776" s="406"/>
      <c r="C1776" s="372"/>
      <c r="D1776" s="372"/>
      <c r="E1776" s="486"/>
      <c r="F1776" s="487"/>
      <c r="G1776" s="486"/>
      <c r="H1776" s="487"/>
      <c r="I1776" s="486"/>
      <c r="J1776" s="487"/>
      <c r="K1776" s="486"/>
      <c r="L1776" s="487"/>
      <c r="M1776" s="486"/>
      <c r="N1776" s="487"/>
      <c r="O1776" s="486"/>
      <c r="P1776" s="487"/>
      <c r="Q1776" s="486"/>
      <c r="R1776" s="487"/>
      <c r="S1776" s="486"/>
      <c r="T1776" s="487"/>
      <c r="U1776" s="486"/>
      <c r="V1776" s="487"/>
      <c r="W1776" s="486"/>
      <c r="X1776" s="487"/>
      <c r="Y1776" s="486"/>
      <c r="Z1776" s="487"/>
      <c r="AA1776" s="402"/>
    </row>
    <row r="1777" spans="2:27" x14ac:dyDescent="0.2">
      <c r="B1777" s="405"/>
      <c r="C1777" s="372"/>
      <c r="D1777" s="372"/>
      <c r="E1777" s="402"/>
      <c r="F1777" s="486"/>
      <c r="G1777" s="487"/>
      <c r="H1777" s="486"/>
      <c r="I1777" s="487"/>
      <c r="J1777" s="486"/>
      <c r="K1777" s="487"/>
      <c r="L1777" s="486"/>
      <c r="M1777" s="487"/>
      <c r="N1777" s="486"/>
      <c r="O1777" s="487"/>
      <c r="P1777" s="486"/>
      <c r="Q1777" s="487"/>
      <c r="R1777" s="486"/>
      <c r="S1777" s="487"/>
      <c r="T1777" s="486"/>
      <c r="U1777" s="487"/>
      <c r="V1777" s="486"/>
      <c r="W1777" s="487"/>
      <c r="X1777" s="486"/>
      <c r="Y1777" s="487"/>
      <c r="Z1777" s="486"/>
      <c r="AA1777" s="487"/>
    </row>
    <row r="1778" spans="2:27" x14ac:dyDescent="0.2">
      <c r="B1778" s="406"/>
      <c r="C1778" s="372"/>
      <c r="D1778" s="372"/>
      <c r="E1778" s="486"/>
      <c r="F1778" s="487"/>
      <c r="G1778" s="486"/>
      <c r="H1778" s="487"/>
      <c r="I1778" s="486"/>
      <c r="J1778" s="487"/>
      <c r="K1778" s="486"/>
      <c r="L1778" s="487"/>
      <c r="M1778" s="486"/>
      <c r="N1778" s="487"/>
      <c r="O1778" s="486"/>
      <c r="P1778" s="487"/>
      <c r="Q1778" s="486"/>
      <c r="R1778" s="487"/>
      <c r="S1778" s="486"/>
      <c r="T1778" s="487"/>
      <c r="U1778" s="486"/>
      <c r="V1778" s="487"/>
      <c r="W1778" s="486"/>
      <c r="X1778" s="487"/>
      <c r="Y1778" s="486"/>
      <c r="Z1778" s="487"/>
      <c r="AA1778" s="402"/>
    </row>
    <row r="1779" spans="2:27" x14ac:dyDescent="0.2">
      <c r="B1779" s="405"/>
      <c r="C1779" s="372"/>
      <c r="D1779" s="372"/>
      <c r="E1779" s="402"/>
      <c r="F1779" s="486"/>
      <c r="G1779" s="487"/>
      <c r="H1779" s="486"/>
      <c r="I1779" s="487"/>
      <c r="J1779" s="486"/>
      <c r="K1779" s="487"/>
      <c r="L1779" s="486"/>
      <c r="M1779" s="487"/>
      <c r="N1779" s="486"/>
      <c r="O1779" s="487"/>
      <c r="P1779" s="486"/>
      <c r="Q1779" s="487"/>
      <c r="R1779" s="486"/>
      <c r="S1779" s="487"/>
      <c r="T1779" s="486"/>
      <c r="U1779" s="487"/>
      <c r="V1779" s="486"/>
      <c r="W1779" s="487"/>
      <c r="X1779" s="486"/>
      <c r="Y1779" s="487"/>
      <c r="Z1779" s="486"/>
      <c r="AA1779" s="487"/>
    </row>
    <row r="1780" spans="2:27" x14ac:dyDescent="0.2">
      <c r="B1780" s="406"/>
      <c r="C1780" s="372"/>
      <c r="D1780" s="372"/>
      <c r="E1780" s="486"/>
      <c r="F1780" s="487"/>
      <c r="G1780" s="486"/>
      <c r="H1780" s="487"/>
      <c r="I1780" s="486"/>
      <c r="J1780" s="487"/>
      <c r="K1780" s="486"/>
      <c r="L1780" s="487"/>
      <c r="M1780" s="486"/>
      <c r="N1780" s="487"/>
      <c r="O1780" s="486"/>
      <c r="P1780" s="487"/>
      <c r="Q1780" s="486"/>
      <c r="R1780" s="487"/>
      <c r="S1780" s="486"/>
      <c r="T1780" s="487"/>
      <c r="U1780" s="486"/>
      <c r="V1780" s="487"/>
      <c r="W1780" s="486"/>
      <c r="X1780" s="487"/>
      <c r="Y1780" s="486"/>
      <c r="Z1780" s="487"/>
      <c r="AA1780" s="402"/>
    </row>
    <row r="1781" spans="2:27" x14ac:dyDescent="0.2">
      <c r="B1781" s="405"/>
      <c r="C1781" s="372"/>
      <c r="D1781" s="372"/>
      <c r="E1781" s="402"/>
      <c r="F1781" s="486"/>
      <c r="G1781" s="487"/>
      <c r="H1781" s="486"/>
      <c r="I1781" s="487"/>
      <c r="J1781" s="486"/>
      <c r="K1781" s="487"/>
      <c r="L1781" s="486"/>
      <c r="M1781" s="487"/>
      <c r="N1781" s="486"/>
      <c r="O1781" s="487"/>
      <c r="P1781" s="486"/>
      <c r="Q1781" s="487"/>
      <c r="R1781" s="486"/>
      <c r="S1781" s="487"/>
      <c r="T1781" s="486"/>
      <c r="U1781" s="487"/>
      <c r="V1781" s="486"/>
      <c r="W1781" s="487"/>
      <c r="X1781" s="486"/>
      <c r="Y1781" s="487"/>
      <c r="Z1781" s="486"/>
      <c r="AA1781" s="487"/>
    </row>
    <row r="1782" spans="2:27" x14ac:dyDescent="0.2">
      <c r="B1782" s="406"/>
      <c r="C1782" s="372"/>
      <c r="D1782" s="372"/>
      <c r="E1782" s="486"/>
      <c r="F1782" s="487"/>
      <c r="G1782" s="486"/>
      <c r="H1782" s="487"/>
      <c r="I1782" s="486"/>
      <c r="J1782" s="487"/>
      <c r="K1782" s="486"/>
      <c r="L1782" s="487"/>
      <c r="M1782" s="486"/>
      <c r="N1782" s="487"/>
      <c r="O1782" s="486"/>
      <c r="P1782" s="487"/>
      <c r="Q1782" s="486"/>
      <c r="R1782" s="487"/>
      <c r="S1782" s="486"/>
      <c r="T1782" s="487"/>
      <c r="U1782" s="486"/>
      <c r="V1782" s="487"/>
      <c r="W1782" s="486"/>
      <c r="X1782" s="487"/>
      <c r="Y1782" s="486"/>
      <c r="Z1782" s="487"/>
      <c r="AA1782" s="402"/>
    </row>
    <row r="1783" spans="2:27" x14ac:dyDescent="0.2">
      <c r="B1783" s="405"/>
      <c r="C1783" s="372"/>
      <c r="D1783" s="372"/>
      <c r="E1783" s="402"/>
      <c r="F1783" s="486"/>
      <c r="G1783" s="487"/>
      <c r="H1783" s="486"/>
      <c r="I1783" s="487"/>
      <c r="J1783" s="486"/>
      <c r="K1783" s="487"/>
      <c r="L1783" s="486"/>
      <c r="M1783" s="487"/>
      <c r="N1783" s="486"/>
      <c r="O1783" s="487"/>
      <c r="P1783" s="486"/>
      <c r="Q1783" s="487"/>
      <c r="R1783" s="486"/>
      <c r="S1783" s="487"/>
      <c r="T1783" s="486"/>
      <c r="U1783" s="487"/>
      <c r="V1783" s="486"/>
      <c r="W1783" s="487"/>
      <c r="X1783" s="486"/>
      <c r="Y1783" s="487"/>
      <c r="Z1783" s="486"/>
      <c r="AA1783" s="487"/>
    </row>
    <row r="1784" spans="2:27" x14ac:dyDescent="0.2">
      <c r="B1784" s="406"/>
      <c r="C1784" s="372"/>
      <c r="D1784" s="372"/>
      <c r="E1784" s="486"/>
      <c r="F1784" s="487"/>
      <c r="G1784" s="486"/>
      <c r="H1784" s="487"/>
      <c r="I1784" s="486"/>
      <c r="J1784" s="487"/>
      <c r="K1784" s="486"/>
      <c r="L1784" s="487"/>
      <c r="M1784" s="486"/>
      <c r="N1784" s="487"/>
      <c r="O1784" s="486"/>
      <c r="P1784" s="487"/>
      <c r="Q1784" s="486"/>
      <c r="R1784" s="487"/>
      <c r="S1784" s="486"/>
      <c r="T1784" s="487"/>
      <c r="U1784" s="486"/>
      <c r="V1784" s="487"/>
      <c r="W1784" s="486"/>
      <c r="X1784" s="487"/>
      <c r="Y1784" s="486"/>
      <c r="Z1784" s="487"/>
      <c r="AA1784" s="402"/>
    </row>
    <row r="1785" spans="2:27" x14ac:dyDescent="0.2">
      <c r="B1785" s="405"/>
      <c r="C1785" s="372"/>
      <c r="D1785" s="372"/>
      <c r="E1785" s="402"/>
      <c r="F1785" s="486"/>
      <c r="G1785" s="487"/>
      <c r="H1785" s="486"/>
      <c r="I1785" s="487"/>
      <c r="J1785" s="486"/>
      <c r="K1785" s="487"/>
      <c r="L1785" s="486"/>
      <c r="M1785" s="487"/>
      <c r="N1785" s="486"/>
      <c r="O1785" s="487"/>
      <c r="P1785" s="486"/>
      <c r="Q1785" s="487"/>
      <c r="R1785" s="486"/>
      <c r="S1785" s="487"/>
      <c r="T1785" s="486"/>
      <c r="U1785" s="487"/>
      <c r="V1785" s="486"/>
      <c r="W1785" s="487"/>
      <c r="X1785" s="486"/>
      <c r="Y1785" s="487"/>
      <c r="Z1785" s="486"/>
      <c r="AA1785" s="487"/>
    </row>
    <row r="1786" spans="2:27" x14ac:dyDescent="0.2">
      <c r="B1786" s="406"/>
      <c r="C1786" s="372"/>
      <c r="D1786" s="372"/>
      <c r="E1786" s="486"/>
      <c r="F1786" s="487"/>
      <c r="G1786" s="486"/>
      <c r="H1786" s="487"/>
      <c r="I1786" s="486"/>
      <c r="J1786" s="487"/>
      <c r="K1786" s="486"/>
      <c r="L1786" s="487"/>
      <c r="M1786" s="486"/>
      <c r="N1786" s="487"/>
      <c r="O1786" s="486"/>
      <c r="P1786" s="487"/>
      <c r="Q1786" s="486"/>
      <c r="R1786" s="487"/>
      <c r="S1786" s="486"/>
      <c r="T1786" s="487"/>
      <c r="U1786" s="486"/>
      <c r="V1786" s="487"/>
      <c r="W1786" s="486"/>
      <c r="X1786" s="487"/>
      <c r="Y1786" s="486"/>
      <c r="Z1786" s="487"/>
      <c r="AA1786" s="402"/>
    </row>
    <row r="1787" spans="2:27" x14ac:dyDescent="0.2">
      <c r="B1787" s="405"/>
      <c r="C1787" s="372"/>
      <c r="D1787" s="372"/>
      <c r="E1787" s="402"/>
      <c r="F1787" s="486"/>
      <c r="G1787" s="487"/>
      <c r="H1787" s="486"/>
      <c r="I1787" s="487"/>
      <c r="J1787" s="486"/>
      <c r="K1787" s="487"/>
      <c r="L1787" s="486"/>
      <c r="M1787" s="487"/>
      <c r="N1787" s="486"/>
      <c r="O1787" s="487"/>
      <c r="P1787" s="486"/>
      <c r="Q1787" s="487"/>
      <c r="R1787" s="486"/>
      <c r="S1787" s="487"/>
      <c r="T1787" s="486"/>
      <c r="U1787" s="487"/>
      <c r="V1787" s="486"/>
      <c r="W1787" s="487"/>
      <c r="X1787" s="486"/>
      <c r="Y1787" s="487"/>
      <c r="Z1787" s="486"/>
      <c r="AA1787" s="487"/>
    </row>
    <row r="1788" spans="2:27" x14ac:dyDescent="0.2">
      <c r="B1788" s="406"/>
      <c r="C1788" s="372"/>
      <c r="D1788" s="372"/>
      <c r="E1788" s="486"/>
      <c r="F1788" s="487"/>
      <c r="G1788" s="486"/>
      <c r="H1788" s="487"/>
      <c r="I1788" s="486"/>
      <c r="J1788" s="487"/>
      <c r="K1788" s="486"/>
      <c r="L1788" s="487"/>
      <c r="M1788" s="486"/>
      <c r="N1788" s="487"/>
      <c r="O1788" s="486"/>
      <c r="P1788" s="487"/>
      <c r="Q1788" s="486"/>
      <c r="R1788" s="487"/>
      <c r="S1788" s="486"/>
      <c r="T1788" s="487"/>
      <c r="U1788" s="486"/>
      <c r="V1788" s="487"/>
      <c r="W1788" s="486"/>
      <c r="X1788" s="487"/>
      <c r="Y1788" s="486"/>
      <c r="Z1788" s="487"/>
      <c r="AA1788" s="402"/>
    </row>
    <row r="1789" spans="2:27" x14ac:dyDescent="0.2">
      <c r="B1789" s="405"/>
      <c r="C1789" s="372"/>
      <c r="D1789" s="372"/>
      <c r="E1789" s="402"/>
      <c r="F1789" s="486"/>
      <c r="G1789" s="487"/>
      <c r="H1789" s="486"/>
      <c r="I1789" s="487"/>
      <c r="J1789" s="486"/>
      <c r="K1789" s="487"/>
      <c r="L1789" s="486"/>
      <c r="M1789" s="487"/>
      <c r="N1789" s="486"/>
      <c r="O1789" s="487"/>
      <c r="P1789" s="486"/>
      <c r="Q1789" s="487"/>
      <c r="R1789" s="486"/>
      <c r="S1789" s="487"/>
      <c r="T1789" s="486"/>
      <c r="U1789" s="487"/>
      <c r="V1789" s="486"/>
      <c r="W1789" s="487"/>
      <c r="X1789" s="486"/>
      <c r="Y1789" s="487"/>
      <c r="Z1789" s="486"/>
      <c r="AA1789" s="487"/>
    </row>
    <row r="1790" spans="2:27" x14ac:dyDescent="0.2">
      <c r="B1790" s="406"/>
      <c r="C1790" s="372"/>
      <c r="D1790" s="372"/>
      <c r="E1790" s="486"/>
      <c r="F1790" s="487"/>
      <c r="G1790" s="486"/>
      <c r="H1790" s="487"/>
      <c r="I1790" s="486"/>
      <c r="J1790" s="487"/>
      <c r="K1790" s="486"/>
      <c r="L1790" s="487"/>
      <c r="M1790" s="486"/>
      <c r="N1790" s="487"/>
      <c r="O1790" s="486"/>
      <c r="P1790" s="487"/>
      <c r="Q1790" s="486"/>
      <c r="R1790" s="487"/>
      <c r="S1790" s="486"/>
      <c r="T1790" s="487"/>
      <c r="U1790" s="486"/>
      <c r="V1790" s="487"/>
      <c r="W1790" s="486"/>
      <c r="X1790" s="487"/>
      <c r="Y1790" s="486"/>
      <c r="Z1790" s="487"/>
      <c r="AA1790" s="402"/>
    </row>
    <row r="1791" spans="2:27" x14ac:dyDescent="0.2">
      <c r="B1791" s="405"/>
      <c r="C1791" s="372"/>
      <c r="D1791" s="372"/>
      <c r="E1791" s="402"/>
      <c r="F1791" s="486"/>
      <c r="G1791" s="487"/>
      <c r="H1791" s="486"/>
      <c r="I1791" s="487"/>
      <c r="J1791" s="486"/>
      <c r="K1791" s="487"/>
      <c r="L1791" s="486"/>
      <c r="M1791" s="487"/>
      <c r="N1791" s="486"/>
      <c r="O1791" s="487"/>
      <c r="P1791" s="486"/>
      <c r="Q1791" s="487"/>
      <c r="R1791" s="486"/>
      <c r="S1791" s="487"/>
      <c r="T1791" s="486"/>
      <c r="U1791" s="487"/>
      <c r="V1791" s="486"/>
      <c r="W1791" s="487"/>
      <c r="X1791" s="486"/>
      <c r="Y1791" s="487"/>
      <c r="Z1791" s="486"/>
      <c r="AA1791" s="487"/>
    </row>
    <row r="1792" spans="2:27" x14ac:dyDescent="0.2">
      <c r="B1792" s="406"/>
      <c r="C1792" s="372"/>
      <c r="D1792" s="372"/>
      <c r="E1792" s="486"/>
      <c r="F1792" s="487"/>
      <c r="G1792" s="486"/>
      <c r="H1792" s="487"/>
      <c r="I1792" s="486"/>
      <c r="J1792" s="487"/>
      <c r="K1792" s="486"/>
      <c r="L1792" s="487"/>
      <c r="M1792" s="486"/>
      <c r="N1792" s="487"/>
      <c r="O1792" s="486"/>
      <c r="P1792" s="487"/>
      <c r="Q1792" s="486"/>
      <c r="R1792" s="487"/>
      <c r="S1792" s="486"/>
      <c r="T1792" s="487"/>
      <c r="U1792" s="486"/>
      <c r="V1792" s="487"/>
      <c r="W1792" s="486"/>
      <c r="X1792" s="487"/>
      <c r="Y1792" s="486"/>
      <c r="Z1792" s="487"/>
      <c r="AA1792" s="402"/>
    </row>
    <row r="1793" spans="2:27" x14ac:dyDescent="0.2">
      <c r="B1793" s="405"/>
      <c r="C1793" s="372"/>
      <c r="D1793" s="372"/>
      <c r="E1793" s="402"/>
      <c r="F1793" s="486"/>
      <c r="G1793" s="487"/>
      <c r="H1793" s="486"/>
      <c r="I1793" s="487"/>
      <c r="J1793" s="486"/>
      <c r="K1793" s="487"/>
      <c r="L1793" s="486"/>
      <c r="M1793" s="487"/>
      <c r="N1793" s="486"/>
      <c r="O1793" s="487"/>
      <c r="P1793" s="486"/>
      <c r="Q1793" s="487"/>
      <c r="R1793" s="486"/>
      <c r="S1793" s="487"/>
      <c r="T1793" s="486"/>
      <c r="U1793" s="487"/>
      <c r="V1793" s="486"/>
      <c r="W1793" s="487"/>
      <c r="X1793" s="486"/>
      <c r="Y1793" s="487"/>
      <c r="Z1793" s="486"/>
      <c r="AA1793" s="487"/>
    </row>
    <row r="1794" spans="2:27" x14ac:dyDescent="0.2">
      <c r="B1794" s="406"/>
      <c r="C1794" s="372"/>
      <c r="D1794" s="372"/>
      <c r="E1794" s="486"/>
      <c r="F1794" s="487"/>
      <c r="G1794" s="486"/>
      <c r="H1794" s="487"/>
      <c r="I1794" s="486"/>
      <c r="J1794" s="487"/>
      <c r="K1794" s="486"/>
      <c r="L1794" s="487"/>
      <c r="M1794" s="486"/>
      <c r="N1794" s="487"/>
      <c r="O1794" s="486"/>
      <c r="P1794" s="487"/>
      <c r="Q1794" s="486"/>
      <c r="R1794" s="487"/>
      <c r="S1794" s="486"/>
      <c r="T1794" s="487"/>
      <c r="U1794" s="486"/>
      <c r="V1794" s="487"/>
      <c r="W1794" s="486"/>
      <c r="X1794" s="487"/>
      <c r="Y1794" s="486"/>
      <c r="Z1794" s="487"/>
      <c r="AA1794" s="402"/>
    </row>
    <row r="1795" spans="2:27" x14ac:dyDescent="0.2">
      <c r="B1795" s="405"/>
      <c r="C1795" s="372"/>
      <c r="D1795" s="372"/>
      <c r="E1795" s="402"/>
      <c r="F1795" s="486"/>
      <c r="G1795" s="487"/>
      <c r="H1795" s="486"/>
      <c r="I1795" s="487"/>
      <c r="J1795" s="486"/>
      <c r="K1795" s="487"/>
      <c r="L1795" s="486"/>
      <c r="M1795" s="487"/>
      <c r="N1795" s="486"/>
      <c r="O1795" s="487"/>
      <c r="P1795" s="486"/>
      <c r="Q1795" s="487"/>
      <c r="R1795" s="486"/>
      <c r="S1795" s="487"/>
      <c r="T1795" s="486"/>
      <c r="U1795" s="487"/>
      <c r="V1795" s="486"/>
      <c r="W1795" s="487"/>
      <c r="X1795" s="486"/>
      <c r="Y1795" s="487"/>
      <c r="Z1795" s="486"/>
      <c r="AA1795" s="487"/>
    </row>
    <row r="1796" spans="2:27" x14ac:dyDescent="0.2">
      <c r="B1796" s="406"/>
      <c r="C1796" s="372"/>
      <c r="D1796" s="372"/>
      <c r="E1796" s="486"/>
      <c r="F1796" s="487"/>
      <c r="G1796" s="486"/>
      <c r="H1796" s="487"/>
      <c r="I1796" s="486"/>
      <c r="J1796" s="487"/>
      <c r="K1796" s="486"/>
      <c r="L1796" s="487"/>
      <c r="M1796" s="486"/>
      <c r="N1796" s="487"/>
      <c r="O1796" s="486"/>
      <c r="P1796" s="487"/>
      <c r="Q1796" s="486"/>
      <c r="R1796" s="487"/>
      <c r="S1796" s="486"/>
      <c r="T1796" s="487"/>
      <c r="U1796" s="486"/>
      <c r="V1796" s="487"/>
      <c r="W1796" s="486"/>
      <c r="X1796" s="487"/>
      <c r="Y1796" s="486"/>
      <c r="Z1796" s="487"/>
      <c r="AA1796" s="402"/>
    </row>
    <row r="1797" spans="2:27" x14ac:dyDescent="0.2">
      <c r="B1797" s="405"/>
      <c r="C1797" s="372"/>
      <c r="D1797" s="372"/>
      <c r="E1797" s="402"/>
      <c r="F1797" s="486"/>
      <c r="G1797" s="487"/>
      <c r="H1797" s="486"/>
      <c r="I1797" s="487"/>
      <c r="J1797" s="486"/>
      <c r="K1797" s="487"/>
      <c r="L1797" s="486"/>
      <c r="M1797" s="487"/>
      <c r="N1797" s="486"/>
      <c r="O1797" s="487"/>
      <c r="P1797" s="486"/>
      <c r="Q1797" s="487"/>
      <c r="R1797" s="486"/>
      <c r="S1797" s="487"/>
      <c r="T1797" s="486"/>
      <c r="U1797" s="487"/>
      <c r="V1797" s="486"/>
      <c r="W1797" s="487"/>
      <c r="X1797" s="486"/>
      <c r="Y1797" s="487"/>
      <c r="Z1797" s="486"/>
      <c r="AA1797" s="487"/>
    </row>
    <row r="1798" spans="2:27" x14ac:dyDescent="0.2">
      <c r="B1798" s="406"/>
      <c r="C1798" s="372"/>
      <c r="D1798" s="372"/>
      <c r="E1798" s="486"/>
      <c r="F1798" s="487"/>
      <c r="G1798" s="486"/>
      <c r="H1798" s="487"/>
      <c r="I1798" s="486"/>
      <c r="J1798" s="487"/>
      <c r="K1798" s="486"/>
      <c r="L1798" s="487"/>
      <c r="M1798" s="486"/>
      <c r="N1798" s="487"/>
      <c r="O1798" s="486"/>
      <c r="P1798" s="487"/>
      <c r="Q1798" s="486"/>
      <c r="R1798" s="487"/>
      <c r="S1798" s="486"/>
      <c r="T1798" s="487"/>
      <c r="U1798" s="486"/>
      <c r="V1798" s="487"/>
      <c r="W1798" s="486"/>
      <c r="X1798" s="487"/>
      <c r="Y1798" s="486"/>
      <c r="Z1798" s="487"/>
      <c r="AA1798" s="402"/>
    </row>
    <row r="1799" spans="2:27" x14ac:dyDescent="0.2">
      <c r="B1799" s="405"/>
      <c r="C1799" s="372"/>
      <c r="D1799" s="372"/>
      <c r="E1799" s="402"/>
      <c r="F1799" s="486"/>
      <c r="G1799" s="487"/>
      <c r="H1799" s="486"/>
      <c r="I1799" s="487"/>
      <c r="J1799" s="486"/>
      <c r="K1799" s="487"/>
      <c r="L1799" s="486"/>
      <c r="M1799" s="487"/>
      <c r="N1799" s="486"/>
      <c r="O1799" s="487"/>
      <c r="P1799" s="486"/>
      <c r="Q1799" s="487"/>
      <c r="R1799" s="486"/>
      <c r="S1799" s="487"/>
      <c r="T1799" s="486"/>
      <c r="U1799" s="487"/>
      <c r="V1799" s="486"/>
      <c r="W1799" s="487"/>
      <c r="X1799" s="486"/>
      <c r="Y1799" s="487"/>
      <c r="Z1799" s="486"/>
      <c r="AA1799" s="487"/>
    </row>
    <row r="1800" spans="2:27" x14ac:dyDescent="0.2">
      <c r="B1800" s="406"/>
      <c r="C1800" s="372"/>
      <c r="D1800" s="372"/>
      <c r="E1800" s="486"/>
      <c r="F1800" s="487"/>
      <c r="G1800" s="486"/>
      <c r="H1800" s="487"/>
      <c r="I1800" s="486"/>
      <c r="J1800" s="487"/>
      <c r="K1800" s="486"/>
      <c r="L1800" s="487"/>
      <c r="M1800" s="486"/>
      <c r="N1800" s="487"/>
      <c r="O1800" s="486"/>
      <c r="P1800" s="487"/>
      <c r="Q1800" s="486"/>
      <c r="R1800" s="487"/>
      <c r="S1800" s="486"/>
      <c r="T1800" s="487"/>
      <c r="U1800" s="486"/>
      <c r="V1800" s="487"/>
      <c r="W1800" s="486"/>
      <c r="X1800" s="487"/>
      <c r="Y1800" s="486"/>
      <c r="Z1800" s="487"/>
      <c r="AA1800" s="402"/>
    </row>
    <row r="1801" spans="2:27" x14ac:dyDescent="0.2">
      <c r="B1801" s="405"/>
      <c r="C1801" s="372"/>
      <c r="D1801" s="372"/>
      <c r="E1801" s="402"/>
      <c r="F1801" s="486"/>
      <c r="G1801" s="487"/>
      <c r="H1801" s="486"/>
      <c r="I1801" s="487"/>
      <c r="J1801" s="486"/>
      <c r="K1801" s="487"/>
      <c r="L1801" s="486"/>
      <c r="M1801" s="487"/>
      <c r="N1801" s="486"/>
      <c r="O1801" s="487"/>
      <c r="P1801" s="486"/>
      <c r="Q1801" s="487"/>
      <c r="R1801" s="486"/>
      <c r="S1801" s="487"/>
      <c r="T1801" s="486"/>
      <c r="U1801" s="487"/>
      <c r="V1801" s="486"/>
      <c r="W1801" s="487"/>
      <c r="X1801" s="486"/>
      <c r="Y1801" s="487"/>
      <c r="Z1801" s="486"/>
      <c r="AA1801" s="487"/>
    </row>
    <row r="1802" spans="2:27" x14ac:dyDescent="0.2">
      <c r="B1802" s="406"/>
      <c r="C1802" s="372"/>
      <c r="D1802" s="372"/>
      <c r="E1802" s="486"/>
      <c r="F1802" s="487"/>
      <c r="G1802" s="486"/>
      <c r="H1802" s="487"/>
      <c r="I1802" s="486"/>
      <c r="J1802" s="487"/>
      <c r="K1802" s="486"/>
      <c r="L1802" s="487"/>
      <c r="M1802" s="486"/>
      <c r="N1802" s="487"/>
      <c r="O1802" s="486"/>
      <c r="P1802" s="487"/>
      <c r="Q1802" s="486"/>
      <c r="R1802" s="487"/>
      <c r="S1802" s="486"/>
      <c r="T1802" s="487"/>
      <c r="U1802" s="486"/>
      <c r="V1802" s="487"/>
      <c r="W1802" s="486"/>
      <c r="X1802" s="487"/>
      <c r="Y1802" s="486"/>
      <c r="Z1802" s="487"/>
      <c r="AA1802" s="402"/>
    </row>
    <row r="1803" spans="2:27" x14ac:dyDescent="0.2">
      <c r="B1803" s="405"/>
      <c r="C1803" s="372"/>
      <c r="D1803" s="372"/>
      <c r="E1803" s="402"/>
      <c r="F1803" s="486"/>
      <c r="G1803" s="487"/>
      <c r="H1803" s="486"/>
      <c r="I1803" s="487"/>
      <c r="J1803" s="486"/>
      <c r="K1803" s="487"/>
      <c r="L1803" s="486"/>
      <c r="M1803" s="487"/>
      <c r="N1803" s="486"/>
      <c r="O1803" s="487"/>
      <c r="P1803" s="486"/>
      <c r="Q1803" s="487"/>
      <c r="R1803" s="486"/>
      <c r="S1803" s="487"/>
      <c r="T1803" s="486"/>
      <c r="U1803" s="487"/>
      <c r="V1803" s="486"/>
      <c r="W1803" s="487"/>
      <c r="X1803" s="486"/>
      <c r="Y1803" s="487"/>
      <c r="Z1803" s="486"/>
      <c r="AA1803" s="487"/>
    </row>
    <row r="1804" spans="2:27" x14ac:dyDescent="0.2">
      <c r="B1804" s="406"/>
      <c r="C1804" s="372"/>
      <c r="D1804" s="372"/>
      <c r="E1804" s="486"/>
      <c r="F1804" s="487"/>
      <c r="G1804" s="486"/>
      <c r="H1804" s="487"/>
      <c r="I1804" s="486"/>
      <c r="J1804" s="487"/>
      <c r="K1804" s="486"/>
      <c r="L1804" s="487"/>
      <c r="M1804" s="486"/>
      <c r="N1804" s="487"/>
      <c r="O1804" s="486"/>
      <c r="P1804" s="487"/>
      <c r="Q1804" s="486"/>
      <c r="R1804" s="487"/>
      <c r="S1804" s="486"/>
      <c r="T1804" s="487"/>
      <c r="U1804" s="486"/>
      <c r="V1804" s="487"/>
      <c r="W1804" s="486"/>
      <c r="X1804" s="487"/>
      <c r="Y1804" s="486"/>
      <c r="Z1804" s="487"/>
      <c r="AA1804" s="402"/>
    </row>
    <row r="1805" spans="2:27" x14ac:dyDescent="0.2">
      <c r="B1805" s="405"/>
      <c r="C1805" s="372"/>
      <c r="D1805" s="372"/>
      <c r="E1805" s="402"/>
      <c r="F1805" s="486"/>
      <c r="G1805" s="487"/>
      <c r="H1805" s="486"/>
      <c r="I1805" s="487"/>
      <c r="J1805" s="486"/>
      <c r="K1805" s="487"/>
      <c r="L1805" s="486"/>
      <c r="M1805" s="487"/>
      <c r="N1805" s="486"/>
      <c r="O1805" s="487"/>
      <c r="P1805" s="486"/>
      <c r="Q1805" s="487"/>
      <c r="R1805" s="486"/>
      <c r="S1805" s="487"/>
      <c r="T1805" s="486"/>
      <c r="U1805" s="487"/>
      <c r="V1805" s="486"/>
      <c r="W1805" s="487"/>
      <c r="X1805" s="486"/>
      <c r="Y1805" s="487"/>
      <c r="Z1805" s="486"/>
      <c r="AA1805" s="487"/>
    </row>
    <row r="1806" spans="2:27" x14ac:dyDescent="0.2">
      <c r="B1806" s="406"/>
      <c r="C1806" s="372"/>
      <c r="D1806" s="372"/>
      <c r="E1806" s="486"/>
      <c r="F1806" s="487"/>
      <c r="G1806" s="486"/>
      <c r="H1806" s="487"/>
      <c r="I1806" s="486"/>
      <c r="J1806" s="487"/>
      <c r="K1806" s="486"/>
      <c r="L1806" s="487"/>
      <c r="M1806" s="486"/>
      <c r="N1806" s="487"/>
      <c r="O1806" s="486"/>
      <c r="P1806" s="487"/>
      <c r="Q1806" s="486"/>
      <c r="R1806" s="487"/>
      <c r="S1806" s="486"/>
      <c r="T1806" s="487"/>
      <c r="U1806" s="486"/>
      <c r="V1806" s="487"/>
      <c r="W1806" s="486"/>
      <c r="X1806" s="487"/>
      <c r="Y1806" s="486"/>
      <c r="Z1806" s="487"/>
      <c r="AA1806" s="402"/>
    </row>
    <row r="1807" spans="2:27" x14ac:dyDescent="0.2">
      <c r="B1807" s="405"/>
      <c r="C1807" s="372"/>
      <c r="D1807" s="372"/>
      <c r="E1807" s="402"/>
      <c r="F1807" s="486"/>
      <c r="G1807" s="487"/>
      <c r="H1807" s="486"/>
      <c r="I1807" s="487"/>
      <c r="J1807" s="486"/>
      <c r="K1807" s="487"/>
      <c r="L1807" s="486"/>
      <c r="M1807" s="487"/>
      <c r="N1807" s="486"/>
      <c r="O1807" s="487"/>
      <c r="P1807" s="486"/>
      <c r="Q1807" s="487"/>
      <c r="R1807" s="486"/>
      <c r="S1807" s="487"/>
      <c r="T1807" s="486"/>
      <c r="U1807" s="487"/>
      <c r="V1807" s="486"/>
      <c r="W1807" s="487"/>
      <c r="X1807" s="486"/>
      <c r="Y1807" s="487"/>
      <c r="Z1807" s="486"/>
      <c r="AA1807" s="487"/>
    </row>
    <row r="1808" spans="2:27" x14ac:dyDescent="0.2">
      <c r="B1808" s="406"/>
      <c r="C1808" s="372"/>
      <c r="D1808" s="372"/>
      <c r="E1808" s="486"/>
      <c r="F1808" s="487"/>
      <c r="G1808" s="486"/>
      <c r="H1808" s="487"/>
      <c r="I1808" s="486"/>
      <c r="J1808" s="487"/>
      <c r="K1808" s="486"/>
      <c r="L1808" s="487"/>
      <c r="M1808" s="486"/>
      <c r="N1808" s="487"/>
      <c r="O1808" s="486"/>
      <c r="P1808" s="487"/>
      <c r="Q1808" s="486"/>
      <c r="R1808" s="487"/>
      <c r="S1808" s="486"/>
      <c r="T1808" s="487"/>
      <c r="U1808" s="486"/>
      <c r="V1808" s="487"/>
      <c r="W1808" s="486"/>
      <c r="X1808" s="487"/>
      <c r="Y1808" s="486"/>
      <c r="Z1808" s="487"/>
      <c r="AA1808" s="402"/>
    </row>
    <row r="1809" spans="2:27" x14ac:dyDescent="0.2">
      <c r="B1809" s="405"/>
      <c r="C1809" s="372"/>
      <c r="D1809" s="372"/>
      <c r="E1809" s="402"/>
      <c r="F1809" s="486"/>
      <c r="G1809" s="487"/>
      <c r="H1809" s="486"/>
      <c r="I1809" s="487"/>
      <c r="J1809" s="486"/>
      <c r="K1809" s="487"/>
      <c r="L1809" s="486"/>
      <c r="M1809" s="487"/>
      <c r="N1809" s="486"/>
      <c r="O1809" s="487"/>
      <c r="P1809" s="486"/>
      <c r="Q1809" s="487"/>
      <c r="R1809" s="486"/>
      <c r="S1809" s="487"/>
      <c r="T1809" s="486"/>
      <c r="U1809" s="487"/>
      <c r="V1809" s="486"/>
      <c r="W1809" s="487"/>
      <c r="X1809" s="486"/>
      <c r="Y1809" s="487"/>
      <c r="Z1809" s="486"/>
      <c r="AA1809" s="487"/>
    </row>
    <row r="1810" spans="2:27" x14ac:dyDescent="0.2">
      <c r="B1810" s="406"/>
      <c r="C1810" s="372"/>
      <c r="D1810" s="372"/>
      <c r="E1810" s="486"/>
      <c r="F1810" s="487"/>
      <c r="G1810" s="486"/>
      <c r="H1810" s="487"/>
      <c r="I1810" s="486"/>
      <c r="J1810" s="487"/>
      <c r="K1810" s="486"/>
      <c r="L1810" s="487"/>
      <c r="M1810" s="486"/>
      <c r="N1810" s="487"/>
      <c r="O1810" s="486"/>
      <c r="P1810" s="487"/>
      <c r="Q1810" s="486"/>
      <c r="R1810" s="487"/>
      <c r="S1810" s="486"/>
      <c r="T1810" s="487"/>
      <c r="U1810" s="486"/>
      <c r="V1810" s="487"/>
      <c r="W1810" s="486"/>
      <c r="X1810" s="487"/>
      <c r="Y1810" s="486"/>
      <c r="Z1810" s="487"/>
      <c r="AA1810" s="402"/>
    </row>
    <row r="1811" spans="2:27" x14ac:dyDescent="0.2">
      <c r="B1811" s="405"/>
      <c r="C1811" s="372"/>
      <c r="D1811" s="372"/>
      <c r="E1811" s="402"/>
      <c r="F1811" s="486"/>
      <c r="G1811" s="487"/>
      <c r="H1811" s="486"/>
      <c r="I1811" s="487"/>
      <c r="J1811" s="486"/>
      <c r="K1811" s="487"/>
      <c r="L1811" s="486"/>
      <c r="M1811" s="487"/>
      <c r="N1811" s="486"/>
      <c r="O1811" s="487"/>
      <c r="P1811" s="486"/>
      <c r="Q1811" s="487"/>
      <c r="R1811" s="486"/>
      <c r="S1811" s="487"/>
      <c r="T1811" s="486"/>
      <c r="U1811" s="487"/>
      <c r="V1811" s="486"/>
      <c r="W1811" s="487"/>
      <c r="X1811" s="486"/>
      <c r="Y1811" s="487"/>
      <c r="Z1811" s="486"/>
      <c r="AA1811" s="487"/>
    </row>
    <row r="1812" spans="2:27" x14ac:dyDescent="0.2">
      <c r="B1812" s="406"/>
      <c r="C1812" s="372"/>
      <c r="D1812" s="372"/>
      <c r="E1812" s="486"/>
      <c r="F1812" s="487"/>
      <c r="G1812" s="486"/>
      <c r="H1812" s="487"/>
      <c r="I1812" s="486"/>
      <c r="J1812" s="487"/>
      <c r="K1812" s="486"/>
      <c r="L1812" s="487"/>
      <c r="M1812" s="486"/>
      <c r="N1812" s="487"/>
      <c r="O1812" s="486"/>
      <c r="P1812" s="487"/>
      <c r="Q1812" s="486"/>
      <c r="R1812" s="487"/>
      <c r="S1812" s="486"/>
      <c r="T1812" s="487"/>
      <c r="U1812" s="486"/>
      <c r="V1812" s="487"/>
      <c r="W1812" s="486"/>
      <c r="X1812" s="487"/>
      <c r="Y1812" s="486"/>
      <c r="Z1812" s="487"/>
      <c r="AA1812" s="402"/>
    </row>
    <row r="1813" spans="2:27" x14ac:dyDescent="0.2">
      <c r="B1813" s="405"/>
      <c r="C1813" s="372"/>
      <c r="D1813" s="372"/>
      <c r="E1813" s="402"/>
      <c r="F1813" s="486"/>
      <c r="G1813" s="487"/>
      <c r="H1813" s="486"/>
      <c r="I1813" s="487"/>
      <c r="J1813" s="486"/>
      <c r="K1813" s="487"/>
      <c r="L1813" s="486"/>
      <c r="M1813" s="487"/>
      <c r="N1813" s="486"/>
      <c r="O1813" s="487"/>
      <c r="P1813" s="486"/>
      <c r="Q1813" s="487"/>
      <c r="R1813" s="486"/>
      <c r="S1813" s="487"/>
      <c r="T1813" s="486"/>
      <c r="U1813" s="487"/>
      <c r="V1813" s="486"/>
      <c r="W1813" s="487"/>
      <c r="X1813" s="486"/>
      <c r="Y1813" s="487"/>
      <c r="Z1813" s="486"/>
      <c r="AA1813" s="487"/>
    </row>
    <row r="1814" spans="2:27" x14ac:dyDescent="0.2">
      <c r="B1814" s="406"/>
      <c r="C1814" s="372"/>
      <c r="D1814" s="372"/>
      <c r="E1814" s="486"/>
      <c r="F1814" s="487"/>
      <c r="G1814" s="486"/>
      <c r="H1814" s="487"/>
      <c r="I1814" s="486"/>
      <c r="J1814" s="487"/>
      <c r="K1814" s="486"/>
      <c r="L1814" s="487"/>
      <c r="M1814" s="486"/>
      <c r="N1814" s="487"/>
      <c r="O1814" s="486"/>
      <c r="P1814" s="487"/>
      <c r="Q1814" s="486"/>
      <c r="R1814" s="487"/>
      <c r="S1814" s="486"/>
      <c r="T1814" s="487"/>
      <c r="U1814" s="486"/>
      <c r="V1814" s="487"/>
      <c r="W1814" s="486"/>
      <c r="X1814" s="487"/>
      <c r="Y1814" s="486"/>
      <c r="Z1814" s="487"/>
      <c r="AA1814" s="402"/>
    </row>
    <row r="1815" spans="2:27" x14ac:dyDescent="0.2">
      <c r="B1815" s="405"/>
      <c r="C1815" s="372"/>
      <c r="D1815" s="372"/>
      <c r="E1815" s="402"/>
      <c r="F1815" s="486"/>
      <c r="G1815" s="487"/>
      <c r="H1815" s="486"/>
      <c r="I1815" s="487"/>
      <c r="J1815" s="486"/>
      <c r="K1815" s="487"/>
      <c r="L1815" s="486"/>
      <c r="M1815" s="487"/>
      <c r="N1815" s="486"/>
      <c r="O1815" s="487"/>
      <c r="P1815" s="486"/>
      <c r="Q1815" s="487"/>
      <c r="R1815" s="486"/>
      <c r="S1815" s="487"/>
      <c r="T1815" s="486"/>
      <c r="U1815" s="487"/>
      <c r="V1815" s="486"/>
      <c r="W1815" s="487"/>
      <c r="X1815" s="486"/>
      <c r="Y1815" s="487"/>
      <c r="Z1815" s="486"/>
      <c r="AA1815" s="487"/>
    </row>
    <row r="1816" spans="2:27" x14ac:dyDescent="0.2">
      <c r="B1816" s="406"/>
      <c r="C1816" s="372"/>
      <c r="D1816" s="372"/>
      <c r="E1816" s="486"/>
      <c r="F1816" s="487"/>
      <c r="G1816" s="486"/>
      <c r="H1816" s="487"/>
      <c r="I1816" s="486"/>
      <c r="J1816" s="487"/>
      <c r="K1816" s="486"/>
      <c r="L1816" s="487"/>
      <c r="M1816" s="486"/>
      <c r="N1816" s="487"/>
      <c r="O1816" s="486"/>
      <c r="P1816" s="487"/>
      <c r="Q1816" s="486"/>
      <c r="R1816" s="487"/>
      <c r="S1816" s="486"/>
      <c r="T1816" s="487"/>
      <c r="U1816" s="486"/>
      <c r="V1816" s="487"/>
      <c r="W1816" s="486"/>
      <c r="X1816" s="487"/>
      <c r="Y1816" s="486"/>
      <c r="Z1816" s="487"/>
      <c r="AA1816" s="402"/>
    </row>
    <row r="1817" spans="2:27" x14ac:dyDescent="0.2">
      <c r="B1817" s="405"/>
      <c r="C1817" s="372"/>
      <c r="D1817" s="372"/>
      <c r="E1817" s="402"/>
      <c r="F1817" s="486"/>
      <c r="G1817" s="487"/>
      <c r="H1817" s="486"/>
      <c r="I1817" s="487"/>
      <c r="J1817" s="486"/>
      <c r="K1817" s="487"/>
      <c r="L1817" s="486"/>
      <c r="M1817" s="487"/>
      <c r="N1817" s="486"/>
      <c r="O1817" s="487"/>
      <c r="P1817" s="486"/>
      <c r="Q1817" s="487"/>
      <c r="R1817" s="486"/>
      <c r="S1817" s="487"/>
      <c r="T1817" s="486"/>
      <c r="U1817" s="487"/>
      <c r="V1817" s="486"/>
      <c r="W1817" s="487"/>
      <c r="X1817" s="486"/>
      <c r="Y1817" s="487"/>
      <c r="Z1817" s="486"/>
      <c r="AA1817" s="487"/>
    </row>
    <row r="1818" spans="2:27" x14ac:dyDescent="0.2">
      <c r="B1818" s="406"/>
      <c r="C1818" s="372"/>
      <c r="D1818" s="372"/>
      <c r="E1818" s="486"/>
      <c r="F1818" s="487"/>
      <c r="G1818" s="486"/>
      <c r="H1818" s="487"/>
      <c r="I1818" s="486"/>
      <c r="J1818" s="487"/>
      <c r="K1818" s="486"/>
      <c r="L1818" s="487"/>
      <c r="M1818" s="486"/>
      <c r="N1818" s="487"/>
      <c r="O1818" s="486"/>
      <c r="P1818" s="487"/>
      <c r="Q1818" s="486"/>
      <c r="R1818" s="487"/>
      <c r="S1818" s="486"/>
      <c r="T1818" s="487"/>
      <c r="U1818" s="486"/>
      <c r="V1818" s="487"/>
      <c r="W1818" s="486"/>
      <c r="X1818" s="487"/>
      <c r="Y1818" s="486"/>
      <c r="Z1818" s="487"/>
      <c r="AA1818" s="402"/>
    </row>
    <row r="1819" spans="2:27" x14ac:dyDescent="0.2">
      <c r="B1819" s="405"/>
      <c r="C1819" s="372"/>
      <c r="D1819" s="372"/>
      <c r="E1819" s="402"/>
      <c r="F1819" s="486"/>
      <c r="G1819" s="487"/>
      <c r="H1819" s="486"/>
      <c r="I1819" s="487"/>
      <c r="J1819" s="486"/>
      <c r="K1819" s="487"/>
      <c r="L1819" s="486"/>
      <c r="M1819" s="487"/>
      <c r="N1819" s="486"/>
      <c r="O1819" s="487"/>
      <c r="P1819" s="486"/>
      <c r="Q1819" s="487"/>
      <c r="R1819" s="486"/>
      <c r="S1819" s="487"/>
      <c r="T1819" s="486"/>
      <c r="U1819" s="487"/>
      <c r="V1819" s="486"/>
      <c r="W1819" s="487"/>
      <c r="X1819" s="486"/>
      <c r="Y1819" s="487"/>
      <c r="Z1819" s="486"/>
      <c r="AA1819" s="487"/>
    </row>
    <row r="1820" spans="2:27" x14ac:dyDescent="0.2">
      <c r="B1820" s="406"/>
      <c r="C1820" s="372"/>
      <c r="D1820" s="372"/>
      <c r="E1820" s="486"/>
      <c r="F1820" s="487"/>
      <c r="G1820" s="486"/>
      <c r="H1820" s="487"/>
      <c r="I1820" s="486"/>
      <c r="J1820" s="487"/>
      <c r="K1820" s="486"/>
      <c r="L1820" s="487"/>
      <c r="M1820" s="486"/>
      <c r="N1820" s="487"/>
      <c r="O1820" s="486"/>
      <c r="P1820" s="487"/>
      <c r="Q1820" s="486"/>
      <c r="R1820" s="487"/>
      <c r="S1820" s="486"/>
      <c r="T1820" s="487"/>
      <c r="U1820" s="486"/>
      <c r="V1820" s="487"/>
      <c r="W1820" s="486"/>
      <c r="X1820" s="487"/>
      <c r="Y1820" s="486"/>
      <c r="Z1820" s="487"/>
      <c r="AA1820" s="402"/>
    </row>
    <row r="1821" spans="2:27" x14ac:dyDescent="0.2">
      <c r="B1821" s="405"/>
      <c r="C1821" s="372"/>
      <c r="D1821" s="372"/>
      <c r="E1821" s="402"/>
      <c r="F1821" s="486"/>
      <c r="G1821" s="487"/>
      <c r="H1821" s="486"/>
      <c r="I1821" s="487"/>
      <c r="J1821" s="486"/>
      <c r="K1821" s="487"/>
      <c r="L1821" s="486"/>
      <c r="M1821" s="487"/>
      <c r="N1821" s="486"/>
      <c r="O1821" s="487"/>
      <c r="P1821" s="486"/>
      <c r="Q1821" s="487"/>
      <c r="R1821" s="486"/>
      <c r="S1821" s="487"/>
      <c r="T1821" s="486"/>
      <c r="U1821" s="487"/>
      <c r="V1821" s="486"/>
      <c r="W1821" s="487"/>
      <c r="X1821" s="486"/>
      <c r="Y1821" s="487"/>
      <c r="Z1821" s="486"/>
      <c r="AA1821" s="487"/>
    </row>
    <row r="1822" spans="2:27" x14ac:dyDescent="0.2">
      <c r="B1822" s="406"/>
      <c r="C1822" s="372"/>
      <c r="D1822" s="372"/>
      <c r="E1822" s="486"/>
      <c r="F1822" s="487"/>
      <c r="G1822" s="486"/>
      <c r="H1822" s="487"/>
      <c r="I1822" s="486"/>
      <c r="J1822" s="487"/>
      <c r="K1822" s="486"/>
      <c r="L1822" s="487"/>
      <c r="M1822" s="486"/>
      <c r="N1822" s="487"/>
      <c r="O1822" s="486"/>
      <c r="P1822" s="487"/>
      <c r="Q1822" s="486"/>
      <c r="R1822" s="487"/>
      <c r="S1822" s="486"/>
      <c r="T1822" s="487"/>
      <c r="U1822" s="486"/>
      <c r="V1822" s="487"/>
      <c r="W1822" s="486"/>
      <c r="X1822" s="487"/>
      <c r="Y1822" s="486"/>
      <c r="Z1822" s="487"/>
      <c r="AA1822" s="402"/>
    </row>
    <row r="1823" spans="2:27" x14ac:dyDescent="0.2">
      <c r="B1823" s="405"/>
      <c r="C1823" s="372"/>
      <c r="D1823" s="372"/>
      <c r="E1823" s="402"/>
      <c r="F1823" s="486"/>
      <c r="G1823" s="487"/>
      <c r="H1823" s="486"/>
      <c r="I1823" s="487"/>
      <c r="J1823" s="486"/>
      <c r="K1823" s="487"/>
      <c r="L1823" s="486"/>
      <c r="M1823" s="487"/>
      <c r="N1823" s="486"/>
      <c r="O1823" s="487"/>
      <c r="P1823" s="486"/>
      <c r="Q1823" s="487"/>
      <c r="R1823" s="486"/>
      <c r="S1823" s="487"/>
      <c r="T1823" s="486"/>
      <c r="U1823" s="487"/>
      <c r="V1823" s="486"/>
      <c r="W1823" s="487"/>
      <c r="X1823" s="486"/>
      <c r="Y1823" s="487"/>
      <c r="Z1823" s="486"/>
      <c r="AA1823" s="487"/>
    </row>
    <row r="1824" spans="2:27" x14ac:dyDescent="0.2">
      <c r="B1824" s="406"/>
      <c r="C1824" s="372"/>
      <c r="D1824" s="372"/>
      <c r="E1824" s="486"/>
      <c r="F1824" s="487"/>
      <c r="G1824" s="486"/>
      <c r="H1824" s="487"/>
      <c r="I1824" s="486"/>
      <c r="J1824" s="487"/>
      <c r="K1824" s="486"/>
      <c r="L1824" s="487"/>
      <c r="M1824" s="486"/>
      <c r="N1824" s="487"/>
      <c r="O1824" s="486"/>
      <c r="P1824" s="487"/>
      <c r="Q1824" s="486"/>
      <c r="R1824" s="487"/>
      <c r="S1824" s="486"/>
      <c r="T1824" s="487"/>
      <c r="U1824" s="486"/>
      <c r="V1824" s="487"/>
      <c r="W1824" s="486"/>
      <c r="X1824" s="487"/>
      <c r="Y1824" s="486"/>
      <c r="Z1824" s="487"/>
      <c r="AA1824" s="402"/>
    </row>
    <row r="1825" spans="2:27" x14ac:dyDescent="0.2">
      <c r="B1825" s="405"/>
      <c r="C1825" s="372"/>
      <c r="D1825" s="372"/>
      <c r="E1825" s="402"/>
      <c r="F1825" s="486"/>
      <c r="G1825" s="487"/>
      <c r="H1825" s="486"/>
      <c r="I1825" s="487"/>
      <c r="J1825" s="486"/>
      <c r="K1825" s="487"/>
      <c r="L1825" s="486"/>
      <c r="M1825" s="487"/>
      <c r="N1825" s="486"/>
      <c r="O1825" s="487"/>
      <c r="P1825" s="486"/>
      <c r="Q1825" s="487"/>
      <c r="R1825" s="486"/>
      <c r="S1825" s="487"/>
      <c r="T1825" s="486"/>
      <c r="U1825" s="487"/>
      <c r="V1825" s="486"/>
      <c r="W1825" s="487"/>
      <c r="X1825" s="486"/>
      <c r="Y1825" s="487"/>
      <c r="Z1825" s="486"/>
      <c r="AA1825" s="487"/>
    </row>
    <row r="1826" spans="2:27" x14ac:dyDescent="0.2">
      <c r="B1826" s="406"/>
      <c r="C1826" s="372"/>
      <c r="D1826" s="372"/>
      <c r="E1826" s="486"/>
      <c r="F1826" s="487"/>
      <c r="G1826" s="486"/>
      <c r="H1826" s="487"/>
      <c r="I1826" s="486"/>
      <c r="J1826" s="487"/>
      <c r="K1826" s="486"/>
      <c r="L1826" s="487"/>
      <c r="M1826" s="486"/>
      <c r="N1826" s="487"/>
      <c r="O1826" s="486"/>
      <c r="P1826" s="487"/>
      <c r="Q1826" s="486"/>
      <c r="R1826" s="487"/>
      <c r="S1826" s="486"/>
      <c r="T1826" s="487"/>
      <c r="U1826" s="486"/>
      <c r="V1826" s="487"/>
      <c r="W1826" s="486"/>
      <c r="X1826" s="487"/>
      <c r="Y1826" s="486"/>
      <c r="Z1826" s="487"/>
      <c r="AA1826" s="402"/>
    </row>
    <row r="1827" spans="2:27" x14ac:dyDescent="0.2">
      <c r="B1827" s="405"/>
      <c r="C1827" s="372"/>
      <c r="D1827" s="372"/>
      <c r="E1827" s="402"/>
      <c r="F1827" s="486"/>
      <c r="G1827" s="487"/>
      <c r="H1827" s="486"/>
      <c r="I1827" s="487"/>
      <c r="J1827" s="486"/>
      <c r="K1827" s="487"/>
      <c r="L1827" s="486"/>
      <c r="M1827" s="487"/>
      <c r="N1827" s="486"/>
      <c r="O1827" s="487"/>
      <c r="P1827" s="486"/>
      <c r="Q1827" s="487"/>
      <c r="R1827" s="486"/>
      <c r="S1827" s="487"/>
      <c r="T1827" s="486"/>
      <c r="U1827" s="487"/>
      <c r="V1827" s="486"/>
      <c r="W1827" s="487"/>
      <c r="X1827" s="486"/>
      <c r="Y1827" s="487"/>
      <c r="Z1827" s="486"/>
      <c r="AA1827" s="487"/>
    </row>
    <row r="1828" spans="2:27" x14ac:dyDescent="0.2">
      <c r="B1828" s="406"/>
      <c r="C1828" s="372"/>
      <c r="D1828" s="372"/>
      <c r="E1828" s="486"/>
      <c r="F1828" s="487"/>
      <c r="G1828" s="486"/>
      <c r="H1828" s="487"/>
      <c r="I1828" s="486"/>
      <c r="J1828" s="487"/>
      <c r="K1828" s="486"/>
      <c r="L1828" s="487"/>
      <c r="M1828" s="486"/>
      <c r="N1828" s="487"/>
      <c r="O1828" s="486"/>
      <c r="P1828" s="487"/>
      <c r="Q1828" s="486"/>
      <c r="R1828" s="487"/>
      <c r="S1828" s="486"/>
      <c r="T1828" s="487"/>
      <c r="U1828" s="486"/>
      <c r="V1828" s="487"/>
      <c r="W1828" s="486"/>
      <c r="X1828" s="487"/>
      <c r="Y1828" s="486"/>
      <c r="Z1828" s="487"/>
      <c r="AA1828" s="402"/>
    </row>
    <row r="1829" spans="2:27" x14ac:dyDescent="0.2">
      <c r="B1829" s="405"/>
      <c r="C1829" s="372"/>
      <c r="D1829" s="372"/>
      <c r="E1829" s="402"/>
      <c r="F1829" s="486"/>
      <c r="G1829" s="487"/>
      <c r="H1829" s="486"/>
      <c r="I1829" s="487"/>
      <c r="J1829" s="486"/>
      <c r="K1829" s="487"/>
      <c r="L1829" s="486"/>
      <c r="M1829" s="487"/>
      <c r="N1829" s="486"/>
      <c r="O1829" s="487"/>
      <c r="P1829" s="486"/>
      <c r="Q1829" s="487"/>
      <c r="R1829" s="486"/>
      <c r="S1829" s="487"/>
      <c r="T1829" s="486"/>
      <c r="U1829" s="487"/>
      <c r="V1829" s="486"/>
      <c r="W1829" s="487"/>
      <c r="X1829" s="486"/>
      <c r="Y1829" s="487"/>
      <c r="Z1829" s="486"/>
      <c r="AA1829" s="487"/>
    </row>
    <row r="1830" spans="2:27" x14ac:dyDescent="0.2">
      <c r="B1830" s="406"/>
      <c r="C1830" s="372"/>
      <c r="D1830" s="372"/>
      <c r="E1830" s="486"/>
      <c r="F1830" s="487"/>
      <c r="G1830" s="486"/>
      <c r="H1830" s="487"/>
      <c r="I1830" s="486"/>
      <c r="J1830" s="487"/>
      <c r="K1830" s="486"/>
      <c r="L1830" s="487"/>
      <c r="M1830" s="486"/>
      <c r="N1830" s="487"/>
      <c r="O1830" s="486"/>
      <c r="P1830" s="487"/>
      <c r="Q1830" s="486"/>
      <c r="R1830" s="487"/>
      <c r="S1830" s="486"/>
      <c r="T1830" s="487"/>
      <c r="U1830" s="486"/>
      <c r="V1830" s="487"/>
      <c r="W1830" s="486"/>
      <c r="X1830" s="487"/>
      <c r="Y1830" s="486"/>
      <c r="Z1830" s="487"/>
      <c r="AA1830" s="402"/>
    </row>
    <row r="1831" spans="2:27" x14ac:dyDescent="0.2">
      <c r="B1831" s="405"/>
      <c r="C1831" s="372"/>
      <c r="D1831" s="372"/>
      <c r="E1831" s="402"/>
      <c r="F1831" s="486"/>
      <c r="G1831" s="487"/>
      <c r="H1831" s="486"/>
      <c r="I1831" s="487"/>
      <c r="J1831" s="486"/>
      <c r="K1831" s="487"/>
      <c r="L1831" s="486"/>
      <c r="M1831" s="487"/>
      <c r="N1831" s="486"/>
      <c r="O1831" s="487"/>
      <c r="P1831" s="486"/>
      <c r="Q1831" s="487"/>
      <c r="R1831" s="486"/>
      <c r="S1831" s="487"/>
      <c r="T1831" s="486"/>
      <c r="U1831" s="487"/>
      <c r="V1831" s="486"/>
      <c r="W1831" s="487"/>
      <c r="X1831" s="486"/>
      <c r="Y1831" s="487"/>
      <c r="Z1831" s="486"/>
      <c r="AA1831" s="487"/>
    </row>
    <row r="1832" spans="2:27" x14ac:dyDescent="0.2">
      <c r="B1832" s="406"/>
      <c r="C1832" s="372"/>
      <c r="D1832" s="372"/>
      <c r="E1832" s="486"/>
      <c r="F1832" s="487"/>
      <c r="G1832" s="486"/>
      <c r="H1832" s="487"/>
      <c r="I1832" s="486"/>
      <c r="J1832" s="487"/>
      <c r="K1832" s="486"/>
      <c r="L1832" s="487"/>
      <c r="M1832" s="486"/>
      <c r="N1832" s="487"/>
      <c r="O1832" s="486"/>
      <c r="P1832" s="487"/>
      <c r="Q1832" s="486"/>
      <c r="R1832" s="487"/>
      <c r="S1832" s="486"/>
      <c r="T1832" s="487"/>
      <c r="U1832" s="486"/>
      <c r="V1832" s="487"/>
      <c r="W1832" s="486"/>
      <c r="X1832" s="487"/>
      <c r="Y1832" s="486"/>
      <c r="Z1832" s="487"/>
      <c r="AA1832" s="402"/>
    </row>
    <row r="1833" spans="2:27" x14ac:dyDescent="0.2">
      <c r="B1833" s="405"/>
      <c r="C1833" s="372"/>
      <c r="D1833" s="372"/>
      <c r="E1833" s="402"/>
      <c r="F1833" s="486"/>
      <c r="G1833" s="487"/>
      <c r="H1833" s="486"/>
      <c r="I1833" s="487"/>
      <c r="J1833" s="486"/>
      <c r="K1833" s="487"/>
      <c r="L1833" s="486"/>
      <c r="M1833" s="487"/>
      <c r="N1833" s="486"/>
      <c r="O1833" s="487"/>
      <c r="P1833" s="486"/>
      <c r="Q1833" s="487"/>
      <c r="R1833" s="486"/>
      <c r="S1833" s="487"/>
      <c r="T1833" s="486"/>
      <c r="U1833" s="487"/>
      <c r="V1833" s="486"/>
      <c r="W1833" s="487"/>
      <c r="X1833" s="486"/>
      <c r="Y1833" s="487"/>
      <c r="Z1833" s="486"/>
      <c r="AA1833" s="487"/>
    </row>
    <row r="1834" spans="2:27" x14ac:dyDescent="0.2">
      <c r="B1834" s="406"/>
      <c r="C1834" s="372"/>
      <c r="D1834" s="372"/>
      <c r="E1834" s="486"/>
      <c r="F1834" s="487"/>
      <c r="G1834" s="486"/>
      <c r="H1834" s="487"/>
      <c r="I1834" s="486"/>
      <c r="J1834" s="487"/>
      <c r="K1834" s="486"/>
      <c r="L1834" s="487"/>
      <c r="M1834" s="486"/>
      <c r="N1834" s="487"/>
      <c r="O1834" s="486"/>
      <c r="P1834" s="487"/>
      <c r="Q1834" s="486"/>
      <c r="R1834" s="487"/>
      <c r="S1834" s="486"/>
      <c r="T1834" s="487"/>
      <c r="U1834" s="486"/>
      <c r="V1834" s="487"/>
      <c r="W1834" s="486"/>
      <c r="X1834" s="487"/>
      <c r="Y1834" s="486"/>
      <c r="Z1834" s="487"/>
      <c r="AA1834" s="402"/>
    </row>
    <row r="1835" spans="2:27" x14ac:dyDescent="0.2">
      <c r="B1835" s="405"/>
      <c r="C1835" s="372"/>
      <c r="D1835" s="372"/>
      <c r="E1835" s="402"/>
      <c r="F1835" s="486"/>
      <c r="G1835" s="487"/>
      <c r="H1835" s="486"/>
      <c r="I1835" s="487"/>
      <c r="J1835" s="486"/>
      <c r="K1835" s="487"/>
      <c r="L1835" s="486"/>
      <c r="M1835" s="487"/>
      <c r="N1835" s="486"/>
      <c r="O1835" s="487"/>
      <c r="P1835" s="486"/>
      <c r="Q1835" s="487"/>
      <c r="R1835" s="486"/>
      <c r="S1835" s="487"/>
      <c r="T1835" s="486"/>
      <c r="U1835" s="487"/>
      <c r="V1835" s="486"/>
      <c r="W1835" s="487"/>
      <c r="X1835" s="486"/>
      <c r="Y1835" s="487"/>
      <c r="Z1835" s="486"/>
      <c r="AA1835" s="487"/>
    </row>
    <row r="1836" spans="2:27" x14ac:dyDescent="0.2">
      <c r="B1836" s="406"/>
      <c r="C1836" s="372"/>
      <c r="D1836" s="372"/>
      <c r="E1836" s="486"/>
      <c r="F1836" s="487"/>
      <c r="G1836" s="486"/>
      <c r="H1836" s="487"/>
      <c r="I1836" s="486"/>
      <c r="J1836" s="487"/>
      <c r="K1836" s="486"/>
      <c r="L1836" s="487"/>
      <c r="M1836" s="486"/>
      <c r="N1836" s="487"/>
      <c r="O1836" s="486"/>
      <c r="P1836" s="487"/>
      <c r="Q1836" s="486"/>
      <c r="R1836" s="487"/>
      <c r="S1836" s="486"/>
      <c r="T1836" s="487"/>
      <c r="U1836" s="486"/>
      <c r="V1836" s="487"/>
      <c r="W1836" s="486"/>
      <c r="X1836" s="487"/>
      <c r="Y1836" s="486"/>
      <c r="Z1836" s="487"/>
      <c r="AA1836" s="402"/>
    </row>
    <row r="1837" spans="2:27" x14ac:dyDescent="0.2">
      <c r="B1837" s="405"/>
      <c r="C1837" s="372"/>
      <c r="D1837" s="372"/>
      <c r="E1837" s="402"/>
      <c r="F1837" s="486"/>
      <c r="G1837" s="487"/>
      <c r="H1837" s="486"/>
      <c r="I1837" s="487"/>
      <c r="J1837" s="486"/>
      <c r="K1837" s="487"/>
      <c r="L1837" s="486"/>
      <c r="M1837" s="487"/>
      <c r="N1837" s="486"/>
      <c r="O1837" s="487"/>
      <c r="P1837" s="486"/>
      <c r="Q1837" s="487"/>
      <c r="R1837" s="486"/>
      <c r="S1837" s="487"/>
      <c r="T1837" s="486"/>
      <c r="U1837" s="487"/>
      <c r="V1837" s="486"/>
      <c r="W1837" s="487"/>
      <c r="X1837" s="486"/>
      <c r="Y1837" s="487"/>
      <c r="Z1837" s="486"/>
      <c r="AA1837" s="487"/>
    </row>
    <row r="1838" spans="2:27" x14ac:dyDescent="0.2">
      <c r="B1838" s="406"/>
      <c r="C1838" s="372"/>
      <c r="D1838" s="372"/>
      <c r="E1838" s="486"/>
      <c r="F1838" s="487"/>
      <c r="G1838" s="486"/>
      <c r="H1838" s="487"/>
      <c r="I1838" s="486"/>
      <c r="J1838" s="487"/>
      <c r="K1838" s="486"/>
      <c r="L1838" s="487"/>
      <c r="M1838" s="486"/>
      <c r="N1838" s="487"/>
      <c r="O1838" s="486"/>
      <c r="P1838" s="487"/>
      <c r="Q1838" s="486"/>
      <c r="R1838" s="487"/>
      <c r="S1838" s="486"/>
      <c r="T1838" s="487"/>
      <c r="U1838" s="486"/>
      <c r="V1838" s="487"/>
      <c r="W1838" s="486"/>
      <c r="X1838" s="487"/>
      <c r="Y1838" s="486"/>
      <c r="Z1838" s="487"/>
      <c r="AA1838" s="402"/>
    </row>
    <row r="1839" spans="2:27" x14ac:dyDescent="0.2">
      <c r="B1839" s="405"/>
      <c r="C1839" s="372"/>
      <c r="D1839" s="372"/>
      <c r="E1839" s="402"/>
      <c r="F1839" s="486"/>
      <c r="G1839" s="487"/>
      <c r="H1839" s="486"/>
      <c r="I1839" s="487"/>
      <c r="J1839" s="486"/>
      <c r="K1839" s="487"/>
      <c r="L1839" s="486"/>
      <c r="M1839" s="487"/>
      <c r="N1839" s="486"/>
      <c r="O1839" s="487"/>
      <c r="P1839" s="486"/>
      <c r="Q1839" s="487"/>
      <c r="R1839" s="486"/>
      <c r="S1839" s="487"/>
      <c r="T1839" s="486"/>
      <c r="U1839" s="487"/>
      <c r="V1839" s="486"/>
      <c r="W1839" s="487"/>
      <c r="X1839" s="486"/>
      <c r="Y1839" s="487"/>
      <c r="Z1839" s="486"/>
      <c r="AA1839" s="487"/>
    </row>
    <row r="1840" spans="2:27" x14ac:dyDescent="0.2">
      <c r="B1840" s="406"/>
      <c r="C1840" s="372"/>
      <c r="D1840" s="372"/>
      <c r="E1840" s="486"/>
      <c r="F1840" s="487"/>
      <c r="G1840" s="486"/>
      <c r="H1840" s="487"/>
      <c r="I1840" s="486"/>
      <c r="J1840" s="487"/>
      <c r="K1840" s="486"/>
      <c r="L1840" s="487"/>
      <c r="M1840" s="486"/>
      <c r="N1840" s="487"/>
      <c r="O1840" s="486"/>
      <c r="P1840" s="487"/>
      <c r="Q1840" s="486"/>
      <c r="R1840" s="487"/>
      <c r="S1840" s="486"/>
      <c r="T1840" s="487"/>
      <c r="U1840" s="486"/>
      <c r="V1840" s="487"/>
      <c r="W1840" s="486"/>
      <c r="X1840" s="487"/>
      <c r="Y1840" s="486"/>
      <c r="Z1840" s="487"/>
      <c r="AA1840" s="402"/>
    </row>
    <row r="1841" spans="2:27" x14ac:dyDescent="0.2">
      <c r="B1841" s="405"/>
      <c r="C1841" s="372"/>
      <c r="D1841" s="372"/>
      <c r="E1841" s="402"/>
      <c r="F1841" s="486"/>
      <c r="G1841" s="487"/>
      <c r="H1841" s="486"/>
      <c r="I1841" s="487"/>
      <c r="J1841" s="486"/>
      <c r="K1841" s="487"/>
      <c r="L1841" s="486"/>
      <c r="M1841" s="487"/>
      <c r="N1841" s="486"/>
      <c r="O1841" s="487"/>
      <c r="P1841" s="486"/>
      <c r="Q1841" s="487"/>
      <c r="R1841" s="486"/>
      <c r="S1841" s="487"/>
      <c r="T1841" s="486"/>
      <c r="U1841" s="487"/>
      <c r="V1841" s="486"/>
      <c r="W1841" s="487"/>
      <c r="X1841" s="486"/>
      <c r="Y1841" s="487"/>
      <c r="Z1841" s="486"/>
      <c r="AA1841" s="487"/>
    </row>
    <row r="1842" spans="2:27" x14ac:dyDescent="0.2">
      <c r="B1842" s="406"/>
      <c r="C1842" s="372"/>
      <c r="D1842" s="372"/>
      <c r="E1842" s="486"/>
      <c r="F1842" s="487"/>
      <c r="G1842" s="486"/>
      <c r="H1842" s="487"/>
      <c r="I1842" s="486"/>
      <c r="J1842" s="487"/>
      <c r="K1842" s="486"/>
      <c r="L1842" s="487"/>
      <c r="M1842" s="486"/>
      <c r="N1842" s="487"/>
      <c r="O1842" s="486"/>
      <c r="P1842" s="487"/>
      <c r="Q1842" s="486"/>
      <c r="R1842" s="487"/>
      <c r="S1842" s="486"/>
      <c r="T1842" s="487"/>
      <c r="U1842" s="486"/>
      <c r="V1842" s="487"/>
      <c r="W1842" s="486"/>
      <c r="X1842" s="487"/>
      <c r="Y1842" s="486"/>
      <c r="Z1842" s="487"/>
      <c r="AA1842" s="402"/>
    </row>
    <row r="1843" spans="2:27" x14ac:dyDescent="0.2">
      <c r="B1843" s="405"/>
      <c r="C1843" s="372"/>
      <c r="D1843" s="372"/>
      <c r="E1843" s="402"/>
      <c r="F1843" s="486"/>
      <c r="G1843" s="487"/>
      <c r="H1843" s="486"/>
      <c r="I1843" s="487"/>
      <c r="J1843" s="486"/>
      <c r="K1843" s="487"/>
      <c r="L1843" s="486"/>
      <c r="M1843" s="487"/>
      <c r="N1843" s="486"/>
      <c r="O1843" s="487"/>
      <c r="P1843" s="486"/>
      <c r="Q1843" s="487"/>
      <c r="R1843" s="486"/>
      <c r="S1843" s="487"/>
      <c r="T1843" s="486"/>
      <c r="U1843" s="487"/>
      <c r="V1843" s="486"/>
      <c r="W1843" s="487"/>
      <c r="X1843" s="486"/>
      <c r="Y1843" s="487"/>
      <c r="Z1843" s="486"/>
      <c r="AA1843" s="487"/>
    </row>
    <row r="1844" spans="2:27" x14ac:dyDescent="0.2">
      <c r="B1844" s="406"/>
      <c r="C1844" s="372"/>
      <c r="D1844" s="372"/>
      <c r="E1844" s="486"/>
      <c r="F1844" s="487"/>
      <c r="G1844" s="486"/>
      <c r="H1844" s="487"/>
      <c r="I1844" s="486"/>
      <c r="J1844" s="487"/>
      <c r="K1844" s="486"/>
      <c r="L1844" s="487"/>
      <c r="M1844" s="486"/>
      <c r="N1844" s="487"/>
      <c r="O1844" s="486"/>
      <c r="P1844" s="487"/>
      <c r="Q1844" s="486"/>
      <c r="R1844" s="487"/>
      <c r="S1844" s="486"/>
      <c r="T1844" s="487"/>
      <c r="U1844" s="486"/>
      <c r="V1844" s="487"/>
      <c r="W1844" s="486"/>
      <c r="X1844" s="487"/>
      <c r="Y1844" s="486"/>
      <c r="Z1844" s="487"/>
      <c r="AA1844" s="402"/>
    </row>
    <row r="1845" spans="2:27" x14ac:dyDescent="0.2">
      <c r="B1845" s="405"/>
      <c r="C1845" s="372"/>
      <c r="D1845" s="372"/>
      <c r="E1845" s="402"/>
      <c r="F1845" s="486"/>
      <c r="G1845" s="487"/>
      <c r="H1845" s="486"/>
      <c r="I1845" s="487"/>
      <c r="J1845" s="486"/>
      <c r="K1845" s="487"/>
      <c r="L1845" s="486"/>
      <c r="M1845" s="487"/>
      <c r="N1845" s="486"/>
      <c r="O1845" s="487"/>
      <c r="P1845" s="486"/>
      <c r="Q1845" s="487"/>
      <c r="R1845" s="486"/>
      <c r="S1845" s="487"/>
      <c r="T1845" s="486"/>
      <c r="U1845" s="487"/>
      <c r="V1845" s="486"/>
      <c r="W1845" s="487"/>
      <c r="X1845" s="486"/>
      <c r="Y1845" s="487"/>
      <c r="Z1845" s="486"/>
      <c r="AA1845" s="487"/>
    </row>
    <row r="1846" spans="2:27" x14ac:dyDescent="0.2">
      <c r="B1846" s="406"/>
      <c r="C1846" s="372"/>
      <c r="D1846" s="372"/>
      <c r="E1846" s="486"/>
      <c r="F1846" s="487"/>
      <c r="G1846" s="486"/>
      <c r="H1846" s="487"/>
      <c r="I1846" s="486"/>
      <c r="J1846" s="487"/>
      <c r="K1846" s="486"/>
      <c r="L1846" s="487"/>
      <c r="M1846" s="486"/>
      <c r="N1846" s="487"/>
      <c r="O1846" s="486"/>
      <c r="P1846" s="487"/>
      <c r="Q1846" s="486"/>
      <c r="R1846" s="487"/>
      <c r="S1846" s="486"/>
      <c r="T1846" s="487"/>
      <c r="U1846" s="486"/>
      <c r="V1846" s="487"/>
      <c r="W1846" s="486"/>
      <c r="X1846" s="487"/>
      <c r="Y1846" s="486"/>
      <c r="Z1846" s="487"/>
      <c r="AA1846" s="402"/>
    </row>
    <row r="1847" spans="2:27" x14ac:dyDescent="0.2">
      <c r="B1847" s="405"/>
      <c r="C1847" s="372"/>
      <c r="D1847" s="372"/>
      <c r="E1847" s="402"/>
      <c r="F1847" s="486"/>
      <c r="G1847" s="487"/>
      <c r="H1847" s="486"/>
      <c r="I1847" s="487"/>
      <c r="J1847" s="486"/>
      <c r="K1847" s="487"/>
      <c r="L1847" s="486"/>
      <c r="M1847" s="487"/>
      <c r="N1847" s="486"/>
      <c r="O1847" s="487"/>
      <c r="P1847" s="486"/>
      <c r="Q1847" s="487"/>
      <c r="R1847" s="486"/>
      <c r="S1847" s="487"/>
      <c r="T1847" s="486"/>
      <c r="U1847" s="487"/>
      <c r="V1847" s="486"/>
      <c r="W1847" s="487"/>
      <c r="X1847" s="486"/>
      <c r="Y1847" s="487"/>
      <c r="Z1847" s="486"/>
      <c r="AA1847" s="487"/>
    </row>
    <row r="1848" spans="2:27" x14ac:dyDescent="0.2">
      <c r="B1848" s="406"/>
      <c r="C1848" s="372"/>
      <c r="D1848" s="372"/>
      <c r="E1848" s="486"/>
      <c r="F1848" s="487"/>
      <c r="G1848" s="486"/>
      <c r="H1848" s="487"/>
      <c r="I1848" s="486"/>
      <c r="J1848" s="487"/>
      <c r="K1848" s="486"/>
      <c r="L1848" s="487"/>
      <c r="M1848" s="486"/>
      <c r="N1848" s="487"/>
      <c r="O1848" s="486"/>
      <c r="P1848" s="487"/>
      <c r="Q1848" s="486"/>
      <c r="R1848" s="487"/>
      <c r="S1848" s="486"/>
      <c r="T1848" s="487"/>
      <c r="U1848" s="486"/>
      <c r="V1848" s="487"/>
      <c r="W1848" s="486"/>
      <c r="X1848" s="487"/>
      <c r="Y1848" s="486"/>
      <c r="Z1848" s="487"/>
      <c r="AA1848" s="402"/>
    </row>
    <row r="1849" spans="2:27" x14ac:dyDescent="0.2">
      <c r="B1849" s="405"/>
      <c r="C1849" s="372"/>
      <c r="D1849" s="372"/>
      <c r="E1849" s="402"/>
      <c r="F1849" s="486"/>
      <c r="G1849" s="487"/>
      <c r="H1849" s="486"/>
      <c r="I1849" s="487"/>
      <c r="J1849" s="486"/>
      <c r="K1849" s="487"/>
      <c r="L1849" s="486"/>
      <c r="M1849" s="487"/>
      <c r="N1849" s="486"/>
      <c r="O1849" s="487"/>
      <c r="P1849" s="486"/>
      <c r="Q1849" s="487"/>
      <c r="R1849" s="486"/>
      <c r="S1849" s="487"/>
      <c r="T1849" s="486"/>
      <c r="U1849" s="487"/>
      <c r="V1849" s="486"/>
      <c r="W1849" s="487"/>
      <c r="X1849" s="486"/>
      <c r="Y1849" s="487"/>
      <c r="Z1849" s="486"/>
      <c r="AA1849" s="487"/>
    </row>
    <row r="1850" spans="2:27" x14ac:dyDescent="0.2">
      <c r="B1850" s="406"/>
      <c r="C1850" s="372"/>
      <c r="D1850" s="372"/>
      <c r="E1850" s="486"/>
      <c r="F1850" s="487"/>
      <c r="G1850" s="486"/>
      <c r="H1850" s="487"/>
      <c r="I1850" s="486"/>
      <c r="J1850" s="487"/>
      <c r="K1850" s="486"/>
      <c r="L1850" s="487"/>
      <c r="M1850" s="486"/>
      <c r="N1850" s="487"/>
      <c r="O1850" s="486"/>
      <c r="P1850" s="487"/>
      <c r="Q1850" s="486"/>
      <c r="R1850" s="487"/>
      <c r="S1850" s="486"/>
      <c r="T1850" s="487"/>
      <c r="U1850" s="486"/>
      <c r="V1850" s="487"/>
      <c r="W1850" s="486"/>
      <c r="X1850" s="487"/>
      <c r="Y1850" s="486"/>
      <c r="Z1850" s="487"/>
      <c r="AA1850" s="402"/>
    </row>
    <row r="1851" spans="2:27" x14ac:dyDescent="0.2">
      <c r="B1851" s="405"/>
      <c r="C1851" s="372"/>
      <c r="D1851" s="372"/>
      <c r="E1851" s="402"/>
      <c r="F1851" s="486"/>
      <c r="G1851" s="487"/>
      <c r="H1851" s="486"/>
      <c r="I1851" s="487"/>
      <c r="J1851" s="486"/>
      <c r="K1851" s="487"/>
      <c r="L1851" s="486"/>
      <c r="M1851" s="487"/>
      <c r="N1851" s="486"/>
      <c r="O1851" s="487"/>
      <c r="P1851" s="486"/>
      <c r="Q1851" s="487"/>
      <c r="R1851" s="486"/>
      <c r="S1851" s="487"/>
      <c r="T1851" s="486"/>
      <c r="U1851" s="487"/>
      <c r="V1851" s="486"/>
      <c r="W1851" s="487"/>
      <c r="X1851" s="486"/>
      <c r="Y1851" s="487"/>
      <c r="Z1851" s="486"/>
      <c r="AA1851" s="487"/>
    </row>
    <row r="1852" spans="2:27" x14ac:dyDescent="0.2">
      <c r="B1852" s="406"/>
      <c r="C1852" s="372"/>
      <c r="D1852" s="372"/>
      <c r="E1852" s="486"/>
      <c r="F1852" s="487"/>
      <c r="G1852" s="486"/>
      <c r="H1852" s="487"/>
      <c r="I1852" s="486"/>
      <c r="J1852" s="487"/>
      <c r="K1852" s="486"/>
      <c r="L1852" s="487"/>
      <c r="M1852" s="486"/>
      <c r="N1852" s="487"/>
      <c r="O1852" s="486"/>
      <c r="P1852" s="487"/>
      <c r="Q1852" s="486"/>
      <c r="R1852" s="487"/>
      <c r="S1852" s="486"/>
      <c r="T1852" s="487"/>
      <c r="U1852" s="486"/>
      <c r="V1852" s="487"/>
      <c r="W1852" s="486"/>
      <c r="X1852" s="487"/>
      <c r="Y1852" s="486"/>
      <c r="Z1852" s="487"/>
      <c r="AA1852" s="402"/>
    </row>
    <row r="1853" spans="2:27" x14ac:dyDescent="0.2">
      <c r="B1853" s="405"/>
      <c r="C1853" s="372"/>
      <c r="D1853" s="372"/>
      <c r="E1853" s="402"/>
      <c r="F1853" s="486"/>
      <c r="G1853" s="487"/>
      <c r="H1853" s="486"/>
      <c r="I1853" s="487"/>
      <c r="J1853" s="486"/>
      <c r="K1853" s="487"/>
      <c r="L1853" s="486"/>
      <c r="M1853" s="487"/>
      <c r="N1853" s="486"/>
      <c r="O1853" s="487"/>
      <c r="P1853" s="486"/>
      <c r="Q1853" s="487"/>
      <c r="R1853" s="486"/>
      <c r="S1853" s="487"/>
      <c r="T1853" s="486"/>
      <c r="U1853" s="487"/>
      <c r="V1853" s="486"/>
      <c r="W1853" s="487"/>
      <c r="X1853" s="486"/>
      <c r="Y1853" s="487"/>
      <c r="Z1853" s="486"/>
      <c r="AA1853" s="487"/>
    </row>
    <row r="1854" spans="2:27" x14ac:dyDescent="0.2">
      <c r="B1854" s="406"/>
      <c r="C1854" s="372"/>
      <c r="D1854" s="372"/>
      <c r="E1854" s="486"/>
      <c r="F1854" s="487"/>
      <c r="G1854" s="486"/>
      <c r="H1854" s="487"/>
      <c r="I1854" s="486"/>
      <c r="J1854" s="487"/>
      <c r="K1854" s="486"/>
      <c r="L1854" s="487"/>
      <c r="M1854" s="486"/>
      <c r="N1854" s="487"/>
      <c r="O1854" s="486"/>
      <c r="P1854" s="487"/>
      <c r="Q1854" s="486"/>
      <c r="R1854" s="487"/>
      <c r="S1854" s="486"/>
      <c r="T1854" s="487"/>
      <c r="U1854" s="486"/>
      <c r="V1854" s="487"/>
      <c r="W1854" s="486"/>
      <c r="X1854" s="487"/>
      <c r="Y1854" s="486"/>
      <c r="Z1854" s="487"/>
      <c r="AA1854" s="402"/>
    </row>
    <row r="1855" spans="2:27" x14ac:dyDescent="0.2">
      <c r="B1855" s="405"/>
      <c r="C1855" s="372"/>
      <c r="D1855" s="372"/>
      <c r="E1855" s="402"/>
      <c r="F1855" s="486"/>
      <c r="G1855" s="487"/>
      <c r="H1855" s="486"/>
      <c r="I1855" s="487"/>
      <c r="J1855" s="486"/>
      <c r="K1855" s="487"/>
      <c r="L1855" s="486"/>
      <c r="M1855" s="487"/>
      <c r="N1855" s="486"/>
      <c r="O1855" s="487"/>
      <c r="P1855" s="486"/>
      <c r="Q1855" s="487"/>
      <c r="R1855" s="486"/>
      <c r="S1855" s="487"/>
      <c r="T1855" s="486"/>
      <c r="U1855" s="487"/>
      <c r="V1855" s="486"/>
      <c r="W1855" s="487"/>
      <c r="X1855" s="486"/>
      <c r="Y1855" s="487"/>
      <c r="Z1855" s="486"/>
      <c r="AA1855" s="487"/>
    </row>
    <row r="1856" spans="2:27" x14ac:dyDescent="0.2">
      <c r="B1856" s="406"/>
      <c r="C1856" s="372"/>
      <c r="D1856" s="372"/>
      <c r="E1856" s="486"/>
      <c r="F1856" s="487"/>
      <c r="G1856" s="486"/>
      <c r="H1856" s="487"/>
      <c r="I1856" s="486"/>
      <c r="J1856" s="487"/>
      <c r="K1856" s="486"/>
      <c r="L1856" s="487"/>
      <c r="M1856" s="486"/>
      <c r="N1856" s="487"/>
      <c r="O1856" s="486"/>
      <c r="P1856" s="487"/>
      <c r="Q1856" s="486"/>
      <c r="R1856" s="487"/>
      <c r="S1856" s="486"/>
      <c r="T1856" s="487"/>
      <c r="U1856" s="486"/>
      <c r="V1856" s="487"/>
      <c r="W1856" s="486"/>
      <c r="X1856" s="487"/>
      <c r="Y1856" s="486"/>
      <c r="Z1856" s="487"/>
      <c r="AA1856" s="402"/>
    </row>
    <row r="1857" spans="2:27" x14ac:dyDescent="0.2">
      <c r="B1857" s="405"/>
      <c r="C1857" s="372"/>
      <c r="D1857" s="372"/>
      <c r="E1857" s="402"/>
      <c r="F1857" s="486"/>
      <c r="G1857" s="487"/>
      <c r="H1857" s="486"/>
      <c r="I1857" s="487"/>
      <c r="J1857" s="486"/>
      <c r="K1857" s="487"/>
      <c r="L1857" s="486"/>
      <c r="M1857" s="487"/>
      <c r="N1857" s="486"/>
      <c r="O1857" s="487"/>
      <c r="P1857" s="486"/>
      <c r="Q1857" s="487"/>
      <c r="R1857" s="486"/>
      <c r="S1857" s="487"/>
      <c r="T1857" s="486"/>
      <c r="U1857" s="487"/>
      <c r="V1857" s="486"/>
      <c r="W1857" s="487"/>
      <c r="X1857" s="486"/>
      <c r="Y1857" s="487"/>
      <c r="Z1857" s="486"/>
      <c r="AA1857" s="487"/>
    </row>
    <row r="1858" spans="2:27" x14ac:dyDescent="0.2">
      <c r="B1858" s="406"/>
      <c r="C1858" s="372"/>
      <c r="D1858" s="372"/>
      <c r="E1858" s="486"/>
      <c r="F1858" s="487"/>
      <c r="G1858" s="486"/>
      <c r="H1858" s="487"/>
      <c r="I1858" s="486"/>
      <c r="J1858" s="487"/>
      <c r="K1858" s="486"/>
      <c r="L1858" s="487"/>
      <c r="M1858" s="486"/>
      <c r="N1858" s="487"/>
      <c r="O1858" s="486"/>
      <c r="P1858" s="487"/>
      <c r="Q1858" s="486"/>
      <c r="R1858" s="487"/>
      <c r="S1858" s="486"/>
      <c r="T1858" s="487"/>
      <c r="U1858" s="486"/>
      <c r="V1858" s="487"/>
      <c r="W1858" s="486"/>
      <c r="X1858" s="487"/>
      <c r="Y1858" s="486"/>
      <c r="Z1858" s="487"/>
      <c r="AA1858" s="402"/>
    </row>
    <row r="1859" spans="2:27" x14ac:dyDescent="0.2">
      <c r="B1859" s="405"/>
      <c r="C1859" s="372"/>
      <c r="D1859" s="372"/>
      <c r="E1859" s="402"/>
      <c r="F1859" s="486"/>
      <c r="G1859" s="487"/>
      <c r="H1859" s="486"/>
      <c r="I1859" s="487"/>
      <c r="J1859" s="486"/>
      <c r="K1859" s="487"/>
      <c r="L1859" s="486"/>
      <c r="M1859" s="487"/>
      <c r="N1859" s="486"/>
      <c r="O1859" s="487"/>
      <c r="P1859" s="486"/>
      <c r="Q1859" s="487"/>
      <c r="R1859" s="486"/>
      <c r="S1859" s="487"/>
      <c r="T1859" s="486"/>
      <c r="U1859" s="487"/>
      <c r="V1859" s="486"/>
      <c r="W1859" s="487"/>
      <c r="X1859" s="486"/>
      <c r="Y1859" s="487"/>
      <c r="Z1859" s="486"/>
      <c r="AA1859" s="487"/>
    </row>
    <row r="1860" spans="2:27" x14ac:dyDescent="0.2">
      <c r="B1860" s="406"/>
      <c r="C1860" s="372"/>
      <c r="D1860" s="372"/>
      <c r="E1860" s="486"/>
      <c r="F1860" s="487"/>
      <c r="G1860" s="486"/>
      <c r="H1860" s="487"/>
      <c r="I1860" s="486"/>
      <c r="J1860" s="487"/>
      <c r="K1860" s="486"/>
      <c r="L1860" s="487"/>
      <c r="M1860" s="486"/>
      <c r="N1860" s="487"/>
      <c r="O1860" s="486"/>
      <c r="P1860" s="487"/>
      <c r="Q1860" s="486"/>
      <c r="R1860" s="487"/>
      <c r="S1860" s="486"/>
      <c r="T1860" s="487"/>
      <c r="U1860" s="486"/>
      <c r="V1860" s="487"/>
      <c r="W1860" s="486"/>
      <c r="X1860" s="487"/>
      <c r="Y1860" s="486"/>
      <c r="Z1860" s="487"/>
      <c r="AA1860" s="402"/>
    </row>
    <row r="1861" spans="2:27" x14ac:dyDescent="0.2">
      <c r="B1861" s="405"/>
      <c r="C1861" s="372"/>
      <c r="D1861" s="372"/>
      <c r="E1861" s="402"/>
      <c r="F1861" s="486"/>
      <c r="G1861" s="487"/>
      <c r="H1861" s="486"/>
      <c r="I1861" s="487"/>
      <c r="J1861" s="486"/>
      <c r="K1861" s="487"/>
      <c r="L1861" s="486"/>
      <c r="M1861" s="487"/>
      <c r="N1861" s="486"/>
      <c r="O1861" s="487"/>
      <c r="P1861" s="486"/>
      <c r="Q1861" s="487"/>
      <c r="R1861" s="486"/>
      <c r="S1861" s="487"/>
      <c r="T1861" s="486"/>
      <c r="U1861" s="487"/>
      <c r="V1861" s="486"/>
      <c r="W1861" s="487"/>
      <c r="X1861" s="486"/>
      <c r="Y1861" s="487"/>
      <c r="Z1861" s="486"/>
      <c r="AA1861" s="487"/>
    </row>
    <row r="1862" spans="2:27" x14ac:dyDescent="0.2">
      <c r="B1862" s="406"/>
      <c r="C1862" s="372"/>
      <c r="D1862" s="372"/>
      <c r="E1862" s="486"/>
      <c r="F1862" s="487"/>
      <c r="G1862" s="486"/>
      <c r="H1862" s="487"/>
      <c r="I1862" s="486"/>
      <c r="J1862" s="487"/>
      <c r="K1862" s="486"/>
      <c r="L1862" s="487"/>
      <c r="M1862" s="486"/>
      <c r="N1862" s="487"/>
      <c r="O1862" s="486"/>
      <c r="P1862" s="487"/>
      <c r="Q1862" s="486"/>
      <c r="R1862" s="487"/>
      <c r="S1862" s="486"/>
      <c r="T1862" s="487"/>
      <c r="U1862" s="486"/>
      <c r="V1862" s="487"/>
      <c r="W1862" s="486"/>
      <c r="X1862" s="487"/>
      <c r="Y1862" s="486"/>
      <c r="Z1862" s="487"/>
      <c r="AA1862" s="402"/>
    </row>
    <row r="1863" spans="2:27" x14ac:dyDescent="0.2">
      <c r="B1863" s="405"/>
      <c r="C1863" s="372"/>
      <c r="D1863" s="372"/>
      <c r="E1863" s="402"/>
      <c r="F1863" s="486"/>
      <c r="G1863" s="487"/>
      <c r="H1863" s="486"/>
      <c r="I1863" s="487"/>
      <c r="J1863" s="486"/>
      <c r="K1863" s="487"/>
      <c r="L1863" s="486"/>
      <c r="M1863" s="487"/>
      <c r="N1863" s="486"/>
      <c r="O1863" s="487"/>
      <c r="P1863" s="486"/>
      <c r="Q1863" s="487"/>
      <c r="R1863" s="486"/>
      <c r="S1863" s="487"/>
      <c r="T1863" s="486"/>
      <c r="U1863" s="487"/>
      <c r="V1863" s="486"/>
      <c r="W1863" s="487"/>
      <c r="X1863" s="486"/>
      <c r="Y1863" s="487"/>
      <c r="Z1863" s="486"/>
      <c r="AA1863" s="487"/>
    </row>
    <row r="1864" spans="2:27" x14ac:dyDescent="0.2">
      <c r="B1864" s="406"/>
      <c r="C1864" s="372"/>
      <c r="D1864" s="372"/>
      <c r="E1864" s="486"/>
      <c r="F1864" s="487"/>
      <c r="G1864" s="486"/>
      <c r="H1864" s="487"/>
      <c r="I1864" s="486"/>
      <c r="J1864" s="487"/>
      <c r="K1864" s="486"/>
      <c r="L1864" s="487"/>
      <c r="M1864" s="486"/>
      <c r="N1864" s="487"/>
      <c r="O1864" s="486"/>
      <c r="P1864" s="487"/>
      <c r="Q1864" s="486"/>
      <c r="R1864" s="487"/>
      <c r="S1864" s="486"/>
      <c r="T1864" s="487"/>
      <c r="U1864" s="486"/>
      <c r="V1864" s="487"/>
      <c r="W1864" s="486"/>
      <c r="X1864" s="487"/>
      <c r="Y1864" s="486"/>
      <c r="Z1864" s="487"/>
      <c r="AA1864" s="402"/>
    </row>
    <row r="1865" spans="2:27" x14ac:dyDescent="0.2">
      <c r="B1865" s="405"/>
      <c r="C1865" s="372"/>
      <c r="D1865" s="372"/>
      <c r="E1865" s="402"/>
      <c r="F1865" s="486"/>
      <c r="G1865" s="487"/>
      <c r="H1865" s="486"/>
      <c r="I1865" s="487"/>
      <c r="J1865" s="486"/>
      <c r="K1865" s="487"/>
      <c r="L1865" s="486"/>
      <c r="M1865" s="487"/>
      <c r="N1865" s="486"/>
      <c r="O1865" s="487"/>
      <c r="P1865" s="486"/>
      <c r="Q1865" s="487"/>
      <c r="R1865" s="486"/>
      <c r="S1865" s="487"/>
      <c r="T1865" s="486"/>
      <c r="U1865" s="487"/>
      <c r="V1865" s="486"/>
      <c r="W1865" s="487"/>
      <c r="X1865" s="486"/>
      <c r="Y1865" s="487"/>
      <c r="Z1865" s="486"/>
      <c r="AA1865" s="487"/>
    </row>
    <row r="1866" spans="2:27" x14ac:dyDescent="0.2">
      <c r="B1866" s="406"/>
      <c r="C1866" s="372"/>
      <c r="D1866" s="372"/>
      <c r="E1866" s="486"/>
      <c r="F1866" s="487"/>
      <c r="G1866" s="486"/>
      <c r="H1866" s="487"/>
      <c r="I1866" s="486"/>
      <c r="J1866" s="487"/>
      <c r="K1866" s="486"/>
      <c r="L1866" s="487"/>
      <c r="M1866" s="486"/>
      <c r="N1866" s="487"/>
      <c r="O1866" s="486"/>
      <c r="P1866" s="487"/>
      <c r="Q1866" s="486"/>
      <c r="R1866" s="487"/>
      <c r="S1866" s="486"/>
      <c r="T1866" s="487"/>
      <c r="U1866" s="486"/>
      <c r="V1866" s="487"/>
      <c r="W1866" s="486"/>
      <c r="X1866" s="487"/>
      <c r="Y1866" s="486"/>
      <c r="Z1866" s="487"/>
      <c r="AA1866" s="402"/>
    </row>
    <row r="1867" spans="2:27" x14ac:dyDescent="0.2">
      <c r="B1867" s="405"/>
      <c r="C1867" s="372"/>
      <c r="D1867" s="372"/>
      <c r="E1867" s="402"/>
      <c r="F1867" s="486"/>
      <c r="G1867" s="487"/>
      <c r="H1867" s="486"/>
      <c r="I1867" s="487"/>
      <c r="J1867" s="486"/>
      <c r="K1867" s="487"/>
      <c r="L1867" s="486"/>
      <c r="M1867" s="487"/>
      <c r="N1867" s="486"/>
      <c r="O1867" s="487"/>
      <c r="P1867" s="486"/>
      <c r="Q1867" s="487"/>
      <c r="R1867" s="486"/>
      <c r="S1867" s="487"/>
      <c r="T1867" s="486"/>
      <c r="U1867" s="487"/>
      <c r="V1867" s="486"/>
      <c r="W1867" s="487"/>
      <c r="X1867" s="486"/>
      <c r="Y1867" s="487"/>
      <c r="Z1867" s="486"/>
      <c r="AA1867" s="487"/>
    </row>
    <row r="1868" spans="2:27" x14ac:dyDescent="0.2">
      <c r="B1868" s="406"/>
      <c r="C1868" s="372"/>
      <c r="D1868" s="372"/>
      <c r="E1868" s="486"/>
      <c r="F1868" s="487"/>
      <c r="G1868" s="486"/>
      <c r="H1868" s="487"/>
      <c r="I1868" s="486"/>
      <c r="J1868" s="487"/>
      <c r="K1868" s="486"/>
      <c r="L1868" s="487"/>
      <c r="M1868" s="486"/>
      <c r="N1868" s="487"/>
      <c r="O1868" s="486"/>
      <c r="P1868" s="487"/>
      <c r="Q1868" s="486"/>
      <c r="R1868" s="487"/>
      <c r="S1868" s="486"/>
      <c r="T1868" s="487"/>
      <c r="U1868" s="486"/>
      <c r="V1868" s="487"/>
      <c r="W1868" s="486"/>
      <c r="X1868" s="487"/>
      <c r="Y1868" s="486"/>
      <c r="Z1868" s="487"/>
      <c r="AA1868" s="402"/>
    </row>
    <row r="1869" spans="2:27" x14ac:dyDescent="0.2">
      <c r="B1869" s="405"/>
      <c r="C1869" s="372"/>
      <c r="D1869" s="372"/>
      <c r="E1869" s="402"/>
      <c r="F1869" s="486"/>
      <c r="G1869" s="487"/>
      <c r="H1869" s="486"/>
      <c r="I1869" s="487"/>
      <c r="J1869" s="486"/>
      <c r="K1869" s="487"/>
      <c r="L1869" s="486"/>
      <c r="M1869" s="487"/>
      <c r="N1869" s="486"/>
      <c r="O1869" s="487"/>
      <c r="P1869" s="486"/>
      <c r="Q1869" s="487"/>
      <c r="R1869" s="486"/>
      <c r="S1869" s="487"/>
      <c r="T1869" s="486"/>
      <c r="U1869" s="487"/>
      <c r="V1869" s="486"/>
      <c r="W1869" s="487"/>
      <c r="X1869" s="486"/>
      <c r="Y1869" s="487"/>
      <c r="Z1869" s="486"/>
      <c r="AA1869" s="487"/>
    </row>
    <row r="1870" spans="2:27" x14ac:dyDescent="0.2">
      <c r="B1870" s="406"/>
      <c r="C1870" s="372"/>
      <c r="D1870" s="372"/>
      <c r="E1870" s="486"/>
      <c r="F1870" s="487"/>
      <c r="G1870" s="486"/>
      <c r="H1870" s="487"/>
      <c r="I1870" s="486"/>
      <c r="J1870" s="487"/>
      <c r="K1870" s="486"/>
      <c r="L1870" s="487"/>
      <c r="M1870" s="486"/>
      <c r="N1870" s="487"/>
      <c r="O1870" s="486"/>
      <c r="P1870" s="487"/>
      <c r="Q1870" s="486"/>
      <c r="R1870" s="487"/>
      <c r="S1870" s="486"/>
      <c r="T1870" s="487"/>
      <c r="U1870" s="486"/>
      <c r="V1870" s="487"/>
      <c r="W1870" s="486"/>
      <c r="X1870" s="487"/>
      <c r="Y1870" s="486"/>
      <c r="Z1870" s="487"/>
      <c r="AA1870" s="402"/>
    </row>
    <row r="1871" spans="2:27" x14ac:dyDescent="0.2">
      <c r="B1871" s="405"/>
      <c r="C1871" s="372"/>
      <c r="D1871" s="372"/>
      <c r="E1871" s="402"/>
      <c r="F1871" s="486"/>
      <c r="G1871" s="487"/>
      <c r="H1871" s="486"/>
      <c r="I1871" s="487"/>
      <c r="J1871" s="486"/>
      <c r="K1871" s="487"/>
      <c r="L1871" s="486"/>
      <c r="M1871" s="487"/>
      <c r="N1871" s="486"/>
      <c r="O1871" s="487"/>
      <c r="P1871" s="486"/>
      <c r="Q1871" s="487"/>
      <c r="R1871" s="486"/>
      <c r="S1871" s="487"/>
      <c r="T1871" s="486"/>
      <c r="U1871" s="487"/>
      <c r="V1871" s="486"/>
      <c r="W1871" s="487"/>
      <c r="X1871" s="486"/>
      <c r="Y1871" s="487"/>
      <c r="Z1871" s="486"/>
      <c r="AA1871" s="487"/>
    </row>
    <row r="1872" spans="2:27" x14ac:dyDescent="0.2">
      <c r="B1872" s="406"/>
      <c r="C1872" s="372"/>
      <c r="D1872" s="372"/>
      <c r="E1872" s="486"/>
      <c r="F1872" s="487"/>
      <c r="G1872" s="486"/>
      <c r="H1872" s="487"/>
      <c r="I1872" s="486"/>
      <c r="J1872" s="487"/>
      <c r="K1872" s="486"/>
      <c r="L1872" s="487"/>
      <c r="M1872" s="486"/>
      <c r="N1872" s="487"/>
      <c r="O1872" s="486"/>
      <c r="P1872" s="487"/>
      <c r="Q1872" s="486"/>
      <c r="R1872" s="487"/>
      <c r="S1872" s="486"/>
      <c r="T1872" s="487"/>
      <c r="U1872" s="486"/>
      <c r="V1872" s="487"/>
      <c r="W1872" s="486"/>
      <c r="X1872" s="487"/>
      <c r="Y1872" s="486"/>
      <c r="Z1872" s="487"/>
      <c r="AA1872" s="402"/>
    </row>
    <row r="1873" spans="2:27" x14ac:dyDescent="0.2">
      <c r="B1873" s="405"/>
      <c r="C1873" s="372"/>
      <c r="D1873" s="372"/>
      <c r="E1873" s="402"/>
      <c r="F1873" s="486"/>
      <c r="G1873" s="487"/>
      <c r="H1873" s="486"/>
      <c r="I1873" s="487"/>
      <c r="J1873" s="486"/>
      <c r="K1873" s="487"/>
      <c r="L1873" s="486"/>
      <c r="M1873" s="487"/>
      <c r="N1873" s="486"/>
      <c r="O1873" s="487"/>
      <c r="P1873" s="486"/>
      <c r="Q1873" s="487"/>
      <c r="R1873" s="486"/>
      <c r="S1873" s="487"/>
      <c r="T1873" s="486"/>
      <c r="U1873" s="487"/>
      <c r="V1873" s="486"/>
      <c r="W1873" s="487"/>
      <c r="X1873" s="486"/>
      <c r="Y1873" s="487"/>
      <c r="Z1873" s="486"/>
      <c r="AA1873" s="487"/>
    </row>
    <row r="1874" spans="2:27" x14ac:dyDescent="0.2">
      <c r="B1874" s="406"/>
      <c r="C1874" s="372"/>
      <c r="D1874" s="372"/>
      <c r="E1874" s="486"/>
      <c r="F1874" s="487"/>
      <c r="G1874" s="486"/>
      <c r="H1874" s="487"/>
      <c r="I1874" s="486"/>
      <c r="J1874" s="487"/>
      <c r="K1874" s="486"/>
      <c r="L1874" s="487"/>
      <c r="M1874" s="486"/>
      <c r="N1874" s="487"/>
      <c r="O1874" s="486"/>
      <c r="P1874" s="487"/>
      <c r="Q1874" s="486"/>
      <c r="R1874" s="487"/>
      <c r="S1874" s="486"/>
      <c r="T1874" s="487"/>
      <c r="U1874" s="486"/>
      <c r="V1874" s="487"/>
      <c r="W1874" s="486"/>
      <c r="X1874" s="487"/>
      <c r="Y1874" s="486"/>
      <c r="Z1874" s="487"/>
      <c r="AA1874" s="402"/>
    </row>
    <row r="1875" spans="2:27" x14ac:dyDescent="0.2">
      <c r="B1875" s="405"/>
      <c r="C1875" s="372"/>
      <c r="D1875" s="372"/>
      <c r="E1875" s="402"/>
      <c r="F1875" s="486"/>
      <c r="G1875" s="487"/>
      <c r="H1875" s="486"/>
      <c r="I1875" s="487"/>
      <c r="J1875" s="486"/>
      <c r="K1875" s="487"/>
      <c r="L1875" s="486"/>
      <c r="M1875" s="487"/>
      <c r="N1875" s="486"/>
      <c r="O1875" s="487"/>
      <c r="P1875" s="486"/>
      <c r="Q1875" s="487"/>
      <c r="R1875" s="486"/>
      <c r="S1875" s="487"/>
      <c r="T1875" s="486"/>
      <c r="U1875" s="487"/>
      <c r="V1875" s="486"/>
      <c r="W1875" s="487"/>
      <c r="X1875" s="486"/>
      <c r="Y1875" s="487"/>
      <c r="Z1875" s="486"/>
      <c r="AA1875" s="487"/>
    </row>
    <row r="1876" spans="2:27" x14ac:dyDescent="0.2">
      <c r="B1876" s="406"/>
      <c r="C1876" s="372"/>
      <c r="D1876" s="372"/>
      <c r="E1876" s="486"/>
      <c r="F1876" s="487"/>
      <c r="G1876" s="486"/>
      <c r="H1876" s="487"/>
      <c r="I1876" s="486"/>
      <c r="J1876" s="487"/>
      <c r="K1876" s="486"/>
      <c r="L1876" s="487"/>
      <c r="M1876" s="486"/>
      <c r="N1876" s="487"/>
      <c r="O1876" s="486"/>
      <c r="P1876" s="487"/>
      <c r="Q1876" s="486"/>
      <c r="R1876" s="487"/>
      <c r="S1876" s="486"/>
      <c r="T1876" s="487"/>
      <c r="U1876" s="486"/>
      <c r="V1876" s="487"/>
      <c r="W1876" s="486"/>
      <c r="X1876" s="487"/>
      <c r="Y1876" s="486"/>
      <c r="Z1876" s="487"/>
      <c r="AA1876" s="402"/>
    </row>
    <row r="1877" spans="2:27" x14ac:dyDescent="0.2">
      <c r="B1877" s="405"/>
      <c r="C1877" s="372"/>
      <c r="D1877" s="372"/>
      <c r="E1877" s="402"/>
      <c r="F1877" s="486"/>
      <c r="G1877" s="487"/>
      <c r="H1877" s="486"/>
      <c r="I1877" s="487"/>
      <c r="J1877" s="486"/>
      <c r="K1877" s="487"/>
      <c r="L1877" s="486"/>
      <c r="M1877" s="487"/>
      <c r="N1877" s="486"/>
      <c r="O1877" s="487"/>
      <c r="P1877" s="486"/>
      <c r="Q1877" s="487"/>
      <c r="R1877" s="486"/>
      <c r="S1877" s="487"/>
      <c r="T1877" s="486"/>
      <c r="U1877" s="487"/>
      <c r="V1877" s="486"/>
      <c r="W1877" s="487"/>
      <c r="X1877" s="486"/>
      <c r="Y1877" s="487"/>
      <c r="Z1877" s="486"/>
      <c r="AA1877" s="487"/>
    </row>
    <row r="1878" spans="2:27" x14ac:dyDescent="0.2">
      <c r="B1878" s="406"/>
      <c r="C1878" s="372"/>
      <c r="D1878" s="372"/>
      <c r="E1878" s="486"/>
      <c r="F1878" s="487"/>
      <c r="G1878" s="486"/>
      <c r="H1878" s="487"/>
      <c r="I1878" s="486"/>
      <c r="J1878" s="487"/>
      <c r="K1878" s="486"/>
      <c r="L1878" s="487"/>
      <c r="M1878" s="486"/>
      <c r="N1878" s="487"/>
      <c r="O1878" s="486"/>
      <c r="P1878" s="487"/>
      <c r="Q1878" s="486"/>
      <c r="R1878" s="487"/>
      <c r="S1878" s="486"/>
      <c r="T1878" s="487"/>
      <c r="U1878" s="486"/>
      <c r="V1878" s="487"/>
      <c r="W1878" s="486"/>
      <c r="X1878" s="487"/>
      <c r="Y1878" s="486"/>
      <c r="Z1878" s="487"/>
      <c r="AA1878" s="402"/>
    </row>
    <row r="1879" spans="2:27" x14ac:dyDescent="0.2">
      <c r="B1879" s="405"/>
      <c r="C1879" s="372"/>
      <c r="D1879" s="372"/>
      <c r="E1879" s="402"/>
      <c r="F1879" s="486"/>
      <c r="G1879" s="487"/>
      <c r="H1879" s="486"/>
      <c r="I1879" s="487"/>
      <c r="J1879" s="486"/>
      <c r="K1879" s="487"/>
      <c r="L1879" s="486"/>
      <c r="M1879" s="487"/>
      <c r="N1879" s="486"/>
      <c r="O1879" s="487"/>
      <c r="P1879" s="486"/>
      <c r="Q1879" s="487"/>
      <c r="R1879" s="486"/>
      <c r="S1879" s="487"/>
      <c r="T1879" s="486"/>
      <c r="U1879" s="487"/>
      <c r="V1879" s="486"/>
      <c r="W1879" s="487"/>
      <c r="X1879" s="486"/>
      <c r="Y1879" s="487"/>
      <c r="Z1879" s="486"/>
      <c r="AA1879" s="487"/>
    </row>
    <row r="1880" spans="2:27" x14ac:dyDescent="0.2">
      <c r="B1880" s="406"/>
      <c r="C1880" s="372"/>
      <c r="D1880" s="372"/>
      <c r="E1880" s="486"/>
      <c r="F1880" s="487"/>
      <c r="G1880" s="486"/>
      <c r="H1880" s="487"/>
      <c r="I1880" s="486"/>
      <c r="J1880" s="487"/>
      <c r="K1880" s="486"/>
      <c r="L1880" s="487"/>
      <c r="M1880" s="486"/>
      <c r="N1880" s="487"/>
      <c r="O1880" s="486"/>
      <c r="P1880" s="487"/>
      <c r="Q1880" s="486"/>
      <c r="R1880" s="487"/>
      <c r="S1880" s="486"/>
      <c r="T1880" s="487"/>
      <c r="U1880" s="486"/>
      <c r="V1880" s="487"/>
      <c r="W1880" s="486"/>
      <c r="X1880" s="487"/>
      <c r="Y1880" s="486"/>
      <c r="Z1880" s="487"/>
      <c r="AA1880" s="402"/>
    </row>
    <row r="1881" spans="2:27" x14ac:dyDescent="0.2">
      <c r="B1881" s="405"/>
      <c r="C1881" s="372"/>
      <c r="D1881" s="372"/>
      <c r="E1881" s="402"/>
      <c r="F1881" s="486"/>
      <c r="G1881" s="487"/>
      <c r="H1881" s="486"/>
      <c r="I1881" s="487"/>
      <c r="J1881" s="486"/>
      <c r="K1881" s="487"/>
      <c r="L1881" s="486"/>
      <c r="M1881" s="487"/>
      <c r="N1881" s="486"/>
      <c r="O1881" s="487"/>
      <c r="P1881" s="486"/>
      <c r="Q1881" s="487"/>
      <c r="R1881" s="486"/>
      <c r="S1881" s="487"/>
      <c r="T1881" s="486"/>
      <c r="U1881" s="487"/>
      <c r="V1881" s="486"/>
      <c r="W1881" s="487"/>
      <c r="X1881" s="486"/>
      <c r="Y1881" s="487"/>
      <c r="Z1881" s="486"/>
      <c r="AA1881" s="487"/>
    </row>
    <row r="1882" spans="2:27" x14ac:dyDescent="0.2">
      <c r="B1882" s="406"/>
      <c r="C1882" s="372"/>
      <c r="D1882" s="372"/>
      <c r="E1882" s="486"/>
      <c r="F1882" s="487"/>
      <c r="G1882" s="486"/>
      <c r="H1882" s="487"/>
      <c r="I1882" s="486"/>
      <c r="J1882" s="487"/>
      <c r="K1882" s="486"/>
      <c r="L1882" s="487"/>
      <c r="M1882" s="486"/>
      <c r="N1882" s="487"/>
      <c r="O1882" s="486"/>
      <c r="P1882" s="487"/>
      <c r="Q1882" s="486"/>
      <c r="R1882" s="487"/>
      <c r="S1882" s="486"/>
      <c r="T1882" s="487"/>
      <c r="U1882" s="486"/>
      <c r="V1882" s="487"/>
      <c r="W1882" s="486"/>
      <c r="X1882" s="487"/>
      <c r="Y1882" s="486"/>
      <c r="Z1882" s="487"/>
      <c r="AA1882" s="402"/>
    </row>
    <row r="1883" spans="2:27" x14ac:dyDescent="0.2">
      <c r="B1883" s="405"/>
      <c r="C1883" s="372"/>
      <c r="D1883" s="372"/>
      <c r="E1883" s="402"/>
      <c r="F1883" s="486"/>
      <c r="G1883" s="487"/>
      <c r="H1883" s="486"/>
      <c r="I1883" s="487"/>
      <c r="J1883" s="486"/>
      <c r="K1883" s="487"/>
      <c r="L1883" s="486"/>
      <c r="M1883" s="487"/>
      <c r="N1883" s="486"/>
      <c r="O1883" s="487"/>
      <c r="P1883" s="486"/>
      <c r="Q1883" s="487"/>
      <c r="R1883" s="486"/>
      <c r="S1883" s="487"/>
      <c r="T1883" s="486"/>
      <c r="U1883" s="487"/>
      <c r="V1883" s="486"/>
      <c r="W1883" s="487"/>
      <c r="X1883" s="486"/>
      <c r="Y1883" s="487"/>
      <c r="Z1883" s="486"/>
      <c r="AA1883" s="487"/>
    </row>
    <row r="1884" spans="2:27" x14ac:dyDescent="0.2">
      <c r="B1884" s="406"/>
      <c r="C1884" s="372"/>
      <c r="D1884" s="372"/>
      <c r="E1884" s="486"/>
      <c r="F1884" s="487"/>
      <c r="G1884" s="486"/>
      <c r="H1884" s="487"/>
      <c r="I1884" s="486"/>
      <c r="J1884" s="487"/>
      <c r="K1884" s="486"/>
      <c r="L1884" s="487"/>
      <c r="M1884" s="486"/>
      <c r="N1884" s="487"/>
      <c r="O1884" s="486"/>
      <c r="P1884" s="487"/>
      <c r="Q1884" s="486"/>
      <c r="R1884" s="487"/>
      <c r="S1884" s="486"/>
      <c r="T1884" s="487"/>
      <c r="U1884" s="486"/>
      <c r="V1884" s="487"/>
      <c r="W1884" s="486"/>
      <c r="X1884" s="487"/>
      <c r="Y1884" s="486"/>
      <c r="Z1884" s="487"/>
      <c r="AA1884" s="402"/>
    </row>
    <row r="1885" spans="2:27" x14ac:dyDescent="0.2">
      <c r="B1885" s="405"/>
      <c r="C1885" s="372"/>
      <c r="D1885" s="372"/>
      <c r="E1885" s="402"/>
      <c r="F1885" s="486"/>
      <c r="G1885" s="487"/>
      <c r="H1885" s="486"/>
      <c r="I1885" s="487"/>
      <c r="J1885" s="486"/>
      <c r="K1885" s="487"/>
      <c r="L1885" s="486"/>
      <c r="M1885" s="487"/>
      <c r="N1885" s="486"/>
      <c r="O1885" s="487"/>
      <c r="P1885" s="486"/>
      <c r="Q1885" s="487"/>
      <c r="R1885" s="486"/>
      <c r="S1885" s="487"/>
      <c r="T1885" s="486"/>
      <c r="U1885" s="487"/>
      <c r="V1885" s="486"/>
      <c r="W1885" s="487"/>
      <c r="X1885" s="486"/>
      <c r="Y1885" s="487"/>
      <c r="Z1885" s="486"/>
      <c r="AA1885" s="487"/>
    </row>
    <row r="1886" spans="2:27" x14ac:dyDescent="0.2">
      <c r="B1886" s="406"/>
      <c r="C1886" s="372"/>
      <c r="D1886" s="372"/>
      <c r="E1886" s="486"/>
      <c r="F1886" s="487"/>
      <c r="G1886" s="486"/>
      <c r="H1886" s="487"/>
      <c r="I1886" s="486"/>
      <c r="J1886" s="487"/>
      <c r="K1886" s="486"/>
      <c r="L1886" s="487"/>
      <c r="M1886" s="486"/>
      <c r="N1886" s="487"/>
      <c r="O1886" s="486"/>
      <c r="P1886" s="487"/>
      <c r="Q1886" s="486"/>
      <c r="R1886" s="487"/>
      <c r="S1886" s="486"/>
      <c r="T1886" s="487"/>
      <c r="U1886" s="486"/>
      <c r="V1886" s="487"/>
      <c r="W1886" s="486"/>
      <c r="X1886" s="487"/>
      <c r="Y1886" s="486"/>
      <c r="Z1886" s="487"/>
      <c r="AA1886" s="402"/>
    </row>
    <row r="1887" spans="2:27" x14ac:dyDescent="0.2">
      <c r="B1887" s="405"/>
      <c r="C1887" s="372"/>
      <c r="D1887" s="372"/>
      <c r="E1887" s="402"/>
      <c r="F1887" s="486"/>
      <c r="G1887" s="487"/>
      <c r="H1887" s="486"/>
      <c r="I1887" s="487"/>
      <c r="J1887" s="486"/>
      <c r="K1887" s="487"/>
      <c r="L1887" s="486"/>
      <c r="M1887" s="487"/>
      <c r="N1887" s="486"/>
      <c r="O1887" s="487"/>
      <c r="P1887" s="486"/>
      <c r="Q1887" s="487"/>
      <c r="R1887" s="486"/>
      <c r="S1887" s="487"/>
      <c r="T1887" s="486"/>
      <c r="U1887" s="487"/>
      <c r="V1887" s="486"/>
      <c r="W1887" s="487"/>
      <c r="X1887" s="486"/>
      <c r="Y1887" s="487"/>
      <c r="Z1887" s="486"/>
      <c r="AA1887" s="487"/>
    </row>
    <row r="1888" spans="2:27" x14ac:dyDescent="0.2">
      <c r="B1888" s="406"/>
      <c r="C1888" s="372"/>
      <c r="D1888" s="372"/>
      <c r="E1888" s="486"/>
      <c r="F1888" s="487"/>
      <c r="G1888" s="486"/>
      <c r="H1888" s="487"/>
      <c r="I1888" s="486"/>
      <c r="J1888" s="487"/>
      <c r="K1888" s="486"/>
      <c r="L1888" s="487"/>
      <c r="M1888" s="486"/>
      <c r="N1888" s="487"/>
      <c r="O1888" s="486"/>
      <c r="P1888" s="487"/>
      <c r="Q1888" s="486"/>
      <c r="R1888" s="487"/>
      <c r="S1888" s="486"/>
      <c r="T1888" s="487"/>
      <c r="U1888" s="486"/>
      <c r="V1888" s="487"/>
      <c r="W1888" s="486"/>
      <c r="X1888" s="487"/>
      <c r="Y1888" s="486"/>
      <c r="Z1888" s="487"/>
      <c r="AA1888" s="402"/>
    </row>
    <row r="1889" spans="2:27" x14ac:dyDescent="0.2">
      <c r="B1889" s="405"/>
      <c r="C1889" s="372"/>
      <c r="D1889" s="372"/>
      <c r="E1889" s="402"/>
      <c r="F1889" s="486"/>
      <c r="G1889" s="487"/>
      <c r="H1889" s="486"/>
      <c r="I1889" s="487"/>
      <c r="J1889" s="486"/>
      <c r="K1889" s="487"/>
      <c r="L1889" s="486"/>
      <c r="M1889" s="487"/>
      <c r="N1889" s="486"/>
      <c r="O1889" s="487"/>
      <c r="P1889" s="486"/>
      <c r="Q1889" s="487"/>
      <c r="R1889" s="486"/>
      <c r="S1889" s="487"/>
      <c r="T1889" s="486"/>
      <c r="U1889" s="487"/>
      <c r="V1889" s="486"/>
      <c r="W1889" s="487"/>
      <c r="X1889" s="486"/>
      <c r="Y1889" s="487"/>
      <c r="Z1889" s="486"/>
      <c r="AA1889" s="487"/>
    </row>
    <row r="1890" spans="2:27" x14ac:dyDescent="0.2">
      <c r="B1890" s="406"/>
      <c r="C1890" s="372"/>
      <c r="D1890" s="372"/>
      <c r="E1890" s="486"/>
      <c r="F1890" s="487"/>
      <c r="G1890" s="486"/>
      <c r="H1890" s="487"/>
      <c r="I1890" s="486"/>
      <c r="J1890" s="487"/>
      <c r="K1890" s="486"/>
      <c r="L1890" s="487"/>
      <c r="M1890" s="486"/>
      <c r="N1890" s="487"/>
      <c r="O1890" s="486"/>
      <c r="P1890" s="487"/>
      <c r="Q1890" s="486"/>
      <c r="R1890" s="487"/>
      <c r="S1890" s="486"/>
      <c r="T1890" s="487"/>
      <c r="U1890" s="486"/>
      <c r="V1890" s="487"/>
      <c r="W1890" s="486"/>
      <c r="X1890" s="487"/>
      <c r="Y1890" s="486"/>
      <c r="Z1890" s="487"/>
      <c r="AA1890" s="402"/>
    </row>
    <row r="1891" spans="2:27" x14ac:dyDescent="0.2">
      <c r="B1891" s="405"/>
      <c r="C1891" s="372"/>
      <c r="D1891" s="372"/>
      <c r="E1891" s="402"/>
      <c r="F1891" s="486"/>
      <c r="G1891" s="487"/>
      <c r="H1891" s="486"/>
      <c r="I1891" s="487"/>
      <c r="J1891" s="486"/>
      <c r="K1891" s="487"/>
      <c r="L1891" s="486"/>
      <c r="M1891" s="487"/>
      <c r="N1891" s="486"/>
      <c r="O1891" s="487"/>
      <c r="P1891" s="486"/>
      <c r="Q1891" s="487"/>
      <c r="R1891" s="486"/>
      <c r="S1891" s="487"/>
      <c r="T1891" s="486"/>
      <c r="U1891" s="487"/>
      <c r="V1891" s="486"/>
      <c r="W1891" s="487"/>
      <c r="X1891" s="486"/>
      <c r="Y1891" s="487"/>
      <c r="Z1891" s="486"/>
      <c r="AA1891" s="487"/>
    </row>
    <row r="1892" spans="2:27" x14ac:dyDescent="0.2">
      <c r="B1892" s="406"/>
      <c r="C1892" s="372"/>
      <c r="D1892" s="372"/>
      <c r="E1892" s="486"/>
      <c r="F1892" s="487"/>
      <c r="G1892" s="486"/>
      <c r="H1892" s="487"/>
      <c r="I1892" s="486"/>
      <c r="J1892" s="487"/>
      <c r="K1892" s="486"/>
      <c r="L1892" s="487"/>
      <c r="M1892" s="486"/>
      <c r="N1892" s="487"/>
      <c r="O1892" s="486"/>
      <c r="P1892" s="487"/>
      <c r="Q1892" s="486"/>
      <c r="R1892" s="487"/>
      <c r="S1892" s="486"/>
      <c r="T1892" s="487"/>
      <c r="U1892" s="486"/>
      <c r="V1892" s="487"/>
      <c r="W1892" s="486"/>
      <c r="X1892" s="487"/>
      <c r="Y1892" s="486"/>
      <c r="Z1892" s="487"/>
      <c r="AA1892" s="402"/>
    </row>
    <row r="1893" spans="2:27" x14ac:dyDescent="0.2">
      <c r="B1893" s="405"/>
      <c r="C1893" s="372"/>
      <c r="D1893" s="372"/>
      <c r="E1893" s="402"/>
      <c r="F1893" s="486"/>
      <c r="G1893" s="487"/>
      <c r="H1893" s="486"/>
      <c r="I1893" s="487"/>
      <c r="J1893" s="486"/>
      <c r="K1893" s="487"/>
      <c r="L1893" s="486"/>
      <c r="M1893" s="487"/>
      <c r="N1893" s="486"/>
      <c r="O1893" s="487"/>
      <c r="P1893" s="486"/>
      <c r="Q1893" s="487"/>
      <c r="R1893" s="486"/>
      <c r="S1893" s="487"/>
      <c r="T1893" s="486"/>
      <c r="U1893" s="487"/>
      <c r="V1893" s="486"/>
      <c r="W1893" s="487"/>
      <c r="X1893" s="486"/>
      <c r="Y1893" s="487"/>
      <c r="Z1893" s="486"/>
      <c r="AA1893" s="487"/>
    </row>
    <row r="1894" spans="2:27" x14ac:dyDescent="0.2">
      <c r="B1894" s="406"/>
      <c r="C1894" s="372"/>
      <c r="D1894" s="372"/>
      <c r="E1894" s="486"/>
      <c r="F1894" s="487"/>
      <c r="G1894" s="486"/>
      <c r="H1894" s="487"/>
      <c r="I1894" s="486"/>
      <c r="J1894" s="487"/>
      <c r="K1894" s="486"/>
      <c r="L1894" s="487"/>
      <c r="M1894" s="486"/>
      <c r="N1894" s="487"/>
      <c r="O1894" s="486"/>
      <c r="P1894" s="487"/>
      <c r="Q1894" s="486"/>
      <c r="R1894" s="487"/>
      <c r="S1894" s="486"/>
      <c r="T1894" s="487"/>
      <c r="U1894" s="486"/>
      <c r="V1894" s="487"/>
      <c r="W1894" s="486"/>
      <c r="X1894" s="487"/>
      <c r="Y1894" s="486"/>
      <c r="Z1894" s="487"/>
      <c r="AA1894" s="402"/>
    </row>
    <row r="1895" spans="2:27" x14ac:dyDescent="0.2">
      <c r="B1895" s="405"/>
      <c r="C1895" s="372"/>
      <c r="D1895" s="372"/>
      <c r="E1895" s="402"/>
      <c r="F1895" s="486"/>
      <c r="G1895" s="487"/>
      <c r="H1895" s="486"/>
      <c r="I1895" s="487"/>
      <c r="J1895" s="486"/>
      <c r="K1895" s="487"/>
      <c r="L1895" s="486"/>
      <c r="M1895" s="487"/>
      <c r="N1895" s="486"/>
      <c r="O1895" s="487"/>
      <c r="P1895" s="486"/>
      <c r="Q1895" s="487"/>
      <c r="R1895" s="486"/>
      <c r="S1895" s="487"/>
      <c r="T1895" s="486"/>
      <c r="U1895" s="487"/>
      <c r="V1895" s="486"/>
      <c r="W1895" s="487"/>
      <c r="X1895" s="486"/>
      <c r="Y1895" s="487"/>
      <c r="Z1895" s="486"/>
      <c r="AA1895" s="487"/>
    </row>
    <row r="1896" spans="2:27" x14ac:dyDescent="0.2">
      <c r="B1896" s="406"/>
      <c r="C1896" s="372"/>
      <c r="D1896" s="372"/>
      <c r="E1896" s="486"/>
      <c r="F1896" s="487"/>
      <c r="G1896" s="486"/>
      <c r="H1896" s="487"/>
      <c r="I1896" s="486"/>
      <c r="J1896" s="487"/>
      <c r="K1896" s="486"/>
      <c r="L1896" s="487"/>
      <c r="M1896" s="486"/>
      <c r="N1896" s="487"/>
      <c r="O1896" s="486"/>
      <c r="P1896" s="487"/>
      <c r="Q1896" s="486"/>
      <c r="R1896" s="487"/>
      <c r="S1896" s="486"/>
      <c r="T1896" s="487"/>
      <c r="U1896" s="486"/>
      <c r="V1896" s="487"/>
      <c r="W1896" s="486"/>
      <c r="X1896" s="487"/>
      <c r="Y1896" s="486"/>
      <c r="Z1896" s="487"/>
      <c r="AA1896" s="402"/>
    </row>
    <row r="1897" spans="2:27" x14ac:dyDescent="0.2">
      <c r="B1897" s="405"/>
      <c r="C1897" s="372"/>
      <c r="D1897" s="372"/>
      <c r="E1897" s="402"/>
      <c r="F1897" s="486"/>
      <c r="G1897" s="487"/>
      <c r="H1897" s="486"/>
      <c r="I1897" s="487"/>
      <c r="J1897" s="486"/>
      <c r="K1897" s="487"/>
      <c r="L1897" s="486"/>
      <c r="M1897" s="487"/>
      <c r="N1897" s="486"/>
      <c r="O1897" s="487"/>
      <c r="P1897" s="486"/>
      <c r="Q1897" s="487"/>
      <c r="R1897" s="486"/>
      <c r="S1897" s="487"/>
      <c r="T1897" s="486"/>
      <c r="U1897" s="487"/>
      <c r="V1897" s="486"/>
      <c r="W1897" s="487"/>
      <c r="X1897" s="486"/>
      <c r="Y1897" s="487"/>
      <c r="Z1897" s="486"/>
      <c r="AA1897" s="487"/>
    </row>
    <row r="1898" spans="2:27" x14ac:dyDescent="0.2">
      <c r="B1898" s="406"/>
      <c r="C1898" s="372"/>
      <c r="D1898" s="372"/>
      <c r="E1898" s="486"/>
      <c r="F1898" s="487"/>
      <c r="G1898" s="486"/>
      <c r="H1898" s="487"/>
      <c r="I1898" s="486"/>
      <c r="J1898" s="487"/>
      <c r="K1898" s="486"/>
      <c r="L1898" s="487"/>
      <c r="M1898" s="486"/>
      <c r="N1898" s="487"/>
      <c r="O1898" s="486"/>
      <c r="P1898" s="487"/>
      <c r="Q1898" s="486"/>
      <c r="R1898" s="487"/>
      <c r="S1898" s="486"/>
      <c r="T1898" s="487"/>
      <c r="U1898" s="486"/>
      <c r="V1898" s="487"/>
      <c r="W1898" s="486"/>
      <c r="X1898" s="487"/>
      <c r="Y1898" s="486"/>
      <c r="Z1898" s="487"/>
      <c r="AA1898" s="402"/>
    </row>
    <row r="1899" spans="2:27" x14ac:dyDescent="0.2">
      <c r="B1899" s="405"/>
      <c r="C1899" s="372"/>
      <c r="D1899" s="372"/>
      <c r="E1899" s="402"/>
      <c r="F1899" s="486"/>
      <c r="G1899" s="487"/>
      <c r="H1899" s="486"/>
      <c r="I1899" s="487"/>
      <c r="J1899" s="486"/>
      <c r="K1899" s="487"/>
      <c r="L1899" s="486"/>
      <c r="M1899" s="487"/>
      <c r="N1899" s="486"/>
      <c r="O1899" s="487"/>
      <c r="P1899" s="486"/>
      <c r="Q1899" s="487"/>
      <c r="R1899" s="486"/>
      <c r="S1899" s="487"/>
      <c r="T1899" s="486"/>
      <c r="U1899" s="487"/>
      <c r="V1899" s="486"/>
      <c r="W1899" s="487"/>
      <c r="X1899" s="486"/>
      <c r="Y1899" s="487"/>
      <c r="Z1899" s="486"/>
      <c r="AA1899" s="487"/>
    </row>
    <row r="1900" spans="2:27" x14ac:dyDescent="0.2">
      <c r="B1900" s="406"/>
      <c r="C1900" s="372"/>
      <c r="D1900" s="372"/>
      <c r="E1900" s="486"/>
      <c r="F1900" s="487"/>
      <c r="G1900" s="486"/>
      <c r="H1900" s="487"/>
      <c r="I1900" s="486"/>
      <c r="J1900" s="487"/>
      <c r="K1900" s="486"/>
      <c r="L1900" s="487"/>
      <c r="M1900" s="486"/>
      <c r="N1900" s="487"/>
      <c r="O1900" s="486"/>
      <c r="P1900" s="487"/>
      <c r="Q1900" s="486"/>
      <c r="R1900" s="487"/>
      <c r="S1900" s="486"/>
      <c r="T1900" s="487"/>
      <c r="U1900" s="486"/>
      <c r="V1900" s="487"/>
      <c r="W1900" s="486"/>
      <c r="X1900" s="487"/>
      <c r="Y1900" s="486"/>
      <c r="Z1900" s="487"/>
      <c r="AA1900" s="402"/>
    </row>
    <row r="1901" spans="2:27" x14ac:dyDescent="0.2">
      <c r="B1901" s="405"/>
      <c r="C1901" s="372"/>
      <c r="D1901" s="372"/>
      <c r="E1901" s="402"/>
      <c r="F1901" s="486"/>
      <c r="G1901" s="487"/>
      <c r="H1901" s="486"/>
      <c r="I1901" s="487"/>
      <c r="J1901" s="486"/>
      <c r="K1901" s="487"/>
      <c r="L1901" s="486"/>
      <c r="M1901" s="487"/>
      <c r="N1901" s="486"/>
      <c r="O1901" s="487"/>
      <c r="P1901" s="486"/>
      <c r="Q1901" s="487"/>
      <c r="R1901" s="486"/>
      <c r="S1901" s="487"/>
      <c r="T1901" s="486"/>
      <c r="U1901" s="487"/>
      <c r="V1901" s="486"/>
      <c r="W1901" s="487"/>
      <c r="X1901" s="486"/>
      <c r="Y1901" s="487"/>
      <c r="Z1901" s="486"/>
      <c r="AA1901" s="487"/>
    </row>
    <row r="1902" spans="2:27" x14ac:dyDescent="0.2">
      <c r="B1902" s="406"/>
      <c r="C1902" s="372"/>
      <c r="D1902" s="372"/>
      <c r="E1902" s="486"/>
      <c r="F1902" s="487"/>
      <c r="G1902" s="486"/>
      <c r="H1902" s="487"/>
      <c r="I1902" s="486"/>
      <c r="J1902" s="487"/>
      <c r="K1902" s="486"/>
      <c r="L1902" s="487"/>
      <c r="M1902" s="486"/>
      <c r="N1902" s="487"/>
      <c r="O1902" s="486"/>
      <c r="P1902" s="487"/>
      <c r="Q1902" s="486"/>
      <c r="R1902" s="487"/>
      <c r="S1902" s="486"/>
      <c r="T1902" s="487"/>
      <c r="U1902" s="486"/>
      <c r="V1902" s="487"/>
      <c r="W1902" s="486"/>
      <c r="X1902" s="487"/>
      <c r="Y1902" s="486"/>
      <c r="Z1902" s="487"/>
      <c r="AA1902" s="402"/>
    </row>
    <row r="1903" spans="2:27" x14ac:dyDescent="0.2">
      <c r="B1903" s="405"/>
      <c r="C1903" s="372"/>
      <c r="D1903" s="372"/>
      <c r="E1903" s="402"/>
      <c r="F1903" s="486"/>
      <c r="G1903" s="487"/>
      <c r="H1903" s="486"/>
      <c r="I1903" s="487"/>
      <c r="J1903" s="486"/>
      <c r="K1903" s="487"/>
      <c r="L1903" s="486"/>
      <c r="M1903" s="487"/>
      <c r="N1903" s="486"/>
      <c r="O1903" s="487"/>
      <c r="P1903" s="486"/>
      <c r="Q1903" s="487"/>
      <c r="R1903" s="486"/>
      <c r="S1903" s="487"/>
      <c r="T1903" s="486"/>
      <c r="U1903" s="487"/>
      <c r="V1903" s="486"/>
      <c r="W1903" s="487"/>
      <c r="X1903" s="486"/>
      <c r="Y1903" s="487"/>
      <c r="Z1903" s="486"/>
      <c r="AA1903" s="487"/>
    </row>
    <row r="1904" spans="2:27" x14ac:dyDescent="0.2">
      <c r="B1904" s="406"/>
      <c r="C1904" s="372"/>
      <c r="D1904" s="372"/>
      <c r="E1904" s="486"/>
      <c r="F1904" s="487"/>
      <c r="G1904" s="486"/>
      <c r="H1904" s="487"/>
      <c r="I1904" s="486"/>
      <c r="J1904" s="487"/>
      <c r="K1904" s="486"/>
      <c r="L1904" s="487"/>
      <c r="M1904" s="486"/>
      <c r="N1904" s="487"/>
      <c r="O1904" s="486"/>
      <c r="P1904" s="487"/>
      <c r="Q1904" s="486"/>
      <c r="R1904" s="487"/>
      <c r="S1904" s="486"/>
      <c r="T1904" s="487"/>
      <c r="U1904" s="486"/>
      <c r="V1904" s="487"/>
      <c r="W1904" s="486"/>
      <c r="X1904" s="487"/>
      <c r="Y1904" s="486"/>
      <c r="Z1904" s="487"/>
      <c r="AA1904" s="402"/>
    </row>
    <row r="1905" spans="2:27" x14ac:dyDescent="0.2">
      <c r="B1905" s="405"/>
      <c r="C1905" s="372"/>
      <c r="D1905" s="372"/>
      <c r="E1905" s="402"/>
      <c r="F1905" s="486"/>
      <c r="G1905" s="487"/>
      <c r="H1905" s="486"/>
      <c r="I1905" s="487"/>
      <c r="J1905" s="486"/>
      <c r="K1905" s="487"/>
      <c r="L1905" s="486"/>
      <c r="M1905" s="487"/>
      <c r="N1905" s="486"/>
      <c r="O1905" s="487"/>
      <c r="P1905" s="486"/>
      <c r="Q1905" s="487"/>
      <c r="R1905" s="486"/>
      <c r="S1905" s="487"/>
      <c r="T1905" s="486"/>
      <c r="U1905" s="487"/>
      <c r="V1905" s="486"/>
      <c r="W1905" s="487"/>
      <c r="X1905" s="486"/>
      <c r="Y1905" s="487"/>
      <c r="Z1905" s="486"/>
      <c r="AA1905" s="487"/>
    </row>
    <row r="1906" spans="2:27" x14ac:dyDescent="0.2">
      <c r="B1906" s="406"/>
      <c r="C1906" s="372"/>
      <c r="D1906" s="372"/>
      <c r="E1906" s="486"/>
      <c r="F1906" s="487"/>
      <c r="G1906" s="486"/>
      <c r="H1906" s="487"/>
      <c r="I1906" s="486"/>
      <c r="J1906" s="487"/>
      <c r="K1906" s="486"/>
      <c r="L1906" s="487"/>
      <c r="M1906" s="486"/>
      <c r="N1906" s="487"/>
      <c r="O1906" s="486"/>
      <c r="P1906" s="487"/>
      <c r="Q1906" s="486"/>
      <c r="R1906" s="487"/>
      <c r="S1906" s="486"/>
      <c r="T1906" s="487"/>
      <c r="U1906" s="486"/>
      <c r="V1906" s="487"/>
      <c r="W1906" s="486"/>
      <c r="X1906" s="487"/>
      <c r="Y1906" s="486"/>
      <c r="Z1906" s="487"/>
      <c r="AA1906" s="402"/>
    </row>
    <row r="1907" spans="2:27" x14ac:dyDescent="0.2">
      <c r="B1907" s="405"/>
      <c r="C1907" s="372"/>
      <c r="D1907" s="372"/>
      <c r="E1907" s="402"/>
      <c r="F1907" s="486"/>
      <c r="G1907" s="487"/>
      <c r="H1907" s="486"/>
      <c r="I1907" s="487"/>
      <c r="J1907" s="486"/>
      <c r="K1907" s="487"/>
      <c r="L1907" s="486"/>
      <c r="M1907" s="487"/>
      <c r="N1907" s="486"/>
      <c r="O1907" s="487"/>
      <c r="P1907" s="486"/>
      <c r="Q1907" s="487"/>
      <c r="R1907" s="486"/>
      <c r="S1907" s="487"/>
      <c r="T1907" s="486"/>
      <c r="U1907" s="487"/>
      <c r="V1907" s="486"/>
      <c r="W1907" s="487"/>
      <c r="X1907" s="486"/>
      <c r="Y1907" s="487"/>
      <c r="Z1907" s="486"/>
      <c r="AA1907" s="487"/>
    </row>
    <row r="1908" spans="2:27" x14ac:dyDescent="0.2">
      <c r="B1908" s="406"/>
      <c r="C1908" s="372"/>
      <c r="D1908" s="372"/>
      <c r="E1908" s="486"/>
      <c r="F1908" s="487"/>
      <c r="G1908" s="486"/>
      <c r="H1908" s="487"/>
      <c r="I1908" s="486"/>
      <c r="J1908" s="487"/>
      <c r="K1908" s="486"/>
      <c r="L1908" s="487"/>
      <c r="M1908" s="486"/>
      <c r="N1908" s="487"/>
      <c r="O1908" s="486"/>
      <c r="P1908" s="487"/>
      <c r="Q1908" s="486"/>
      <c r="R1908" s="487"/>
      <c r="S1908" s="486"/>
      <c r="T1908" s="487"/>
      <c r="U1908" s="486"/>
      <c r="V1908" s="487"/>
      <c r="W1908" s="486"/>
      <c r="X1908" s="487"/>
      <c r="Y1908" s="486"/>
      <c r="Z1908" s="487"/>
      <c r="AA1908" s="402"/>
    </row>
    <row r="1909" spans="2:27" x14ac:dyDescent="0.2">
      <c r="B1909" s="405"/>
      <c r="C1909" s="372"/>
      <c r="D1909" s="372"/>
      <c r="E1909" s="402"/>
      <c r="F1909" s="486"/>
      <c r="G1909" s="487"/>
      <c r="H1909" s="486"/>
      <c r="I1909" s="487"/>
      <c r="J1909" s="486"/>
      <c r="K1909" s="487"/>
      <c r="L1909" s="486"/>
      <c r="M1909" s="487"/>
      <c r="N1909" s="486"/>
      <c r="O1909" s="487"/>
      <c r="P1909" s="486"/>
      <c r="Q1909" s="487"/>
      <c r="R1909" s="486"/>
      <c r="S1909" s="487"/>
      <c r="T1909" s="486"/>
      <c r="U1909" s="487"/>
      <c r="V1909" s="486"/>
      <c r="W1909" s="487"/>
      <c r="X1909" s="486"/>
      <c r="Y1909" s="487"/>
      <c r="Z1909" s="486"/>
      <c r="AA1909" s="487"/>
    </row>
    <row r="1910" spans="2:27" x14ac:dyDescent="0.2">
      <c r="B1910" s="406"/>
      <c r="C1910" s="372"/>
      <c r="D1910" s="372"/>
      <c r="E1910" s="486"/>
      <c r="F1910" s="487"/>
      <c r="G1910" s="486"/>
      <c r="H1910" s="487"/>
      <c r="I1910" s="486"/>
      <c r="J1910" s="487"/>
      <c r="K1910" s="486"/>
      <c r="L1910" s="487"/>
      <c r="M1910" s="486"/>
      <c r="N1910" s="487"/>
      <c r="O1910" s="486"/>
      <c r="P1910" s="487"/>
      <c r="Q1910" s="486"/>
      <c r="R1910" s="487"/>
      <c r="S1910" s="486"/>
      <c r="T1910" s="487"/>
      <c r="U1910" s="486"/>
      <c r="V1910" s="487"/>
      <c r="W1910" s="486"/>
      <c r="X1910" s="487"/>
      <c r="Y1910" s="486"/>
      <c r="Z1910" s="487"/>
      <c r="AA1910" s="402"/>
    </row>
    <row r="1911" spans="2:27" x14ac:dyDescent="0.2">
      <c r="B1911" s="405"/>
      <c r="C1911" s="372"/>
      <c r="D1911" s="372"/>
      <c r="E1911" s="402"/>
      <c r="F1911" s="486"/>
      <c r="G1911" s="487"/>
      <c r="H1911" s="486"/>
      <c r="I1911" s="487"/>
      <c r="J1911" s="486"/>
      <c r="K1911" s="487"/>
      <c r="L1911" s="486"/>
      <c r="M1911" s="487"/>
      <c r="N1911" s="486"/>
      <c r="O1911" s="487"/>
      <c r="P1911" s="486"/>
      <c r="Q1911" s="487"/>
      <c r="R1911" s="486"/>
      <c r="S1911" s="487"/>
      <c r="T1911" s="486"/>
      <c r="U1911" s="487"/>
      <c r="V1911" s="486"/>
      <c r="W1911" s="487"/>
      <c r="X1911" s="486"/>
      <c r="Y1911" s="487"/>
      <c r="Z1911" s="486"/>
      <c r="AA1911" s="487"/>
    </row>
    <row r="1912" spans="2:27" x14ac:dyDescent="0.2">
      <c r="B1912" s="406"/>
      <c r="C1912" s="372"/>
      <c r="D1912" s="372"/>
      <c r="E1912" s="486"/>
      <c r="F1912" s="487"/>
      <c r="G1912" s="486"/>
      <c r="H1912" s="487"/>
      <c r="I1912" s="486"/>
      <c r="J1912" s="487"/>
      <c r="K1912" s="486"/>
      <c r="L1912" s="487"/>
      <c r="M1912" s="486"/>
      <c r="N1912" s="487"/>
      <c r="O1912" s="486"/>
      <c r="P1912" s="487"/>
      <c r="Q1912" s="486"/>
      <c r="R1912" s="487"/>
      <c r="S1912" s="486"/>
      <c r="T1912" s="487"/>
      <c r="U1912" s="486"/>
      <c r="V1912" s="487"/>
      <c r="W1912" s="486"/>
      <c r="X1912" s="487"/>
      <c r="Y1912" s="486"/>
      <c r="Z1912" s="487"/>
      <c r="AA1912" s="402"/>
    </row>
    <row r="1913" spans="2:27" x14ac:dyDescent="0.2">
      <c r="B1913" s="405"/>
      <c r="C1913" s="372"/>
      <c r="D1913" s="372"/>
      <c r="E1913" s="402"/>
      <c r="F1913" s="486"/>
      <c r="G1913" s="487"/>
      <c r="H1913" s="486"/>
      <c r="I1913" s="487"/>
      <c r="J1913" s="486"/>
      <c r="K1913" s="487"/>
      <c r="L1913" s="486"/>
      <c r="M1913" s="487"/>
      <c r="N1913" s="486"/>
      <c r="O1913" s="487"/>
      <c r="P1913" s="486"/>
      <c r="Q1913" s="487"/>
      <c r="R1913" s="486"/>
      <c r="S1913" s="487"/>
      <c r="T1913" s="486"/>
      <c r="U1913" s="487"/>
      <c r="V1913" s="486"/>
      <c r="W1913" s="487"/>
      <c r="X1913" s="486"/>
      <c r="Y1913" s="487"/>
      <c r="Z1913" s="486"/>
      <c r="AA1913" s="487"/>
    </row>
    <row r="1914" spans="2:27" x14ac:dyDescent="0.2">
      <c r="B1914" s="406"/>
      <c r="C1914" s="372"/>
      <c r="D1914" s="372"/>
      <c r="E1914" s="486"/>
      <c r="F1914" s="487"/>
      <c r="G1914" s="486"/>
      <c r="H1914" s="487"/>
      <c r="I1914" s="486"/>
      <c r="J1914" s="487"/>
      <c r="K1914" s="486"/>
      <c r="L1914" s="487"/>
      <c r="M1914" s="486"/>
      <c r="N1914" s="487"/>
      <c r="O1914" s="486"/>
      <c r="P1914" s="487"/>
      <c r="Q1914" s="486"/>
      <c r="R1914" s="487"/>
      <c r="S1914" s="486"/>
      <c r="T1914" s="487"/>
      <c r="U1914" s="486"/>
      <c r="V1914" s="487"/>
      <c r="W1914" s="486"/>
      <c r="X1914" s="487"/>
      <c r="Y1914" s="486"/>
      <c r="Z1914" s="487"/>
      <c r="AA1914" s="402"/>
    </row>
    <row r="1915" spans="2:27" x14ac:dyDescent="0.2">
      <c r="B1915" s="405"/>
      <c r="C1915" s="372"/>
      <c r="D1915" s="372"/>
      <c r="E1915" s="402"/>
      <c r="F1915" s="486"/>
      <c r="G1915" s="487"/>
      <c r="H1915" s="486"/>
      <c r="I1915" s="487"/>
      <c r="J1915" s="486"/>
      <c r="K1915" s="487"/>
      <c r="L1915" s="486"/>
      <c r="M1915" s="487"/>
      <c r="N1915" s="486"/>
      <c r="O1915" s="487"/>
      <c r="P1915" s="486"/>
      <c r="Q1915" s="487"/>
      <c r="R1915" s="486"/>
      <c r="S1915" s="487"/>
      <c r="T1915" s="486"/>
      <c r="U1915" s="487"/>
      <c r="V1915" s="486"/>
      <c r="W1915" s="487"/>
      <c r="X1915" s="486"/>
      <c r="Y1915" s="487"/>
      <c r="Z1915" s="486"/>
      <c r="AA1915" s="487"/>
    </row>
    <row r="1916" spans="2:27" x14ac:dyDescent="0.2">
      <c r="B1916" s="406"/>
      <c r="C1916" s="372"/>
      <c r="D1916" s="372"/>
      <c r="E1916" s="486"/>
      <c r="F1916" s="487"/>
      <c r="G1916" s="486"/>
      <c r="H1916" s="487"/>
      <c r="I1916" s="486"/>
      <c r="J1916" s="487"/>
      <c r="K1916" s="486"/>
      <c r="L1916" s="487"/>
      <c r="M1916" s="486"/>
      <c r="N1916" s="487"/>
      <c r="O1916" s="486"/>
      <c r="P1916" s="487"/>
      <c r="Q1916" s="486"/>
      <c r="R1916" s="487"/>
      <c r="S1916" s="486"/>
      <c r="T1916" s="487"/>
      <c r="U1916" s="486"/>
      <c r="V1916" s="487"/>
      <c r="W1916" s="486"/>
      <c r="X1916" s="487"/>
      <c r="Y1916" s="486"/>
      <c r="Z1916" s="487"/>
      <c r="AA1916" s="402"/>
    </row>
    <row r="1917" spans="2:27" x14ac:dyDescent="0.2">
      <c r="B1917" s="405"/>
      <c r="C1917" s="372"/>
      <c r="D1917" s="372"/>
      <c r="E1917" s="402"/>
      <c r="F1917" s="486"/>
      <c r="G1917" s="487"/>
      <c r="H1917" s="486"/>
      <c r="I1917" s="487"/>
      <c r="J1917" s="486"/>
      <c r="K1917" s="487"/>
      <c r="L1917" s="486"/>
      <c r="M1917" s="487"/>
      <c r="N1917" s="486"/>
      <c r="O1917" s="487"/>
      <c r="P1917" s="486"/>
      <c r="Q1917" s="487"/>
      <c r="R1917" s="486"/>
      <c r="S1917" s="487"/>
      <c r="T1917" s="486"/>
      <c r="U1917" s="487"/>
      <c r="V1917" s="486"/>
      <c r="W1917" s="487"/>
      <c r="X1917" s="486"/>
      <c r="Y1917" s="487"/>
      <c r="Z1917" s="486"/>
      <c r="AA1917" s="487"/>
    </row>
    <row r="1918" spans="2:27" x14ac:dyDescent="0.2">
      <c r="B1918" s="406"/>
      <c r="C1918" s="372"/>
      <c r="D1918" s="372"/>
      <c r="E1918" s="486"/>
      <c r="F1918" s="487"/>
      <c r="G1918" s="486"/>
      <c r="H1918" s="487"/>
      <c r="I1918" s="486"/>
      <c r="J1918" s="487"/>
      <c r="K1918" s="486"/>
      <c r="L1918" s="487"/>
      <c r="M1918" s="486"/>
      <c r="N1918" s="487"/>
      <c r="O1918" s="486"/>
      <c r="P1918" s="487"/>
      <c r="Q1918" s="486"/>
      <c r="R1918" s="487"/>
      <c r="S1918" s="486"/>
      <c r="T1918" s="487"/>
      <c r="U1918" s="486"/>
      <c r="V1918" s="487"/>
      <c r="W1918" s="486"/>
      <c r="X1918" s="487"/>
      <c r="Y1918" s="486"/>
      <c r="Z1918" s="487"/>
      <c r="AA1918" s="402"/>
    </row>
    <row r="1919" spans="2:27" x14ac:dyDescent="0.2">
      <c r="B1919" s="405"/>
      <c r="C1919" s="372"/>
      <c r="D1919" s="372"/>
      <c r="E1919" s="402"/>
      <c r="F1919" s="486"/>
      <c r="G1919" s="487"/>
      <c r="H1919" s="486"/>
      <c r="I1919" s="487"/>
      <c r="J1919" s="486"/>
      <c r="K1919" s="487"/>
      <c r="L1919" s="486"/>
      <c r="M1919" s="487"/>
      <c r="N1919" s="486"/>
      <c r="O1919" s="487"/>
      <c r="P1919" s="486"/>
      <c r="Q1919" s="487"/>
      <c r="R1919" s="486"/>
      <c r="S1919" s="487"/>
      <c r="T1919" s="486"/>
      <c r="U1919" s="487"/>
      <c r="V1919" s="486"/>
      <c r="W1919" s="487"/>
      <c r="X1919" s="486"/>
      <c r="Y1919" s="487"/>
      <c r="Z1919" s="486"/>
      <c r="AA1919" s="487"/>
    </row>
    <row r="1920" spans="2:27" x14ac:dyDescent="0.2">
      <c r="B1920" s="406"/>
      <c r="C1920" s="372"/>
      <c r="D1920" s="372"/>
      <c r="E1920" s="486"/>
      <c r="F1920" s="487"/>
      <c r="G1920" s="486"/>
      <c r="H1920" s="487"/>
      <c r="I1920" s="486"/>
      <c r="J1920" s="487"/>
      <c r="K1920" s="486"/>
      <c r="L1920" s="487"/>
      <c r="M1920" s="486"/>
      <c r="N1920" s="487"/>
      <c r="O1920" s="486"/>
      <c r="P1920" s="487"/>
      <c r="Q1920" s="486"/>
      <c r="R1920" s="487"/>
      <c r="S1920" s="486"/>
      <c r="T1920" s="487"/>
      <c r="U1920" s="486"/>
      <c r="V1920" s="487"/>
      <c r="W1920" s="486"/>
      <c r="X1920" s="487"/>
      <c r="Y1920" s="486"/>
      <c r="Z1920" s="487"/>
      <c r="AA1920" s="402"/>
    </row>
    <row r="1921" spans="2:27" x14ac:dyDescent="0.2">
      <c r="B1921" s="405"/>
      <c r="C1921" s="372"/>
      <c r="D1921" s="372"/>
      <c r="E1921" s="402"/>
      <c r="F1921" s="486"/>
      <c r="G1921" s="487"/>
      <c r="H1921" s="486"/>
      <c r="I1921" s="487"/>
      <c r="J1921" s="486"/>
      <c r="K1921" s="487"/>
      <c r="L1921" s="486"/>
      <c r="M1921" s="487"/>
      <c r="N1921" s="486"/>
      <c r="O1921" s="487"/>
      <c r="P1921" s="486"/>
      <c r="Q1921" s="487"/>
      <c r="R1921" s="486"/>
      <c r="S1921" s="487"/>
      <c r="T1921" s="486"/>
      <c r="U1921" s="487"/>
      <c r="V1921" s="486"/>
      <c r="W1921" s="487"/>
      <c r="X1921" s="486"/>
      <c r="Y1921" s="487"/>
      <c r="Z1921" s="486"/>
      <c r="AA1921" s="487"/>
    </row>
    <row r="1922" spans="2:27" x14ac:dyDescent="0.2">
      <c r="B1922" s="406"/>
      <c r="C1922" s="372"/>
      <c r="D1922" s="372"/>
      <c r="E1922" s="486"/>
      <c r="F1922" s="487"/>
      <c r="G1922" s="486"/>
      <c r="H1922" s="487"/>
      <c r="I1922" s="486"/>
      <c r="J1922" s="487"/>
      <c r="K1922" s="486"/>
      <c r="L1922" s="487"/>
      <c r="M1922" s="486"/>
      <c r="N1922" s="487"/>
      <c r="O1922" s="486"/>
      <c r="P1922" s="487"/>
      <c r="Q1922" s="486"/>
      <c r="R1922" s="487"/>
      <c r="S1922" s="486"/>
      <c r="T1922" s="487"/>
      <c r="U1922" s="486"/>
      <c r="V1922" s="487"/>
      <c r="W1922" s="486"/>
      <c r="X1922" s="487"/>
      <c r="Y1922" s="486"/>
      <c r="Z1922" s="487"/>
      <c r="AA1922" s="402"/>
    </row>
    <row r="1923" spans="2:27" x14ac:dyDescent="0.2">
      <c r="B1923" s="405"/>
      <c r="C1923" s="372"/>
      <c r="D1923" s="372"/>
      <c r="E1923" s="402"/>
      <c r="F1923" s="486"/>
      <c r="G1923" s="487"/>
      <c r="H1923" s="486"/>
      <c r="I1923" s="487"/>
      <c r="J1923" s="486"/>
      <c r="K1923" s="487"/>
      <c r="L1923" s="486"/>
      <c r="M1923" s="487"/>
      <c r="N1923" s="486"/>
      <c r="O1923" s="487"/>
      <c r="P1923" s="486"/>
      <c r="Q1923" s="487"/>
      <c r="R1923" s="486"/>
      <c r="S1923" s="487"/>
      <c r="T1923" s="486"/>
      <c r="U1923" s="487"/>
      <c r="V1923" s="486"/>
      <c r="W1923" s="487"/>
      <c r="X1923" s="486"/>
      <c r="Y1923" s="487"/>
      <c r="Z1923" s="486"/>
      <c r="AA1923" s="487"/>
    </row>
    <row r="1924" spans="2:27" x14ac:dyDescent="0.2">
      <c r="B1924" s="406"/>
      <c r="C1924" s="372"/>
      <c r="D1924" s="372"/>
      <c r="E1924" s="486"/>
      <c r="F1924" s="487"/>
      <c r="G1924" s="486"/>
      <c r="H1924" s="487"/>
      <c r="I1924" s="486"/>
      <c r="J1924" s="487"/>
      <c r="K1924" s="486"/>
      <c r="L1924" s="487"/>
      <c r="M1924" s="486"/>
      <c r="N1924" s="487"/>
      <c r="O1924" s="486"/>
      <c r="P1924" s="487"/>
      <c r="Q1924" s="486"/>
      <c r="R1924" s="487"/>
      <c r="S1924" s="486"/>
      <c r="T1924" s="487"/>
      <c r="U1924" s="486"/>
      <c r="V1924" s="487"/>
      <c r="W1924" s="486"/>
      <c r="X1924" s="487"/>
      <c r="Y1924" s="486"/>
      <c r="Z1924" s="487"/>
      <c r="AA1924" s="402"/>
    </row>
    <row r="1925" spans="2:27" x14ac:dyDescent="0.2">
      <c r="B1925" s="405"/>
      <c r="C1925" s="372"/>
      <c r="D1925" s="372"/>
      <c r="E1925" s="402"/>
      <c r="F1925" s="486"/>
      <c r="G1925" s="487"/>
      <c r="H1925" s="486"/>
      <c r="I1925" s="487"/>
      <c r="J1925" s="486"/>
      <c r="K1925" s="487"/>
      <c r="L1925" s="486"/>
      <c r="M1925" s="487"/>
      <c r="N1925" s="486"/>
      <c r="O1925" s="487"/>
      <c r="P1925" s="486"/>
      <c r="Q1925" s="487"/>
      <c r="R1925" s="486"/>
      <c r="S1925" s="487"/>
      <c r="T1925" s="486"/>
      <c r="U1925" s="487"/>
      <c r="V1925" s="486"/>
      <c r="W1925" s="487"/>
      <c r="X1925" s="486"/>
      <c r="Y1925" s="487"/>
      <c r="Z1925" s="486"/>
      <c r="AA1925" s="487"/>
    </row>
    <row r="1926" spans="2:27" x14ac:dyDescent="0.2">
      <c r="B1926" s="406"/>
      <c r="C1926" s="372"/>
      <c r="D1926" s="372"/>
      <c r="E1926" s="486"/>
      <c r="F1926" s="487"/>
      <c r="G1926" s="486"/>
      <c r="H1926" s="487"/>
      <c r="I1926" s="486"/>
      <c r="J1926" s="487"/>
      <c r="K1926" s="486"/>
      <c r="L1926" s="487"/>
      <c r="M1926" s="486"/>
      <c r="N1926" s="487"/>
      <c r="O1926" s="486"/>
      <c r="P1926" s="487"/>
      <c r="Q1926" s="486"/>
      <c r="R1926" s="487"/>
      <c r="S1926" s="486"/>
      <c r="T1926" s="487"/>
      <c r="U1926" s="486"/>
      <c r="V1926" s="487"/>
      <c r="W1926" s="486"/>
      <c r="X1926" s="487"/>
      <c r="Y1926" s="486"/>
      <c r="Z1926" s="487"/>
      <c r="AA1926" s="402"/>
    </row>
    <row r="1927" spans="2:27" x14ac:dyDescent="0.2">
      <c r="B1927" s="405"/>
      <c r="C1927" s="372"/>
      <c r="D1927" s="372"/>
      <c r="E1927" s="402"/>
      <c r="F1927" s="486"/>
      <c r="G1927" s="487"/>
      <c r="H1927" s="486"/>
      <c r="I1927" s="487"/>
      <c r="J1927" s="486"/>
      <c r="K1927" s="487"/>
      <c r="L1927" s="486"/>
      <c r="M1927" s="487"/>
      <c r="N1927" s="486"/>
      <c r="O1927" s="487"/>
      <c r="P1927" s="486"/>
      <c r="Q1927" s="487"/>
      <c r="R1927" s="486"/>
      <c r="S1927" s="487"/>
      <c r="T1927" s="486"/>
      <c r="U1927" s="487"/>
      <c r="V1927" s="486"/>
      <c r="W1927" s="487"/>
      <c r="X1927" s="486"/>
      <c r="Y1927" s="487"/>
      <c r="Z1927" s="486"/>
      <c r="AA1927" s="487"/>
    </row>
    <row r="1928" spans="2:27" x14ac:dyDescent="0.2">
      <c r="B1928" s="406"/>
      <c r="C1928" s="372"/>
      <c r="D1928" s="372"/>
      <c r="E1928" s="486"/>
      <c r="F1928" s="487"/>
      <c r="G1928" s="486"/>
      <c r="H1928" s="487"/>
      <c r="I1928" s="486"/>
      <c r="J1928" s="487"/>
      <c r="K1928" s="486"/>
      <c r="L1928" s="487"/>
      <c r="M1928" s="486"/>
      <c r="N1928" s="487"/>
      <c r="O1928" s="486"/>
      <c r="P1928" s="487"/>
      <c r="Q1928" s="486"/>
      <c r="R1928" s="487"/>
      <c r="S1928" s="486"/>
      <c r="T1928" s="487"/>
      <c r="U1928" s="486"/>
      <c r="V1928" s="487"/>
      <c r="W1928" s="486"/>
      <c r="X1928" s="487"/>
      <c r="Y1928" s="486"/>
      <c r="Z1928" s="487"/>
      <c r="AA1928" s="402"/>
    </row>
    <row r="1929" spans="2:27" x14ac:dyDescent="0.2">
      <c r="B1929" s="405"/>
      <c r="C1929" s="372"/>
      <c r="D1929" s="372"/>
      <c r="E1929" s="402"/>
      <c r="F1929" s="486"/>
      <c r="G1929" s="487"/>
      <c r="H1929" s="486"/>
      <c r="I1929" s="487"/>
      <c r="J1929" s="486"/>
      <c r="K1929" s="487"/>
      <c r="L1929" s="486"/>
      <c r="M1929" s="487"/>
      <c r="N1929" s="486"/>
      <c r="O1929" s="487"/>
      <c r="P1929" s="486"/>
      <c r="Q1929" s="487"/>
      <c r="R1929" s="486"/>
      <c r="S1929" s="487"/>
      <c r="T1929" s="486"/>
      <c r="U1929" s="487"/>
      <c r="V1929" s="486"/>
      <c r="W1929" s="487"/>
      <c r="X1929" s="486"/>
      <c r="Y1929" s="487"/>
      <c r="Z1929" s="486"/>
      <c r="AA1929" s="487"/>
    </row>
    <row r="1930" spans="2:27" x14ac:dyDescent="0.2">
      <c r="B1930" s="406"/>
      <c r="C1930" s="372"/>
      <c r="D1930" s="372"/>
      <c r="E1930" s="486"/>
      <c r="F1930" s="487"/>
      <c r="G1930" s="486"/>
      <c r="H1930" s="487"/>
      <c r="I1930" s="486"/>
      <c r="J1930" s="487"/>
      <c r="K1930" s="486"/>
      <c r="L1930" s="487"/>
      <c r="M1930" s="486"/>
      <c r="N1930" s="487"/>
      <c r="O1930" s="486"/>
      <c r="P1930" s="487"/>
      <c r="Q1930" s="486"/>
      <c r="R1930" s="487"/>
      <c r="S1930" s="486"/>
      <c r="T1930" s="487"/>
      <c r="U1930" s="486"/>
      <c r="V1930" s="487"/>
      <c r="W1930" s="486"/>
      <c r="X1930" s="487"/>
      <c r="Y1930" s="486"/>
      <c r="Z1930" s="487"/>
      <c r="AA1930" s="402"/>
    </row>
    <row r="1931" spans="2:27" x14ac:dyDescent="0.2">
      <c r="B1931" s="405"/>
      <c r="C1931" s="372"/>
      <c r="D1931" s="372"/>
      <c r="E1931" s="402"/>
      <c r="F1931" s="486"/>
      <c r="G1931" s="487"/>
      <c r="H1931" s="486"/>
      <c r="I1931" s="487"/>
      <c r="J1931" s="486"/>
      <c r="K1931" s="487"/>
      <c r="L1931" s="486"/>
      <c r="M1931" s="487"/>
      <c r="N1931" s="486"/>
      <c r="O1931" s="487"/>
      <c r="P1931" s="486"/>
      <c r="Q1931" s="487"/>
      <c r="R1931" s="486"/>
      <c r="S1931" s="487"/>
      <c r="T1931" s="486"/>
      <c r="U1931" s="487"/>
      <c r="V1931" s="486"/>
      <c r="W1931" s="487"/>
      <c r="X1931" s="486"/>
      <c r="Y1931" s="487"/>
      <c r="Z1931" s="486"/>
      <c r="AA1931" s="487"/>
    </row>
    <row r="1932" spans="2:27" x14ac:dyDescent="0.2">
      <c r="B1932" s="406"/>
      <c r="C1932" s="372"/>
      <c r="D1932" s="372"/>
      <c r="E1932" s="486"/>
      <c r="F1932" s="487"/>
      <c r="G1932" s="486"/>
      <c r="H1932" s="487"/>
      <c r="I1932" s="486"/>
      <c r="J1932" s="487"/>
      <c r="K1932" s="486"/>
      <c r="L1932" s="487"/>
      <c r="M1932" s="486"/>
      <c r="N1932" s="487"/>
      <c r="O1932" s="486"/>
      <c r="P1932" s="487"/>
      <c r="Q1932" s="486"/>
      <c r="R1932" s="487"/>
      <c r="S1932" s="486"/>
      <c r="T1932" s="487"/>
      <c r="U1932" s="486"/>
      <c r="V1932" s="487"/>
      <c r="W1932" s="486"/>
      <c r="X1932" s="487"/>
      <c r="Y1932" s="486"/>
      <c r="Z1932" s="487"/>
      <c r="AA1932" s="402"/>
    </row>
    <row r="1933" spans="2:27" x14ac:dyDescent="0.2">
      <c r="B1933" s="405"/>
      <c r="C1933" s="372"/>
      <c r="D1933" s="372"/>
      <c r="E1933" s="402"/>
      <c r="F1933" s="486"/>
      <c r="G1933" s="487"/>
      <c r="H1933" s="486"/>
      <c r="I1933" s="487"/>
      <c r="J1933" s="486"/>
      <c r="K1933" s="487"/>
      <c r="L1933" s="486"/>
      <c r="M1933" s="487"/>
      <c r="N1933" s="486"/>
      <c r="O1933" s="487"/>
      <c r="P1933" s="486"/>
      <c r="Q1933" s="487"/>
      <c r="R1933" s="486"/>
      <c r="S1933" s="487"/>
      <c r="T1933" s="486"/>
      <c r="U1933" s="487"/>
      <c r="V1933" s="486"/>
      <c r="W1933" s="487"/>
      <c r="X1933" s="486"/>
      <c r="Y1933" s="487"/>
      <c r="Z1933" s="486"/>
      <c r="AA1933" s="487"/>
    </row>
    <row r="1934" spans="2:27" x14ac:dyDescent="0.2">
      <c r="B1934" s="406"/>
      <c r="C1934" s="372"/>
      <c r="D1934" s="372"/>
      <c r="E1934" s="486"/>
      <c r="F1934" s="487"/>
      <c r="G1934" s="486"/>
      <c r="H1934" s="487"/>
      <c r="I1934" s="486"/>
      <c r="J1934" s="487"/>
      <c r="K1934" s="486"/>
      <c r="L1934" s="487"/>
      <c r="M1934" s="486"/>
      <c r="N1934" s="487"/>
      <c r="O1934" s="486"/>
      <c r="P1934" s="487"/>
      <c r="Q1934" s="486"/>
      <c r="R1934" s="487"/>
      <c r="S1934" s="486"/>
      <c r="T1934" s="487"/>
      <c r="U1934" s="486"/>
      <c r="V1934" s="487"/>
      <c r="W1934" s="486"/>
      <c r="X1934" s="487"/>
      <c r="Y1934" s="486"/>
      <c r="Z1934" s="487"/>
      <c r="AA1934" s="402"/>
    </row>
    <row r="1935" spans="2:27" x14ac:dyDescent="0.2">
      <c r="B1935" s="405"/>
      <c r="C1935" s="372"/>
      <c r="D1935" s="372"/>
      <c r="E1935" s="402"/>
      <c r="F1935" s="486"/>
      <c r="G1935" s="487"/>
      <c r="H1935" s="486"/>
      <c r="I1935" s="487"/>
      <c r="J1935" s="486"/>
      <c r="K1935" s="487"/>
      <c r="L1935" s="486"/>
      <c r="M1935" s="487"/>
      <c r="N1935" s="486"/>
      <c r="O1935" s="487"/>
      <c r="P1935" s="486"/>
      <c r="Q1935" s="487"/>
      <c r="R1935" s="486"/>
      <c r="S1935" s="487"/>
      <c r="T1935" s="486"/>
      <c r="U1935" s="487"/>
      <c r="V1935" s="486"/>
      <c r="W1935" s="487"/>
      <c r="X1935" s="486"/>
      <c r="Y1935" s="487"/>
      <c r="Z1935" s="486"/>
      <c r="AA1935" s="487"/>
    </row>
    <row r="1936" spans="2:27" x14ac:dyDescent="0.2">
      <c r="B1936" s="406"/>
      <c r="C1936" s="372"/>
      <c r="D1936" s="372"/>
      <c r="E1936" s="486"/>
      <c r="F1936" s="487"/>
      <c r="G1936" s="486"/>
      <c r="H1936" s="487"/>
      <c r="I1936" s="486"/>
      <c r="J1936" s="487"/>
      <c r="K1936" s="486"/>
      <c r="L1936" s="487"/>
      <c r="M1936" s="486"/>
      <c r="N1936" s="487"/>
      <c r="O1936" s="486"/>
      <c r="P1936" s="487"/>
      <c r="Q1936" s="486"/>
      <c r="R1936" s="487"/>
      <c r="S1936" s="486"/>
      <c r="T1936" s="487"/>
      <c r="U1936" s="486"/>
      <c r="V1936" s="487"/>
      <c r="W1936" s="486"/>
      <c r="X1936" s="487"/>
      <c r="Y1936" s="486"/>
      <c r="Z1936" s="487"/>
      <c r="AA1936" s="402"/>
    </row>
    <row r="1937" spans="2:27" x14ac:dyDescent="0.2">
      <c r="B1937" s="405"/>
      <c r="C1937" s="372"/>
      <c r="D1937" s="372"/>
      <c r="E1937" s="402"/>
      <c r="F1937" s="486"/>
      <c r="G1937" s="487"/>
      <c r="H1937" s="486"/>
      <c r="I1937" s="487"/>
      <c r="J1937" s="486"/>
      <c r="K1937" s="487"/>
      <c r="L1937" s="486"/>
      <c r="M1937" s="487"/>
      <c r="N1937" s="486"/>
      <c r="O1937" s="487"/>
      <c r="P1937" s="486"/>
      <c r="Q1937" s="487"/>
      <c r="R1937" s="486"/>
      <c r="S1937" s="487"/>
      <c r="T1937" s="486"/>
      <c r="U1937" s="487"/>
      <c r="V1937" s="486"/>
      <c r="W1937" s="487"/>
      <c r="X1937" s="486"/>
      <c r="Y1937" s="487"/>
      <c r="Z1937" s="486"/>
      <c r="AA1937" s="487"/>
    </row>
    <row r="1938" spans="2:27" x14ac:dyDescent="0.2">
      <c r="B1938" s="406"/>
      <c r="C1938" s="372"/>
      <c r="D1938" s="372"/>
      <c r="E1938" s="486"/>
      <c r="F1938" s="487"/>
      <c r="G1938" s="486"/>
      <c r="H1938" s="487"/>
      <c r="I1938" s="486"/>
      <c r="J1938" s="487"/>
      <c r="K1938" s="486"/>
      <c r="L1938" s="487"/>
      <c r="M1938" s="486"/>
      <c r="N1938" s="487"/>
      <c r="O1938" s="486"/>
      <c r="P1938" s="487"/>
      <c r="Q1938" s="486"/>
      <c r="R1938" s="487"/>
      <c r="S1938" s="486"/>
      <c r="T1938" s="487"/>
      <c r="U1938" s="486"/>
      <c r="V1938" s="487"/>
      <c r="W1938" s="486"/>
      <c r="X1938" s="487"/>
      <c r="Y1938" s="486"/>
      <c r="Z1938" s="487"/>
      <c r="AA1938" s="402"/>
    </row>
    <row r="1939" spans="2:27" x14ac:dyDescent="0.2">
      <c r="B1939" s="405"/>
      <c r="C1939" s="372"/>
      <c r="D1939" s="372"/>
      <c r="E1939" s="402"/>
      <c r="F1939" s="486"/>
      <c r="G1939" s="487"/>
      <c r="H1939" s="486"/>
      <c r="I1939" s="487"/>
      <c r="J1939" s="486"/>
      <c r="K1939" s="487"/>
      <c r="L1939" s="486"/>
      <c r="M1939" s="487"/>
      <c r="N1939" s="486"/>
      <c r="O1939" s="487"/>
      <c r="P1939" s="486"/>
      <c r="Q1939" s="487"/>
      <c r="R1939" s="486"/>
      <c r="S1939" s="487"/>
      <c r="T1939" s="486"/>
      <c r="U1939" s="487"/>
      <c r="V1939" s="486"/>
      <c r="W1939" s="487"/>
      <c r="X1939" s="486"/>
      <c r="Y1939" s="487"/>
      <c r="Z1939" s="486"/>
      <c r="AA1939" s="487"/>
    </row>
    <row r="1940" spans="2:27" x14ac:dyDescent="0.2">
      <c r="B1940" s="406"/>
      <c r="C1940" s="372"/>
      <c r="D1940" s="372"/>
      <c r="E1940" s="486"/>
      <c r="F1940" s="487"/>
      <c r="G1940" s="486"/>
      <c r="H1940" s="487"/>
      <c r="I1940" s="486"/>
      <c r="J1940" s="487"/>
      <c r="K1940" s="486"/>
      <c r="L1940" s="487"/>
      <c r="M1940" s="486"/>
      <c r="N1940" s="487"/>
      <c r="O1940" s="486"/>
      <c r="P1940" s="487"/>
      <c r="Q1940" s="486"/>
      <c r="R1940" s="487"/>
      <c r="S1940" s="486"/>
      <c r="T1940" s="487"/>
      <c r="U1940" s="486"/>
      <c r="V1940" s="487"/>
      <c r="W1940" s="486"/>
      <c r="X1940" s="487"/>
      <c r="Y1940" s="486"/>
      <c r="Z1940" s="487"/>
      <c r="AA1940" s="402"/>
    </row>
    <row r="1941" spans="2:27" x14ac:dyDescent="0.2">
      <c r="B1941" s="405"/>
      <c r="C1941" s="372"/>
      <c r="D1941" s="372"/>
      <c r="E1941" s="402"/>
      <c r="F1941" s="486"/>
      <c r="G1941" s="487"/>
      <c r="H1941" s="486"/>
      <c r="I1941" s="487"/>
      <c r="J1941" s="486"/>
      <c r="K1941" s="487"/>
      <c r="L1941" s="486"/>
      <c r="M1941" s="487"/>
      <c r="N1941" s="486"/>
      <c r="O1941" s="487"/>
      <c r="P1941" s="486"/>
      <c r="Q1941" s="487"/>
      <c r="R1941" s="486"/>
      <c r="S1941" s="487"/>
      <c r="T1941" s="486"/>
      <c r="U1941" s="487"/>
      <c r="V1941" s="486"/>
      <c r="W1941" s="487"/>
      <c r="X1941" s="486"/>
      <c r="Y1941" s="487"/>
      <c r="Z1941" s="486"/>
      <c r="AA1941" s="487"/>
    </row>
    <row r="1942" spans="2:27" x14ac:dyDescent="0.2">
      <c r="B1942" s="406"/>
      <c r="C1942" s="372"/>
      <c r="D1942" s="372"/>
      <c r="E1942" s="486"/>
      <c r="F1942" s="487"/>
      <c r="G1942" s="486"/>
      <c r="H1942" s="487"/>
      <c r="I1942" s="486"/>
      <c r="J1942" s="487"/>
      <c r="K1942" s="486"/>
      <c r="L1942" s="487"/>
      <c r="M1942" s="486"/>
      <c r="N1942" s="487"/>
      <c r="O1942" s="486"/>
      <c r="P1942" s="487"/>
      <c r="Q1942" s="486"/>
      <c r="R1942" s="487"/>
      <c r="S1942" s="486"/>
      <c r="T1942" s="487"/>
      <c r="U1942" s="486"/>
      <c r="V1942" s="487"/>
      <c r="W1942" s="486"/>
      <c r="X1942" s="487"/>
      <c r="Y1942" s="486"/>
      <c r="Z1942" s="487"/>
      <c r="AA1942" s="402"/>
    </row>
    <row r="1943" spans="2:27" x14ac:dyDescent="0.2">
      <c r="B1943" s="405"/>
      <c r="C1943" s="372"/>
      <c r="D1943" s="372"/>
      <c r="E1943" s="402"/>
      <c r="F1943" s="486"/>
      <c r="G1943" s="487"/>
      <c r="H1943" s="486"/>
      <c r="I1943" s="487"/>
      <c r="J1943" s="486"/>
      <c r="K1943" s="487"/>
      <c r="L1943" s="486"/>
      <c r="M1943" s="487"/>
      <c r="N1943" s="486"/>
      <c r="O1943" s="487"/>
      <c r="P1943" s="486"/>
      <c r="Q1943" s="487"/>
      <c r="R1943" s="486"/>
      <c r="S1943" s="487"/>
      <c r="T1943" s="486"/>
      <c r="U1943" s="487"/>
      <c r="V1943" s="486"/>
      <c r="W1943" s="487"/>
      <c r="X1943" s="486"/>
      <c r="Y1943" s="487"/>
      <c r="Z1943" s="486"/>
      <c r="AA1943" s="487"/>
    </row>
    <row r="1944" spans="2:27" x14ac:dyDescent="0.2">
      <c r="B1944" s="406"/>
      <c r="C1944" s="372"/>
      <c r="D1944" s="372"/>
      <c r="E1944" s="486"/>
      <c r="F1944" s="487"/>
      <c r="G1944" s="486"/>
      <c r="H1944" s="487"/>
      <c r="I1944" s="486"/>
      <c r="J1944" s="487"/>
      <c r="K1944" s="486"/>
      <c r="L1944" s="487"/>
      <c r="M1944" s="486"/>
      <c r="N1944" s="487"/>
      <c r="O1944" s="486"/>
      <c r="P1944" s="487"/>
      <c r="Q1944" s="486"/>
      <c r="R1944" s="487"/>
      <c r="S1944" s="486"/>
      <c r="T1944" s="487"/>
      <c r="U1944" s="486"/>
      <c r="V1944" s="487"/>
      <c r="W1944" s="486"/>
      <c r="X1944" s="487"/>
      <c r="Y1944" s="486"/>
      <c r="Z1944" s="487"/>
      <c r="AA1944" s="402"/>
    </row>
    <row r="1945" spans="2:27" x14ac:dyDescent="0.2">
      <c r="B1945" s="405"/>
      <c r="C1945" s="372"/>
      <c r="D1945" s="372"/>
      <c r="E1945" s="402"/>
      <c r="F1945" s="486"/>
      <c r="G1945" s="487"/>
      <c r="H1945" s="486"/>
      <c r="I1945" s="487"/>
      <c r="J1945" s="486"/>
      <c r="K1945" s="487"/>
      <c r="L1945" s="486"/>
      <c r="M1945" s="487"/>
      <c r="N1945" s="486"/>
      <c r="O1945" s="487"/>
      <c r="P1945" s="486"/>
      <c r="Q1945" s="487"/>
      <c r="R1945" s="486"/>
      <c r="S1945" s="487"/>
      <c r="T1945" s="486"/>
      <c r="U1945" s="487"/>
      <c r="V1945" s="486"/>
      <c r="W1945" s="487"/>
      <c r="X1945" s="486"/>
      <c r="Y1945" s="487"/>
      <c r="Z1945" s="486"/>
      <c r="AA1945" s="487"/>
    </row>
    <row r="1946" spans="2:27" x14ac:dyDescent="0.2">
      <c r="B1946" s="406"/>
      <c r="C1946" s="372"/>
      <c r="D1946" s="372"/>
      <c r="E1946" s="486"/>
      <c r="F1946" s="487"/>
      <c r="G1946" s="486"/>
      <c r="H1946" s="487"/>
      <c r="I1946" s="486"/>
      <c r="J1946" s="487"/>
      <c r="K1946" s="486"/>
      <c r="L1946" s="487"/>
      <c r="M1946" s="486"/>
      <c r="N1946" s="487"/>
      <c r="O1946" s="486"/>
      <c r="P1946" s="487"/>
      <c r="Q1946" s="486"/>
      <c r="R1946" s="487"/>
      <c r="S1946" s="486"/>
      <c r="T1946" s="487"/>
      <c r="U1946" s="486"/>
      <c r="V1946" s="487"/>
      <c r="W1946" s="486"/>
      <c r="X1946" s="487"/>
      <c r="Y1946" s="486"/>
      <c r="Z1946" s="487"/>
      <c r="AA1946" s="402"/>
    </row>
    <row r="1947" spans="2:27" x14ac:dyDescent="0.2">
      <c r="B1947" s="405"/>
      <c r="C1947" s="372"/>
      <c r="D1947" s="372"/>
      <c r="E1947" s="402"/>
      <c r="F1947" s="486"/>
      <c r="G1947" s="487"/>
      <c r="H1947" s="486"/>
      <c r="I1947" s="487"/>
      <c r="J1947" s="486"/>
      <c r="K1947" s="487"/>
      <c r="L1947" s="486"/>
      <c r="M1947" s="487"/>
      <c r="N1947" s="486"/>
      <c r="O1947" s="487"/>
      <c r="P1947" s="486"/>
      <c r="Q1947" s="487"/>
      <c r="R1947" s="486"/>
      <c r="S1947" s="487"/>
      <c r="T1947" s="486"/>
      <c r="U1947" s="487"/>
      <c r="V1947" s="486"/>
      <c r="W1947" s="487"/>
      <c r="X1947" s="486"/>
      <c r="Y1947" s="487"/>
      <c r="Z1947" s="486"/>
      <c r="AA1947" s="487"/>
    </row>
    <row r="1948" spans="2:27" x14ac:dyDescent="0.2">
      <c r="B1948" s="406"/>
      <c r="C1948" s="372"/>
      <c r="D1948" s="372"/>
      <c r="E1948" s="486"/>
      <c r="F1948" s="487"/>
      <c r="G1948" s="486"/>
      <c r="H1948" s="487"/>
      <c r="I1948" s="486"/>
      <c r="J1948" s="487"/>
      <c r="K1948" s="486"/>
      <c r="L1948" s="487"/>
      <c r="M1948" s="486"/>
      <c r="N1948" s="487"/>
      <c r="O1948" s="486"/>
      <c r="P1948" s="487"/>
      <c r="Q1948" s="486"/>
      <c r="R1948" s="487"/>
      <c r="S1948" s="486"/>
      <c r="T1948" s="487"/>
      <c r="U1948" s="486"/>
      <c r="V1948" s="487"/>
      <c r="W1948" s="486"/>
      <c r="X1948" s="487"/>
      <c r="Y1948" s="486"/>
      <c r="Z1948" s="487"/>
      <c r="AA1948" s="402"/>
    </row>
    <row r="1949" spans="2:27" x14ac:dyDescent="0.2">
      <c r="B1949" s="405"/>
      <c r="C1949" s="372"/>
      <c r="D1949" s="372"/>
      <c r="E1949" s="402"/>
      <c r="F1949" s="486"/>
      <c r="G1949" s="487"/>
      <c r="H1949" s="486"/>
      <c r="I1949" s="487"/>
      <c r="J1949" s="486"/>
      <c r="K1949" s="487"/>
      <c r="L1949" s="486"/>
      <c r="M1949" s="487"/>
      <c r="N1949" s="486"/>
      <c r="O1949" s="487"/>
      <c r="P1949" s="486"/>
      <c r="Q1949" s="487"/>
      <c r="R1949" s="486"/>
      <c r="S1949" s="487"/>
      <c r="T1949" s="486"/>
      <c r="U1949" s="487"/>
      <c r="V1949" s="486"/>
      <c r="W1949" s="487"/>
      <c r="X1949" s="486"/>
      <c r="Y1949" s="487"/>
      <c r="Z1949" s="486"/>
      <c r="AA1949" s="487"/>
    </row>
    <row r="1950" spans="2:27" x14ac:dyDescent="0.2">
      <c r="B1950" s="406"/>
      <c r="C1950" s="372"/>
      <c r="D1950" s="372"/>
      <c r="E1950" s="486"/>
      <c r="F1950" s="487"/>
      <c r="G1950" s="486"/>
      <c r="H1950" s="487"/>
      <c r="I1950" s="486"/>
      <c r="J1950" s="487"/>
      <c r="K1950" s="486"/>
      <c r="L1950" s="487"/>
      <c r="M1950" s="486"/>
      <c r="N1950" s="487"/>
      <c r="O1950" s="486"/>
      <c r="P1950" s="487"/>
      <c r="Q1950" s="486"/>
      <c r="R1950" s="487"/>
      <c r="S1950" s="486"/>
      <c r="T1950" s="487"/>
      <c r="U1950" s="486"/>
      <c r="V1950" s="487"/>
      <c r="W1950" s="486"/>
      <c r="X1950" s="487"/>
      <c r="Y1950" s="486"/>
      <c r="Z1950" s="487"/>
      <c r="AA1950" s="402"/>
    </row>
    <row r="1951" spans="2:27" x14ac:dyDescent="0.2">
      <c r="B1951" s="405"/>
      <c r="C1951" s="372"/>
      <c r="D1951" s="372"/>
      <c r="E1951" s="402"/>
      <c r="F1951" s="486"/>
      <c r="G1951" s="487"/>
      <c r="H1951" s="486"/>
      <c r="I1951" s="487"/>
      <c r="J1951" s="486"/>
      <c r="K1951" s="487"/>
      <c r="L1951" s="486"/>
      <c r="M1951" s="487"/>
      <c r="N1951" s="486"/>
      <c r="O1951" s="487"/>
      <c r="P1951" s="486"/>
      <c r="Q1951" s="487"/>
      <c r="R1951" s="486"/>
      <c r="S1951" s="487"/>
      <c r="T1951" s="486"/>
      <c r="U1951" s="487"/>
      <c r="V1951" s="486"/>
      <c r="W1951" s="487"/>
      <c r="X1951" s="486"/>
      <c r="Y1951" s="487"/>
      <c r="Z1951" s="486"/>
      <c r="AA1951" s="487"/>
    </row>
    <row r="1952" spans="2:27" x14ac:dyDescent="0.2">
      <c r="B1952" s="406"/>
      <c r="C1952" s="372"/>
      <c r="D1952" s="372"/>
      <c r="E1952" s="486"/>
      <c r="F1952" s="487"/>
      <c r="G1952" s="486"/>
      <c r="H1952" s="487"/>
      <c r="I1952" s="486"/>
      <c r="J1952" s="487"/>
      <c r="K1952" s="486"/>
      <c r="L1952" s="487"/>
      <c r="M1952" s="486"/>
      <c r="N1952" s="487"/>
      <c r="O1952" s="486"/>
      <c r="P1952" s="487"/>
      <c r="Q1952" s="486"/>
      <c r="R1952" s="487"/>
      <c r="S1952" s="486"/>
      <c r="T1952" s="487"/>
      <c r="U1952" s="486"/>
      <c r="V1952" s="487"/>
      <c r="W1952" s="486"/>
      <c r="X1952" s="487"/>
      <c r="Y1952" s="486"/>
      <c r="Z1952" s="487"/>
      <c r="AA1952" s="402"/>
    </row>
    <row r="1953" spans="2:27" x14ac:dyDescent="0.2">
      <c r="B1953" s="405"/>
      <c r="C1953" s="372"/>
      <c r="D1953" s="372"/>
      <c r="E1953" s="402"/>
      <c r="F1953" s="486"/>
      <c r="G1953" s="487"/>
      <c r="H1953" s="486"/>
      <c r="I1953" s="487"/>
      <c r="J1953" s="486"/>
      <c r="K1953" s="487"/>
      <c r="L1953" s="486"/>
      <c r="M1953" s="487"/>
      <c r="N1953" s="486"/>
      <c r="O1953" s="487"/>
      <c r="P1953" s="486"/>
      <c r="Q1953" s="487"/>
      <c r="R1953" s="486"/>
      <c r="S1953" s="487"/>
      <c r="T1953" s="486"/>
      <c r="U1953" s="487"/>
      <c r="V1953" s="486"/>
      <c r="W1953" s="487"/>
      <c r="X1953" s="486"/>
      <c r="Y1953" s="487"/>
      <c r="Z1953" s="486"/>
      <c r="AA1953" s="487"/>
    </row>
    <row r="1954" spans="2:27" x14ac:dyDescent="0.2">
      <c r="B1954" s="406"/>
      <c r="C1954" s="372"/>
      <c r="D1954" s="372"/>
      <c r="E1954" s="486"/>
      <c r="F1954" s="487"/>
      <c r="G1954" s="486"/>
      <c r="H1954" s="487"/>
      <c r="I1954" s="486"/>
      <c r="J1954" s="487"/>
      <c r="K1954" s="486"/>
      <c r="L1954" s="487"/>
      <c r="M1954" s="486"/>
      <c r="N1954" s="487"/>
      <c r="O1954" s="486"/>
      <c r="P1954" s="487"/>
      <c r="Q1954" s="486"/>
      <c r="R1954" s="487"/>
      <c r="S1954" s="486"/>
      <c r="T1954" s="487"/>
      <c r="U1954" s="486"/>
      <c r="V1954" s="487"/>
      <c r="W1954" s="486"/>
      <c r="X1954" s="487"/>
      <c r="Y1954" s="486"/>
      <c r="Z1954" s="487"/>
      <c r="AA1954" s="402"/>
    </row>
    <row r="1955" spans="2:27" x14ac:dyDescent="0.2">
      <c r="B1955" s="405"/>
      <c r="C1955" s="372"/>
      <c r="D1955" s="372"/>
      <c r="E1955" s="402"/>
      <c r="F1955" s="486"/>
      <c r="G1955" s="487"/>
      <c r="H1955" s="486"/>
      <c r="I1955" s="487"/>
      <c r="J1955" s="486"/>
      <c r="K1955" s="487"/>
      <c r="L1955" s="486"/>
      <c r="M1955" s="487"/>
      <c r="N1955" s="486"/>
      <c r="O1955" s="487"/>
      <c r="P1955" s="486"/>
      <c r="Q1955" s="487"/>
      <c r="R1955" s="486"/>
      <c r="S1955" s="487"/>
      <c r="T1955" s="486"/>
      <c r="U1955" s="487"/>
      <c r="V1955" s="486"/>
      <c r="W1955" s="487"/>
      <c r="X1955" s="486"/>
      <c r="Y1955" s="487"/>
      <c r="Z1955" s="486"/>
      <c r="AA1955" s="487"/>
    </row>
    <row r="1956" spans="2:27" x14ac:dyDescent="0.2">
      <c r="B1956" s="406"/>
      <c r="C1956" s="372"/>
      <c r="D1956" s="372"/>
      <c r="E1956" s="486"/>
      <c r="F1956" s="487"/>
      <c r="G1956" s="486"/>
      <c r="H1956" s="487"/>
      <c r="I1956" s="486"/>
      <c r="J1956" s="487"/>
      <c r="K1956" s="486"/>
      <c r="L1956" s="487"/>
      <c r="M1956" s="486"/>
      <c r="N1956" s="487"/>
      <c r="O1956" s="486"/>
      <c r="P1956" s="487"/>
      <c r="Q1956" s="486"/>
      <c r="R1956" s="487"/>
      <c r="S1956" s="486"/>
      <c r="T1956" s="487"/>
      <c r="U1956" s="486"/>
      <c r="V1956" s="487"/>
      <c r="W1956" s="486"/>
      <c r="X1956" s="487"/>
      <c r="Y1956" s="486"/>
      <c r="Z1956" s="487"/>
      <c r="AA1956" s="402"/>
    </row>
    <row r="1957" spans="2:27" x14ac:dyDescent="0.2">
      <c r="B1957" s="405"/>
      <c r="C1957" s="372"/>
      <c r="D1957" s="372"/>
      <c r="E1957" s="402"/>
      <c r="F1957" s="486"/>
      <c r="G1957" s="487"/>
      <c r="H1957" s="486"/>
      <c r="I1957" s="487"/>
      <c r="J1957" s="486"/>
      <c r="K1957" s="487"/>
      <c r="L1957" s="486"/>
      <c r="M1957" s="487"/>
      <c r="N1957" s="486"/>
      <c r="O1957" s="487"/>
      <c r="P1957" s="486"/>
      <c r="Q1957" s="487"/>
      <c r="R1957" s="486"/>
      <c r="S1957" s="487"/>
      <c r="T1957" s="486"/>
      <c r="U1957" s="487"/>
      <c r="V1957" s="486"/>
      <c r="W1957" s="487"/>
      <c r="X1957" s="486"/>
      <c r="Y1957" s="487"/>
      <c r="Z1957" s="486"/>
      <c r="AA1957" s="487"/>
    </row>
    <row r="1958" spans="2:27" x14ac:dyDescent="0.2">
      <c r="B1958" s="406"/>
      <c r="C1958" s="372"/>
      <c r="D1958" s="372"/>
      <c r="E1958" s="486"/>
      <c r="F1958" s="487"/>
      <c r="G1958" s="486"/>
      <c r="H1958" s="487"/>
      <c r="I1958" s="486"/>
      <c r="J1958" s="487"/>
      <c r="K1958" s="486"/>
      <c r="L1958" s="487"/>
      <c r="M1958" s="486"/>
      <c r="N1958" s="487"/>
      <c r="O1958" s="486"/>
      <c r="P1958" s="487"/>
      <c r="Q1958" s="486"/>
      <c r="R1958" s="487"/>
      <c r="S1958" s="486"/>
      <c r="T1958" s="487"/>
      <c r="U1958" s="486"/>
      <c r="V1958" s="487"/>
      <c r="W1958" s="486"/>
      <c r="X1958" s="487"/>
      <c r="Y1958" s="486"/>
      <c r="Z1958" s="487"/>
      <c r="AA1958" s="402"/>
    </row>
    <row r="1959" spans="2:27" x14ac:dyDescent="0.2">
      <c r="B1959" s="405"/>
      <c r="C1959" s="372"/>
      <c r="D1959" s="372"/>
      <c r="E1959" s="402"/>
      <c r="F1959" s="486"/>
      <c r="G1959" s="487"/>
      <c r="H1959" s="486"/>
      <c r="I1959" s="487"/>
      <c r="J1959" s="486"/>
      <c r="K1959" s="487"/>
      <c r="L1959" s="486"/>
      <c r="M1959" s="487"/>
      <c r="N1959" s="486"/>
      <c r="O1959" s="487"/>
      <c r="P1959" s="486"/>
      <c r="Q1959" s="487"/>
      <c r="R1959" s="486"/>
      <c r="S1959" s="487"/>
      <c r="T1959" s="486"/>
      <c r="U1959" s="487"/>
      <c r="V1959" s="486"/>
      <c r="W1959" s="487"/>
      <c r="X1959" s="486"/>
      <c r="Y1959" s="487"/>
      <c r="Z1959" s="486"/>
      <c r="AA1959" s="487"/>
    </row>
    <row r="1960" spans="2:27" x14ac:dyDescent="0.2">
      <c r="B1960" s="406"/>
      <c r="C1960" s="372"/>
      <c r="D1960" s="372"/>
      <c r="E1960" s="486"/>
      <c r="F1960" s="487"/>
      <c r="G1960" s="486"/>
      <c r="H1960" s="487"/>
      <c r="I1960" s="486"/>
      <c r="J1960" s="487"/>
      <c r="K1960" s="486"/>
      <c r="L1960" s="487"/>
      <c r="M1960" s="486"/>
      <c r="N1960" s="487"/>
      <c r="O1960" s="486"/>
      <c r="P1960" s="487"/>
      <c r="Q1960" s="486"/>
      <c r="R1960" s="487"/>
      <c r="S1960" s="486"/>
      <c r="T1960" s="487"/>
      <c r="U1960" s="486"/>
      <c r="V1960" s="487"/>
      <c r="W1960" s="486"/>
      <c r="X1960" s="487"/>
      <c r="Y1960" s="486"/>
      <c r="Z1960" s="487"/>
      <c r="AA1960" s="402"/>
    </row>
    <row r="1961" spans="2:27" x14ac:dyDescent="0.2">
      <c r="B1961" s="405"/>
      <c r="C1961" s="372"/>
      <c r="D1961" s="372"/>
      <c r="E1961" s="402"/>
      <c r="F1961" s="486"/>
      <c r="G1961" s="487"/>
      <c r="H1961" s="486"/>
      <c r="I1961" s="487"/>
      <c r="J1961" s="486"/>
      <c r="K1961" s="487"/>
      <c r="L1961" s="486"/>
      <c r="M1961" s="487"/>
      <c r="N1961" s="486"/>
      <c r="O1961" s="487"/>
      <c r="P1961" s="486"/>
      <c r="Q1961" s="487"/>
      <c r="R1961" s="486"/>
      <c r="S1961" s="487"/>
      <c r="T1961" s="486"/>
      <c r="U1961" s="487"/>
      <c r="V1961" s="486"/>
      <c r="W1961" s="487"/>
      <c r="X1961" s="486"/>
      <c r="Y1961" s="487"/>
      <c r="Z1961" s="486"/>
      <c r="AA1961" s="487"/>
    </row>
    <row r="1962" spans="2:27" x14ac:dyDescent="0.2">
      <c r="B1962" s="406"/>
      <c r="C1962" s="372"/>
      <c r="D1962" s="372"/>
      <c r="E1962" s="486"/>
      <c r="F1962" s="487"/>
      <c r="G1962" s="486"/>
      <c r="H1962" s="487"/>
      <c r="I1962" s="486"/>
      <c r="J1962" s="487"/>
      <c r="K1962" s="486"/>
      <c r="L1962" s="487"/>
      <c r="M1962" s="486"/>
      <c r="N1962" s="487"/>
      <c r="O1962" s="486"/>
      <c r="P1962" s="487"/>
      <c r="Q1962" s="486"/>
      <c r="R1962" s="487"/>
      <c r="S1962" s="486"/>
      <c r="T1962" s="487"/>
      <c r="U1962" s="486"/>
      <c r="V1962" s="487"/>
      <c r="W1962" s="486"/>
      <c r="X1962" s="487"/>
      <c r="Y1962" s="486"/>
      <c r="Z1962" s="487"/>
      <c r="AA1962" s="402"/>
    </row>
    <row r="1963" spans="2:27" x14ac:dyDescent="0.2">
      <c r="B1963" s="405"/>
      <c r="C1963" s="372"/>
      <c r="D1963" s="372"/>
      <c r="E1963" s="402"/>
      <c r="F1963" s="486"/>
      <c r="G1963" s="487"/>
      <c r="H1963" s="486"/>
      <c r="I1963" s="487"/>
      <c r="J1963" s="486"/>
      <c r="K1963" s="487"/>
      <c r="L1963" s="486"/>
      <c r="M1963" s="487"/>
      <c r="N1963" s="486"/>
      <c r="O1963" s="487"/>
      <c r="P1963" s="486"/>
      <c r="Q1963" s="487"/>
      <c r="R1963" s="486"/>
      <c r="S1963" s="487"/>
      <c r="T1963" s="486"/>
      <c r="U1963" s="487"/>
      <c r="V1963" s="486"/>
      <c r="W1963" s="487"/>
      <c r="X1963" s="486"/>
      <c r="Y1963" s="487"/>
      <c r="Z1963" s="486"/>
      <c r="AA1963" s="487"/>
    </row>
    <row r="1964" spans="2:27" x14ac:dyDescent="0.2">
      <c r="B1964" s="406"/>
      <c r="C1964" s="372"/>
      <c r="D1964" s="372"/>
      <c r="E1964" s="486"/>
      <c r="F1964" s="487"/>
      <c r="G1964" s="486"/>
      <c r="H1964" s="487"/>
      <c r="I1964" s="486"/>
      <c r="J1964" s="487"/>
      <c r="K1964" s="486"/>
      <c r="L1964" s="487"/>
      <c r="M1964" s="486"/>
      <c r="N1964" s="487"/>
      <c r="O1964" s="486"/>
      <c r="P1964" s="487"/>
      <c r="Q1964" s="486"/>
      <c r="R1964" s="487"/>
      <c r="S1964" s="486"/>
      <c r="T1964" s="487"/>
      <c r="U1964" s="486"/>
      <c r="V1964" s="487"/>
      <c r="W1964" s="486"/>
      <c r="X1964" s="487"/>
      <c r="Y1964" s="486"/>
      <c r="Z1964" s="487"/>
      <c r="AA1964" s="402"/>
    </row>
    <row r="1965" spans="2:27" x14ac:dyDescent="0.2">
      <c r="B1965" s="405"/>
      <c r="C1965" s="372"/>
      <c r="D1965" s="372"/>
      <c r="E1965" s="402"/>
      <c r="F1965" s="486"/>
      <c r="G1965" s="487"/>
      <c r="H1965" s="486"/>
      <c r="I1965" s="487"/>
      <c r="J1965" s="486"/>
      <c r="K1965" s="487"/>
      <c r="L1965" s="486"/>
      <c r="M1965" s="487"/>
      <c r="N1965" s="486"/>
      <c r="O1965" s="487"/>
      <c r="P1965" s="486"/>
      <c r="Q1965" s="487"/>
      <c r="R1965" s="486"/>
      <c r="S1965" s="487"/>
      <c r="T1965" s="486"/>
      <c r="U1965" s="487"/>
      <c r="V1965" s="486"/>
      <c r="W1965" s="487"/>
      <c r="X1965" s="486"/>
      <c r="Y1965" s="487"/>
      <c r="Z1965" s="486"/>
      <c r="AA1965" s="487"/>
    </row>
    <row r="1966" spans="2:27" x14ac:dyDescent="0.2">
      <c r="B1966" s="406"/>
      <c r="C1966" s="372"/>
      <c r="D1966" s="372"/>
      <c r="E1966" s="486"/>
      <c r="F1966" s="487"/>
      <c r="G1966" s="486"/>
      <c r="H1966" s="487"/>
      <c r="I1966" s="486"/>
      <c r="J1966" s="487"/>
      <c r="K1966" s="486"/>
      <c r="L1966" s="487"/>
      <c r="M1966" s="486"/>
      <c r="N1966" s="487"/>
      <c r="O1966" s="486"/>
      <c r="P1966" s="487"/>
      <c r="Q1966" s="486"/>
      <c r="R1966" s="487"/>
      <c r="S1966" s="486"/>
      <c r="T1966" s="487"/>
      <c r="U1966" s="486"/>
      <c r="V1966" s="487"/>
      <c r="W1966" s="486"/>
      <c r="X1966" s="487"/>
      <c r="Y1966" s="486"/>
      <c r="Z1966" s="487"/>
      <c r="AA1966" s="402"/>
    </row>
    <row r="1967" spans="2:27" x14ac:dyDescent="0.2">
      <c r="B1967" s="405"/>
      <c r="C1967" s="372"/>
      <c r="D1967" s="372"/>
      <c r="E1967" s="402"/>
      <c r="F1967" s="486"/>
      <c r="G1967" s="487"/>
      <c r="H1967" s="486"/>
      <c r="I1967" s="487"/>
      <c r="J1967" s="486"/>
      <c r="K1967" s="487"/>
      <c r="L1967" s="486"/>
      <c r="M1967" s="487"/>
      <c r="N1967" s="486"/>
      <c r="O1967" s="487"/>
      <c r="P1967" s="486"/>
      <c r="Q1967" s="487"/>
      <c r="R1967" s="486"/>
      <c r="S1967" s="487"/>
      <c r="T1967" s="486"/>
      <c r="U1967" s="487"/>
      <c r="V1967" s="486"/>
      <c r="W1967" s="487"/>
      <c r="X1967" s="486"/>
      <c r="Y1967" s="487"/>
      <c r="Z1967" s="486"/>
      <c r="AA1967" s="487"/>
    </row>
    <row r="1968" spans="2:27" x14ac:dyDescent="0.2">
      <c r="B1968" s="406"/>
      <c r="C1968" s="372"/>
      <c r="D1968" s="372"/>
      <c r="E1968" s="486"/>
      <c r="F1968" s="487"/>
      <c r="G1968" s="486"/>
      <c r="H1968" s="487"/>
      <c r="I1968" s="486"/>
      <c r="J1968" s="487"/>
      <c r="K1968" s="486"/>
      <c r="L1968" s="487"/>
      <c r="M1968" s="486"/>
      <c r="N1968" s="487"/>
      <c r="O1968" s="486"/>
      <c r="P1968" s="487"/>
      <c r="Q1968" s="486"/>
      <c r="R1968" s="487"/>
      <c r="S1968" s="486"/>
      <c r="T1968" s="487"/>
      <c r="U1968" s="486"/>
      <c r="V1968" s="487"/>
      <c r="W1968" s="486"/>
      <c r="X1968" s="487"/>
      <c r="Y1968" s="486"/>
      <c r="Z1968" s="487"/>
      <c r="AA1968" s="402"/>
    </row>
    <row r="1969" spans="2:27" x14ac:dyDescent="0.2">
      <c r="B1969" s="405"/>
      <c r="C1969" s="372"/>
      <c r="D1969" s="372"/>
      <c r="E1969" s="402"/>
      <c r="F1969" s="486"/>
      <c r="G1969" s="487"/>
      <c r="H1969" s="486"/>
      <c r="I1969" s="487"/>
      <c r="J1969" s="486"/>
      <c r="K1969" s="487"/>
      <c r="L1969" s="486"/>
      <c r="M1969" s="487"/>
      <c r="N1969" s="486"/>
      <c r="O1969" s="487"/>
      <c r="P1969" s="486"/>
      <c r="Q1969" s="487"/>
      <c r="R1969" s="486"/>
      <c r="S1969" s="487"/>
      <c r="T1969" s="486"/>
      <c r="U1969" s="487"/>
      <c r="V1969" s="486"/>
      <c r="W1969" s="487"/>
      <c r="X1969" s="486"/>
      <c r="Y1969" s="487"/>
      <c r="Z1969" s="486"/>
      <c r="AA1969" s="487"/>
    </row>
    <row r="1970" spans="2:27" x14ac:dyDescent="0.2">
      <c r="B1970" s="406"/>
      <c r="C1970" s="372"/>
      <c r="D1970" s="372"/>
      <c r="E1970" s="486"/>
      <c r="F1970" s="487"/>
      <c r="G1970" s="486"/>
      <c r="H1970" s="487"/>
      <c r="I1970" s="486"/>
      <c r="J1970" s="487"/>
      <c r="K1970" s="486"/>
      <c r="L1970" s="487"/>
      <c r="M1970" s="486"/>
      <c r="N1970" s="487"/>
      <c r="O1970" s="486"/>
      <c r="P1970" s="487"/>
      <c r="Q1970" s="486"/>
      <c r="R1970" s="487"/>
      <c r="S1970" s="486"/>
      <c r="T1970" s="487"/>
      <c r="U1970" s="486"/>
      <c r="V1970" s="487"/>
      <c r="W1970" s="486"/>
      <c r="X1970" s="487"/>
      <c r="Y1970" s="486"/>
      <c r="Z1970" s="487"/>
      <c r="AA1970" s="402"/>
    </row>
    <row r="1971" spans="2:27" x14ac:dyDescent="0.2">
      <c r="B1971" s="405"/>
      <c r="C1971" s="372"/>
      <c r="D1971" s="372"/>
      <c r="E1971" s="402"/>
      <c r="F1971" s="486"/>
      <c r="G1971" s="487"/>
      <c r="H1971" s="486"/>
      <c r="I1971" s="487"/>
      <c r="J1971" s="486"/>
      <c r="K1971" s="487"/>
      <c r="L1971" s="486"/>
      <c r="M1971" s="487"/>
      <c r="N1971" s="486"/>
      <c r="O1971" s="487"/>
      <c r="P1971" s="486"/>
      <c r="Q1971" s="487"/>
      <c r="R1971" s="486"/>
      <c r="S1971" s="487"/>
      <c r="T1971" s="486"/>
      <c r="U1971" s="487"/>
      <c r="V1971" s="486"/>
      <c r="W1971" s="487"/>
      <c r="X1971" s="486"/>
      <c r="Y1971" s="487"/>
      <c r="Z1971" s="486"/>
      <c r="AA1971" s="487"/>
    </row>
    <row r="1972" spans="2:27" x14ac:dyDescent="0.2">
      <c r="B1972" s="406"/>
      <c r="C1972" s="372"/>
      <c r="D1972" s="372"/>
      <c r="E1972" s="486"/>
      <c r="F1972" s="487"/>
      <c r="G1972" s="486"/>
      <c r="H1972" s="487"/>
      <c r="I1972" s="486"/>
      <c r="J1972" s="487"/>
      <c r="K1972" s="486"/>
      <c r="L1972" s="487"/>
      <c r="M1972" s="486"/>
      <c r="N1972" s="487"/>
      <c r="O1972" s="486"/>
      <c r="P1972" s="487"/>
      <c r="Q1972" s="486"/>
      <c r="R1972" s="487"/>
      <c r="S1972" s="486"/>
      <c r="T1972" s="487"/>
      <c r="U1972" s="486"/>
      <c r="V1972" s="487"/>
      <c r="W1972" s="486"/>
      <c r="X1972" s="487"/>
      <c r="Y1972" s="486"/>
      <c r="Z1972" s="487"/>
      <c r="AA1972" s="402"/>
    </row>
    <row r="1973" spans="2:27" x14ac:dyDescent="0.2">
      <c r="B1973" s="405"/>
      <c r="C1973" s="372"/>
      <c r="D1973" s="372"/>
      <c r="E1973" s="402"/>
      <c r="F1973" s="486"/>
      <c r="G1973" s="487"/>
      <c r="H1973" s="486"/>
      <c r="I1973" s="487"/>
      <c r="J1973" s="486"/>
      <c r="K1973" s="487"/>
      <c r="L1973" s="486"/>
      <c r="M1973" s="487"/>
      <c r="N1973" s="486"/>
      <c r="O1973" s="487"/>
      <c r="P1973" s="486"/>
      <c r="Q1973" s="487"/>
      <c r="R1973" s="486"/>
      <c r="S1973" s="487"/>
      <c r="T1973" s="486"/>
      <c r="U1973" s="487"/>
      <c r="V1973" s="486"/>
      <c r="W1973" s="487"/>
      <c r="X1973" s="486"/>
      <c r="Y1973" s="487"/>
      <c r="Z1973" s="486"/>
      <c r="AA1973" s="487"/>
    </row>
    <row r="1974" spans="2:27" x14ac:dyDescent="0.2">
      <c r="B1974" s="406"/>
      <c r="C1974" s="372"/>
      <c r="D1974" s="372"/>
      <c r="E1974" s="486"/>
      <c r="F1974" s="487"/>
      <c r="G1974" s="486"/>
      <c r="H1974" s="487"/>
      <c r="I1974" s="486"/>
      <c r="J1974" s="487"/>
      <c r="K1974" s="486"/>
      <c r="L1974" s="487"/>
      <c r="M1974" s="486"/>
      <c r="N1974" s="487"/>
      <c r="O1974" s="486"/>
      <c r="P1974" s="487"/>
      <c r="Q1974" s="486"/>
      <c r="R1974" s="487"/>
      <c r="S1974" s="486"/>
      <c r="T1974" s="487"/>
      <c r="U1974" s="486"/>
      <c r="V1974" s="487"/>
      <c r="W1974" s="486"/>
      <c r="X1974" s="487"/>
      <c r="Y1974" s="486"/>
      <c r="Z1974" s="487"/>
      <c r="AA1974" s="402"/>
    </row>
    <row r="1975" spans="2:27" x14ac:dyDescent="0.2">
      <c r="B1975" s="405"/>
      <c r="C1975" s="372"/>
      <c r="D1975" s="372"/>
      <c r="E1975" s="402"/>
      <c r="F1975" s="486"/>
      <c r="G1975" s="487"/>
      <c r="H1975" s="486"/>
      <c r="I1975" s="487"/>
      <c r="J1975" s="486"/>
      <c r="K1975" s="487"/>
      <c r="L1975" s="486"/>
      <c r="M1975" s="487"/>
      <c r="N1975" s="486"/>
      <c r="O1975" s="487"/>
      <c r="P1975" s="486"/>
      <c r="Q1975" s="487"/>
      <c r="R1975" s="486"/>
      <c r="S1975" s="487"/>
      <c r="T1975" s="486"/>
      <c r="U1975" s="487"/>
      <c r="V1975" s="486"/>
      <c r="W1975" s="487"/>
      <c r="X1975" s="486"/>
      <c r="Y1975" s="487"/>
      <c r="Z1975" s="486"/>
      <c r="AA1975" s="487"/>
    </row>
    <row r="1976" spans="2:27" x14ac:dyDescent="0.2">
      <c r="B1976" s="406"/>
      <c r="C1976" s="372"/>
      <c r="D1976" s="372"/>
      <c r="E1976" s="486"/>
      <c r="F1976" s="487"/>
      <c r="G1976" s="486"/>
      <c r="H1976" s="487"/>
      <c r="I1976" s="486"/>
      <c r="J1976" s="487"/>
      <c r="K1976" s="486"/>
      <c r="L1976" s="487"/>
      <c r="M1976" s="486"/>
      <c r="N1976" s="487"/>
      <c r="O1976" s="486"/>
      <c r="P1976" s="487"/>
      <c r="Q1976" s="486"/>
      <c r="R1976" s="487"/>
      <c r="S1976" s="486"/>
      <c r="T1976" s="487"/>
      <c r="U1976" s="486"/>
      <c r="V1976" s="487"/>
      <c r="W1976" s="486"/>
      <c r="X1976" s="487"/>
      <c r="Y1976" s="486"/>
      <c r="Z1976" s="487"/>
      <c r="AA1976" s="402"/>
    </row>
    <row r="1977" spans="2:27" x14ac:dyDescent="0.2">
      <c r="B1977" s="405"/>
      <c r="C1977" s="372"/>
      <c r="D1977" s="372"/>
      <c r="E1977" s="402"/>
      <c r="F1977" s="486"/>
      <c r="G1977" s="487"/>
      <c r="H1977" s="486"/>
      <c r="I1977" s="487"/>
      <c r="J1977" s="486"/>
      <c r="K1977" s="487"/>
      <c r="L1977" s="486"/>
      <c r="M1977" s="487"/>
      <c r="N1977" s="486"/>
      <c r="O1977" s="487"/>
      <c r="P1977" s="486"/>
      <c r="Q1977" s="487"/>
      <c r="R1977" s="486"/>
      <c r="S1977" s="487"/>
      <c r="T1977" s="486"/>
      <c r="U1977" s="487"/>
      <c r="V1977" s="486"/>
      <c r="W1977" s="487"/>
      <c r="X1977" s="486"/>
      <c r="Y1977" s="487"/>
      <c r="Z1977" s="486"/>
      <c r="AA1977" s="487"/>
    </row>
    <row r="1978" spans="2:27" x14ac:dyDescent="0.2">
      <c r="B1978" s="406"/>
      <c r="C1978" s="372"/>
      <c r="D1978" s="372"/>
      <c r="E1978" s="486"/>
      <c r="F1978" s="487"/>
      <c r="G1978" s="486"/>
      <c r="H1978" s="487"/>
      <c r="I1978" s="486"/>
      <c r="J1978" s="487"/>
      <c r="K1978" s="486"/>
      <c r="L1978" s="487"/>
      <c r="M1978" s="486"/>
      <c r="N1978" s="487"/>
      <c r="O1978" s="486"/>
      <c r="P1978" s="487"/>
      <c r="Q1978" s="486"/>
      <c r="R1978" s="487"/>
      <c r="S1978" s="486"/>
      <c r="T1978" s="487"/>
      <c r="U1978" s="486"/>
      <c r="V1978" s="487"/>
      <c r="W1978" s="486"/>
      <c r="X1978" s="487"/>
      <c r="Y1978" s="486"/>
      <c r="Z1978" s="487"/>
      <c r="AA1978" s="402"/>
    </row>
    <row r="1979" spans="2:27" x14ac:dyDescent="0.2">
      <c r="B1979" s="405"/>
      <c r="C1979" s="372"/>
      <c r="D1979" s="372"/>
      <c r="E1979" s="402"/>
      <c r="F1979" s="486"/>
      <c r="G1979" s="487"/>
      <c r="H1979" s="486"/>
      <c r="I1979" s="487"/>
      <c r="J1979" s="486"/>
      <c r="K1979" s="487"/>
      <c r="L1979" s="486"/>
      <c r="M1979" s="487"/>
      <c r="N1979" s="486"/>
      <c r="O1979" s="487"/>
      <c r="P1979" s="486"/>
      <c r="Q1979" s="487"/>
      <c r="R1979" s="486"/>
      <c r="S1979" s="487"/>
      <c r="T1979" s="486"/>
      <c r="U1979" s="487"/>
      <c r="V1979" s="486"/>
      <c r="W1979" s="487"/>
      <c r="X1979" s="486"/>
      <c r="Y1979" s="487"/>
      <c r="Z1979" s="486"/>
      <c r="AA1979" s="487"/>
    </row>
    <row r="1980" spans="2:27" x14ac:dyDescent="0.2">
      <c r="B1980" s="406"/>
      <c r="C1980" s="372"/>
      <c r="D1980" s="372"/>
      <c r="E1980" s="486"/>
      <c r="F1980" s="487"/>
      <c r="G1980" s="486"/>
      <c r="H1980" s="487"/>
      <c r="I1980" s="486"/>
      <c r="J1980" s="487"/>
      <c r="K1980" s="486"/>
      <c r="L1980" s="487"/>
      <c r="M1980" s="486"/>
      <c r="N1980" s="487"/>
      <c r="O1980" s="486"/>
      <c r="P1980" s="487"/>
      <c r="Q1980" s="486"/>
      <c r="R1980" s="487"/>
      <c r="S1980" s="486"/>
      <c r="T1980" s="487"/>
      <c r="U1980" s="486"/>
      <c r="V1980" s="487"/>
      <c r="W1980" s="486"/>
      <c r="X1980" s="487"/>
      <c r="Y1980" s="486"/>
      <c r="Z1980" s="487"/>
      <c r="AA1980" s="402"/>
    </row>
    <row r="1981" spans="2:27" x14ac:dyDescent="0.2">
      <c r="B1981" s="405"/>
      <c r="C1981" s="372"/>
      <c r="D1981" s="372"/>
      <c r="E1981" s="402"/>
      <c r="F1981" s="486"/>
      <c r="G1981" s="487"/>
      <c r="H1981" s="486"/>
      <c r="I1981" s="487"/>
      <c r="J1981" s="486"/>
      <c r="K1981" s="487"/>
      <c r="L1981" s="486"/>
      <c r="M1981" s="487"/>
      <c r="N1981" s="486"/>
      <c r="O1981" s="487"/>
      <c r="P1981" s="486"/>
      <c r="Q1981" s="487"/>
      <c r="R1981" s="486"/>
      <c r="S1981" s="487"/>
      <c r="T1981" s="486"/>
      <c r="U1981" s="487"/>
      <c r="V1981" s="486"/>
      <c r="W1981" s="487"/>
      <c r="X1981" s="486"/>
      <c r="Y1981" s="487"/>
      <c r="Z1981" s="486"/>
      <c r="AA1981" s="487"/>
    </row>
    <row r="1982" spans="2:27" x14ac:dyDescent="0.2">
      <c r="B1982" s="406"/>
      <c r="C1982" s="372"/>
      <c r="D1982" s="372"/>
      <c r="E1982" s="486"/>
      <c r="F1982" s="487"/>
      <c r="G1982" s="486"/>
      <c r="H1982" s="487"/>
      <c r="I1982" s="486"/>
      <c r="J1982" s="487"/>
      <c r="K1982" s="486"/>
      <c r="L1982" s="487"/>
      <c r="M1982" s="486"/>
      <c r="N1982" s="487"/>
      <c r="O1982" s="486"/>
      <c r="P1982" s="487"/>
      <c r="Q1982" s="486"/>
      <c r="R1982" s="487"/>
      <c r="S1982" s="486"/>
      <c r="T1982" s="487"/>
      <c r="U1982" s="486"/>
      <c r="V1982" s="487"/>
      <c r="W1982" s="486"/>
      <c r="X1982" s="487"/>
      <c r="Y1982" s="486"/>
      <c r="Z1982" s="487"/>
      <c r="AA1982" s="402"/>
    </row>
    <row r="1983" spans="2:27" x14ac:dyDescent="0.2">
      <c r="B1983" s="405"/>
      <c r="C1983" s="372"/>
      <c r="D1983" s="372"/>
      <c r="E1983" s="402"/>
      <c r="F1983" s="486"/>
      <c r="G1983" s="487"/>
      <c r="H1983" s="486"/>
      <c r="I1983" s="487"/>
      <c r="J1983" s="486"/>
      <c r="K1983" s="487"/>
      <c r="L1983" s="486"/>
      <c r="M1983" s="487"/>
      <c r="N1983" s="486"/>
      <c r="O1983" s="487"/>
      <c r="P1983" s="486"/>
      <c r="Q1983" s="487"/>
      <c r="R1983" s="486"/>
      <c r="S1983" s="487"/>
      <c r="T1983" s="486"/>
      <c r="U1983" s="487"/>
      <c r="V1983" s="486"/>
      <c r="W1983" s="487"/>
      <c r="X1983" s="486"/>
      <c r="Y1983" s="487"/>
      <c r="Z1983" s="486"/>
      <c r="AA1983" s="487"/>
    </row>
    <row r="1984" spans="2:27" x14ac:dyDescent="0.2">
      <c r="B1984" s="406"/>
      <c r="C1984" s="372"/>
      <c r="D1984" s="372"/>
      <c r="E1984" s="486"/>
      <c r="F1984" s="487"/>
      <c r="G1984" s="486"/>
      <c r="H1984" s="487"/>
      <c r="I1984" s="486"/>
      <c r="J1984" s="487"/>
      <c r="K1984" s="486"/>
      <c r="L1984" s="487"/>
      <c r="M1984" s="486"/>
      <c r="N1984" s="487"/>
      <c r="O1984" s="486"/>
      <c r="P1984" s="487"/>
      <c r="Q1984" s="486"/>
      <c r="R1984" s="487"/>
      <c r="S1984" s="486"/>
      <c r="T1984" s="487"/>
      <c r="U1984" s="486"/>
      <c r="V1984" s="487"/>
      <c r="W1984" s="486"/>
      <c r="X1984" s="487"/>
      <c r="Y1984" s="486"/>
      <c r="Z1984" s="487"/>
      <c r="AA1984" s="402"/>
    </row>
    <row r="1985" spans="2:27" x14ac:dyDescent="0.2">
      <c r="B1985" s="405"/>
      <c r="C1985" s="372"/>
      <c r="D1985" s="372"/>
      <c r="E1985" s="402"/>
      <c r="F1985" s="486"/>
      <c r="G1985" s="487"/>
      <c r="H1985" s="486"/>
      <c r="I1985" s="487"/>
      <c r="J1985" s="486"/>
      <c r="K1985" s="487"/>
      <c r="L1985" s="486"/>
      <c r="M1985" s="487"/>
      <c r="N1985" s="486"/>
      <c r="O1985" s="487"/>
      <c r="P1985" s="486"/>
      <c r="Q1985" s="487"/>
      <c r="R1985" s="486"/>
      <c r="S1985" s="487"/>
      <c r="T1985" s="486"/>
      <c r="U1985" s="487"/>
      <c r="V1985" s="486"/>
      <c r="W1985" s="487"/>
      <c r="X1985" s="486"/>
      <c r="Y1985" s="487"/>
      <c r="Z1985" s="486"/>
      <c r="AA1985" s="487"/>
    </row>
    <row r="1986" spans="2:27" x14ac:dyDescent="0.2">
      <c r="B1986" s="406"/>
      <c r="C1986" s="372"/>
      <c r="D1986" s="372"/>
      <c r="E1986" s="486"/>
      <c r="F1986" s="487"/>
      <c r="G1986" s="486"/>
      <c r="H1986" s="487"/>
      <c r="I1986" s="486"/>
      <c r="J1986" s="487"/>
      <c r="K1986" s="486"/>
      <c r="L1986" s="487"/>
      <c r="M1986" s="486"/>
      <c r="N1986" s="487"/>
      <c r="O1986" s="486"/>
      <c r="P1986" s="487"/>
      <c r="Q1986" s="486"/>
      <c r="R1986" s="487"/>
      <c r="S1986" s="486"/>
      <c r="T1986" s="487"/>
      <c r="U1986" s="486"/>
      <c r="V1986" s="487"/>
      <c r="W1986" s="486"/>
      <c r="X1986" s="487"/>
      <c r="Y1986" s="486"/>
      <c r="Z1986" s="487"/>
      <c r="AA1986" s="402"/>
    </row>
    <row r="1987" spans="2:27" x14ac:dyDescent="0.2">
      <c r="B1987" s="405"/>
      <c r="C1987" s="372"/>
      <c r="D1987" s="372"/>
      <c r="E1987" s="402"/>
      <c r="F1987" s="486"/>
      <c r="G1987" s="487"/>
      <c r="H1987" s="486"/>
      <c r="I1987" s="487"/>
      <c r="J1987" s="486"/>
      <c r="K1987" s="487"/>
      <c r="L1987" s="486"/>
      <c r="M1987" s="487"/>
      <c r="N1987" s="486"/>
      <c r="O1987" s="487"/>
      <c r="P1987" s="486"/>
      <c r="Q1987" s="487"/>
      <c r="R1987" s="486"/>
      <c r="S1987" s="487"/>
      <c r="T1987" s="486"/>
      <c r="U1987" s="487"/>
      <c r="V1987" s="486"/>
      <c r="W1987" s="487"/>
      <c r="X1987" s="486"/>
      <c r="Y1987" s="487"/>
      <c r="Z1987" s="486"/>
      <c r="AA1987" s="487"/>
    </row>
    <row r="1988" spans="2:27" x14ac:dyDescent="0.2">
      <c r="B1988" s="406"/>
      <c r="C1988" s="372"/>
      <c r="D1988" s="372"/>
      <c r="E1988" s="486"/>
      <c r="F1988" s="487"/>
      <c r="G1988" s="486"/>
      <c r="H1988" s="487"/>
      <c r="I1988" s="486"/>
      <c r="J1988" s="487"/>
      <c r="K1988" s="486"/>
      <c r="L1988" s="487"/>
      <c r="M1988" s="486"/>
      <c r="N1988" s="487"/>
      <c r="O1988" s="486"/>
      <c r="P1988" s="487"/>
      <c r="Q1988" s="486"/>
      <c r="R1988" s="487"/>
      <c r="S1988" s="486"/>
      <c r="T1988" s="487"/>
      <c r="U1988" s="486"/>
      <c r="V1988" s="487"/>
      <c r="W1988" s="486"/>
      <c r="X1988" s="487"/>
      <c r="Y1988" s="486"/>
      <c r="Z1988" s="487"/>
      <c r="AA1988" s="402"/>
    </row>
    <row r="1989" spans="2:27" x14ac:dyDescent="0.2">
      <c r="B1989" s="405"/>
      <c r="C1989" s="372"/>
      <c r="D1989" s="372"/>
      <c r="E1989" s="402"/>
      <c r="F1989" s="486"/>
      <c r="G1989" s="487"/>
      <c r="H1989" s="486"/>
      <c r="I1989" s="487"/>
      <c r="J1989" s="486"/>
      <c r="K1989" s="487"/>
      <c r="L1989" s="486"/>
      <c r="M1989" s="487"/>
      <c r="N1989" s="486"/>
      <c r="O1989" s="487"/>
      <c r="P1989" s="486"/>
      <c r="Q1989" s="487"/>
      <c r="R1989" s="486"/>
      <c r="S1989" s="487"/>
      <c r="T1989" s="486"/>
      <c r="U1989" s="487"/>
      <c r="V1989" s="486"/>
      <c r="W1989" s="487"/>
      <c r="X1989" s="486"/>
      <c r="Y1989" s="487"/>
      <c r="Z1989" s="486"/>
      <c r="AA1989" s="487"/>
    </row>
    <row r="1990" spans="2:27" x14ac:dyDescent="0.2">
      <c r="B1990" s="406"/>
      <c r="C1990" s="372"/>
      <c r="D1990" s="372"/>
      <c r="E1990" s="486"/>
      <c r="F1990" s="487"/>
      <c r="G1990" s="486"/>
      <c r="H1990" s="487"/>
      <c r="I1990" s="486"/>
      <c r="J1990" s="487"/>
      <c r="K1990" s="486"/>
      <c r="L1990" s="487"/>
      <c r="M1990" s="486"/>
      <c r="N1990" s="487"/>
      <c r="O1990" s="486"/>
      <c r="P1990" s="487"/>
      <c r="Q1990" s="486"/>
      <c r="R1990" s="487"/>
      <c r="S1990" s="486"/>
      <c r="T1990" s="487"/>
      <c r="U1990" s="486"/>
      <c r="V1990" s="487"/>
      <c r="W1990" s="486"/>
      <c r="X1990" s="487"/>
      <c r="Y1990" s="486"/>
      <c r="Z1990" s="487"/>
      <c r="AA1990" s="402"/>
    </row>
    <row r="1991" spans="2:27" x14ac:dyDescent="0.2">
      <c r="B1991" s="405"/>
      <c r="C1991" s="372"/>
      <c r="D1991" s="372"/>
      <c r="E1991" s="402"/>
      <c r="F1991" s="486"/>
      <c r="G1991" s="487"/>
      <c r="H1991" s="486"/>
      <c r="I1991" s="487"/>
      <c r="J1991" s="486"/>
      <c r="K1991" s="487"/>
      <c r="L1991" s="486"/>
      <c r="M1991" s="487"/>
      <c r="N1991" s="486"/>
      <c r="O1991" s="487"/>
      <c r="P1991" s="486"/>
      <c r="Q1991" s="487"/>
      <c r="R1991" s="486"/>
      <c r="S1991" s="487"/>
      <c r="T1991" s="486"/>
      <c r="U1991" s="487"/>
      <c r="V1991" s="486"/>
      <c r="W1991" s="487"/>
      <c r="X1991" s="486"/>
      <c r="Y1991" s="487"/>
      <c r="Z1991" s="486"/>
      <c r="AA1991" s="487"/>
    </row>
    <row r="1992" spans="2:27" x14ac:dyDescent="0.2">
      <c r="B1992" s="406"/>
      <c r="C1992" s="372"/>
      <c r="D1992" s="372"/>
      <c r="E1992" s="486"/>
      <c r="F1992" s="487"/>
      <c r="G1992" s="486"/>
      <c r="H1992" s="487"/>
      <c r="I1992" s="486"/>
      <c r="J1992" s="487"/>
      <c r="K1992" s="486"/>
      <c r="L1992" s="487"/>
      <c r="M1992" s="486"/>
      <c r="N1992" s="487"/>
      <c r="O1992" s="486"/>
      <c r="P1992" s="487"/>
      <c r="Q1992" s="486"/>
      <c r="R1992" s="487"/>
      <c r="S1992" s="486"/>
      <c r="T1992" s="487"/>
      <c r="U1992" s="486"/>
      <c r="V1992" s="487"/>
      <c r="W1992" s="486"/>
      <c r="X1992" s="487"/>
      <c r="Y1992" s="486"/>
      <c r="Z1992" s="487"/>
      <c r="AA1992" s="402"/>
    </row>
    <row r="1993" spans="2:27" x14ac:dyDescent="0.2">
      <c r="B1993" s="405"/>
      <c r="C1993" s="372"/>
      <c r="D1993" s="372"/>
      <c r="E1993" s="402"/>
      <c r="F1993" s="486"/>
      <c r="G1993" s="487"/>
      <c r="H1993" s="486"/>
      <c r="I1993" s="487"/>
      <c r="J1993" s="486"/>
      <c r="K1993" s="487"/>
      <c r="L1993" s="486"/>
      <c r="M1993" s="487"/>
      <c r="N1993" s="486"/>
      <c r="O1993" s="487"/>
      <c r="P1993" s="486"/>
      <c r="Q1993" s="487"/>
      <c r="R1993" s="486"/>
      <c r="S1993" s="487"/>
      <c r="T1993" s="486"/>
      <c r="U1993" s="487"/>
      <c r="V1993" s="486"/>
      <c r="W1993" s="487"/>
      <c r="X1993" s="486"/>
      <c r="Y1993" s="487"/>
      <c r="Z1993" s="486"/>
      <c r="AA1993" s="487"/>
    </row>
    <row r="1994" spans="2:27" x14ac:dyDescent="0.2">
      <c r="B1994" s="406"/>
      <c r="C1994" s="372"/>
      <c r="D1994" s="372"/>
      <c r="E1994" s="486"/>
      <c r="F1994" s="487"/>
      <c r="G1994" s="486"/>
      <c r="H1994" s="487"/>
      <c r="I1994" s="486"/>
      <c r="J1994" s="487"/>
      <c r="K1994" s="486"/>
      <c r="L1994" s="487"/>
      <c r="M1994" s="486"/>
      <c r="N1994" s="487"/>
      <c r="O1994" s="486"/>
      <c r="P1994" s="487"/>
      <c r="Q1994" s="486"/>
      <c r="R1994" s="487"/>
      <c r="S1994" s="486"/>
      <c r="T1994" s="487"/>
      <c r="U1994" s="486"/>
      <c r="V1994" s="487"/>
      <c r="W1994" s="486"/>
      <c r="X1994" s="487"/>
      <c r="Y1994" s="486"/>
      <c r="Z1994" s="487"/>
      <c r="AA1994" s="402"/>
    </row>
    <row r="1995" spans="2:27" x14ac:dyDescent="0.2">
      <c r="B1995" s="405"/>
      <c r="C1995" s="372"/>
      <c r="D1995" s="372"/>
      <c r="E1995" s="402"/>
      <c r="F1995" s="486"/>
      <c r="G1995" s="487"/>
      <c r="H1995" s="486"/>
      <c r="I1995" s="487"/>
      <c r="J1995" s="486"/>
      <c r="K1995" s="487"/>
      <c r="L1995" s="486"/>
      <c r="M1995" s="487"/>
      <c r="N1995" s="486"/>
      <c r="O1995" s="487"/>
      <c r="P1995" s="486"/>
      <c r="Q1995" s="487"/>
      <c r="R1995" s="486"/>
      <c r="S1995" s="487"/>
      <c r="T1995" s="486"/>
      <c r="U1995" s="487"/>
      <c r="V1995" s="486"/>
      <c r="W1995" s="487"/>
      <c r="X1995" s="486"/>
      <c r="Y1995" s="487"/>
      <c r="Z1995" s="486"/>
      <c r="AA1995" s="487"/>
    </row>
    <row r="1996" spans="2:27" x14ac:dyDescent="0.2">
      <c r="B1996" s="406"/>
      <c r="C1996" s="372"/>
      <c r="D1996" s="372"/>
      <c r="E1996" s="486"/>
      <c r="F1996" s="487"/>
      <c r="G1996" s="486"/>
      <c r="H1996" s="487"/>
      <c r="I1996" s="486"/>
      <c r="J1996" s="487"/>
      <c r="K1996" s="486"/>
      <c r="L1996" s="487"/>
      <c r="M1996" s="486"/>
      <c r="N1996" s="487"/>
      <c r="O1996" s="486"/>
      <c r="P1996" s="487"/>
      <c r="Q1996" s="486"/>
      <c r="R1996" s="487"/>
      <c r="S1996" s="486"/>
      <c r="T1996" s="487"/>
      <c r="U1996" s="486"/>
      <c r="V1996" s="487"/>
      <c r="W1996" s="486"/>
      <c r="X1996" s="487"/>
      <c r="Y1996" s="486"/>
      <c r="Z1996" s="487"/>
      <c r="AA1996" s="402"/>
    </row>
    <row r="1997" spans="2:27" x14ac:dyDescent="0.2">
      <c r="B1997" s="405"/>
      <c r="C1997" s="372"/>
      <c r="D1997" s="372"/>
      <c r="E1997" s="402"/>
      <c r="F1997" s="486"/>
      <c r="G1997" s="487"/>
      <c r="H1997" s="486"/>
      <c r="I1997" s="487"/>
      <c r="J1997" s="486"/>
      <c r="K1997" s="487"/>
      <c r="L1997" s="486"/>
      <c r="M1997" s="487"/>
      <c r="N1997" s="486"/>
      <c r="O1997" s="487"/>
      <c r="P1997" s="486"/>
      <c r="Q1997" s="487"/>
      <c r="R1997" s="486"/>
      <c r="S1997" s="487"/>
      <c r="T1997" s="486"/>
      <c r="U1997" s="487"/>
      <c r="V1997" s="486"/>
      <c r="W1997" s="487"/>
      <c r="X1997" s="486"/>
      <c r="Y1997" s="487"/>
      <c r="Z1997" s="486"/>
      <c r="AA1997" s="487"/>
    </row>
    <row r="1998" spans="2:27" x14ac:dyDescent="0.2">
      <c r="B1998" s="406"/>
      <c r="C1998" s="372"/>
      <c r="D1998" s="372"/>
      <c r="E1998" s="486"/>
      <c r="F1998" s="487"/>
      <c r="G1998" s="486"/>
      <c r="H1998" s="487"/>
      <c r="I1998" s="486"/>
      <c r="J1998" s="487"/>
      <c r="K1998" s="486"/>
      <c r="L1998" s="487"/>
      <c r="M1998" s="486"/>
      <c r="N1998" s="487"/>
      <c r="O1998" s="486"/>
      <c r="P1998" s="487"/>
      <c r="Q1998" s="486"/>
      <c r="R1998" s="487"/>
      <c r="S1998" s="486"/>
      <c r="T1998" s="487"/>
      <c r="U1998" s="486"/>
      <c r="V1998" s="487"/>
      <c r="W1998" s="486"/>
      <c r="X1998" s="487"/>
      <c r="Y1998" s="486"/>
      <c r="Z1998" s="487"/>
      <c r="AA1998" s="402"/>
    </row>
    <row r="1999" spans="2:27" x14ac:dyDescent="0.2">
      <c r="B1999" s="405"/>
      <c r="C1999" s="372"/>
      <c r="D1999" s="372"/>
      <c r="E1999" s="402"/>
      <c r="F1999" s="486"/>
      <c r="G1999" s="487"/>
      <c r="H1999" s="486"/>
      <c r="I1999" s="487"/>
      <c r="J1999" s="486"/>
      <c r="K1999" s="487"/>
      <c r="L1999" s="486"/>
      <c r="M1999" s="487"/>
      <c r="N1999" s="486"/>
      <c r="O1999" s="487"/>
      <c r="P1999" s="486"/>
      <c r="Q1999" s="487"/>
      <c r="R1999" s="486"/>
      <c r="S1999" s="487"/>
      <c r="T1999" s="486"/>
      <c r="U1999" s="487"/>
      <c r="V1999" s="486"/>
      <c r="W1999" s="487"/>
      <c r="X1999" s="486"/>
      <c r="Y1999" s="487"/>
      <c r="Z1999" s="486"/>
      <c r="AA1999" s="487"/>
    </row>
    <row r="2000" spans="2:27" x14ac:dyDescent="0.2">
      <c r="B2000" s="406"/>
      <c r="C2000" s="372"/>
      <c r="D2000" s="372"/>
      <c r="E2000" s="486"/>
      <c r="F2000" s="487"/>
      <c r="G2000" s="486"/>
      <c r="H2000" s="487"/>
      <c r="I2000" s="486"/>
      <c r="J2000" s="487"/>
      <c r="K2000" s="486"/>
      <c r="L2000" s="487"/>
      <c r="M2000" s="486"/>
      <c r="N2000" s="487"/>
      <c r="O2000" s="486"/>
      <c r="P2000" s="487"/>
      <c r="Q2000" s="486"/>
      <c r="R2000" s="487"/>
      <c r="S2000" s="486"/>
      <c r="T2000" s="487"/>
      <c r="U2000" s="486"/>
      <c r="V2000" s="487"/>
      <c r="W2000" s="486"/>
      <c r="X2000" s="487"/>
      <c r="Y2000" s="486"/>
      <c r="Z2000" s="487"/>
      <c r="AA2000" s="402"/>
    </row>
    <row r="2001" spans="2:27" x14ac:dyDescent="0.2">
      <c r="B2001" s="405"/>
      <c r="C2001" s="372"/>
      <c r="D2001" s="372"/>
      <c r="E2001" s="402"/>
      <c r="F2001" s="486"/>
      <c r="G2001" s="487"/>
      <c r="H2001" s="486"/>
      <c r="I2001" s="487"/>
      <c r="J2001" s="486"/>
      <c r="K2001" s="487"/>
      <c r="L2001" s="486"/>
      <c r="M2001" s="487"/>
      <c r="N2001" s="486"/>
      <c r="O2001" s="487"/>
      <c r="P2001" s="486"/>
      <c r="Q2001" s="487"/>
      <c r="R2001" s="486"/>
      <c r="S2001" s="487"/>
      <c r="T2001" s="486"/>
      <c r="U2001" s="487"/>
      <c r="V2001" s="486"/>
      <c r="W2001" s="487"/>
      <c r="X2001" s="486"/>
      <c r="Y2001" s="487"/>
      <c r="Z2001" s="486"/>
      <c r="AA2001" s="487"/>
    </row>
    <row r="2002" spans="2:27" x14ac:dyDescent="0.2">
      <c r="B2002" s="406"/>
      <c r="C2002" s="372"/>
      <c r="D2002" s="372"/>
      <c r="E2002" s="486"/>
      <c r="F2002" s="487"/>
      <c r="G2002" s="486"/>
      <c r="H2002" s="487"/>
      <c r="I2002" s="486"/>
      <c r="J2002" s="487"/>
      <c r="K2002" s="486"/>
      <c r="L2002" s="487"/>
      <c r="M2002" s="486"/>
      <c r="N2002" s="487"/>
      <c r="O2002" s="486"/>
      <c r="P2002" s="487"/>
      <c r="Q2002" s="486"/>
      <c r="R2002" s="487"/>
      <c r="S2002" s="486"/>
      <c r="T2002" s="487"/>
      <c r="U2002" s="486"/>
      <c r="V2002" s="487"/>
      <c r="W2002" s="486"/>
      <c r="X2002" s="487"/>
      <c r="Y2002" s="486"/>
      <c r="Z2002" s="487"/>
      <c r="AA2002" s="402"/>
    </row>
    <row r="2003" spans="2:27" x14ac:dyDescent="0.2">
      <c r="B2003" s="405"/>
      <c r="C2003" s="372"/>
      <c r="D2003" s="372"/>
      <c r="E2003" s="402"/>
      <c r="F2003" s="486"/>
      <c r="G2003" s="487"/>
      <c r="H2003" s="486"/>
      <c r="I2003" s="487"/>
      <c r="J2003" s="486"/>
      <c r="K2003" s="487"/>
      <c r="L2003" s="486"/>
      <c r="M2003" s="487"/>
      <c r="N2003" s="486"/>
      <c r="O2003" s="487"/>
      <c r="P2003" s="486"/>
      <c r="Q2003" s="487"/>
      <c r="R2003" s="486"/>
      <c r="S2003" s="487"/>
      <c r="T2003" s="486"/>
      <c r="U2003" s="487"/>
      <c r="V2003" s="486"/>
      <c r="W2003" s="487"/>
      <c r="X2003" s="486"/>
      <c r="Y2003" s="487"/>
      <c r="Z2003" s="486"/>
      <c r="AA2003" s="487"/>
    </row>
    <row r="2004" spans="2:27" x14ac:dyDescent="0.2">
      <c r="B2004" s="406"/>
      <c r="C2004" s="372"/>
      <c r="D2004" s="372"/>
      <c r="E2004" s="486"/>
      <c r="F2004" s="487"/>
      <c r="G2004" s="486"/>
      <c r="H2004" s="487"/>
      <c r="I2004" s="486"/>
      <c r="J2004" s="487"/>
      <c r="K2004" s="486"/>
      <c r="L2004" s="487"/>
      <c r="M2004" s="486"/>
      <c r="N2004" s="487"/>
      <c r="O2004" s="486"/>
      <c r="P2004" s="487"/>
      <c r="Q2004" s="486"/>
      <c r="R2004" s="487"/>
      <c r="S2004" s="486"/>
      <c r="T2004" s="487"/>
      <c r="U2004" s="486"/>
      <c r="V2004" s="487"/>
      <c r="W2004" s="486"/>
      <c r="X2004" s="487"/>
      <c r="Y2004" s="486"/>
      <c r="Z2004" s="487"/>
      <c r="AA2004" s="402"/>
    </row>
    <row r="2005" spans="2:27" x14ac:dyDescent="0.2">
      <c r="B2005" s="405"/>
      <c r="C2005" s="372"/>
      <c r="D2005" s="372"/>
      <c r="E2005" s="402"/>
      <c r="F2005" s="486"/>
      <c r="G2005" s="487"/>
      <c r="H2005" s="486"/>
      <c r="I2005" s="487"/>
      <c r="J2005" s="486"/>
      <c r="K2005" s="487"/>
      <c r="L2005" s="486"/>
      <c r="M2005" s="487"/>
      <c r="N2005" s="486"/>
      <c r="O2005" s="487"/>
      <c r="P2005" s="486"/>
      <c r="Q2005" s="487"/>
      <c r="R2005" s="486"/>
      <c r="S2005" s="487"/>
      <c r="T2005" s="486"/>
      <c r="U2005" s="487"/>
      <c r="V2005" s="486"/>
      <c r="W2005" s="487"/>
      <c r="X2005" s="486"/>
      <c r="Y2005" s="487"/>
      <c r="Z2005" s="486"/>
      <c r="AA2005" s="487"/>
    </row>
    <row r="2006" spans="2:27" x14ac:dyDescent="0.2">
      <c r="B2006" s="406"/>
      <c r="C2006" s="372"/>
      <c r="D2006" s="372"/>
      <c r="E2006" s="486"/>
      <c r="F2006" s="487"/>
      <c r="G2006" s="486"/>
      <c r="H2006" s="487"/>
      <c r="I2006" s="486"/>
      <c r="J2006" s="487"/>
      <c r="K2006" s="486"/>
      <c r="L2006" s="487"/>
      <c r="M2006" s="486"/>
      <c r="N2006" s="487"/>
      <c r="O2006" s="486"/>
      <c r="P2006" s="487"/>
      <c r="Q2006" s="486"/>
      <c r="R2006" s="487"/>
      <c r="S2006" s="486"/>
      <c r="T2006" s="487"/>
      <c r="U2006" s="486"/>
      <c r="V2006" s="487"/>
      <c r="W2006" s="486"/>
      <c r="X2006" s="487"/>
      <c r="Y2006" s="486"/>
      <c r="Z2006" s="487"/>
      <c r="AA2006" s="402"/>
    </row>
    <row r="2007" spans="2:27" x14ac:dyDescent="0.2">
      <c r="B2007" s="405"/>
      <c r="C2007" s="372"/>
      <c r="D2007" s="372"/>
      <c r="E2007" s="402"/>
      <c r="F2007" s="486"/>
      <c r="G2007" s="487"/>
      <c r="H2007" s="486"/>
      <c r="I2007" s="487"/>
      <c r="J2007" s="486"/>
      <c r="K2007" s="487"/>
      <c r="L2007" s="486"/>
      <c r="M2007" s="487"/>
      <c r="N2007" s="486"/>
      <c r="O2007" s="487"/>
      <c r="P2007" s="486"/>
      <c r="Q2007" s="487"/>
      <c r="R2007" s="486"/>
      <c r="S2007" s="487"/>
      <c r="T2007" s="486"/>
      <c r="U2007" s="487"/>
      <c r="V2007" s="486"/>
      <c r="W2007" s="487"/>
      <c r="X2007" s="486"/>
      <c r="Y2007" s="487"/>
      <c r="Z2007" s="486"/>
      <c r="AA2007" s="487"/>
    </row>
    <row r="2008" spans="2:27" x14ac:dyDescent="0.2">
      <c r="B2008" s="406"/>
      <c r="C2008" s="372"/>
      <c r="D2008" s="372"/>
      <c r="E2008" s="486"/>
      <c r="F2008" s="487"/>
      <c r="G2008" s="486"/>
      <c r="H2008" s="487"/>
      <c r="I2008" s="486"/>
      <c r="J2008" s="487"/>
      <c r="K2008" s="486"/>
      <c r="L2008" s="487"/>
      <c r="M2008" s="486"/>
      <c r="N2008" s="487"/>
      <c r="O2008" s="486"/>
      <c r="P2008" s="487"/>
      <c r="Q2008" s="486"/>
      <c r="R2008" s="487"/>
      <c r="S2008" s="486"/>
      <c r="T2008" s="487"/>
      <c r="U2008" s="486"/>
      <c r="V2008" s="487"/>
      <c r="W2008" s="486"/>
      <c r="X2008" s="487"/>
      <c r="Y2008" s="486"/>
      <c r="Z2008" s="487"/>
      <c r="AA2008" s="402"/>
    </row>
    <row r="2009" spans="2:27" x14ac:dyDescent="0.2">
      <c r="B2009" s="405"/>
      <c r="C2009" s="372"/>
      <c r="D2009" s="372"/>
      <c r="E2009" s="402"/>
      <c r="F2009" s="486"/>
      <c r="G2009" s="487"/>
      <c r="H2009" s="486"/>
      <c r="I2009" s="487"/>
      <c r="J2009" s="486"/>
      <c r="K2009" s="487"/>
      <c r="L2009" s="486"/>
      <c r="M2009" s="487"/>
      <c r="N2009" s="486"/>
      <c r="O2009" s="487"/>
      <c r="P2009" s="486"/>
      <c r="Q2009" s="487"/>
      <c r="R2009" s="486"/>
      <c r="S2009" s="487"/>
      <c r="T2009" s="486"/>
      <c r="U2009" s="487"/>
      <c r="V2009" s="486"/>
      <c r="W2009" s="487"/>
      <c r="X2009" s="486"/>
      <c r="Y2009" s="487"/>
      <c r="Z2009" s="486"/>
      <c r="AA2009" s="487"/>
    </row>
    <row r="2010" spans="2:27" x14ac:dyDescent="0.2">
      <c r="B2010" s="406"/>
      <c r="C2010" s="372"/>
      <c r="D2010" s="372"/>
      <c r="E2010" s="486"/>
      <c r="F2010" s="487"/>
      <c r="G2010" s="486"/>
      <c r="H2010" s="487"/>
      <c r="I2010" s="486"/>
      <c r="J2010" s="487"/>
      <c r="K2010" s="486"/>
      <c r="L2010" s="487"/>
      <c r="M2010" s="486"/>
      <c r="N2010" s="487"/>
      <c r="O2010" s="486"/>
      <c r="P2010" s="487"/>
      <c r="Q2010" s="486"/>
      <c r="R2010" s="487"/>
      <c r="S2010" s="486"/>
      <c r="T2010" s="487"/>
      <c r="U2010" s="486"/>
      <c r="V2010" s="487"/>
      <c r="W2010" s="486"/>
      <c r="X2010" s="487"/>
      <c r="Y2010" s="486"/>
      <c r="Z2010" s="487"/>
      <c r="AA2010" s="402"/>
    </row>
    <row r="2011" spans="2:27" x14ac:dyDescent="0.2">
      <c r="B2011" s="405"/>
      <c r="C2011" s="372"/>
      <c r="D2011" s="372"/>
      <c r="E2011" s="402"/>
      <c r="F2011" s="486"/>
      <c r="G2011" s="487"/>
      <c r="H2011" s="486"/>
      <c r="I2011" s="487"/>
      <c r="J2011" s="486"/>
      <c r="K2011" s="487"/>
      <c r="L2011" s="486"/>
      <c r="M2011" s="487"/>
      <c r="N2011" s="486"/>
      <c r="O2011" s="487"/>
      <c r="P2011" s="486"/>
      <c r="Q2011" s="487"/>
      <c r="R2011" s="486"/>
      <c r="S2011" s="487"/>
      <c r="T2011" s="486"/>
      <c r="U2011" s="487"/>
      <c r="V2011" s="486"/>
      <c r="W2011" s="487"/>
      <c r="X2011" s="486"/>
      <c r="Y2011" s="487"/>
      <c r="Z2011" s="486"/>
      <c r="AA2011" s="487"/>
    </row>
    <row r="2012" spans="2:27" x14ac:dyDescent="0.2">
      <c r="B2012" s="406"/>
      <c r="C2012" s="372"/>
      <c r="D2012" s="372"/>
      <c r="E2012" s="486"/>
      <c r="F2012" s="487"/>
      <c r="G2012" s="486"/>
      <c r="H2012" s="487"/>
      <c r="I2012" s="486"/>
      <c r="J2012" s="487"/>
      <c r="K2012" s="486"/>
      <c r="L2012" s="487"/>
      <c r="M2012" s="486"/>
      <c r="N2012" s="487"/>
      <c r="O2012" s="486"/>
      <c r="P2012" s="487"/>
      <c r="Q2012" s="486"/>
      <c r="R2012" s="487"/>
      <c r="S2012" s="486"/>
      <c r="T2012" s="487"/>
      <c r="U2012" s="486"/>
      <c r="V2012" s="487"/>
      <c r="W2012" s="486"/>
      <c r="X2012" s="487"/>
      <c r="Y2012" s="486"/>
      <c r="Z2012" s="487"/>
      <c r="AA2012" s="402"/>
    </row>
    <row r="2013" spans="2:27" x14ac:dyDescent="0.2">
      <c r="B2013" s="405"/>
      <c r="C2013" s="372"/>
      <c r="D2013" s="372"/>
      <c r="E2013" s="402"/>
      <c r="F2013" s="486"/>
      <c r="G2013" s="487"/>
      <c r="H2013" s="486"/>
      <c r="I2013" s="487"/>
      <c r="J2013" s="486"/>
      <c r="K2013" s="487"/>
      <c r="L2013" s="486"/>
      <c r="M2013" s="487"/>
      <c r="N2013" s="486"/>
      <c r="O2013" s="487"/>
      <c r="P2013" s="486"/>
      <c r="Q2013" s="487"/>
      <c r="R2013" s="486"/>
      <c r="S2013" s="487"/>
      <c r="T2013" s="486"/>
      <c r="U2013" s="487"/>
      <c r="V2013" s="486"/>
      <c r="W2013" s="487"/>
      <c r="X2013" s="486"/>
      <c r="Y2013" s="487"/>
      <c r="Z2013" s="486"/>
      <c r="AA2013" s="487"/>
    </row>
    <row r="2014" spans="2:27" x14ac:dyDescent="0.2">
      <c r="B2014" s="406"/>
      <c r="C2014" s="372"/>
      <c r="D2014" s="372"/>
      <c r="E2014" s="486"/>
      <c r="F2014" s="487"/>
      <c r="G2014" s="486"/>
      <c r="H2014" s="487"/>
      <c r="I2014" s="486"/>
      <c r="J2014" s="487"/>
      <c r="K2014" s="486"/>
      <c r="L2014" s="487"/>
      <c r="M2014" s="486"/>
      <c r="N2014" s="487"/>
      <c r="O2014" s="486"/>
      <c r="P2014" s="487"/>
      <c r="Q2014" s="486"/>
      <c r="R2014" s="487"/>
      <c r="S2014" s="486"/>
      <c r="T2014" s="487"/>
      <c r="U2014" s="486"/>
      <c r="V2014" s="487"/>
      <c r="W2014" s="486"/>
      <c r="X2014" s="487"/>
      <c r="Y2014" s="486"/>
      <c r="Z2014" s="487"/>
      <c r="AA2014" s="402"/>
    </row>
    <row r="2015" spans="2:27" x14ac:dyDescent="0.2">
      <c r="B2015" s="405"/>
      <c r="C2015" s="372"/>
      <c r="D2015" s="372"/>
      <c r="E2015" s="402"/>
      <c r="F2015" s="486"/>
      <c r="G2015" s="487"/>
      <c r="H2015" s="486"/>
      <c r="I2015" s="487"/>
      <c r="J2015" s="486"/>
      <c r="K2015" s="487"/>
      <c r="L2015" s="486"/>
      <c r="M2015" s="487"/>
      <c r="N2015" s="486"/>
      <c r="O2015" s="487"/>
      <c r="P2015" s="486"/>
      <c r="Q2015" s="487"/>
      <c r="R2015" s="486"/>
      <c r="S2015" s="487"/>
      <c r="T2015" s="486"/>
      <c r="U2015" s="487"/>
      <c r="V2015" s="486"/>
      <c r="W2015" s="487"/>
      <c r="X2015" s="486"/>
      <c r="Y2015" s="487"/>
      <c r="Z2015" s="486"/>
      <c r="AA2015" s="487"/>
    </row>
    <row r="2016" spans="2:27" x14ac:dyDescent="0.2">
      <c r="B2016" s="406"/>
      <c r="C2016" s="372"/>
      <c r="D2016" s="372"/>
      <c r="E2016" s="486"/>
      <c r="F2016" s="487"/>
      <c r="G2016" s="486"/>
      <c r="H2016" s="487"/>
      <c r="I2016" s="486"/>
      <c r="J2016" s="487"/>
      <c r="K2016" s="486"/>
      <c r="L2016" s="487"/>
      <c r="M2016" s="486"/>
      <c r="N2016" s="487"/>
      <c r="O2016" s="486"/>
      <c r="P2016" s="487"/>
      <c r="Q2016" s="486"/>
      <c r="R2016" s="487"/>
      <c r="S2016" s="486"/>
      <c r="T2016" s="487"/>
      <c r="U2016" s="486"/>
      <c r="V2016" s="487"/>
      <c r="W2016" s="486"/>
      <c r="X2016" s="487"/>
      <c r="Y2016" s="486"/>
      <c r="Z2016" s="487"/>
      <c r="AA2016" s="402"/>
    </row>
    <row r="2017" spans="2:27" x14ac:dyDescent="0.2">
      <c r="B2017" s="405"/>
      <c r="C2017" s="372"/>
      <c r="D2017" s="372"/>
      <c r="E2017" s="402"/>
      <c r="F2017" s="486"/>
      <c r="G2017" s="487"/>
      <c r="H2017" s="486"/>
      <c r="I2017" s="487"/>
      <c r="J2017" s="486"/>
      <c r="K2017" s="487"/>
      <c r="L2017" s="486"/>
      <c r="M2017" s="487"/>
      <c r="N2017" s="486"/>
      <c r="O2017" s="487"/>
      <c r="P2017" s="486"/>
      <c r="Q2017" s="487"/>
      <c r="R2017" s="486"/>
      <c r="S2017" s="487"/>
      <c r="T2017" s="486"/>
      <c r="U2017" s="487"/>
      <c r="V2017" s="486"/>
      <c r="W2017" s="487"/>
      <c r="X2017" s="486"/>
      <c r="Y2017" s="487"/>
      <c r="Z2017" s="486"/>
      <c r="AA2017" s="487"/>
    </row>
    <row r="2018" spans="2:27" x14ac:dyDescent="0.2">
      <c r="B2018" s="406"/>
      <c r="C2018" s="372"/>
      <c r="D2018" s="372"/>
      <c r="E2018" s="486"/>
      <c r="F2018" s="487"/>
      <c r="G2018" s="486"/>
      <c r="H2018" s="487"/>
      <c r="I2018" s="486"/>
      <c r="J2018" s="487"/>
      <c r="K2018" s="486"/>
      <c r="L2018" s="487"/>
      <c r="M2018" s="486"/>
      <c r="N2018" s="487"/>
      <c r="O2018" s="486"/>
      <c r="P2018" s="487"/>
      <c r="Q2018" s="486"/>
      <c r="R2018" s="487"/>
      <c r="S2018" s="486"/>
      <c r="T2018" s="487"/>
      <c r="U2018" s="486"/>
      <c r="V2018" s="487"/>
      <c r="W2018" s="486"/>
      <c r="X2018" s="487"/>
      <c r="Y2018" s="486"/>
      <c r="Z2018" s="487"/>
      <c r="AA2018" s="402"/>
    </row>
    <row r="2019" spans="2:27" x14ac:dyDescent="0.2">
      <c r="B2019" s="405"/>
      <c r="C2019" s="372"/>
      <c r="D2019" s="372"/>
      <c r="E2019" s="402"/>
      <c r="F2019" s="486"/>
      <c r="G2019" s="487"/>
      <c r="H2019" s="486"/>
      <c r="I2019" s="487"/>
      <c r="J2019" s="486"/>
      <c r="K2019" s="487"/>
      <c r="L2019" s="486"/>
      <c r="M2019" s="487"/>
      <c r="N2019" s="486"/>
      <c r="O2019" s="487"/>
      <c r="P2019" s="486"/>
      <c r="Q2019" s="487"/>
      <c r="R2019" s="486"/>
      <c r="S2019" s="487"/>
      <c r="T2019" s="486"/>
      <c r="U2019" s="487"/>
      <c r="V2019" s="486"/>
      <c r="W2019" s="487"/>
      <c r="X2019" s="486"/>
      <c r="Y2019" s="487"/>
      <c r="Z2019" s="486"/>
      <c r="AA2019" s="487"/>
    </row>
    <row r="2020" spans="2:27" x14ac:dyDescent="0.2">
      <c r="B2020" s="406"/>
      <c r="C2020" s="372"/>
      <c r="D2020" s="372"/>
      <c r="E2020" s="486"/>
      <c r="F2020" s="487"/>
      <c r="G2020" s="486"/>
      <c r="H2020" s="487"/>
      <c r="I2020" s="486"/>
      <c r="J2020" s="487"/>
      <c r="K2020" s="486"/>
      <c r="L2020" s="487"/>
      <c r="M2020" s="486"/>
      <c r="N2020" s="487"/>
      <c r="O2020" s="486"/>
      <c r="P2020" s="487"/>
      <c r="Q2020" s="486"/>
      <c r="R2020" s="487"/>
      <c r="S2020" s="486"/>
      <c r="T2020" s="487"/>
      <c r="U2020" s="486"/>
      <c r="V2020" s="487"/>
      <c r="W2020" s="486"/>
      <c r="X2020" s="487"/>
      <c r="Y2020" s="486"/>
      <c r="Z2020" s="487"/>
      <c r="AA2020" s="402"/>
    </row>
    <row r="2021" spans="2:27" x14ac:dyDescent="0.2">
      <c r="B2021" s="405"/>
      <c r="C2021" s="372"/>
      <c r="D2021" s="372"/>
      <c r="E2021" s="402"/>
      <c r="F2021" s="486"/>
      <c r="G2021" s="487"/>
      <c r="H2021" s="486"/>
      <c r="I2021" s="487"/>
      <c r="J2021" s="486"/>
      <c r="K2021" s="487"/>
      <c r="L2021" s="486"/>
      <c r="M2021" s="487"/>
      <c r="N2021" s="486"/>
      <c r="O2021" s="487"/>
      <c r="P2021" s="486"/>
      <c r="Q2021" s="487"/>
      <c r="R2021" s="486"/>
      <c r="S2021" s="487"/>
      <c r="T2021" s="486"/>
      <c r="U2021" s="487"/>
      <c r="V2021" s="486"/>
      <c r="W2021" s="487"/>
      <c r="X2021" s="486"/>
      <c r="Y2021" s="487"/>
      <c r="Z2021" s="486"/>
      <c r="AA2021" s="487"/>
    </row>
    <row r="2022" spans="2:27" x14ac:dyDescent="0.2">
      <c r="B2022" s="406"/>
      <c r="C2022" s="372"/>
      <c r="D2022" s="372"/>
      <c r="E2022" s="486"/>
      <c r="F2022" s="487"/>
      <c r="G2022" s="486"/>
      <c r="H2022" s="487"/>
      <c r="I2022" s="486"/>
      <c r="J2022" s="487"/>
      <c r="K2022" s="486"/>
      <c r="L2022" s="487"/>
      <c r="M2022" s="486"/>
      <c r="N2022" s="487"/>
      <c r="O2022" s="486"/>
      <c r="P2022" s="487"/>
      <c r="Q2022" s="486"/>
      <c r="R2022" s="487"/>
      <c r="S2022" s="486"/>
      <c r="T2022" s="487"/>
      <c r="U2022" s="486"/>
      <c r="V2022" s="487"/>
      <c r="W2022" s="486"/>
      <c r="X2022" s="487"/>
      <c r="Y2022" s="486"/>
      <c r="Z2022" s="487"/>
      <c r="AA2022" s="402"/>
    </row>
    <row r="2023" spans="2:27" x14ac:dyDescent="0.2">
      <c r="B2023" s="405"/>
      <c r="C2023" s="372"/>
      <c r="D2023" s="372"/>
      <c r="E2023" s="402"/>
      <c r="F2023" s="486"/>
      <c r="G2023" s="487"/>
      <c r="H2023" s="486"/>
      <c r="I2023" s="487"/>
      <c r="J2023" s="486"/>
      <c r="K2023" s="487"/>
      <c r="L2023" s="486"/>
      <c r="M2023" s="487"/>
      <c r="N2023" s="486"/>
      <c r="O2023" s="487"/>
      <c r="P2023" s="486"/>
      <c r="Q2023" s="487"/>
      <c r="R2023" s="486"/>
      <c r="S2023" s="487"/>
      <c r="T2023" s="486"/>
      <c r="U2023" s="487"/>
      <c r="V2023" s="486"/>
      <c r="W2023" s="487"/>
      <c r="X2023" s="486"/>
      <c r="Y2023" s="487"/>
      <c r="Z2023" s="486"/>
      <c r="AA2023" s="487"/>
    </row>
    <row r="2024" spans="2:27" x14ac:dyDescent="0.2">
      <c r="B2024" s="406"/>
      <c r="C2024" s="372"/>
      <c r="D2024" s="372"/>
      <c r="E2024" s="486"/>
      <c r="F2024" s="487"/>
      <c r="G2024" s="486"/>
      <c r="H2024" s="487"/>
      <c r="I2024" s="486"/>
      <c r="J2024" s="487"/>
      <c r="K2024" s="486"/>
      <c r="L2024" s="487"/>
      <c r="M2024" s="486"/>
      <c r="N2024" s="487"/>
      <c r="O2024" s="486"/>
      <c r="P2024" s="487"/>
      <c r="Q2024" s="486"/>
      <c r="R2024" s="487"/>
      <c r="S2024" s="486"/>
      <c r="T2024" s="487"/>
      <c r="U2024" s="486"/>
      <c r="V2024" s="487"/>
      <c r="W2024" s="486"/>
      <c r="X2024" s="487"/>
      <c r="Y2024" s="486"/>
      <c r="Z2024" s="487"/>
      <c r="AA2024" s="402"/>
    </row>
    <row r="2025" spans="2:27" x14ac:dyDescent="0.2">
      <c r="B2025" s="405"/>
      <c r="C2025" s="372"/>
      <c r="D2025" s="372"/>
      <c r="E2025" s="402"/>
      <c r="F2025" s="486"/>
      <c r="G2025" s="487"/>
      <c r="H2025" s="486"/>
      <c r="I2025" s="487"/>
      <c r="J2025" s="486"/>
      <c r="K2025" s="487"/>
      <c r="L2025" s="486"/>
      <c r="M2025" s="487"/>
      <c r="N2025" s="486"/>
      <c r="O2025" s="487"/>
      <c r="P2025" s="486"/>
      <c r="Q2025" s="487"/>
      <c r="R2025" s="486"/>
      <c r="S2025" s="487"/>
      <c r="T2025" s="486"/>
      <c r="U2025" s="487"/>
      <c r="V2025" s="486"/>
      <c r="W2025" s="487"/>
      <c r="X2025" s="486"/>
      <c r="Y2025" s="487"/>
      <c r="Z2025" s="486"/>
      <c r="AA2025" s="487"/>
    </row>
    <row r="2026" spans="2:27" x14ac:dyDescent="0.2">
      <c r="B2026" s="406"/>
      <c r="C2026" s="372"/>
      <c r="D2026" s="372"/>
      <c r="E2026" s="486"/>
      <c r="F2026" s="487"/>
      <c r="G2026" s="486"/>
      <c r="H2026" s="487"/>
      <c r="I2026" s="486"/>
      <c r="J2026" s="487"/>
      <c r="K2026" s="486"/>
      <c r="L2026" s="487"/>
      <c r="M2026" s="486"/>
      <c r="N2026" s="487"/>
      <c r="O2026" s="486"/>
      <c r="P2026" s="487"/>
      <c r="Q2026" s="486"/>
      <c r="R2026" s="487"/>
      <c r="S2026" s="486"/>
      <c r="T2026" s="487"/>
      <c r="U2026" s="486"/>
      <c r="V2026" s="487"/>
      <c r="W2026" s="486"/>
      <c r="X2026" s="487"/>
      <c r="Y2026" s="486"/>
      <c r="Z2026" s="487"/>
      <c r="AA2026" s="402"/>
    </row>
    <row r="2027" spans="2:27" x14ac:dyDescent="0.2">
      <c r="B2027" s="405"/>
      <c r="C2027" s="372"/>
      <c r="D2027" s="372"/>
      <c r="E2027" s="402"/>
      <c r="F2027" s="486"/>
      <c r="G2027" s="487"/>
      <c r="H2027" s="486"/>
      <c r="I2027" s="487"/>
      <c r="J2027" s="486"/>
      <c r="K2027" s="487"/>
      <c r="L2027" s="486"/>
      <c r="M2027" s="487"/>
      <c r="N2027" s="486"/>
      <c r="O2027" s="487"/>
      <c r="P2027" s="486"/>
      <c r="Q2027" s="487"/>
      <c r="R2027" s="486"/>
      <c r="S2027" s="487"/>
      <c r="T2027" s="486"/>
      <c r="U2027" s="487"/>
      <c r="V2027" s="486"/>
      <c r="W2027" s="487"/>
      <c r="X2027" s="486"/>
      <c r="Y2027" s="487"/>
      <c r="Z2027" s="486"/>
      <c r="AA2027" s="487"/>
    </row>
    <row r="2028" spans="2:27" x14ac:dyDescent="0.2">
      <c r="B2028" s="406"/>
      <c r="C2028" s="372"/>
      <c r="D2028" s="372"/>
      <c r="E2028" s="486"/>
      <c r="F2028" s="487"/>
      <c r="G2028" s="486"/>
      <c r="H2028" s="487"/>
      <c r="I2028" s="486"/>
      <c r="J2028" s="487"/>
      <c r="K2028" s="486"/>
      <c r="L2028" s="487"/>
      <c r="M2028" s="486"/>
      <c r="N2028" s="487"/>
      <c r="O2028" s="486"/>
      <c r="P2028" s="487"/>
      <c r="Q2028" s="486"/>
      <c r="R2028" s="487"/>
      <c r="S2028" s="486"/>
      <c r="T2028" s="487"/>
      <c r="U2028" s="486"/>
      <c r="V2028" s="487"/>
      <c r="W2028" s="486"/>
      <c r="X2028" s="487"/>
      <c r="Y2028" s="486"/>
      <c r="Z2028" s="487"/>
      <c r="AA2028" s="402"/>
    </row>
    <row r="2029" spans="2:27" x14ac:dyDescent="0.2">
      <c r="B2029" s="405"/>
      <c r="C2029" s="372"/>
      <c r="D2029" s="372"/>
      <c r="E2029" s="402"/>
      <c r="F2029" s="486"/>
      <c r="G2029" s="487"/>
      <c r="H2029" s="486"/>
      <c r="I2029" s="487"/>
      <c r="J2029" s="486"/>
      <c r="K2029" s="487"/>
      <c r="L2029" s="486"/>
      <c r="M2029" s="487"/>
      <c r="N2029" s="486"/>
      <c r="O2029" s="487"/>
      <c r="P2029" s="486"/>
      <c r="Q2029" s="487"/>
      <c r="R2029" s="486"/>
      <c r="S2029" s="487"/>
      <c r="T2029" s="486"/>
      <c r="U2029" s="487"/>
      <c r="V2029" s="486"/>
      <c r="W2029" s="487"/>
      <c r="X2029" s="486"/>
      <c r="Y2029" s="487"/>
      <c r="Z2029" s="486"/>
      <c r="AA2029" s="487"/>
    </row>
    <row r="2030" spans="2:27" x14ac:dyDescent="0.2">
      <c r="B2030" s="406"/>
      <c r="C2030" s="372"/>
      <c r="D2030" s="372"/>
      <c r="E2030" s="486"/>
      <c r="F2030" s="487"/>
      <c r="G2030" s="486"/>
      <c r="H2030" s="487"/>
      <c r="I2030" s="486"/>
      <c r="J2030" s="487"/>
      <c r="K2030" s="486"/>
      <c r="L2030" s="487"/>
      <c r="M2030" s="486"/>
      <c r="N2030" s="487"/>
      <c r="O2030" s="486"/>
      <c r="P2030" s="487"/>
      <c r="Q2030" s="486"/>
      <c r="R2030" s="487"/>
      <c r="S2030" s="486"/>
      <c r="T2030" s="487"/>
      <c r="U2030" s="486"/>
      <c r="V2030" s="487"/>
      <c r="W2030" s="486"/>
      <c r="X2030" s="487"/>
      <c r="Y2030" s="486"/>
      <c r="Z2030" s="487"/>
      <c r="AA2030" s="402"/>
    </row>
    <row r="2031" spans="2:27" x14ac:dyDescent="0.2">
      <c r="B2031" s="405"/>
      <c r="C2031" s="372"/>
      <c r="D2031" s="372"/>
      <c r="E2031" s="402"/>
      <c r="F2031" s="486"/>
      <c r="G2031" s="487"/>
      <c r="H2031" s="486"/>
      <c r="I2031" s="487"/>
      <c r="J2031" s="486"/>
      <c r="K2031" s="487"/>
      <c r="L2031" s="486"/>
      <c r="M2031" s="487"/>
      <c r="N2031" s="486"/>
      <c r="O2031" s="487"/>
      <c r="P2031" s="486"/>
      <c r="Q2031" s="487"/>
      <c r="R2031" s="486"/>
      <c r="S2031" s="487"/>
      <c r="T2031" s="486"/>
      <c r="U2031" s="487"/>
      <c r="V2031" s="486"/>
      <c r="W2031" s="487"/>
      <c r="X2031" s="486"/>
      <c r="Y2031" s="487"/>
      <c r="Z2031" s="486"/>
      <c r="AA2031" s="487"/>
    </row>
    <row r="2032" spans="2:27" x14ac:dyDescent="0.2">
      <c r="B2032" s="406"/>
      <c r="C2032" s="372"/>
      <c r="D2032" s="372"/>
      <c r="E2032" s="486"/>
      <c r="F2032" s="487"/>
      <c r="G2032" s="486"/>
      <c r="H2032" s="487"/>
      <c r="I2032" s="486"/>
      <c r="J2032" s="487"/>
      <c r="K2032" s="486"/>
      <c r="L2032" s="487"/>
      <c r="M2032" s="486"/>
      <c r="N2032" s="487"/>
      <c r="O2032" s="486"/>
      <c r="P2032" s="487"/>
      <c r="Q2032" s="486"/>
      <c r="R2032" s="487"/>
      <c r="S2032" s="486"/>
      <c r="T2032" s="487"/>
      <c r="U2032" s="486"/>
      <c r="V2032" s="487"/>
      <c r="W2032" s="486"/>
      <c r="X2032" s="487"/>
      <c r="Y2032" s="486"/>
      <c r="Z2032" s="487"/>
      <c r="AA2032" s="402"/>
    </row>
    <row r="2033" spans="2:27" x14ac:dyDescent="0.2">
      <c r="B2033" s="405"/>
      <c r="C2033" s="372"/>
      <c r="D2033" s="372"/>
      <c r="E2033" s="402"/>
      <c r="F2033" s="486"/>
      <c r="G2033" s="487"/>
      <c r="H2033" s="486"/>
      <c r="I2033" s="487"/>
      <c r="J2033" s="486"/>
      <c r="K2033" s="487"/>
      <c r="L2033" s="486"/>
      <c r="M2033" s="487"/>
      <c r="N2033" s="486"/>
      <c r="O2033" s="487"/>
      <c r="P2033" s="486"/>
      <c r="Q2033" s="487"/>
      <c r="R2033" s="486"/>
      <c r="S2033" s="487"/>
      <c r="T2033" s="486"/>
      <c r="U2033" s="487"/>
      <c r="V2033" s="486"/>
      <c r="W2033" s="487"/>
      <c r="X2033" s="486"/>
      <c r="Y2033" s="487"/>
      <c r="Z2033" s="486"/>
      <c r="AA2033" s="487"/>
    </row>
    <row r="2034" spans="2:27" x14ac:dyDescent="0.2">
      <c r="B2034" s="406"/>
      <c r="C2034" s="372"/>
      <c r="D2034" s="372"/>
      <c r="E2034" s="486"/>
      <c r="F2034" s="487"/>
      <c r="G2034" s="486"/>
      <c r="H2034" s="487"/>
      <c r="I2034" s="486"/>
      <c r="J2034" s="487"/>
      <c r="K2034" s="486"/>
      <c r="L2034" s="487"/>
      <c r="M2034" s="486"/>
      <c r="N2034" s="487"/>
      <c r="O2034" s="486"/>
      <c r="P2034" s="487"/>
      <c r="Q2034" s="486"/>
      <c r="R2034" s="487"/>
      <c r="S2034" s="486"/>
      <c r="T2034" s="487"/>
      <c r="U2034" s="486"/>
      <c r="V2034" s="487"/>
      <c r="W2034" s="486"/>
      <c r="X2034" s="487"/>
      <c r="Y2034" s="486"/>
      <c r="Z2034" s="487"/>
      <c r="AA2034" s="402"/>
    </row>
    <row r="2035" spans="2:27" x14ac:dyDescent="0.2">
      <c r="B2035" s="405"/>
      <c r="C2035" s="372"/>
      <c r="D2035" s="372"/>
      <c r="E2035" s="402"/>
      <c r="F2035" s="486"/>
      <c r="G2035" s="487"/>
      <c r="H2035" s="486"/>
      <c r="I2035" s="487"/>
      <c r="J2035" s="486"/>
      <c r="K2035" s="487"/>
      <c r="L2035" s="486"/>
      <c r="M2035" s="487"/>
      <c r="N2035" s="486"/>
      <c r="O2035" s="487"/>
      <c r="P2035" s="486"/>
      <c r="Q2035" s="487"/>
      <c r="R2035" s="486"/>
      <c r="S2035" s="487"/>
      <c r="T2035" s="486"/>
      <c r="U2035" s="487"/>
      <c r="V2035" s="486"/>
      <c r="W2035" s="487"/>
      <c r="X2035" s="486"/>
      <c r="Y2035" s="487"/>
      <c r="Z2035" s="486"/>
      <c r="AA2035" s="487"/>
    </row>
    <row r="2036" spans="2:27" x14ac:dyDescent="0.2">
      <c r="B2036" s="406"/>
      <c r="C2036" s="372"/>
      <c r="D2036" s="372"/>
      <c r="E2036" s="486"/>
      <c r="F2036" s="487"/>
      <c r="G2036" s="486"/>
      <c r="H2036" s="487"/>
      <c r="I2036" s="486"/>
      <c r="J2036" s="487"/>
      <c r="K2036" s="486"/>
      <c r="L2036" s="487"/>
      <c r="M2036" s="486"/>
      <c r="N2036" s="487"/>
      <c r="O2036" s="486"/>
      <c r="P2036" s="487"/>
      <c r="Q2036" s="486"/>
      <c r="R2036" s="487"/>
      <c r="S2036" s="486"/>
      <c r="T2036" s="487"/>
      <c r="U2036" s="486"/>
      <c r="V2036" s="487"/>
      <c r="W2036" s="486"/>
      <c r="X2036" s="487"/>
      <c r="Y2036" s="486"/>
      <c r="Z2036" s="487"/>
      <c r="AA2036" s="402"/>
    </row>
    <row r="2037" spans="2:27" x14ac:dyDescent="0.2">
      <c r="B2037" s="405"/>
      <c r="C2037" s="372"/>
      <c r="D2037" s="372"/>
      <c r="E2037" s="402"/>
      <c r="F2037" s="486"/>
      <c r="G2037" s="487"/>
      <c r="H2037" s="486"/>
      <c r="I2037" s="487"/>
      <c r="J2037" s="486"/>
      <c r="K2037" s="487"/>
      <c r="L2037" s="486"/>
      <c r="M2037" s="487"/>
      <c r="N2037" s="486"/>
      <c r="O2037" s="487"/>
      <c r="P2037" s="486"/>
      <c r="Q2037" s="487"/>
      <c r="R2037" s="486"/>
      <c r="S2037" s="487"/>
      <c r="T2037" s="486"/>
      <c r="U2037" s="487"/>
      <c r="V2037" s="486"/>
      <c r="W2037" s="487"/>
      <c r="X2037" s="486"/>
      <c r="Y2037" s="487"/>
      <c r="Z2037" s="486"/>
      <c r="AA2037" s="487"/>
    </row>
    <row r="2038" spans="2:27" x14ac:dyDescent="0.2">
      <c r="B2038" s="406"/>
      <c r="C2038" s="372"/>
      <c r="D2038" s="372"/>
      <c r="E2038" s="486"/>
      <c r="F2038" s="487"/>
      <c r="G2038" s="486"/>
      <c r="H2038" s="487"/>
      <c r="I2038" s="486"/>
      <c r="J2038" s="487"/>
      <c r="K2038" s="486"/>
      <c r="L2038" s="487"/>
      <c r="M2038" s="486"/>
      <c r="N2038" s="487"/>
      <c r="O2038" s="486"/>
      <c r="P2038" s="487"/>
      <c r="Q2038" s="486"/>
      <c r="R2038" s="487"/>
      <c r="S2038" s="486"/>
      <c r="T2038" s="487"/>
      <c r="U2038" s="486"/>
      <c r="V2038" s="487"/>
      <c r="W2038" s="486"/>
      <c r="X2038" s="487"/>
      <c r="Y2038" s="486"/>
      <c r="Z2038" s="487"/>
      <c r="AA2038" s="402"/>
    </row>
    <row r="2039" spans="2:27" x14ac:dyDescent="0.2">
      <c r="B2039" s="405"/>
      <c r="C2039" s="372"/>
      <c r="D2039" s="372"/>
      <c r="E2039" s="402"/>
      <c r="F2039" s="486"/>
      <c r="G2039" s="487"/>
      <c r="H2039" s="486"/>
      <c r="I2039" s="487"/>
      <c r="J2039" s="486"/>
      <c r="K2039" s="487"/>
      <c r="L2039" s="486"/>
      <c r="M2039" s="487"/>
      <c r="N2039" s="486"/>
      <c r="O2039" s="487"/>
      <c r="P2039" s="486"/>
      <c r="Q2039" s="487"/>
      <c r="R2039" s="486"/>
      <c r="S2039" s="487"/>
      <c r="T2039" s="486"/>
      <c r="U2039" s="487"/>
      <c r="V2039" s="486"/>
      <c r="W2039" s="487"/>
      <c r="X2039" s="486"/>
      <c r="Y2039" s="487"/>
      <c r="Z2039" s="486"/>
      <c r="AA2039" s="487"/>
    </row>
    <row r="2040" spans="2:27" x14ac:dyDescent="0.2">
      <c r="B2040" s="406"/>
      <c r="C2040" s="372"/>
      <c r="D2040" s="372"/>
      <c r="E2040" s="486"/>
      <c r="F2040" s="487"/>
      <c r="G2040" s="486"/>
      <c r="H2040" s="487"/>
      <c r="I2040" s="486"/>
      <c r="J2040" s="487"/>
      <c r="K2040" s="486"/>
      <c r="L2040" s="487"/>
      <c r="M2040" s="486"/>
      <c r="N2040" s="487"/>
      <c r="O2040" s="486"/>
      <c r="P2040" s="487"/>
      <c r="Q2040" s="486"/>
      <c r="R2040" s="487"/>
      <c r="S2040" s="486"/>
      <c r="T2040" s="487"/>
      <c r="U2040" s="486"/>
      <c r="V2040" s="487"/>
      <c r="W2040" s="486"/>
      <c r="X2040" s="487"/>
      <c r="Y2040" s="486"/>
      <c r="Z2040" s="487"/>
      <c r="AA2040" s="402"/>
    </row>
    <row r="2041" spans="2:27" x14ac:dyDescent="0.2">
      <c r="B2041" s="405"/>
      <c r="C2041" s="372"/>
      <c r="D2041" s="372"/>
      <c r="E2041" s="402"/>
      <c r="F2041" s="486"/>
      <c r="G2041" s="487"/>
      <c r="H2041" s="486"/>
      <c r="I2041" s="487"/>
      <c r="J2041" s="486"/>
      <c r="K2041" s="487"/>
      <c r="L2041" s="486"/>
      <c r="M2041" s="487"/>
      <c r="N2041" s="486"/>
      <c r="O2041" s="487"/>
      <c r="P2041" s="486"/>
      <c r="Q2041" s="487"/>
      <c r="R2041" s="486"/>
      <c r="S2041" s="487"/>
      <c r="T2041" s="486"/>
      <c r="U2041" s="487"/>
      <c r="V2041" s="486"/>
      <c r="W2041" s="487"/>
      <c r="X2041" s="486"/>
      <c r="Y2041" s="487"/>
      <c r="Z2041" s="486"/>
      <c r="AA2041" s="487"/>
    </row>
    <row r="2042" spans="2:27" x14ac:dyDescent="0.2">
      <c r="B2042" s="406"/>
      <c r="C2042" s="372"/>
      <c r="D2042" s="372"/>
      <c r="E2042" s="486"/>
      <c r="F2042" s="487"/>
      <c r="G2042" s="486"/>
      <c r="H2042" s="487"/>
      <c r="I2042" s="486"/>
      <c r="J2042" s="487"/>
      <c r="K2042" s="486"/>
      <c r="L2042" s="487"/>
      <c r="M2042" s="486"/>
      <c r="N2042" s="487"/>
      <c r="O2042" s="486"/>
      <c r="P2042" s="487"/>
      <c r="Q2042" s="486"/>
      <c r="R2042" s="487"/>
      <c r="S2042" s="486"/>
      <c r="T2042" s="487"/>
      <c r="U2042" s="486"/>
      <c r="V2042" s="487"/>
      <c r="W2042" s="486"/>
      <c r="X2042" s="487"/>
      <c r="Y2042" s="486"/>
      <c r="Z2042" s="487"/>
      <c r="AA2042" s="402"/>
    </row>
    <row r="2043" spans="2:27" x14ac:dyDescent="0.2">
      <c r="B2043" s="405"/>
      <c r="C2043" s="372"/>
      <c r="D2043" s="372"/>
      <c r="E2043" s="402"/>
      <c r="F2043" s="486"/>
      <c r="G2043" s="487"/>
      <c r="H2043" s="486"/>
      <c r="I2043" s="487"/>
      <c r="J2043" s="486"/>
      <c r="K2043" s="487"/>
      <c r="L2043" s="486"/>
      <c r="M2043" s="487"/>
      <c r="N2043" s="486"/>
      <c r="O2043" s="487"/>
      <c r="P2043" s="486"/>
      <c r="Q2043" s="487"/>
      <c r="R2043" s="486"/>
      <c r="S2043" s="487"/>
      <c r="T2043" s="486"/>
      <c r="U2043" s="487"/>
      <c r="V2043" s="486"/>
      <c r="W2043" s="487"/>
      <c r="X2043" s="486"/>
      <c r="Y2043" s="487"/>
      <c r="Z2043" s="486"/>
      <c r="AA2043" s="487"/>
    </row>
    <row r="2044" spans="2:27" x14ac:dyDescent="0.2">
      <c r="B2044" s="406"/>
      <c r="C2044" s="372"/>
      <c r="D2044" s="372"/>
      <c r="E2044" s="486"/>
      <c r="F2044" s="487"/>
      <c r="G2044" s="486"/>
      <c r="H2044" s="487"/>
      <c r="I2044" s="486"/>
      <c r="J2044" s="487"/>
      <c r="K2044" s="486"/>
      <c r="L2044" s="487"/>
      <c r="M2044" s="486"/>
      <c r="N2044" s="487"/>
      <c r="O2044" s="486"/>
      <c r="P2044" s="487"/>
      <c r="Q2044" s="486"/>
      <c r="R2044" s="487"/>
      <c r="S2044" s="486"/>
      <c r="T2044" s="487"/>
      <c r="U2044" s="486"/>
      <c r="V2044" s="487"/>
      <c r="W2044" s="486"/>
      <c r="X2044" s="487"/>
      <c r="Y2044" s="486"/>
      <c r="Z2044" s="487"/>
      <c r="AA2044" s="402"/>
    </row>
    <row r="2045" spans="2:27" x14ac:dyDescent="0.2">
      <c r="B2045" s="405"/>
      <c r="C2045" s="372"/>
      <c r="D2045" s="372"/>
      <c r="E2045" s="402"/>
      <c r="F2045" s="486"/>
      <c r="G2045" s="487"/>
      <c r="H2045" s="486"/>
      <c r="I2045" s="487"/>
      <c r="J2045" s="486"/>
      <c r="K2045" s="487"/>
      <c r="L2045" s="486"/>
      <c r="M2045" s="487"/>
      <c r="N2045" s="486"/>
      <c r="O2045" s="487"/>
      <c r="P2045" s="486"/>
      <c r="Q2045" s="487"/>
      <c r="R2045" s="486"/>
      <c r="S2045" s="487"/>
      <c r="T2045" s="486"/>
      <c r="U2045" s="487"/>
      <c r="V2045" s="486"/>
      <c r="W2045" s="487"/>
      <c r="X2045" s="486"/>
      <c r="Y2045" s="487"/>
      <c r="Z2045" s="486"/>
      <c r="AA2045" s="487"/>
    </row>
    <row r="2046" spans="2:27" x14ac:dyDescent="0.2">
      <c r="B2046" s="406"/>
      <c r="C2046" s="372"/>
      <c r="D2046" s="372"/>
      <c r="E2046" s="486"/>
      <c r="F2046" s="487"/>
      <c r="G2046" s="486"/>
      <c r="H2046" s="487"/>
      <c r="I2046" s="486"/>
      <c r="J2046" s="487"/>
      <c r="K2046" s="486"/>
      <c r="L2046" s="487"/>
      <c r="M2046" s="486"/>
      <c r="N2046" s="487"/>
      <c r="O2046" s="486"/>
      <c r="P2046" s="487"/>
      <c r="Q2046" s="486"/>
      <c r="R2046" s="487"/>
      <c r="S2046" s="486"/>
      <c r="T2046" s="487"/>
      <c r="U2046" s="486"/>
      <c r="V2046" s="487"/>
      <c r="W2046" s="486"/>
      <c r="X2046" s="487"/>
      <c r="Y2046" s="486"/>
      <c r="Z2046" s="487"/>
      <c r="AA2046" s="402"/>
    </row>
    <row r="2047" spans="2:27" x14ac:dyDescent="0.2">
      <c r="B2047" s="405"/>
      <c r="C2047" s="372"/>
      <c r="D2047" s="372"/>
      <c r="E2047" s="402"/>
      <c r="F2047" s="486"/>
      <c r="G2047" s="487"/>
      <c r="H2047" s="486"/>
      <c r="I2047" s="487"/>
      <c r="J2047" s="486"/>
      <c r="K2047" s="487"/>
      <c r="L2047" s="486"/>
      <c r="M2047" s="487"/>
      <c r="N2047" s="486"/>
      <c r="O2047" s="487"/>
      <c r="P2047" s="486"/>
      <c r="Q2047" s="487"/>
      <c r="R2047" s="486"/>
      <c r="S2047" s="487"/>
      <c r="T2047" s="486"/>
      <c r="U2047" s="487"/>
      <c r="V2047" s="486"/>
      <c r="W2047" s="487"/>
      <c r="X2047" s="486"/>
      <c r="Y2047" s="487"/>
      <c r="Z2047" s="486"/>
      <c r="AA2047" s="487"/>
    </row>
    <row r="2048" spans="2:27" x14ac:dyDescent="0.2">
      <c r="B2048" s="406"/>
      <c r="C2048" s="372"/>
      <c r="D2048" s="372"/>
      <c r="E2048" s="486"/>
      <c r="F2048" s="487"/>
      <c r="G2048" s="486"/>
      <c r="H2048" s="487"/>
      <c r="I2048" s="486"/>
      <c r="J2048" s="487"/>
      <c r="K2048" s="486"/>
      <c r="L2048" s="487"/>
      <c r="M2048" s="486"/>
      <c r="N2048" s="487"/>
      <c r="O2048" s="486"/>
      <c r="P2048" s="487"/>
      <c r="Q2048" s="486"/>
      <c r="R2048" s="487"/>
      <c r="S2048" s="486"/>
      <c r="T2048" s="487"/>
      <c r="U2048" s="486"/>
      <c r="V2048" s="487"/>
      <c r="W2048" s="486"/>
      <c r="X2048" s="487"/>
      <c r="Y2048" s="486"/>
      <c r="Z2048" s="487"/>
      <c r="AA2048" s="402"/>
    </row>
    <row r="2049" spans="2:27" x14ac:dyDescent="0.2">
      <c r="B2049" s="405"/>
      <c r="C2049" s="372"/>
      <c r="D2049" s="372"/>
      <c r="E2049" s="402"/>
      <c r="F2049" s="486"/>
      <c r="G2049" s="487"/>
      <c r="H2049" s="486"/>
      <c r="I2049" s="487"/>
      <c r="J2049" s="486"/>
      <c r="K2049" s="487"/>
      <c r="L2049" s="486"/>
      <c r="M2049" s="487"/>
      <c r="N2049" s="486"/>
      <c r="O2049" s="487"/>
      <c r="P2049" s="486"/>
      <c r="Q2049" s="487"/>
      <c r="R2049" s="486"/>
      <c r="S2049" s="487"/>
      <c r="T2049" s="486"/>
      <c r="U2049" s="487"/>
      <c r="V2049" s="486"/>
      <c r="W2049" s="487"/>
      <c r="X2049" s="486"/>
      <c r="Y2049" s="487"/>
      <c r="Z2049" s="486"/>
      <c r="AA2049" s="487"/>
    </row>
    <row r="2050" spans="2:27" x14ac:dyDescent="0.2">
      <c r="B2050" s="406"/>
      <c r="C2050" s="372"/>
      <c r="D2050" s="372"/>
      <c r="E2050" s="486"/>
      <c r="F2050" s="487"/>
      <c r="G2050" s="486"/>
      <c r="H2050" s="487"/>
      <c r="I2050" s="486"/>
      <c r="J2050" s="487"/>
      <c r="K2050" s="486"/>
      <c r="L2050" s="487"/>
      <c r="M2050" s="486"/>
      <c r="N2050" s="487"/>
      <c r="O2050" s="486"/>
      <c r="P2050" s="487"/>
      <c r="Q2050" s="486"/>
      <c r="R2050" s="487"/>
      <c r="S2050" s="486"/>
      <c r="T2050" s="487"/>
      <c r="U2050" s="486"/>
      <c r="V2050" s="487"/>
      <c r="W2050" s="486"/>
      <c r="X2050" s="487"/>
      <c r="Y2050" s="486"/>
      <c r="Z2050" s="487"/>
      <c r="AA2050" s="402"/>
    </row>
    <row r="2051" spans="2:27" x14ac:dyDescent="0.2">
      <c r="B2051" s="405"/>
      <c r="C2051" s="372"/>
      <c r="D2051" s="372"/>
      <c r="E2051" s="402"/>
      <c r="F2051" s="486"/>
      <c r="G2051" s="487"/>
      <c r="H2051" s="486"/>
      <c r="I2051" s="487"/>
      <c r="J2051" s="486"/>
      <c r="K2051" s="487"/>
      <c r="L2051" s="486"/>
      <c r="M2051" s="487"/>
      <c r="N2051" s="486"/>
      <c r="O2051" s="487"/>
      <c r="P2051" s="486"/>
      <c r="Q2051" s="487"/>
      <c r="R2051" s="486"/>
      <c r="S2051" s="487"/>
      <c r="T2051" s="486"/>
      <c r="U2051" s="487"/>
      <c r="V2051" s="486"/>
      <c r="W2051" s="487"/>
      <c r="X2051" s="486"/>
      <c r="Y2051" s="487"/>
      <c r="Z2051" s="486"/>
      <c r="AA2051" s="487"/>
    </row>
    <row r="2052" spans="2:27" x14ac:dyDescent="0.2">
      <c r="B2052" s="406"/>
      <c r="C2052" s="372"/>
      <c r="D2052" s="372"/>
      <c r="E2052" s="486"/>
      <c r="F2052" s="487"/>
      <c r="G2052" s="486"/>
      <c r="H2052" s="487"/>
      <c r="I2052" s="486"/>
      <c r="J2052" s="487"/>
      <c r="K2052" s="486"/>
      <c r="L2052" s="487"/>
      <c r="M2052" s="486"/>
      <c r="N2052" s="487"/>
      <c r="O2052" s="486"/>
      <c r="P2052" s="487"/>
      <c r="Q2052" s="486"/>
      <c r="R2052" s="487"/>
      <c r="S2052" s="486"/>
      <c r="T2052" s="487"/>
      <c r="U2052" s="486"/>
      <c r="V2052" s="487"/>
      <c r="W2052" s="486"/>
      <c r="X2052" s="487"/>
      <c r="Y2052" s="486"/>
      <c r="Z2052" s="487"/>
      <c r="AA2052" s="402"/>
    </row>
    <row r="2053" spans="2:27" x14ac:dyDescent="0.2">
      <c r="B2053" s="405"/>
      <c r="C2053" s="372"/>
      <c r="D2053" s="372"/>
      <c r="E2053" s="402"/>
      <c r="F2053" s="486"/>
      <c r="G2053" s="487"/>
      <c r="H2053" s="486"/>
      <c r="I2053" s="487"/>
      <c r="J2053" s="486"/>
      <c r="K2053" s="487"/>
      <c r="L2053" s="486"/>
      <c r="M2053" s="487"/>
      <c r="N2053" s="486"/>
      <c r="O2053" s="487"/>
      <c r="P2053" s="486"/>
      <c r="Q2053" s="487"/>
      <c r="R2053" s="486"/>
      <c r="S2053" s="487"/>
      <c r="T2053" s="486"/>
      <c r="U2053" s="487"/>
      <c r="V2053" s="486"/>
      <c r="W2053" s="487"/>
      <c r="X2053" s="486"/>
      <c r="Y2053" s="487"/>
      <c r="Z2053" s="486"/>
      <c r="AA2053" s="487"/>
    </row>
    <row r="2054" spans="2:27" x14ac:dyDescent="0.2">
      <c r="B2054" s="406"/>
      <c r="C2054" s="372"/>
      <c r="D2054" s="372"/>
      <c r="E2054" s="486"/>
      <c r="F2054" s="487"/>
      <c r="G2054" s="486"/>
      <c r="H2054" s="487"/>
      <c r="I2054" s="486"/>
      <c r="J2054" s="487"/>
      <c r="K2054" s="486"/>
      <c r="L2054" s="487"/>
      <c r="M2054" s="486"/>
      <c r="N2054" s="487"/>
      <c r="O2054" s="486"/>
      <c r="P2054" s="487"/>
      <c r="Q2054" s="486"/>
      <c r="R2054" s="487"/>
      <c r="S2054" s="486"/>
      <c r="T2054" s="487"/>
      <c r="U2054" s="486"/>
      <c r="V2054" s="487"/>
      <c r="W2054" s="486"/>
      <c r="X2054" s="487"/>
      <c r="Y2054" s="486"/>
      <c r="Z2054" s="487"/>
      <c r="AA2054" s="402"/>
    </row>
    <row r="2055" spans="2:27" x14ac:dyDescent="0.2">
      <c r="B2055" s="405"/>
      <c r="C2055" s="372"/>
      <c r="D2055" s="372"/>
      <c r="E2055" s="402"/>
      <c r="F2055" s="486"/>
      <c r="G2055" s="487"/>
      <c r="H2055" s="486"/>
      <c r="I2055" s="487"/>
      <c r="J2055" s="486"/>
      <c r="K2055" s="487"/>
      <c r="L2055" s="486"/>
      <c r="M2055" s="487"/>
      <c r="N2055" s="486"/>
      <c r="O2055" s="487"/>
      <c r="P2055" s="486"/>
      <c r="Q2055" s="487"/>
      <c r="R2055" s="486"/>
      <c r="S2055" s="487"/>
      <c r="T2055" s="486"/>
      <c r="U2055" s="487"/>
      <c r="V2055" s="486"/>
      <c r="W2055" s="487"/>
      <c r="X2055" s="486"/>
      <c r="Y2055" s="487"/>
      <c r="Z2055" s="486"/>
      <c r="AA2055" s="487"/>
    </row>
    <row r="2056" spans="2:27" x14ac:dyDescent="0.2">
      <c r="B2056" s="406"/>
      <c r="C2056" s="372"/>
      <c r="D2056" s="372"/>
      <c r="E2056" s="486"/>
      <c r="F2056" s="487"/>
      <c r="G2056" s="486"/>
      <c r="H2056" s="487"/>
      <c r="I2056" s="486"/>
      <c r="J2056" s="487"/>
      <c r="K2056" s="486"/>
      <c r="L2056" s="487"/>
      <c r="M2056" s="486"/>
      <c r="N2056" s="487"/>
      <c r="O2056" s="486"/>
      <c r="P2056" s="487"/>
      <c r="Q2056" s="486"/>
      <c r="R2056" s="487"/>
      <c r="S2056" s="486"/>
      <c r="T2056" s="487"/>
      <c r="U2056" s="486"/>
      <c r="V2056" s="487"/>
      <c r="W2056" s="486"/>
      <c r="X2056" s="487"/>
      <c r="Y2056" s="486"/>
      <c r="Z2056" s="487"/>
      <c r="AA2056" s="402"/>
    </row>
    <row r="2057" spans="2:27" x14ac:dyDescent="0.2">
      <c r="B2057" s="405"/>
      <c r="C2057" s="372"/>
      <c r="D2057" s="372"/>
      <c r="E2057" s="402"/>
      <c r="F2057" s="486"/>
      <c r="G2057" s="487"/>
      <c r="H2057" s="486"/>
      <c r="I2057" s="487"/>
      <c r="J2057" s="486"/>
      <c r="K2057" s="487"/>
      <c r="L2057" s="486"/>
      <c r="M2057" s="487"/>
      <c r="N2057" s="486"/>
      <c r="O2057" s="487"/>
      <c r="P2057" s="486"/>
      <c r="Q2057" s="487"/>
      <c r="R2057" s="486"/>
      <c r="S2057" s="487"/>
      <c r="T2057" s="486"/>
      <c r="U2057" s="487"/>
      <c r="V2057" s="486"/>
      <c r="W2057" s="487"/>
      <c r="X2057" s="486"/>
      <c r="Y2057" s="487"/>
      <c r="Z2057" s="486"/>
      <c r="AA2057" s="487"/>
    </row>
    <row r="2058" spans="2:27" x14ac:dyDescent="0.2">
      <c r="B2058" s="406"/>
      <c r="C2058" s="372"/>
      <c r="D2058" s="372"/>
      <c r="E2058" s="486"/>
      <c r="F2058" s="487"/>
      <c r="G2058" s="486"/>
      <c r="H2058" s="487"/>
      <c r="I2058" s="486"/>
      <c r="J2058" s="487"/>
      <c r="K2058" s="486"/>
      <c r="L2058" s="487"/>
      <c r="M2058" s="486"/>
      <c r="N2058" s="487"/>
      <c r="O2058" s="486"/>
      <c r="P2058" s="487"/>
      <c r="Q2058" s="486"/>
      <c r="R2058" s="487"/>
      <c r="S2058" s="486"/>
      <c r="T2058" s="487"/>
      <c r="U2058" s="486"/>
      <c r="V2058" s="487"/>
      <c r="W2058" s="486"/>
      <c r="X2058" s="487"/>
      <c r="Y2058" s="486"/>
      <c r="Z2058" s="487"/>
      <c r="AA2058" s="402"/>
    </row>
    <row r="2059" spans="2:27" x14ac:dyDescent="0.2">
      <c r="B2059" s="405"/>
      <c r="C2059" s="372"/>
      <c r="D2059" s="372"/>
      <c r="E2059" s="402"/>
      <c r="F2059" s="486"/>
      <c r="G2059" s="487"/>
      <c r="H2059" s="486"/>
      <c r="I2059" s="487"/>
      <c r="J2059" s="486"/>
      <c r="K2059" s="487"/>
      <c r="L2059" s="486"/>
      <c r="M2059" s="487"/>
      <c r="N2059" s="486"/>
      <c r="O2059" s="487"/>
      <c r="P2059" s="486"/>
      <c r="Q2059" s="487"/>
      <c r="R2059" s="486"/>
      <c r="S2059" s="487"/>
      <c r="T2059" s="486"/>
      <c r="U2059" s="487"/>
      <c r="V2059" s="486"/>
      <c r="W2059" s="487"/>
      <c r="X2059" s="486"/>
      <c r="Y2059" s="487"/>
      <c r="Z2059" s="486"/>
      <c r="AA2059" s="487"/>
    </row>
    <row r="2060" spans="2:27" x14ac:dyDescent="0.2">
      <c r="B2060" s="406"/>
      <c r="C2060" s="372"/>
      <c r="D2060" s="372"/>
      <c r="E2060" s="486"/>
      <c r="F2060" s="487"/>
      <c r="G2060" s="486"/>
      <c r="H2060" s="487"/>
      <c r="I2060" s="486"/>
      <c r="J2060" s="487"/>
      <c r="K2060" s="486"/>
      <c r="L2060" s="487"/>
      <c r="M2060" s="486"/>
      <c r="N2060" s="487"/>
      <c r="O2060" s="486"/>
      <c r="P2060" s="487"/>
      <c r="Q2060" s="486"/>
      <c r="R2060" s="487"/>
      <c r="S2060" s="486"/>
      <c r="T2060" s="487"/>
      <c r="U2060" s="486"/>
      <c r="V2060" s="487"/>
      <c r="W2060" s="486"/>
      <c r="X2060" s="487"/>
      <c r="Y2060" s="486"/>
      <c r="Z2060" s="487"/>
      <c r="AA2060" s="402"/>
    </row>
    <row r="2061" spans="2:27" x14ac:dyDescent="0.2">
      <c r="B2061" s="405"/>
      <c r="C2061" s="372"/>
      <c r="D2061" s="372"/>
      <c r="E2061" s="402"/>
      <c r="F2061" s="486"/>
      <c r="G2061" s="487"/>
      <c r="H2061" s="486"/>
      <c r="I2061" s="487"/>
      <c r="J2061" s="486"/>
      <c r="K2061" s="487"/>
      <c r="L2061" s="486"/>
      <c r="M2061" s="487"/>
      <c r="N2061" s="486"/>
      <c r="O2061" s="487"/>
      <c r="P2061" s="486"/>
      <c r="Q2061" s="487"/>
      <c r="R2061" s="486"/>
      <c r="S2061" s="487"/>
      <c r="T2061" s="486"/>
      <c r="U2061" s="487"/>
      <c r="V2061" s="486"/>
      <c r="W2061" s="487"/>
      <c r="X2061" s="486"/>
      <c r="Y2061" s="487"/>
      <c r="Z2061" s="486"/>
      <c r="AA2061" s="487"/>
    </row>
    <row r="2062" spans="2:27" x14ac:dyDescent="0.2">
      <c r="B2062" s="406"/>
      <c r="C2062" s="372"/>
      <c r="D2062" s="372"/>
      <c r="E2062" s="486"/>
      <c r="F2062" s="487"/>
      <c r="G2062" s="486"/>
      <c r="H2062" s="487"/>
      <c r="I2062" s="486"/>
      <c r="J2062" s="487"/>
      <c r="K2062" s="486"/>
      <c r="L2062" s="487"/>
      <c r="M2062" s="486"/>
      <c r="N2062" s="487"/>
      <c r="O2062" s="486"/>
      <c r="P2062" s="487"/>
      <c r="Q2062" s="486"/>
      <c r="R2062" s="487"/>
      <c r="S2062" s="486"/>
      <c r="T2062" s="487"/>
      <c r="U2062" s="486"/>
      <c r="V2062" s="487"/>
      <c r="W2062" s="486"/>
      <c r="X2062" s="487"/>
      <c r="Y2062" s="486"/>
      <c r="Z2062" s="487"/>
      <c r="AA2062" s="402"/>
    </row>
    <row r="2063" spans="2:27" x14ac:dyDescent="0.2">
      <c r="B2063" s="405"/>
      <c r="C2063" s="372"/>
      <c r="D2063" s="372"/>
      <c r="E2063" s="402"/>
      <c r="F2063" s="486"/>
      <c r="G2063" s="487"/>
      <c r="H2063" s="486"/>
      <c r="I2063" s="487"/>
      <c r="J2063" s="486"/>
      <c r="K2063" s="487"/>
      <c r="L2063" s="486"/>
      <c r="M2063" s="487"/>
      <c r="N2063" s="486"/>
      <c r="O2063" s="487"/>
      <c r="P2063" s="486"/>
      <c r="Q2063" s="487"/>
      <c r="R2063" s="486"/>
      <c r="S2063" s="487"/>
      <c r="T2063" s="486"/>
      <c r="U2063" s="487"/>
      <c r="V2063" s="486"/>
      <c r="W2063" s="487"/>
      <c r="X2063" s="486"/>
      <c r="Y2063" s="487"/>
      <c r="Z2063" s="486"/>
      <c r="AA2063" s="487"/>
    </row>
    <row r="2064" spans="2:27" x14ac:dyDescent="0.2">
      <c r="B2064" s="406"/>
      <c r="C2064" s="372"/>
      <c r="D2064" s="372"/>
      <c r="E2064" s="486"/>
      <c r="F2064" s="487"/>
      <c r="G2064" s="486"/>
      <c r="H2064" s="487"/>
      <c r="I2064" s="486"/>
      <c r="J2064" s="487"/>
      <c r="K2064" s="486"/>
      <c r="L2064" s="487"/>
      <c r="M2064" s="486"/>
      <c r="N2064" s="487"/>
      <c r="O2064" s="486"/>
      <c r="P2064" s="487"/>
      <c r="Q2064" s="486"/>
      <c r="R2064" s="487"/>
      <c r="S2064" s="486"/>
      <c r="T2064" s="487"/>
      <c r="U2064" s="486"/>
      <c r="V2064" s="487"/>
      <c r="W2064" s="486"/>
      <c r="X2064" s="487"/>
      <c r="Y2064" s="486"/>
      <c r="Z2064" s="487"/>
      <c r="AA2064" s="402"/>
    </row>
    <row r="2065" spans="2:27" x14ac:dyDescent="0.2">
      <c r="B2065" s="405"/>
      <c r="C2065" s="372"/>
      <c r="D2065" s="372"/>
      <c r="E2065" s="402"/>
      <c r="F2065" s="486"/>
      <c r="G2065" s="487"/>
      <c r="H2065" s="486"/>
      <c r="I2065" s="487"/>
      <c r="J2065" s="486"/>
      <c r="K2065" s="487"/>
      <c r="L2065" s="486"/>
      <c r="M2065" s="487"/>
      <c r="N2065" s="486"/>
      <c r="O2065" s="487"/>
      <c r="P2065" s="486"/>
      <c r="Q2065" s="487"/>
      <c r="R2065" s="486"/>
      <c r="S2065" s="487"/>
      <c r="T2065" s="486"/>
      <c r="U2065" s="487"/>
      <c r="V2065" s="486"/>
      <c r="W2065" s="487"/>
      <c r="X2065" s="486"/>
      <c r="Y2065" s="487"/>
      <c r="Z2065" s="486"/>
      <c r="AA2065" s="487"/>
    </row>
    <row r="2066" spans="2:27" x14ac:dyDescent="0.2">
      <c r="B2066" s="406"/>
      <c r="C2066" s="372"/>
      <c r="D2066" s="372"/>
      <c r="E2066" s="486"/>
      <c r="F2066" s="487"/>
      <c r="G2066" s="486"/>
      <c r="H2066" s="487"/>
      <c r="I2066" s="486"/>
      <c r="J2066" s="487"/>
      <c r="K2066" s="486"/>
      <c r="L2066" s="487"/>
      <c r="M2066" s="486"/>
      <c r="N2066" s="487"/>
      <c r="O2066" s="486"/>
      <c r="P2066" s="487"/>
      <c r="Q2066" s="486"/>
      <c r="R2066" s="487"/>
      <c r="S2066" s="486"/>
      <c r="T2066" s="487"/>
      <c r="U2066" s="486"/>
      <c r="V2066" s="487"/>
      <c r="W2066" s="486"/>
      <c r="X2066" s="487"/>
      <c r="Y2066" s="486"/>
      <c r="Z2066" s="487"/>
      <c r="AA2066" s="402"/>
    </row>
    <row r="2067" spans="2:27" x14ac:dyDescent="0.2">
      <c r="B2067" s="405"/>
      <c r="C2067" s="372"/>
      <c r="D2067" s="372"/>
      <c r="E2067" s="402"/>
      <c r="F2067" s="486"/>
      <c r="G2067" s="487"/>
      <c r="H2067" s="486"/>
      <c r="I2067" s="487"/>
      <c r="J2067" s="486"/>
      <c r="K2067" s="487"/>
      <c r="L2067" s="486"/>
      <c r="M2067" s="487"/>
      <c r="N2067" s="486"/>
      <c r="O2067" s="487"/>
      <c r="P2067" s="486"/>
      <c r="Q2067" s="487"/>
      <c r="R2067" s="486"/>
      <c r="S2067" s="487"/>
      <c r="T2067" s="486"/>
      <c r="U2067" s="487"/>
      <c r="V2067" s="486"/>
      <c r="W2067" s="487"/>
      <c r="X2067" s="486"/>
      <c r="Y2067" s="487"/>
      <c r="Z2067" s="486"/>
      <c r="AA2067" s="487"/>
    </row>
    <row r="2068" spans="2:27" x14ac:dyDescent="0.2">
      <c r="B2068" s="406"/>
      <c r="C2068" s="372"/>
      <c r="D2068" s="372"/>
      <c r="E2068" s="486"/>
      <c r="F2068" s="487"/>
      <c r="G2068" s="486"/>
      <c r="H2068" s="487"/>
      <c r="I2068" s="486"/>
      <c r="J2068" s="487"/>
      <c r="K2068" s="486"/>
      <c r="L2068" s="487"/>
      <c r="M2068" s="486"/>
      <c r="N2068" s="487"/>
      <c r="O2068" s="486"/>
      <c r="P2068" s="487"/>
      <c r="Q2068" s="486"/>
      <c r="R2068" s="487"/>
      <c r="S2068" s="486"/>
      <c r="T2068" s="487"/>
      <c r="U2068" s="486"/>
      <c r="V2068" s="487"/>
      <c r="W2068" s="486"/>
      <c r="X2068" s="487"/>
      <c r="Y2068" s="486"/>
      <c r="Z2068" s="487"/>
      <c r="AA2068" s="402"/>
    </row>
    <row r="2069" spans="2:27" x14ac:dyDescent="0.2">
      <c r="B2069" s="405"/>
      <c r="C2069" s="372"/>
      <c r="D2069" s="372"/>
      <c r="E2069" s="402"/>
      <c r="F2069" s="486"/>
      <c r="G2069" s="487"/>
      <c r="H2069" s="486"/>
      <c r="I2069" s="487"/>
      <c r="J2069" s="486"/>
      <c r="K2069" s="487"/>
      <c r="L2069" s="486"/>
      <c r="M2069" s="487"/>
      <c r="N2069" s="486"/>
      <c r="O2069" s="487"/>
      <c r="P2069" s="486"/>
      <c r="Q2069" s="487"/>
      <c r="R2069" s="486"/>
      <c r="S2069" s="487"/>
      <c r="T2069" s="486"/>
      <c r="U2069" s="487"/>
      <c r="V2069" s="486"/>
      <c r="W2069" s="487"/>
      <c r="X2069" s="486"/>
      <c r="Y2069" s="487"/>
      <c r="Z2069" s="486"/>
      <c r="AA2069" s="487"/>
    </row>
    <row r="2070" spans="2:27" x14ac:dyDescent="0.2">
      <c r="B2070" s="406"/>
      <c r="C2070" s="372"/>
      <c r="D2070" s="372"/>
      <c r="E2070" s="486"/>
      <c r="F2070" s="487"/>
      <c r="G2070" s="486"/>
      <c r="H2070" s="487"/>
      <c r="I2070" s="486"/>
      <c r="J2070" s="487"/>
      <c r="K2070" s="486"/>
      <c r="L2070" s="487"/>
      <c r="M2070" s="486"/>
      <c r="N2070" s="487"/>
      <c r="O2070" s="486"/>
      <c r="P2070" s="487"/>
      <c r="Q2070" s="486"/>
      <c r="R2070" s="487"/>
      <c r="S2070" s="486"/>
      <c r="T2070" s="487"/>
      <c r="U2070" s="486"/>
      <c r="V2070" s="487"/>
      <c r="W2070" s="486"/>
      <c r="X2070" s="487"/>
      <c r="Y2070" s="486"/>
      <c r="Z2070" s="487"/>
      <c r="AA2070" s="402"/>
    </row>
    <row r="2071" spans="2:27" x14ac:dyDescent="0.2">
      <c r="B2071" s="405"/>
      <c r="C2071" s="372"/>
      <c r="D2071" s="372"/>
      <c r="E2071" s="402"/>
      <c r="F2071" s="486"/>
      <c r="G2071" s="487"/>
      <c r="H2071" s="486"/>
      <c r="I2071" s="487"/>
      <c r="J2071" s="486"/>
      <c r="K2071" s="487"/>
      <c r="L2071" s="486"/>
      <c r="M2071" s="487"/>
      <c r="N2071" s="486"/>
      <c r="O2071" s="487"/>
      <c r="P2071" s="486"/>
      <c r="Q2071" s="487"/>
      <c r="R2071" s="486"/>
      <c r="S2071" s="487"/>
      <c r="T2071" s="486"/>
      <c r="U2071" s="487"/>
      <c r="V2071" s="486"/>
      <c r="W2071" s="487"/>
      <c r="X2071" s="486"/>
      <c r="Y2071" s="487"/>
      <c r="Z2071" s="486"/>
      <c r="AA2071" s="487"/>
    </row>
    <row r="2072" spans="2:27" x14ac:dyDescent="0.2">
      <c r="B2072" s="406"/>
      <c r="C2072" s="372"/>
      <c r="D2072" s="372"/>
      <c r="E2072" s="486"/>
      <c r="F2072" s="487"/>
      <c r="G2072" s="486"/>
      <c r="H2072" s="487"/>
      <c r="I2072" s="486"/>
      <c r="J2072" s="487"/>
      <c r="K2072" s="486"/>
      <c r="L2072" s="487"/>
      <c r="M2072" s="486"/>
      <c r="N2072" s="487"/>
      <c r="O2072" s="486"/>
      <c r="P2072" s="487"/>
      <c r="Q2072" s="486"/>
      <c r="R2072" s="487"/>
      <c r="S2072" s="486"/>
      <c r="T2072" s="487"/>
      <c r="U2072" s="486"/>
      <c r="V2072" s="487"/>
      <c r="W2072" s="486"/>
      <c r="X2072" s="487"/>
      <c r="Y2072" s="486"/>
      <c r="Z2072" s="487"/>
      <c r="AA2072" s="402"/>
    </row>
    <row r="2073" spans="2:27" x14ac:dyDescent="0.2">
      <c r="B2073" s="405"/>
      <c r="C2073" s="372"/>
      <c r="D2073" s="372"/>
      <c r="E2073" s="402"/>
      <c r="F2073" s="486"/>
      <c r="G2073" s="487"/>
      <c r="H2073" s="486"/>
      <c r="I2073" s="487"/>
      <c r="J2073" s="486"/>
      <c r="K2073" s="487"/>
      <c r="L2073" s="486"/>
      <c r="M2073" s="487"/>
      <c r="N2073" s="486"/>
      <c r="O2073" s="487"/>
      <c r="P2073" s="486"/>
      <c r="Q2073" s="487"/>
      <c r="R2073" s="486"/>
      <c r="S2073" s="487"/>
      <c r="T2073" s="486"/>
      <c r="U2073" s="487"/>
      <c r="V2073" s="486"/>
      <c r="W2073" s="487"/>
      <c r="X2073" s="486"/>
      <c r="Y2073" s="487"/>
      <c r="Z2073" s="486"/>
      <c r="AA2073" s="487"/>
    </row>
    <row r="2074" spans="2:27" x14ac:dyDescent="0.2">
      <c r="B2074" s="406"/>
      <c r="C2074" s="372"/>
      <c r="D2074" s="372"/>
      <c r="E2074" s="486"/>
      <c r="F2074" s="487"/>
      <c r="G2074" s="486"/>
      <c r="H2074" s="487"/>
      <c r="I2074" s="486"/>
      <c r="J2074" s="487"/>
      <c r="K2074" s="486"/>
      <c r="L2074" s="487"/>
      <c r="M2074" s="486"/>
      <c r="N2074" s="487"/>
      <c r="O2074" s="486"/>
      <c r="P2074" s="487"/>
      <c r="Q2074" s="486"/>
      <c r="R2074" s="487"/>
      <c r="S2074" s="486"/>
      <c r="T2074" s="487"/>
      <c r="U2074" s="486"/>
      <c r="V2074" s="487"/>
      <c r="W2074" s="486"/>
      <c r="X2074" s="487"/>
      <c r="Y2074" s="486"/>
      <c r="Z2074" s="487"/>
      <c r="AA2074" s="402"/>
    </row>
    <row r="2075" spans="2:27" x14ac:dyDescent="0.2">
      <c r="B2075" s="405"/>
      <c r="C2075" s="372"/>
      <c r="D2075" s="372"/>
      <c r="E2075" s="402"/>
      <c r="F2075" s="486"/>
      <c r="G2075" s="487"/>
      <c r="H2075" s="486"/>
      <c r="I2075" s="487"/>
      <c r="J2075" s="486"/>
      <c r="K2075" s="487"/>
      <c r="L2075" s="486"/>
      <c r="M2075" s="487"/>
      <c r="N2075" s="486"/>
      <c r="O2075" s="487"/>
      <c r="P2075" s="486"/>
      <c r="Q2075" s="487"/>
      <c r="R2075" s="486"/>
      <c r="S2075" s="487"/>
      <c r="T2075" s="486"/>
      <c r="U2075" s="487"/>
      <c r="V2075" s="486"/>
      <c r="W2075" s="487"/>
      <c r="X2075" s="486"/>
      <c r="Y2075" s="487"/>
      <c r="Z2075" s="486"/>
      <c r="AA2075" s="487"/>
    </row>
    <row r="2076" spans="2:27" x14ac:dyDescent="0.2">
      <c r="B2076" s="406"/>
      <c r="C2076" s="372"/>
      <c r="D2076" s="372"/>
      <c r="E2076" s="486"/>
      <c r="F2076" s="487"/>
      <c r="G2076" s="486"/>
      <c r="H2076" s="487"/>
      <c r="I2076" s="486"/>
      <c r="J2076" s="487"/>
      <c r="K2076" s="486"/>
      <c r="L2076" s="487"/>
      <c r="M2076" s="486"/>
      <c r="N2076" s="487"/>
      <c r="O2076" s="486"/>
      <c r="P2076" s="487"/>
      <c r="Q2076" s="486"/>
      <c r="R2076" s="487"/>
      <c r="S2076" s="486"/>
      <c r="T2076" s="487"/>
      <c r="U2076" s="486"/>
      <c r="V2076" s="487"/>
      <c r="W2076" s="486"/>
      <c r="X2076" s="487"/>
      <c r="Y2076" s="486"/>
      <c r="Z2076" s="487"/>
      <c r="AA2076" s="402"/>
    </row>
    <row r="2077" spans="2:27" x14ac:dyDescent="0.2">
      <c r="B2077" s="405"/>
      <c r="C2077" s="372"/>
      <c r="D2077" s="372"/>
      <c r="E2077" s="402"/>
      <c r="F2077" s="486"/>
      <c r="G2077" s="487"/>
      <c r="H2077" s="486"/>
      <c r="I2077" s="487"/>
      <c r="J2077" s="486"/>
      <c r="K2077" s="487"/>
      <c r="L2077" s="486"/>
      <c r="M2077" s="487"/>
      <c r="N2077" s="486"/>
      <c r="O2077" s="487"/>
      <c r="P2077" s="486"/>
      <c r="Q2077" s="487"/>
      <c r="R2077" s="486"/>
      <c r="S2077" s="487"/>
      <c r="T2077" s="486"/>
      <c r="U2077" s="487"/>
      <c r="V2077" s="486"/>
      <c r="W2077" s="487"/>
      <c r="X2077" s="486"/>
      <c r="Y2077" s="487"/>
      <c r="Z2077" s="486"/>
      <c r="AA2077" s="487"/>
    </row>
    <row r="2078" spans="2:27" x14ac:dyDescent="0.2">
      <c r="B2078" s="406"/>
      <c r="C2078" s="372"/>
      <c r="D2078" s="372"/>
      <c r="E2078" s="486"/>
      <c r="F2078" s="487"/>
      <c r="G2078" s="486"/>
      <c r="H2078" s="487"/>
      <c r="I2078" s="486"/>
      <c r="J2078" s="487"/>
      <c r="K2078" s="486"/>
      <c r="L2078" s="487"/>
      <c r="M2078" s="486"/>
      <c r="N2078" s="487"/>
      <c r="O2078" s="486"/>
      <c r="P2078" s="487"/>
      <c r="Q2078" s="486"/>
      <c r="R2078" s="487"/>
      <c r="S2078" s="486"/>
      <c r="T2078" s="487"/>
      <c r="U2078" s="486"/>
      <c r="V2078" s="487"/>
      <c r="W2078" s="486"/>
      <c r="X2078" s="487"/>
      <c r="Y2078" s="486"/>
      <c r="Z2078" s="487"/>
      <c r="AA2078" s="402"/>
    </row>
    <row r="2079" spans="2:27" x14ac:dyDescent="0.2">
      <c r="B2079" s="405"/>
      <c r="C2079" s="372"/>
      <c r="D2079" s="372"/>
      <c r="E2079" s="402"/>
      <c r="F2079" s="486"/>
      <c r="G2079" s="487"/>
      <c r="H2079" s="486"/>
      <c r="I2079" s="487"/>
      <c r="J2079" s="486"/>
      <c r="K2079" s="487"/>
      <c r="L2079" s="486"/>
      <c r="M2079" s="487"/>
      <c r="N2079" s="486"/>
      <c r="O2079" s="487"/>
      <c r="P2079" s="486"/>
      <c r="Q2079" s="487"/>
      <c r="R2079" s="486"/>
      <c r="S2079" s="487"/>
      <c r="T2079" s="486"/>
      <c r="U2079" s="487"/>
      <c r="V2079" s="486"/>
      <c r="W2079" s="487"/>
      <c r="X2079" s="486"/>
      <c r="Y2079" s="487"/>
      <c r="Z2079" s="486"/>
      <c r="AA2079" s="487"/>
    </row>
    <row r="2080" spans="2:27" x14ac:dyDescent="0.2">
      <c r="B2080" s="406"/>
      <c r="C2080" s="372"/>
      <c r="D2080" s="372"/>
      <c r="E2080" s="486"/>
      <c r="F2080" s="487"/>
      <c r="G2080" s="486"/>
      <c r="H2080" s="487"/>
      <c r="I2080" s="486"/>
      <c r="J2080" s="487"/>
      <c r="K2080" s="486"/>
      <c r="L2080" s="487"/>
      <c r="M2080" s="486"/>
      <c r="N2080" s="487"/>
      <c r="O2080" s="486"/>
      <c r="P2080" s="487"/>
      <c r="Q2080" s="486"/>
      <c r="R2080" s="487"/>
      <c r="S2080" s="486"/>
      <c r="T2080" s="487"/>
      <c r="U2080" s="486"/>
      <c r="V2080" s="487"/>
      <c r="W2080" s="486"/>
      <c r="X2080" s="487"/>
      <c r="Y2080" s="486"/>
      <c r="Z2080" s="487"/>
      <c r="AA2080" s="402"/>
    </row>
    <row r="2081" spans="2:27" x14ac:dyDescent="0.2">
      <c r="B2081" s="405"/>
      <c r="C2081" s="372"/>
      <c r="D2081" s="372"/>
      <c r="E2081" s="402"/>
      <c r="F2081" s="486"/>
      <c r="G2081" s="487"/>
      <c r="H2081" s="486"/>
      <c r="I2081" s="487"/>
      <c r="J2081" s="486"/>
      <c r="K2081" s="487"/>
      <c r="L2081" s="486"/>
      <c r="M2081" s="487"/>
      <c r="N2081" s="486"/>
      <c r="O2081" s="487"/>
      <c r="P2081" s="486"/>
      <c r="Q2081" s="487"/>
      <c r="R2081" s="486"/>
      <c r="S2081" s="487"/>
      <c r="T2081" s="486"/>
      <c r="U2081" s="487"/>
      <c r="V2081" s="486"/>
      <c r="W2081" s="487"/>
      <c r="X2081" s="486"/>
      <c r="Y2081" s="487"/>
      <c r="Z2081" s="486"/>
      <c r="AA2081" s="487"/>
    </row>
    <row r="2082" spans="2:27" x14ac:dyDescent="0.2">
      <c r="B2082" s="406"/>
      <c r="C2082" s="372"/>
      <c r="D2082" s="372"/>
      <c r="E2082" s="486"/>
      <c r="F2082" s="487"/>
      <c r="G2082" s="486"/>
      <c r="H2082" s="487"/>
      <c r="I2082" s="486"/>
      <c r="J2082" s="487"/>
      <c r="K2082" s="486"/>
      <c r="L2082" s="487"/>
      <c r="M2082" s="486"/>
      <c r="N2082" s="487"/>
      <c r="O2082" s="486"/>
      <c r="P2082" s="487"/>
      <c r="Q2082" s="486"/>
      <c r="R2082" s="487"/>
      <c r="S2082" s="486"/>
      <c r="T2082" s="487"/>
      <c r="U2082" s="486"/>
      <c r="V2082" s="487"/>
      <c r="W2082" s="486"/>
      <c r="X2082" s="487"/>
      <c r="Y2082" s="486"/>
      <c r="Z2082" s="487"/>
      <c r="AA2082" s="402"/>
    </row>
    <row r="2083" spans="2:27" x14ac:dyDescent="0.2">
      <c r="B2083" s="405"/>
      <c r="C2083" s="372"/>
      <c r="D2083" s="372"/>
      <c r="E2083" s="402"/>
      <c r="F2083" s="486"/>
      <c r="G2083" s="487"/>
      <c r="H2083" s="486"/>
      <c r="I2083" s="487"/>
      <c r="J2083" s="486"/>
      <c r="K2083" s="487"/>
      <c r="L2083" s="486"/>
      <c r="M2083" s="487"/>
      <c r="N2083" s="486"/>
      <c r="O2083" s="487"/>
      <c r="P2083" s="486"/>
      <c r="Q2083" s="487"/>
      <c r="R2083" s="486"/>
      <c r="S2083" s="487"/>
      <c r="T2083" s="486"/>
      <c r="U2083" s="487"/>
      <c r="V2083" s="486"/>
      <c r="W2083" s="487"/>
      <c r="X2083" s="486"/>
      <c r="Y2083" s="487"/>
      <c r="Z2083" s="486"/>
      <c r="AA2083" s="487"/>
    </row>
    <row r="2084" spans="2:27" x14ac:dyDescent="0.2">
      <c r="B2084" s="406"/>
      <c r="C2084" s="372"/>
      <c r="D2084" s="372"/>
      <c r="E2084" s="486"/>
      <c r="F2084" s="487"/>
      <c r="G2084" s="486"/>
      <c r="H2084" s="487"/>
      <c r="I2084" s="486"/>
      <c r="J2084" s="487"/>
      <c r="K2084" s="486"/>
      <c r="L2084" s="487"/>
      <c r="M2084" s="486"/>
      <c r="N2084" s="487"/>
      <c r="O2084" s="486"/>
      <c r="P2084" s="487"/>
      <c r="Q2084" s="486"/>
      <c r="R2084" s="487"/>
      <c r="S2084" s="486"/>
      <c r="T2084" s="487"/>
      <c r="U2084" s="486"/>
      <c r="V2084" s="487"/>
      <c r="W2084" s="486"/>
      <c r="X2084" s="487"/>
      <c r="Y2084" s="486"/>
      <c r="Z2084" s="487"/>
      <c r="AA2084" s="402"/>
    </row>
    <row r="2085" spans="2:27" x14ac:dyDescent="0.2">
      <c r="B2085" s="405"/>
      <c r="C2085" s="372"/>
      <c r="D2085" s="372"/>
      <c r="E2085" s="402"/>
      <c r="F2085" s="486"/>
      <c r="G2085" s="487"/>
      <c r="H2085" s="486"/>
      <c r="I2085" s="487"/>
      <c r="J2085" s="486"/>
      <c r="K2085" s="487"/>
      <c r="L2085" s="486"/>
      <c r="M2085" s="487"/>
      <c r="N2085" s="486"/>
      <c r="O2085" s="487"/>
      <c r="P2085" s="486"/>
      <c r="Q2085" s="487"/>
      <c r="R2085" s="486"/>
      <c r="S2085" s="487"/>
      <c r="T2085" s="486"/>
      <c r="U2085" s="487"/>
      <c r="V2085" s="486"/>
      <c r="W2085" s="487"/>
      <c r="X2085" s="486"/>
      <c r="Y2085" s="487"/>
      <c r="Z2085" s="486"/>
      <c r="AA2085" s="487"/>
    </row>
    <row r="2086" spans="2:27" x14ac:dyDescent="0.2">
      <c r="B2086" s="406"/>
      <c r="C2086" s="372"/>
      <c r="D2086" s="372"/>
      <c r="E2086" s="486"/>
      <c r="F2086" s="487"/>
      <c r="G2086" s="486"/>
      <c r="H2086" s="487"/>
      <c r="I2086" s="486"/>
      <c r="J2086" s="487"/>
      <c r="K2086" s="486"/>
      <c r="L2086" s="487"/>
      <c r="M2086" s="486"/>
      <c r="N2086" s="487"/>
      <c r="O2086" s="486"/>
      <c r="P2086" s="487"/>
      <c r="Q2086" s="486"/>
      <c r="R2086" s="487"/>
      <c r="S2086" s="486"/>
      <c r="T2086" s="487"/>
      <c r="U2086" s="486"/>
      <c r="V2086" s="487"/>
      <c r="W2086" s="486"/>
      <c r="X2086" s="487"/>
      <c r="Y2086" s="486"/>
      <c r="Z2086" s="487"/>
      <c r="AA2086" s="402"/>
    </row>
    <row r="2087" spans="2:27" x14ac:dyDescent="0.2">
      <c r="B2087" s="405"/>
      <c r="C2087" s="372"/>
      <c r="D2087" s="372"/>
      <c r="E2087" s="402"/>
      <c r="F2087" s="486"/>
      <c r="G2087" s="487"/>
      <c r="H2087" s="486"/>
      <c r="I2087" s="487"/>
      <c r="J2087" s="486"/>
      <c r="K2087" s="487"/>
      <c r="L2087" s="486"/>
      <c r="M2087" s="487"/>
      <c r="N2087" s="486"/>
      <c r="O2087" s="487"/>
      <c r="P2087" s="486"/>
      <c r="Q2087" s="487"/>
      <c r="R2087" s="486"/>
      <c r="S2087" s="487"/>
      <c r="T2087" s="486"/>
      <c r="U2087" s="487"/>
      <c r="V2087" s="486"/>
      <c r="W2087" s="487"/>
      <c r="X2087" s="486"/>
      <c r="Y2087" s="487"/>
      <c r="Z2087" s="486"/>
      <c r="AA2087" s="487"/>
    </row>
    <row r="2088" spans="2:27" x14ac:dyDescent="0.2">
      <c r="B2088" s="406"/>
      <c r="C2088" s="372"/>
      <c r="D2088" s="372"/>
      <c r="E2088" s="486"/>
      <c r="F2088" s="487"/>
      <c r="G2088" s="486"/>
      <c r="H2088" s="487"/>
      <c r="I2088" s="486"/>
      <c r="J2088" s="487"/>
      <c r="K2088" s="486"/>
      <c r="L2088" s="487"/>
      <c r="M2088" s="486"/>
      <c r="N2088" s="487"/>
      <c r="O2088" s="486"/>
      <c r="P2088" s="487"/>
      <c r="Q2088" s="486"/>
      <c r="R2088" s="487"/>
      <c r="S2088" s="486"/>
      <c r="T2088" s="487"/>
      <c r="U2088" s="486"/>
      <c r="V2088" s="487"/>
      <c r="W2088" s="486"/>
      <c r="X2088" s="487"/>
      <c r="Y2088" s="486"/>
      <c r="Z2088" s="487"/>
      <c r="AA2088" s="402"/>
    </row>
    <row r="2089" spans="2:27" x14ac:dyDescent="0.2">
      <c r="B2089" s="405"/>
      <c r="C2089" s="372"/>
      <c r="D2089" s="372"/>
      <c r="E2089" s="402"/>
      <c r="F2089" s="486"/>
      <c r="G2089" s="487"/>
      <c r="H2089" s="486"/>
      <c r="I2089" s="487"/>
      <c r="J2089" s="486"/>
      <c r="K2089" s="487"/>
      <c r="L2089" s="486"/>
      <c r="M2089" s="487"/>
      <c r="N2089" s="486"/>
      <c r="O2089" s="487"/>
      <c r="P2089" s="486"/>
      <c r="Q2089" s="487"/>
      <c r="R2089" s="486"/>
      <c r="S2089" s="487"/>
      <c r="T2089" s="486"/>
      <c r="U2089" s="487"/>
      <c r="V2089" s="486"/>
      <c r="W2089" s="487"/>
      <c r="X2089" s="486"/>
      <c r="Y2089" s="487"/>
      <c r="Z2089" s="486"/>
      <c r="AA2089" s="487"/>
    </row>
    <row r="2090" spans="2:27" x14ac:dyDescent="0.2">
      <c r="B2090" s="406"/>
      <c r="C2090" s="372"/>
      <c r="D2090" s="372"/>
      <c r="E2090" s="486"/>
      <c r="F2090" s="487"/>
      <c r="G2090" s="486"/>
      <c r="H2090" s="487"/>
      <c r="I2090" s="486"/>
      <c r="J2090" s="487"/>
      <c r="K2090" s="486"/>
      <c r="L2090" s="487"/>
      <c r="M2090" s="486"/>
      <c r="N2090" s="487"/>
      <c r="O2090" s="486"/>
      <c r="P2090" s="487"/>
      <c r="Q2090" s="486"/>
      <c r="R2090" s="487"/>
      <c r="S2090" s="486"/>
      <c r="T2090" s="487"/>
      <c r="U2090" s="486"/>
      <c r="V2090" s="487"/>
      <c r="W2090" s="486"/>
      <c r="X2090" s="487"/>
      <c r="Y2090" s="486"/>
      <c r="Z2090" s="487"/>
      <c r="AA2090" s="402"/>
    </row>
    <row r="2091" spans="2:27" x14ac:dyDescent="0.2">
      <c r="B2091" s="405"/>
      <c r="C2091" s="372"/>
      <c r="D2091" s="372"/>
      <c r="E2091" s="402"/>
      <c r="F2091" s="486"/>
      <c r="G2091" s="487"/>
      <c r="H2091" s="486"/>
      <c r="I2091" s="487"/>
      <c r="J2091" s="486"/>
      <c r="K2091" s="487"/>
      <c r="L2091" s="486"/>
      <c r="M2091" s="487"/>
      <c r="N2091" s="486"/>
      <c r="O2091" s="487"/>
      <c r="P2091" s="486"/>
      <c r="Q2091" s="487"/>
      <c r="R2091" s="486"/>
      <c r="S2091" s="487"/>
      <c r="T2091" s="486"/>
      <c r="U2091" s="487"/>
      <c r="V2091" s="486"/>
      <c r="W2091" s="487"/>
      <c r="X2091" s="486"/>
      <c r="Y2091" s="487"/>
      <c r="Z2091" s="486"/>
      <c r="AA2091" s="487"/>
    </row>
    <row r="2092" spans="2:27" x14ac:dyDescent="0.2">
      <c r="B2092" s="406"/>
      <c r="C2092" s="372"/>
      <c r="D2092" s="372"/>
      <c r="E2092" s="486"/>
      <c r="F2092" s="487"/>
      <c r="G2092" s="486"/>
      <c r="H2092" s="487"/>
      <c r="I2092" s="486"/>
      <c r="J2092" s="487"/>
      <c r="K2092" s="486"/>
      <c r="L2092" s="487"/>
      <c r="M2092" s="486"/>
      <c r="N2092" s="487"/>
      <c r="O2092" s="486"/>
      <c r="P2092" s="487"/>
      <c r="Q2092" s="486"/>
      <c r="R2092" s="487"/>
      <c r="S2092" s="486"/>
      <c r="T2092" s="487"/>
      <c r="U2092" s="486"/>
      <c r="V2092" s="487"/>
      <c r="W2092" s="486"/>
      <c r="X2092" s="487"/>
      <c r="Y2092" s="486"/>
      <c r="Z2092" s="487"/>
      <c r="AA2092" s="402"/>
    </row>
    <row r="2093" spans="2:27" x14ac:dyDescent="0.2">
      <c r="B2093" s="405"/>
      <c r="C2093" s="372"/>
      <c r="D2093" s="372"/>
      <c r="E2093" s="402"/>
      <c r="F2093" s="486"/>
      <c r="G2093" s="487"/>
      <c r="H2093" s="486"/>
      <c r="I2093" s="487"/>
      <c r="J2093" s="486"/>
      <c r="K2093" s="487"/>
      <c r="L2093" s="486"/>
      <c r="M2093" s="487"/>
      <c r="N2093" s="486"/>
      <c r="O2093" s="487"/>
      <c r="P2093" s="486"/>
      <c r="Q2093" s="487"/>
      <c r="R2093" s="486"/>
      <c r="S2093" s="487"/>
      <c r="T2093" s="486"/>
      <c r="U2093" s="487"/>
      <c r="V2093" s="486"/>
      <c r="W2093" s="487"/>
      <c r="X2093" s="486"/>
      <c r="Y2093" s="487"/>
      <c r="Z2093" s="486"/>
      <c r="AA2093" s="487"/>
    </row>
    <row r="2094" spans="2:27" x14ac:dyDescent="0.2">
      <c r="B2094" s="406"/>
      <c r="C2094" s="372"/>
      <c r="D2094" s="372"/>
      <c r="E2094" s="486"/>
      <c r="F2094" s="487"/>
      <c r="G2094" s="486"/>
      <c r="H2094" s="487"/>
      <c r="I2094" s="486"/>
      <c r="J2094" s="487"/>
      <c r="K2094" s="486"/>
      <c r="L2094" s="487"/>
      <c r="M2094" s="486"/>
      <c r="N2094" s="487"/>
      <c r="O2094" s="486"/>
      <c r="P2094" s="487"/>
      <c r="Q2094" s="486"/>
      <c r="R2094" s="487"/>
      <c r="S2094" s="486"/>
      <c r="T2094" s="487"/>
      <c r="U2094" s="486"/>
      <c r="V2094" s="487"/>
      <c r="W2094" s="486"/>
      <c r="X2094" s="487"/>
      <c r="Y2094" s="486"/>
      <c r="Z2094" s="487"/>
      <c r="AA2094" s="402"/>
    </row>
    <row r="2095" spans="2:27" x14ac:dyDescent="0.2">
      <c r="B2095" s="405"/>
      <c r="C2095" s="372"/>
      <c r="D2095" s="372"/>
      <c r="E2095" s="402"/>
      <c r="F2095" s="486"/>
      <c r="G2095" s="487"/>
      <c r="H2095" s="486"/>
      <c r="I2095" s="487"/>
      <c r="J2095" s="486"/>
      <c r="K2095" s="487"/>
      <c r="L2095" s="486"/>
      <c r="M2095" s="487"/>
      <c r="N2095" s="486"/>
      <c r="O2095" s="487"/>
      <c r="P2095" s="486"/>
      <c r="Q2095" s="487"/>
      <c r="R2095" s="486"/>
      <c r="S2095" s="487"/>
      <c r="T2095" s="486"/>
      <c r="U2095" s="487"/>
      <c r="V2095" s="486"/>
      <c r="W2095" s="487"/>
      <c r="X2095" s="486"/>
      <c r="Y2095" s="487"/>
      <c r="Z2095" s="486"/>
      <c r="AA2095" s="487"/>
    </row>
    <row r="2096" spans="2:27" x14ac:dyDescent="0.2">
      <c r="B2096" s="406"/>
      <c r="C2096" s="372"/>
      <c r="D2096" s="372"/>
      <c r="E2096" s="486"/>
      <c r="F2096" s="487"/>
      <c r="G2096" s="486"/>
      <c r="H2096" s="487"/>
      <c r="I2096" s="486"/>
      <c r="J2096" s="487"/>
      <c r="K2096" s="486"/>
      <c r="L2096" s="487"/>
      <c r="M2096" s="486"/>
      <c r="N2096" s="487"/>
      <c r="O2096" s="486"/>
      <c r="P2096" s="487"/>
      <c r="Q2096" s="486"/>
      <c r="R2096" s="487"/>
      <c r="S2096" s="486"/>
      <c r="T2096" s="487"/>
      <c r="U2096" s="486"/>
      <c r="V2096" s="487"/>
      <c r="W2096" s="486"/>
      <c r="X2096" s="487"/>
      <c r="Y2096" s="486"/>
      <c r="Z2096" s="487"/>
      <c r="AA2096" s="402"/>
    </row>
    <row r="2097" spans="2:27" x14ac:dyDescent="0.2">
      <c r="B2097" s="405"/>
      <c r="C2097" s="372"/>
      <c r="D2097" s="372"/>
      <c r="E2097" s="402"/>
      <c r="F2097" s="486"/>
      <c r="G2097" s="487"/>
      <c r="H2097" s="486"/>
      <c r="I2097" s="487"/>
      <c r="J2097" s="486"/>
      <c r="K2097" s="487"/>
      <c r="L2097" s="486"/>
      <c r="M2097" s="487"/>
      <c r="N2097" s="486"/>
      <c r="O2097" s="487"/>
      <c r="P2097" s="486"/>
      <c r="Q2097" s="487"/>
      <c r="R2097" s="486"/>
      <c r="S2097" s="487"/>
      <c r="T2097" s="486"/>
      <c r="U2097" s="487"/>
      <c r="V2097" s="486"/>
      <c r="W2097" s="487"/>
      <c r="X2097" s="486"/>
      <c r="Y2097" s="487"/>
      <c r="Z2097" s="486"/>
      <c r="AA2097" s="487"/>
    </row>
  </sheetData>
  <mergeCells count="23033">
    <mergeCell ref="R2097:S2097"/>
    <mergeCell ref="T2097:U2097"/>
    <mergeCell ref="V2097:W2097"/>
    <mergeCell ref="X2097:Y2097"/>
    <mergeCell ref="Z2097:AA2097"/>
    <mergeCell ref="F2097:G2097"/>
    <mergeCell ref="H2097:I2097"/>
    <mergeCell ref="J2097:K2097"/>
    <mergeCell ref="L2097:M2097"/>
    <mergeCell ref="N2097:O2097"/>
    <mergeCell ref="P2097:Q2097"/>
    <mergeCell ref="O2096:P2096"/>
    <mergeCell ref="Q2096:R2096"/>
    <mergeCell ref="S2096:T2096"/>
    <mergeCell ref="U2096:V2096"/>
    <mergeCell ref="W2096:X2096"/>
    <mergeCell ref="Y2096:Z2096"/>
    <mergeCell ref="R2095:S2095"/>
    <mergeCell ref="T2095:U2095"/>
    <mergeCell ref="V2095:W2095"/>
    <mergeCell ref="X2095:Y2095"/>
    <mergeCell ref="Z2095:AA2095"/>
    <mergeCell ref="E2096:F2096"/>
    <mergeCell ref="G2096:H2096"/>
    <mergeCell ref="I2096:J2096"/>
    <mergeCell ref="K2096:L2096"/>
    <mergeCell ref="M2096:N2096"/>
    <mergeCell ref="F2095:G2095"/>
    <mergeCell ref="H2095:I2095"/>
    <mergeCell ref="J2095:K2095"/>
    <mergeCell ref="L2095:M2095"/>
    <mergeCell ref="N2095:O2095"/>
    <mergeCell ref="P2095:Q2095"/>
    <mergeCell ref="O2094:P2094"/>
    <mergeCell ref="Q2094:R2094"/>
    <mergeCell ref="S2094:T2094"/>
    <mergeCell ref="U2094:V2094"/>
    <mergeCell ref="W2094:X2094"/>
    <mergeCell ref="Y2094:Z2094"/>
    <mergeCell ref="R2093:S2093"/>
    <mergeCell ref="T2093:U2093"/>
    <mergeCell ref="V2093:W2093"/>
    <mergeCell ref="X2093:Y2093"/>
    <mergeCell ref="Z2093:AA2093"/>
    <mergeCell ref="E2094:F2094"/>
    <mergeCell ref="G2094:H2094"/>
    <mergeCell ref="I2094:J2094"/>
    <mergeCell ref="K2094:L2094"/>
    <mergeCell ref="M2094:N2094"/>
    <mergeCell ref="F2093:G2093"/>
    <mergeCell ref="H2093:I2093"/>
    <mergeCell ref="J2093:K2093"/>
    <mergeCell ref="L2093:M2093"/>
    <mergeCell ref="N2093:O2093"/>
    <mergeCell ref="P2093:Q2093"/>
    <mergeCell ref="O2092:P2092"/>
    <mergeCell ref="Q2092:R2092"/>
    <mergeCell ref="S2092:T2092"/>
    <mergeCell ref="U2092:V2092"/>
    <mergeCell ref="W2092:X2092"/>
    <mergeCell ref="Y2092:Z2092"/>
    <mergeCell ref="R2091:S2091"/>
    <mergeCell ref="T2091:U2091"/>
    <mergeCell ref="V2091:W2091"/>
    <mergeCell ref="X2091:Y2091"/>
    <mergeCell ref="Z2091:AA2091"/>
    <mergeCell ref="E2092:F2092"/>
    <mergeCell ref="G2092:H2092"/>
    <mergeCell ref="I2092:J2092"/>
    <mergeCell ref="K2092:L2092"/>
    <mergeCell ref="M2092:N2092"/>
    <mergeCell ref="F2091:G2091"/>
    <mergeCell ref="H2091:I2091"/>
    <mergeCell ref="J2091:K2091"/>
    <mergeCell ref="L2091:M2091"/>
    <mergeCell ref="N2091:O2091"/>
    <mergeCell ref="P2091:Q2091"/>
    <mergeCell ref="O2090:P2090"/>
    <mergeCell ref="Q2090:R2090"/>
    <mergeCell ref="S2090:T2090"/>
    <mergeCell ref="U2090:V2090"/>
    <mergeCell ref="W2090:X2090"/>
    <mergeCell ref="Y2090:Z2090"/>
    <mergeCell ref="R2089:S2089"/>
    <mergeCell ref="T2089:U2089"/>
    <mergeCell ref="V2089:W2089"/>
    <mergeCell ref="X2089:Y2089"/>
    <mergeCell ref="Z2089:AA2089"/>
    <mergeCell ref="E2090:F2090"/>
    <mergeCell ref="G2090:H2090"/>
    <mergeCell ref="I2090:J2090"/>
    <mergeCell ref="K2090:L2090"/>
    <mergeCell ref="M2090:N2090"/>
    <mergeCell ref="F2089:G2089"/>
    <mergeCell ref="H2089:I2089"/>
    <mergeCell ref="J2089:K2089"/>
    <mergeCell ref="L2089:M2089"/>
    <mergeCell ref="N2089:O2089"/>
    <mergeCell ref="P2089:Q2089"/>
    <mergeCell ref="O2088:P2088"/>
    <mergeCell ref="Q2088:R2088"/>
    <mergeCell ref="S2088:T2088"/>
    <mergeCell ref="U2088:V2088"/>
    <mergeCell ref="W2088:X2088"/>
    <mergeCell ref="Y2088:Z2088"/>
    <mergeCell ref="R2087:S2087"/>
    <mergeCell ref="T2087:U2087"/>
    <mergeCell ref="V2087:W2087"/>
    <mergeCell ref="X2087:Y2087"/>
    <mergeCell ref="Z2087:AA2087"/>
    <mergeCell ref="E2088:F2088"/>
    <mergeCell ref="G2088:H2088"/>
    <mergeCell ref="I2088:J2088"/>
    <mergeCell ref="K2088:L2088"/>
    <mergeCell ref="M2088:N2088"/>
    <mergeCell ref="F2087:G2087"/>
    <mergeCell ref="H2087:I2087"/>
    <mergeCell ref="J2087:K2087"/>
    <mergeCell ref="L2087:M2087"/>
    <mergeCell ref="N2087:O2087"/>
    <mergeCell ref="P2087:Q2087"/>
    <mergeCell ref="O2086:P2086"/>
    <mergeCell ref="Q2086:R2086"/>
    <mergeCell ref="S2086:T2086"/>
    <mergeCell ref="U2086:V2086"/>
    <mergeCell ref="W2086:X2086"/>
    <mergeCell ref="Y2086:Z2086"/>
    <mergeCell ref="R2085:S2085"/>
    <mergeCell ref="T2085:U2085"/>
    <mergeCell ref="V2085:W2085"/>
    <mergeCell ref="X2085:Y2085"/>
    <mergeCell ref="Z2085:AA2085"/>
    <mergeCell ref="E2086:F2086"/>
    <mergeCell ref="G2086:H2086"/>
    <mergeCell ref="I2086:J2086"/>
    <mergeCell ref="K2086:L2086"/>
    <mergeCell ref="M2086:N2086"/>
    <mergeCell ref="F2085:G2085"/>
    <mergeCell ref="H2085:I2085"/>
    <mergeCell ref="J2085:K2085"/>
    <mergeCell ref="L2085:M2085"/>
    <mergeCell ref="N2085:O2085"/>
    <mergeCell ref="P2085:Q2085"/>
    <mergeCell ref="O2084:P2084"/>
    <mergeCell ref="Q2084:R2084"/>
    <mergeCell ref="S2084:T2084"/>
    <mergeCell ref="U2084:V2084"/>
    <mergeCell ref="W2084:X2084"/>
    <mergeCell ref="Y2084:Z2084"/>
    <mergeCell ref="R2083:S2083"/>
    <mergeCell ref="T2083:U2083"/>
    <mergeCell ref="V2083:W2083"/>
    <mergeCell ref="X2083:Y2083"/>
    <mergeCell ref="Z2083:AA2083"/>
    <mergeCell ref="E2084:F2084"/>
    <mergeCell ref="G2084:H2084"/>
    <mergeCell ref="I2084:J2084"/>
    <mergeCell ref="K2084:L2084"/>
    <mergeCell ref="M2084:N2084"/>
    <mergeCell ref="F2083:G2083"/>
    <mergeCell ref="H2083:I2083"/>
    <mergeCell ref="J2083:K2083"/>
    <mergeCell ref="L2083:M2083"/>
    <mergeCell ref="N2083:O2083"/>
    <mergeCell ref="P2083:Q2083"/>
    <mergeCell ref="O2082:P2082"/>
    <mergeCell ref="Q2082:R2082"/>
    <mergeCell ref="S2082:T2082"/>
    <mergeCell ref="U2082:V2082"/>
    <mergeCell ref="W2082:X2082"/>
    <mergeCell ref="Y2082:Z2082"/>
    <mergeCell ref="R2081:S2081"/>
    <mergeCell ref="T2081:U2081"/>
    <mergeCell ref="V2081:W2081"/>
    <mergeCell ref="X2081:Y2081"/>
    <mergeCell ref="Z2081:AA2081"/>
    <mergeCell ref="E2082:F2082"/>
    <mergeCell ref="G2082:H2082"/>
    <mergeCell ref="I2082:J2082"/>
    <mergeCell ref="K2082:L2082"/>
    <mergeCell ref="M2082:N2082"/>
    <mergeCell ref="F2081:G2081"/>
    <mergeCell ref="H2081:I2081"/>
    <mergeCell ref="J2081:K2081"/>
    <mergeCell ref="L2081:M2081"/>
    <mergeCell ref="N2081:O2081"/>
    <mergeCell ref="P2081:Q2081"/>
    <mergeCell ref="O2080:P2080"/>
    <mergeCell ref="Q2080:R2080"/>
    <mergeCell ref="S2080:T2080"/>
    <mergeCell ref="U2080:V2080"/>
    <mergeCell ref="W2080:X2080"/>
    <mergeCell ref="Y2080:Z2080"/>
    <mergeCell ref="R2079:S2079"/>
    <mergeCell ref="T2079:U2079"/>
    <mergeCell ref="V2079:W2079"/>
    <mergeCell ref="X2079:Y2079"/>
    <mergeCell ref="Z2079:AA2079"/>
    <mergeCell ref="E2080:F2080"/>
    <mergeCell ref="G2080:H2080"/>
    <mergeCell ref="I2080:J2080"/>
    <mergeCell ref="K2080:L2080"/>
    <mergeCell ref="M2080:N2080"/>
    <mergeCell ref="F2079:G2079"/>
    <mergeCell ref="H2079:I2079"/>
    <mergeCell ref="J2079:K2079"/>
    <mergeCell ref="L2079:M2079"/>
    <mergeCell ref="N2079:O2079"/>
    <mergeCell ref="P2079:Q2079"/>
    <mergeCell ref="O2078:P2078"/>
    <mergeCell ref="Q2078:R2078"/>
    <mergeCell ref="S2078:T2078"/>
    <mergeCell ref="U2078:V2078"/>
    <mergeCell ref="W2078:X2078"/>
    <mergeCell ref="Y2078:Z2078"/>
    <mergeCell ref="R2077:S2077"/>
    <mergeCell ref="T2077:U2077"/>
    <mergeCell ref="V2077:W2077"/>
    <mergeCell ref="X2077:Y2077"/>
    <mergeCell ref="Z2077:AA2077"/>
    <mergeCell ref="E2078:F2078"/>
    <mergeCell ref="G2078:H2078"/>
    <mergeCell ref="I2078:J2078"/>
    <mergeCell ref="K2078:L2078"/>
    <mergeCell ref="M2078:N2078"/>
    <mergeCell ref="F2077:G2077"/>
    <mergeCell ref="H2077:I2077"/>
    <mergeCell ref="J2077:K2077"/>
    <mergeCell ref="L2077:M2077"/>
    <mergeCell ref="N2077:O2077"/>
    <mergeCell ref="P2077:Q2077"/>
    <mergeCell ref="O2076:P2076"/>
    <mergeCell ref="Q2076:R2076"/>
    <mergeCell ref="S2076:T2076"/>
    <mergeCell ref="U2076:V2076"/>
    <mergeCell ref="W2076:X2076"/>
    <mergeCell ref="Y2076:Z2076"/>
    <mergeCell ref="R2075:S2075"/>
    <mergeCell ref="T2075:U2075"/>
    <mergeCell ref="V2075:W2075"/>
    <mergeCell ref="X2075:Y2075"/>
    <mergeCell ref="Z2075:AA2075"/>
    <mergeCell ref="E2076:F2076"/>
    <mergeCell ref="G2076:H2076"/>
    <mergeCell ref="I2076:J2076"/>
    <mergeCell ref="K2076:L2076"/>
    <mergeCell ref="M2076:N2076"/>
    <mergeCell ref="F2075:G2075"/>
    <mergeCell ref="H2075:I2075"/>
    <mergeCell ref="J2075:K2075"/>
    <mergeCell ref="L2075:M2075"/>
    <mergeCell ref="N2075:O2075"/>
    <mergeCell ref="P2075:Q2075"/>
    <mergeCell ref="O2074:P2074"/>
    <mergeCell ref="Q2074:R2074"/>
    <mergeCell ref="S2074:T2074"/>
    <mergeCell ref="U2074:V2074"/>
    <mergeCell ref="W2074:X2074"/>
    <mergeCell ref="Y2074:Z2074"/>
    <mergeCell ref="R2073:S2073"/>
    <mergeCell ref="T2073:U2073"/>
    <mergeCell ref="V2073:W2073"/>
    <mergeCell ref="X2073:Y2073"/>
    <mergeCell ref="Z2073:AA2073"/>
    <mergeCell ref="E2074:F2074"/>
    <mergeCell ref="G2074:H2074"/>
    <mergeCell ref="I2074:J2074"/>
    <mergeCell ref="K2074:L2074"/>
    <mergeCell ref="M2074:N2074"/>
    <mergeCell ref="F2073:G2073"/>
    <mergeCell ref="H2073:I2073"/>
    <mergeCell ref="J2073:K2073"/>
    <mergeCell ref="L2073:M2073"/>
    <mergeCell ref="N2073:O2073"/>
    <mergeCell ref="P2073:Q2073"/>
    <mergeCell ref="O2072:P2072"/>
    <mergeCell ref="Q2072:R2072"/>
    <mergeCell ref="S2072:T2072"/>
    <mergeCell ref="U2072:V2072"/>
    <mergeCell ref="W2072:X2072"/>
    <mergeCell ref="Y2072:Z2072"/>
    <mergeCell ref="R2071:S2071"/>
    <mergeCell ref="T2071:U2071"/>
    <mergeCell ref="V2071:W2071"/>
    <mergeCell ref="X2071:Y2071"/>
    <mergeCell ref="Z2071:AA2071"/>
    <mergeCell ref="E2072:F2072"/>
    <mergeCell ref="G2072:H2072"/>
    <mergeCell ref="I2072:J2072"/>
    <mergeCell ref="K2072:L2072"/>
    <mergeCell ref="M2072:N2072"/>
    <mergeCell ref="F2071:G2071"/>
    <mergeCell ref="H2071:I2071"/>
    <mergeCell ref="J2071:K2071"/>
    <mergeCell ref="L2071:M2071"/>
    <mergeCell ref="N2071:O2071"/>
    <mergeCell ref="P2071:Q2071"/>
    <mergeCell ref="O2070:P2070"/>
    <mergeCell ref="Q2070:R2070"/>
    <mergeCell ref="S2070:T2070"/>
    <mergeCell ref="U2070:V2070"/>
    <mergeCell ref="W2070:X2070"/>
    <mergeCell ref="Y2070:Z2070"/>
    <mergeCell ref="R2069:S2069"/>
    <mergeCell ref="T2069:U2069"/>
    <mergeCell ref="V2069:W2069"/>
    <mergeCell ref="X2069:Y2069"/>
    <mergeCell ref="Z2069:AA2069"/>
    <mergeCell ref="E2070:F2070"/>
    <mergeCell ref="G2070:H2070"/>
    <mergeCell ref="I2070:J2070"/>
    <mergeCell ref="K2070:L2070"/>
    <mergeCell ref="M2070:N2070"/>
    <mergeCell ref="F2069:G2069"/>
    <mergeCell ref="H2069:I2069"/>
    <mergeCell ref="J2069:K2069"/>
    <mergeCell ref="L2069:M2069"/>
    <mergeCell ref="N2069:O2069"/>
    <mergeCell ref="P2069:Q2069"/>
    <mergeCell ref="O2068:P2068"/>
    <mergeCell ref="Q2068:R2068"/>
    <mergeCell ref="S2068:T2068"/>
    <mergeCell ref="U2068:V2068"/>
    <mergeCell ref="W2068:X2068"/>
    <mergeCell ref="Y2068:Z2068"/>
    <mergeCell ref="R2067:S2067"/>
    <mergeCell ref="T2067:U2067"/>
    <mergeCell ref="V2067:W2067"/>
    <mergeCell ref="X2067:Y2067"/>
    <mergeCell ref="Z2067:AA2067"/>
    <mergeCell ref="E2068:F2068"/>
    <mergeCell ref="G2068:H2068"/>
    <mergeCell ref="I2068:J2068"/>
    <mergeCell ref="K2068:L2068"/>
    <mergeCell ref="M2068:N2068"/>
    <mergeCell ref="F2067:G2067"/>
    <mergeCell ref="H2067:I2067"/>
    <mergeCell ref="J2067:K2067"/>
    <mergeCell ref="L2067:M2067"/>
    <mergeCell ref="N2067:O2067"/>
    <mergeCell ref="P2067:Q2067"/>
    <mergeCell ref="O2066:P2066"/>
    <mergeCell ref="Q2066:R2066"/>
    <mergeCell ref="S2066:T2066"/>
    <mergeCell ref="U2066:V2066"/>
    <mergeCell ref="W2066:X2066"/>
    <mergeCell ref="Y2066:Z2066"/>
    <mergeCell ref="R2065:S2065"/>
    <mergeCell ref="T2065:U2065"/>
    <mergeCell ref="V2065:W2065"/>
    <mergeCell ref="X2065:Y2065"/>
    <mergeCell ref="Z2065:AA2065"/>
    <mergeCell ref="E2066:F2066"/>
    <mergeCell ref="G2066:H2066"/>
    <mergeCell ref="I2066:J2066"/>
    <mergeCell ref="K2066:L2066"/>
    <mergeCell ref="M2066:N2066"/>
    <mergeCell ref="F2065:G2065"/>
    <mergeCell ref="H2065:I2065"/>
    <mergeCell ref="J2065:K2065"/>
    <mergeCell ref="L2065:M2065"/>
    <mergeCell ref="N2065:O2065"/>
    <mergeCell ref="P2065:Q2065"/>
    <mergeCell ref="O2064:P2064"/>
    <mergeCell ref="Q2064:R2064"/>
    <mergeCell ref="S2064:T2064"/>
    <mergeCell ref="U2064:V2064"/>
    <mergeCell ref="W2064:X2064"/>
    <mergeCell ref="Y2064:Z2064"/>
    <mergeCell ref="R2063:S2063"/>
    <mergeCell ref="T2063:U2063"/>
    <mergeCell ref="V2063:W2063"/>
    <mergeCell ref="X2063:Y2063"/>
    <mergeCell ref="Z2063:AA2063"/>
    <mergeCell ref="E2064:F2064"/>
    <mergeCell ref="G2064:H2064"/>
    <mergeCell ref="I2064:J2064"/>
    <mergeCell ref="K2064:L2064"/>
    <mergeCell ref="M2064:N2064"/>
    <mergeCell ref="F2063:G2063"/>
    <mergeCell ref="H2063:I2063"/>
    <mergeCell ref="J2063:K2063"/>
    <mergeCell ref="L2063:M2063"/>
    <mergeCell ref="N2063:O2063"/>
    <mergeCell ref="P2063:Q2063"/>
    <mergeCell ref="O2062:P2062"/>
    <mergeCell ref="Q2062:R2062"/>
    <mergeCell ref="S2062:T2062"/>
    <mergeCell ref="U2062:V2062"/>
    <mergeCell ref="W2062:X2062"/>
    <mergeCell ref="Y2062:Z2062"/>
    <mergeCell ref="R2061:S2061"/>
    <mergeCell ref="T2061:U2061"/>
    <mergeCell ref="V2061:W2061"/>
    <mergeCell ref="X2061:Y2061"/>
    <mergeCell ref="Z2061:AA2061"/>
    <mergeCell ref="E2062:F2062"/>
    <mergeCell ref="G2062:H2062"/>
    <mergeCell ref="I2062:J2062"/>
    <mergeCell ref="K2062:L2062"/>
    <mergeCell ref="M2062:N2062"/>
    <mergeCell ref="F2061:G2061"/>
    <mergeCell ref="H2061:I2061"/>
    <mergeCell ref="J2061:K2061"/>
    <mergeCell ref="L2061:M2061"/>
    <mergeCell ref="N2061:O2061"/>
    <mergeCell ref="P2061:Q2061"/>
    <mergeCell ref="O2060:P2060"/>
    <mergeCell ref="Q2060:R2060"/>
    <mergeCell ref="S2060:T2060"/>
    <mergeCell ref="U2060:V2060"/>
    <mergeCell ref="W2060:X2060"/>
    <mergeCell ref="Y2060:Z2060"/>
    <mergeCell ref="R2059:S2059"/>
    <mergeCell ref="T2059:U2059"/>
    <mergeCell ref="V2059:W2059"/>
    <mergeCell ref="X2059:Y2059"/>
    <mergeCell ref="Z2059:AA2059"/>
    <mergeCell ref="E2060:F2060"/>
    <mergeCell ref="G2060:H2060"/>
    <mergeCell ref="I2060:J2060"/>
    <mergeCell ref="K2060:L2060"/>
    <mergeCell ref="M2060:N2060"/>
    <mergeCell ref="F2059:G2059"/>
    <mergeCell ref="H2059:I2059"/>
    <mergeCell ref="J2059:K2059"/>
    <mergeCell ref="L2059:M2059"/>
    <mergeCell ref="N2059:O2059"/>
    <mergeCell ref="P2059:Q2059"/>
    <mergeCell ref="O2058:P2058"/>
    <mergeCell ref="Q2058:R2058"/>
    <mergeCell ref="S2058:T2058"/>
    <mergeCell ref="U2058:V2058"/>
    <mergeCell ref="W2058:X2058"/>
    <mergeCell ref="Y2058:Z2058"/>
    <mergeCell ref="R2057:S2057"/>
    <mergeCell ref="T2057:U2057"/>
    <mergeCell ref="V2057:W2057"/>
    <mergeCell ref="X2057:Y2057"/>
    <mergeCell ref="Z2057:AA2057"/>
    <mergeCell ref="E2058:F2058"/>
    <mergeCell ref="G2058:H2058"/>
    <mergeCell ref="I2058:J2058"/>
    <mergeCell ref="K2058:L2058"/>
    <mergeCell ref="M2058:N2058"/>
    <mergeCell ref="F2057:G2057"/>
    <mergeCell ref="H2057:I2057"/>
    <mergeCell ref="J2057:K2057"/>
    <mergeCell ref="L2057:M2057"/>
    <mergeCell ref="N2057:O2057"/>
    <mergeCell ref="P2057:Q2057"/>
    <mergeCell ref="O2056:P2056"/>
    <mergeCell ref="Q2056:R2056"/>
    <mergeCell ref="S2056:T2056"/>
    <mergeCell ref="U2056:V2056"/>
    <mergeCell ref="W2056:X2056"/>
    <mergeCell ref="Y2056:Z2056"/>
    <mergeCell ref="R2055:S2055"/>
    <mergeCell ref="T2055:U2055"/>
    <mergeCell ref="V2055:W2055"/>
    <mergeCell ref="X2055:Y2055"/>
    <mergeCell ref="Z2055:AA2055"/>
    <mergeCell ref="E2056:F2056"/>
    <mergeCell ref="G2056:H2056"/>
    <mergeCell ref="I2056:J2056"/>
    <mergeCell ref="K2056:L2056"/>
    <mergeCell ref="M2056:N2056"/>
    <mergeCell ref="F2055:G2055"/>
    <mergeCell ref="H2055:I2055"/>
    <mergeCell ref="J2055:K2055"/>
    <mergeCell ref="L2055:M2055"/>
    <mergeCell ref="N2055:O2055"/>
    <mergeCell ref="P2055:Q2055"/>
    <mergeCell ref="O2054:P2054"/>
    <mergeCell ref="Q2054:R2054"/>
    <mergeCell ref="S2054:T2054"/>
    <mergeCell ref="U2054:V2054"/>
    <mergeCell ref="W2054:X2054"/>
    <mergeCell ref="Y2054:Z2054"/>
    <mergeCell ref="R2053:S2053"/>
    <mergeCell ref="T2053:U2053"/>
    <mergeCell ref="V2053:W2053"/>
    <mergeCell ref="X2053:Y2053"/>
    <mergeCell ref="Z2053:AA2053"/>
    <mergeCell ref="E2054:F2054"/>
    <mergeCell ref="G2054:H2054"/>
    <mergeCell ref="I2054:J2054"/>
    <mergeCell ref="K2054:L2054"/>
    <mergeCell ref="M2054:N2054"/>
    <mergeCell ref="F2053:G2053"/>
    <mergeCell ref="H2053:I2053"/>
    <mergeCell ref="J2053:K2053"/>
    <mergeCell ref="L2053:M2053"/>
    <mergeCell ref="N2053:O2053"/>
    <mergeCell ref="P2053:Q2053"/>
    <mergeCell ref="O2052:P2052"/>
    <mergeCell ref="Q2052:R2052"/>
    <mergeCell ref="S2052:T2052"/>
    <mergeCell ref="U2052:V2052"/>
    <mergeCell ref="W2052:X2052"/>
    <mergeCell ref="Y2052:Z2052"/>
    <mergeCell ref="R2051:S2051"/>
    <mergeCell ref="T2051:U2051"/>
    <mergeCell ref="V2051:W2051"/>
    <mergeCell ref="X2051:Y2051"/>
    <mergeCell ref="Z2051:AA2051"/>
    <mergeCell ref="E2052:F2052"/>
    <mergeCell ref="G2052:H2052"/>
    <mergeCell ref="I2052:J2052"/>
    <mergeCell ref="K2052:L2052"/>
    <mergeCell ref="M2052:N2052"/>
    <mergeCell ref="F2051:G2051"/>
    <mergeCell ref="H2051:I2051"/>
    <mergeCell ref="J2051:K2051"/>
    <mergeCell ref="L2051:M2051"/>
    <mergeCell ref="N2051:O2051"/>
    <mergeCell ref="P2051:Q2051"/>
    <mergeCell ref="O2050:P2050"/>
    <mergeCell ref="Q2050:R2050"/>
    <mergeCell ref="S2050:T2050"/>
    <mergeCell ref="U2050:V2050"/>
    <mergeCell ref="W2050:X2050"/>
    <mergeCell ref="Y2050:Z2050"/>
    <mergeCell ref="R2049:S2049"/>
    <mergeCell ref="T2049:U2049"/>
    <mergeCell ref="V2049:W2049"/>
    <mergeCell ref="X2049:Y2049"/>
    <mergeCell ref="Z2049:AA2049"/>
    <mergeCell ref="E2050:F2050"/>
    <mergeCell ref="G2050:H2050"/>
    <mergeCell ref="I2050:J2050"/>
    <mergeCell ref="K2050:L2050"/>
    <mergeCell ref="M2050:N2050"/>
    <mergeCell ref="F2049:G2049"/>
    <mergeCell ref="H2049:I2049"/>
    <mergeCell ref="J2049:K2049"/>
    <mergeCell ref="L2049:M2049"/>
    <mergeCell ref="N2049:O2049"/>
    <mergeCell ref="P2049:Q2049"/>
    <mergeCell ref="O2048:P2048"/>
    <mergeCell ref="Q2048:R2048"/>
    <mergeCell ref="S2048:T2048"/>
    <mergeCell ref="U2048:V2048"/>
    <mergeCell ref="W2048:X2048"/>
    <mergeCell ref="Y2048:Z2048"/>
    <mergeCell ref="R2047:S2047"/>
    <mergeCell ref="T2047:U2047"/>
    <mergeCell ref="V2047:W2047"/>
    <mergeCell ref="X2047:Y2047"/>
    <mergeCell ref="Z2047:AA2047"/>
    <mergeCell ref="E2048:F2048"/>
    <mergeCell ref="G2048:H2048"/>
    <mergeCell ref="I2048:J2048"/>
    <mergeCell ref="K2048:L2048"/>
    <mergeCell ref="M2048:N2048"/>
    <mergeCell ref="F2047:G2047"/>
    <mergeCell ref="H2047:I2047"/>
    <mergeCell ref="J2047:K2047"/>
    <mergeCell ref="L2047:M2047"/>
    <mergeCell ref="N2047:O2047"/>
    <mergeCell ref="P2047:Q2047"/>
    <mergeCell ref="O2046:P2046"/>
    <mergeCell ref="Q2046:R2046"/>
    <mergeCell ref="S2046:T2046"/>
    <mergeCell ref="U2046:V2046"/>
    <mergeCell ref="W2046:X2046"/>
    <mergeCell ref="Y2046:Z2046"/>
    <mergeCell ref="R2045:S2045"/>
    <mergeCell ref="T2045:U2045"/>
    <mergeCell ref="V2045:W2045"/>
    <mergeCell ref="X2045:Y2045"/>
    <mergeCell ref="Z2045:AA2045"/>
    <mergeCell ref="E2046:F2046"/>
    <mergeCell ref="G2046:H2046"/>
    <mergeCell ref="I2046:J2046"/>
    <mergeCell ref="K2046:L2046"/>
    <mergeCell ref="M2046:N2046"/>
    <mergeCell ref="F2045:G2045"/>
    <mergeCell ref="H2045:I2045"/>
    <mergeCell ref="J2045:K2045"/>
    <mergeCell ref="L2045:M2045"/>
    <mergeCell ref="N2045:O2045"/>
    <mergeCell ref="P2045:Q2045"/>
    <mergeCell ref="O2044:P2044"/>
    <mergeCell ref="Q2044:R2044"/>
    <mergeCell ref="S2044:T2044"/>
    <mergeCell ref="U2044:V2044"/>
    <mergeCell ref="W2044:X2044"/>
    <mergeCell ref="Y2044:Z2044"/>
    <mergeCell ref="R2043:S2043"/>
    <mergeCell ref="T2043:U2043"/>
    <mergeCell ref="V2043:W2043"/>
    <mergeCell ref="X2043:Y2043"/>
    <mergeCell ref="Z2043:AA2043"/>
    <mergeCell ref="E2044:F2044"/>
    <mergeCell ref="G2044:H2044"/>
    <mergeCell ref="I2044:J2044"/>
    <mergeCell ref="K2044:L2044"/>
    <mergeCell ref="M2044:N2044"/>
    <mergeCell ref="F2043:G2043"/>
    <mergeCell ref="H2043:I2043"/>
    <mergeCell ref="J2043:K2043"/>
    <mergeCell ref="L2043:M2043"/>
    <mergeCell ref="N2043:O2043"/>
    <mergeCell ref="P2043:Q2043"/>
    <mergeCell ref="O2042:P2042"/>
    <mergeCell ref="Q2042:R2042"/>
    <mergeCell ref="S2042:T2042"/>
    <mergeCell ref="U2042:V2042"/>
    <mergeCell ref="W2042:X2042"/>
    <mergeCell ref="Y2042:Z2042"/>
    <mergeCell ref="R2041:S2041"/>
    <mergeCell ref="T2041:U2041"/>
    <mergeCell ref="V2041:W2041"/>
    <mergeCell ref="X2041:Y2041"/>
    <mergeCell ref="Z2041:AA2041"/>
    <mergeCell ref="E2042:F2042"/>
    <mergeCell ref="G2042:H2042"/>
    <mergeCell ref="I2042:J2042"/>
    <mergeCell ref="K2042:L2042"/>
    <mergeCell ref="M2042:N2042"/>
    <mergeCell ref="F2041:G2041"/>
    <mergeCell ref="H2041:I2041"/>
    <mergeCell ref="J2041:K2041"/>
    <mergeCell ref="L2041:M2041"/>
    <mergeCell ref="N2041:O2041"/>
    <mergeCell ref="P2041:Q2041"/>
    <mergeCell ref="O2040:P2040"/>
    <mergeCell ref="Q2040:R2040"/>
    <mergeCell ref="S2040:T2040"/>
    <mergeCell ref="U2040:V2040"/>
    <mergeCell ref="W2040:X2040"/>
    <mergeCell ref="Y2040:Z2040"/>
    <mergeCell ref="R2039:S2039"/>
    <mergeCell ref="T2039:U2039"/>
    <mergeCell ref="V2039:W2039"/>
    <mergeCell ref="X2039:Y2039"/>
    <mergeCell ref="Z2039:AA2039"/>
    <mergeCell ref="E2040:F2040"/>
    <mergeCell ref="G2040:H2040"/>
    <mergeCell ref="I2040:J2040"/>
    <mergeCell ref="K2040:L2040"/>
    <mergeCell ref="M2040:N2040"/>
    <mergeCell ref="F2039:G2039"/>
    <mergeCell ref="H2039:I2039"/>
    <mergeCell ref="J2039:K2039"/>
    <mergeCell ref="L2039:M2039"/>
    <mergeCell ref="N2039:O2039"/>
    <mergeCell ref="P2039:Q2039"/>
    <mergeCell ref="O2038:P2038"/>
    <mergeCell ref="Q2038:R2038"/>
    <mergeCell ref="S2038:T2038"/>
    <mergeCell ref="U2038:V2038"/>
    <mergeCell ref="W2038:X2038"/>
    <mergeCell ref="Y2038:Z2038"/>
    <mergeCell ref="R2037:S2037"/>
    <mergeCell ref="T2037:U2037"/>
    <mergeCell ref="V2037:W2037"/>
    <mergeCell ref="X2037:Y2037"/>
    <mergeCell ref="Z2037:AA2037"/>
    <mergeCell ref="E2038:F2038"/>
    <mergeCell ref="G2038:H2038"/>
    <mergeCell ref="I2038:J2038"/>
    <mergeCell ref="K2038:L2038"/>
    <mergeCell ref="M2038:N2038"/>
    <mergeCell ref="F2037:G2037"/>
    <mergeCell ref="H2037:I2037"/>
    <mergeCell ref="J2037:K2037"/>
    <mergeCell ref="L2037:M2037"/>
    <mergeCell ref="N2037:O2037"/>
    <mergeCell ref="P2037:Q2037"/>
    <mergeCell ref="O2036:P2036"/>
    <mergeCell ref="Q2036:R2036"/>
    <mergeCell ref="S2036:T2036"/>
    <mergeCell ref="U2036:V2036"/>
    <mergeCell ref="W2036:X2036"/>
    <mergeCell ref="Y2036:Z2036"/>
    <mergeCell ref="R2035:S2035"/>
    <mergeCell ref="T2035:U2035"/>
    <mergeCell ref="V2035:W2035"/>
    <mergeCell ref="X2035:Y2035"/>
    <mergeCell ref="Z2035:AA2035"/>
    <mergeCell ref="E2036:F2036"/>
    <mergeCell ref="G2036:H2036"/>
    <mergeCell ref="I2036:J2036"/>
    <mergeCell ref="K2036:L2036"/>
    <mergeCell ref="M2036:N2036"/>
    <mergeCell ref="F2035:G2035"/>
    <mergeCell ref="H2035:I2035"/>
    <mergeCell ref="J2035:K2035"/>
    <mergeCell ref="L2035:M2035"/>
    <mergeCell ref="N2035:O2035"/>
    <mergeCell ref="P2035:Q2035"/>
    <mergeCell ref="O2034:P2034"/>
    <mergeCell ref="Q2034:R2034"/>
    <mergeCell ref="S2034:T2034"/>
    <mergeCell ref="U2034:V2034"/>
    <mergeCell ref="W2034:X2034"/>
    <mergeCell ref="Y2034:Z2034"/>
    <mergeCell ref="R2033:S2033"/>
    <mergeCell ref="T2033:U2033"/>
    <mergeCell ref="V2033:W2033"/>
    <mergeCell ref="X2033:Y2033"/>
    <mergeCell ref="Z2033:AA2033"/>
    <mergeCell ref="E2034:F2034"/>
    <mergeCell ref="G2034:H2034"/>
    <mergeCell ref="I2034:J2034"/>
    <mergeCell ref="K2034:L2034"/>
    <mergeCell ref="M2034:N2034"/>
    <mergeCell ref="F2033:G2033"/>
    <mergeCell ref="H2033:I2033"/>
    <mergeCell ref="J2033:K2033"/>
    <mergeCell ref="L2033:M2033"/>
    <mergeCell ref="N2033:O2033"/>
    <mergeCell ref="P2033:Q2033"/>
    <mergeCell ref="O2032:P2032"/>
    <mergeCell ref="Q2032:R2032"/>
    <mergeCell ref="S2032:T2032"/>
    <mergeCell ref="U2032:V2032"/>
    <mergeCell ref="W2032:X2032"/>
    <mergeCell ref="Y2032:Z2032"/>
    <mergeCell ref="R2031:S2031"/>
    <mergeCell ref="T2031:U2031"/>
    <mergeCell ref="V2031:W2031"/>
    <mergeCell ref="X2031:Y2031"/>
    <mergeCell ref="Z2031:AA2031"/>
    <mergeCell ref="E2032:F2032"/>
    <mergeCell ref="G2032:H2032"/>
    <mergeCell ref="I2032:J2032"/>
    <mergeCell ref="K2032:L2032"/>
    <mergeCell ref="M2032:N2032"/>
    <mergeCell ref="F2031:G2031"/>
    <mergeCell ref="H2031:I2031"/>
    <mergeCell ref="J2031:K2031"/>
    <mergeCell ref="L2031:M2031"/>
    <mergeCell ref="N2031:O2031"/>
    <mergeCell ref="P2031:Q2031"/>
    <mergeCell ref="O2030:P2030"/>
    <mergeCell ref="Q2030:R2030"/>
    <mergeCell ref="S2030:T2030"/>
    <mergeCell ref="U2030:V2030"/>
    <mergeCell ref="W2030:X2030"/>
    <mergeCell ref="Y2030:Z2030"/>
    <mergeCell ref="R2029:S2029"/>
    <mergeCell ref="T2029:U2029"/>
    <mergeCell ref="V2029:W2029"/>
    <mergeCell ref="X2029:Y2029"/>
    <mergeCell ref="Z2029:AA2029"/>
    <mergeCell ref="E2030:F2030"/>
    <mergeCell ref="G2030:H2030"/>
    <mergeCell ref="I2030:J2030"/>
    <mergeCell ref="K2030:L2030"/>
    <mergeCell ref="M2030:N2030"/>
    <mergeCell ref="F2029:G2029"/>
    <mergeCell ref="H2029:I2029"/>
    <mergeCell ref="J2029:K2029"/>
    <mergeCell ref="L2029:M2029"/>
    <mergeCell ref="N2029:O2029"/>
    <mergeCell ref="P2029:Q2029"/>
    <mergeCell ref="O2028:P2028"/>
    <mergeCell ref="Q2028:R2028"/>
    <mergeCell ref="S2028:T2028"/>
    <mergeCell ref="U2028:V2028"/>
    <mergeCell ref="W2028:X2028"/>
    <mergeCell ref="Y2028:Z2028"/>
    <mergeCell ref="R2027:S2027"/>
    <mergeCell ref="T2027:U2027"/>
    <mergeCell ref="V2027:W2027"/>
    <mergeCell ref="X2027:Y2027"/>
    <mergeCell ref="Z2027:AA2027"/>
    <mergeCell ref="E2028:F2028"/>
    <mergeCell ref="G2028:H2028"/>
    <mergeCell ref="I2028:J2028"/>
    <mergeCell ref="K2028:L2028"/>
    <mergeCell ref="M2028:N2028"/>
    <mergeCell ref="F2027:G2027"/>
    <mergeCell ref="H2027:I2027"/>
    <mergeCell ref="J2027:K2027"/>
    <mergeCell ref="L2027:M2027"/>
    <mergeCell ref="N2027:O2027"/>
    <mergeCell ref="P2027:Q2027"/>
    <mergeCell ref="O2026:P2026"/>
    <mergeCell ref="Q2026:R2026"/>
    <mergeCell ref="S2026:T2026"/>
    <mergeCell ref="U2026:V2026"/>
    <mergeCell ref="W2026:X2026"/>
    <mergeCell ref="Y2026:Z2026"/>
    <mergeCell ref="R2025:S2025"/>
    <mergeCell ref="T2025:U2025"/>
    <mergeCell ref="V2025:W2025"/>
    <mergeCell ref="X2025:Y2025"/>
    <mergeCell ref="Z2025:AA2025"/>
    <mergeCell ref="E2026:F2026"/>
    <mergeCell ref="G2026:H2026"/>
    <mergeCell ref="I2026:J2026"/>
    <mergeCell ref="K2026:L2026"/>
    <mergeCell ref="M2026:N2026"/>
    <mergeCell ref="F2025:G2025"/>
    <mergeCell ref="H2025:I2025"/>
    <mergeCell ref="J2025:K2025"/>
    <mergeCell ref="L2025:M2025"/>
    <mergeCell ref="N2025:O2025"/>
    <mergeCell ref="P2025:Q2025"/>
    <mergeCell ref="O2024:P2024"/>
    <mergeCell ref="Q2024:R2024"/>
    <mergeCell ref="S2024:T2024"/>
    <mergeCell ref="U2024:V2024"/>
    <mergeCell ref="W2024:X2024"/>
    <mergeCell ref="Y2024:Z2024"/>
    <mergeCell ref="R2023:S2023"/>
    <mergeCell ref="T2023:U2023"/>
    <mergeCell ref="V2023:W2023"/>
    <mergeCell ref="X2023:Y2023"/>
    <mergeCell ref="Z2023:AA2023"/>
    <mergeCell ref="E2024:F2024"/>
    <mergeCell ref="G2024:H2024"/>
    <mergeCell ref="I2024:J2024"/>
    <mergeCell ref="K2024:L2024"/>
    <mergeCell ref="M2024:N2024"/>
    <mergeCell ref="F2023:G2023"/>
    <mergeCell ref="H2023:I2023"/>
    <mergeCell ref="J2023:K2023"/>
    <mergeCell ref="L2023:M2023"/>
    <mergeCell ref="N2023:O2023"/>
    <mergeCell ref="P2023:Q2023"/>
    <mergeCell ref="O2022:P2022"/>
    <mergeCell ref="Q2022:R2022"/>
    <mergeCell ref="S2022:T2022"/>
    <mergeCell ref="U2022:V2022"/>
    <mergeCell ref="W2022:X2022"/>
    <mergeCell ref="Y2022:Z2022"/>
    <mergeCell ref="R2021:S2021"/>
    <mergeCell ref="T2021:U2021"/>
    <mergeCell ref="V2021:W2021"/>
    <mergeCell ref="X2021:Y2021"/>
    <mergeCell ref="Z2021:AA2021"/>
    <mergeCell ref="E2022:F2022"/>
    <mergeCell ref="G2022:H2022"/>
    <mergeCell ref="I2022:J2022"/>
    <mergeCell ref="K2022:L2022"/>
    <mergeCell ref="M2022:N2022"/>
    <mergeCell ref="F2021:G2021"/>
    <mergeCell ref="H2021:I2021"/>
    <mergeCell ref="J2021:K2021"/>
    <mergeCell ref="L2021:M2021"/>
    <mergeCell ref="N2021:O2021"/>
    <mergeCell ref="P2021:Q2021"/>
    <mergeCell ref="O2020:P2020"/>
    <mergeCell ref="Q2020:R2020"/>
    <mergeCell ref="S2020:T2020"/>
    <mergeCell ref="U2020:V2020"/>
    <mergeCell ref="W2020:X2020"/>
    <mergeCell ref="Y2020:Z2020"/>
    <mergeCell ref="R2019:S2019"/>
    <mergeCell ref="T2019:U2019"/>
    <mergeCell ref="V2019:W2019"/>
    <mergeCell ref="X2019:Y2019"/>
    <mergeCell ref="Z2019:AA2019"/>
    <mergeCell ref="E2020:F2020"/>
    <mergeCell ref="G2020:H2020"/>
    <mergeCell ref="I2020:J2020"/>
    <mergeCell ref="K2020:L2020"/>
    <mergeCell ref="M2020:N2020"/>
    <mergeCell ref="F2019:G2019"/>
    <mergeCell ref="H2019:I2019"/>
    <mergeCell ref="J2019:K2019"/>
    <mergeCell ref="L2019:M2019"/>
    <mergeCell ref="N2019:O2019"/>
    <mergeCell ref="P2019:Q2019"/>
    <mergeCell ref="O2018:P2018"/>
    <mergeCell ref="Q2018:R2018"/>
    <mergeCell ref="S2018:T2018"/>
    <mergeCell ref="U2018:V2018"/>
    <mergeCell ref="W2018:X2018"/>
    <mergeCell ref="Y2018:Z2018"/>
    <mergeCell ref="R2017:S2017"/>
    <mergeCell ref="T2017:U2017"/>
    <mergeCell ref="V2017:W2017"/>
    <mergeCell ref="X2017:Y2017"/>
    <mergeCell ref="Z2017:AA2017"/>
    <mergeCell ref="E2018:F2018"/>
    <mergeCell ref="G2018:H2018"/>
    <mergeCell ref="I2018:J2018"/>
    <mergeCell ref="K2018:L2018"/>
    <mergeCell ref="M2018:N2018"/>
    <mergeCell ref="F2017:G2017"/>
    <mergeCell ref="H2017:I2017"/>
    <mergeCell ref="J2017:K2017"/>
    <mergeCell ref="L2017:M2017"/>
    <mergeCell ref="N2017:O2017"/>
    <mergeCell ref="P2017:Q2017"/>
    <mergeCell ref="O2016:P2016"/>
    <mergeCell ref="Q2016:R2016"/>
    <mergeCell ref="S2016:T2016"/>
    <mergeCell ref="U2016:V2016"/>
    <mergeCell ref="W2016:X2016"/>
    <mergeCell ref="Y2016:Z2016"/>
    <mergeCell ref="R2015:S2015"/>
    <mergeCell ref="T2015:U2015"/>
    <mergeCell ref="V2015:W2015"/>
    <mergeCell ref="X2015:Y2015"/>
    <mergeCell ref="Z2015:AA2015"/>
    <mergeCell ref="E2016:F2016"/>
    <mergeCell ref="G2016:H2016"/>
    <mergeCell ref="I2016:J2016"/>
    <mergeCell ref="K2016:L2016"/>
    <mergeCell ref="M2016:N2016"/>
    <mergeCell ref="F2015:G2015"/>
    <mergeCell ref="H2015:I2015"/>
    <mergeCell ref="J2015:K2015"/>
    <mergeCell ref="L2015:M2015"/>
    <mergeCell ref="N2015:O2015"/>
    <mergeCell ref="P2015:Q2015"/>
    <mergeCell ref="O2014:P2014"/>
    <mergeCell ref="Q2014:R2014"/>
    <mergeCell ref="S2014:T2014"/>
    <mergeCell ref="U2014:V2014"/>
    <mergeCell ref="W2014:X2014"/>
    <mergeCell ref="Y2014:Z2014"/>
    <mergeCell ref="R2013:S2013"/>
    <mergeCell ref="T2013:U2013"/>
    <mergeCell ref="V2013:W2013"/>
    <mergeCell ref="X2013:Y2013"/>
    <mergeCell ref="Z2013:AA2013"/>
    <mergeCell ref="E2014:F2014"/>
    <mergeCell ref="G2014:H2014"/>
    <mergeCell ref="I2014:J2014"/>
    <mergeCell ref="K2014:L2014"/>
    <mergeCell ref="M2014:N2014"/>
    <mergeCell ref="F2013:G2013"/>
    <mergeCell ref="H2013:I2013"/>
    <mergeCell ref="J2013:K2013"/>
    <mergeCell ref="L2013:M2013"/>
    <mergeCell ref="N2013:O2013"/>
    <mergeCell ref="P2013:Q2013"/>
    <mergeCell ref="O2012:P2012"/>
    <mergeCell ref="Q2012:R2012"/>
    <mergeCell ref="S2012:T2012"/>
    <mergeCell ref="U2012:V2012"/>
    <mergeCell ref="W2012:X2012"/>
    <mergeCell ref="Y2012:Z2012"/>
    <mergeCell ref="R2011:S2011"/>
    <mergeCell ref="T2011:U2011"/>
    <mergeCell ref="V2011:W2011"/>
    <mergeCell ref="X2011:Y2011"/>
    <mergeCell ref="Z2011:AA2011"/>
    <mergeCell ref="E2012:F2012"/>
    <mergeCell ref="G2012:H2012"/>
    <mergeCell ref="I2012:J2012"/>
    <mergeCell ref="K2012:L2012"/>
    <mergeCell ref="M2012:N2012"/>
    <mergeCell ref="F2011:G2011"/>
    <mergeCell ref="H2011:I2011"/>
    <mergeCell ref="J2011:K2011"/>
    <mergeCell ref="L2011:M2011"/>
    <mergeCell ref="N2011:O2011"/>
    <mergeCell ref="P2011:Q2011"/>
    <mergeCell ref="O2010:P2010"/>
    <mergeCell ref="Q2010:R2010"/>
    <mergeCell ref="S2010:T2010"/>
    <mergeCell ref="U2010:V2010"/>
    <mergeCell ref="W2010:X2010"/>
    <mergeCell ref="Y2010:Z2010"/>
    <mergeCell ref="R2009:S2009"/>
    <mergeCell ref="T2009:U2009"/>
    <mergeCell ref="V2009:W2009"/>
    <mergeCell ref="X2009:Y2009"/>
    <mergeCell ref="Z2009:AA2009"/>
    <mergeCell ref="E2010:F2010"/>
    <mergeCell ref="G2010:H2010"/>
    <mergeCell ref="I2010:J2010"/>
    <mergeCell ref="K2010:L2010"/>
    <mergeCell ref="M2010:N2010"/>
    <mergeCell ref="F2009:G2009"/>
    <mergeCell ref="H2009:I2009"/>
    <mergeCell ref="J2009:K2009"/>
    <mergeCell ref="L2009:M2009"/>
    <mergeCell ref="N2009:O2009"/>
    <mergeCell ref="P2009:Q2009"/>
    <mergeCell ref="O2008:P2008"/>
    <mergeCell ref="Q2008:R2008"/>
    <mergeCell ref="S2008:T2008"/>
    <mergeCell ref="U2008:V2008"/>
    <mergeCell ref="W2008:X2008"/>
    <mergeCell ref="Y2008:Z2008"/>
    <mergeCell ref="R2007:S2007"/>
    <mergeCell ref="T2007:U2007"/>
    <mergeCell ref="V2007:W2007"/>
    <mergeCell ref="X2007:Y2007"/>
    <mergeCell ref="Z2007:AA2007"/>
    <mergeCell ref="E2008:F2008"/>
    <mergeCell ref="G2008:H2008"/>
    <mergeCell ref="I2008:J2008"/>
    <mergeCell ref="K2008:L2008"/>
    <mergeCell ref="M2008:N2008"/>
    <mergeCell ref="F2007:G2007"/>
    <mergeCell ref="H2007:I2007"/>
    <mergeCell ref="J2007:K2007"/>
    <mergeCell ref="L2007:M2007"/>
    <mergeCell ref="N2007:O2007"/>
    <mergeCell ref="P2007:Q2007"/>
    <mergeCell ref="O2006:P2006"/>
    <mergeCell ref="Q2006:R2006"/>
    <mergeCell ref="S2006:T2006"/>
    <mergeCell ref="U2006:V2006"/>
    <mergeCell ref="W2006:X2006"/>
    <mergeCell ref="Y2006:Z2006"/>
    <mergeCell ref="R2005:S2005"/>
    <mergeCell ref="T2005:U2005"/>
    <mergeCell ref="V2005:W2005"/>
    <mergeCell ref="X2005:Y2005"/>
    <mergeCell ref="Z2005:AA2005"/>
    <mergeCell ref="E2006:F2006"/>
    <mergeCell ref="G2006:H2006"/>
    <mergeCell ref="I2006:J2006"/>
    <mergeCell ref="K2006:L2006"/>
    <mergeCell ref="M2006:N2006"/>
    <mergeCell ref="F2005:G2005"/>
    <mergeCell ref="H2005:I2005"/>
    <mergeCell ref="J2005:K2005"/>
    <mergeCell ref="L2005:M2005"/>
    <mergeCell ref="N2005:O2005"/>
    <mergeCell ref="P2005:Q2005"/>
    <mergeCell ref="O2004:P2004"/>
    <mergeCell ref="Q2004:R2004"/>
    <mergeCell ref="S2004:T2004"/>
    <mergeCell ref="U2004:V2004"/>
    <mergeCell ref="W2004:X2004"/>
    <mergeCell ref="Y2004:Z2004"/>
    <mergeCell ref="R2003:S2003"/>
    <mergeCell ref="T2003:U2003"/>
    <mergeCell ref="V2003:W2003"/>
    <mergeCell ref="X2003:Y2003"/>
    <mergeCell ref="Z2003:AA2003"/>
    <mergeCell ref="E2004:F2004"/>
    <mergeCell ref="G2004:H2004"/>
    <mergeCell ref="I2004:J2004"/>
    <mergeCell ref="K2004:L2004"/>
    <mergeCell ref="M2004:N2004"/>
    <mergeCell ref="F2003:G2003"/>
    <mergeCell ref="H2003:I2003"/>
    <mergeCell ref="J2003:K2003"/>
    <mergeCell ref="L2003:M2003"/>
    <mergeCell ref="N2003:O2003"/>
    <mergeCell ref="P2003:Q2003"/>
    <mergeCell ref="O2002:P2002"/>
    <mergeCell ref="Q2002:R2002"/>
    <mergeCell ref="S2002:T2002"/>
    <mergeCell ref="U2002:V2002"/>
    <mergeCell ref="W2002:X2002"/>
    <mergeCell ref="Y2002:Z2002"/>
    <mergeCell ref="R2001:S2001"/>
    <mergeCell ref="T2001:U2001"/>
    <mergeCell ref="V2001:W2001"/>
    <mergeCell ref="X2001:Y2001"/>
    <mergeCell ref="Z2001:AA2001"/>
    <mergeCell ref="E2002:F2002"/>
    <mergeCell ref="G2002:H2002"/>
    <mergeCell ref="I2002:J2002"/>
    <mergeCell ref="K2002:L2002"/>
    <mergeCell ref="M2002:N2002"/>
    <mergeCell ref="F2001:G2001"/>
    <mergeCell ref="H2001:I2001"/>
    <mergeCell ref="J2001:K2001"/>
    <mergeCell ref="L2001:M2001"/>
    <mergeCell ref="N2001:O2001"/>
    <mergeCell ref="P2001:Q2001"/>
    <mergeCell ref="O2000:P2000"/>
    <mergeCell ref="Q2000:R2000"/>
    <mergeCell ref="S2000:T2000"/>
    <mergeCell ref="U2000:V2000"/>
    <mergeCell ref="W2000:X2000"/>
    <mergeCell ref="Y2000:Z2000"/>
    <mergeCell ref="R1999:S1999"/>
    <mergeCell ref="T1999:U1999"/>
    <mergeCell ref="V1999:W1999"/>
    <mergeCell ref="X1999:Y1999"/>
    <mergeCell ref="Z1999:AA1999"/>
    <mergeCell ref="E2000:F2000"/>
    <mergeCell ref="G2000:H2000"/>
    <mergeCell ref="I2000:J2000"/>
    <mergeCell ref="K2000:L2000"/>
    <mergeCell ref="M2000:N2000"/>
    <mergeCell ref="F1999:G1999"/>
    <mergeCell ref="H1999:I1999"/>
    <mergeCell ref="J1999:K1999"/>
    <mergeCell ref="L1999:M1999"/>
    <mergeCell ref="N1999:O1999"/>
    <mergeCell ref="P1999:Q1999"/>
    <mergeCell ref="O1998:P1998"/>
    <mergeCell ref="Q1998:R1998"/>
    <mergeCell ref="S1998:T1998"/>
    <mergeCell ref="U1998:V1998"/>
    <mergeCell ref="W1998:X1998"/>
    <mergeCell ref="Y1998:Z1998"/>
    <mergeCell ref="R1997:S1997"/>
    <mergeCell ref="T1997:U1997"/>
    <mergeCell ref="V1997:W1997"/>
    <mergeCell ref="X1997:Y1997"/>
    <mergeCell ref="Z1997:AA1997"/>
    <mergeCell ref="E1998:F1998"/>
    <mergeCell ref="G1998:H1998"/>
    <mergeCell ref="I1998:J1998"/>
    <mergeCell ref="K1998:L1998"/>
    <mergeCell ref="M1998:N1998"/>
    <mergeCell ref="F1997:G1997"/>
    <mergeCell ref="H1997:I1997"/>
    <mergeCell ref="J1997:K1997"/>
    <mergeCell ref="L1997:M1997"/>
    <mergeCell ref="N1997:O1997"/>
    <mergeCell ref="P1997:Q1997"/>
    <mergeCell ref="O1996:P1996"/>
    <mergeCell ref="Q1996:R1996"/>
    <mergeCell ref="S1996:T1996"/>
    <mergeCell ref="U1996:V1996"/>
    <mergeCell ref="W1996:X1996"/>
    <mergeCell ref="Y1996:Z1996"/>
    <mergeCell ref="R1995:S1995"/>
    <mergeCell ref="T1995:U1995"/>
    <mergeCell ref="V1995:W1995"/>
    <mergeCell ref="X1995:Y1995"/>
    <mergeCell ref="Z1995:AA1995"/>
    <mergeCell ref="E1996:F1996"/>
    <mergeCell ref="G1996:H1996"/>
    <mergeCell ref="I1996:J1996"/>
    <mergeCell ref="K1996:L1996"/>
    <mergeCell ref="M1996:N1996"/>
    <mergeCell ref="F1995:G1995"/>
    <mergeCell ref="H1995:I1995"/>
    <mergeCell ref="J1995:K1995"/>
    <mergeCell ref="L1995:M1995"/>
    <mergeCell ref="N1995:O1995"/>
    <mergeCell ref="P1995:Q1995"/>
    <mergeCell ref="O1994:P1994"/>
    <mergeCell ref="Q1994:R1994"/>
    <mergeCell ref="S1994:T1994"/>
    <mergeCell ref="U1994:V1994"/>
    <mergeCell ref="W1994:X1994"/>
    <mergeCell ref="Y1994:Z1994"/>
    <mergeCell ref="R1993:S1993"/>
    <mergeCell ref="T1993:U1993"/>
    <mergeCell ref="V1993:W1993"/>
    <mergeCell ref="X1993:Y1993"/>
    <mergeCell ref="Z1993:AA1993"/>
    <mergeCell ref="E1994:F1994"/>
    <mergeCell ref="G1994:H1994"/>
    <mergeCell ref="I1994:J1994"/>
    <mergeCell ref="K1994:L1994"/>
    <mergeCell ref="M1994:N1994"/>
    <mergeCell ref="F1993:G1993"/>
    <mergeCell ref="H1993:I1993"/>
    <mergeCell ref="J1993:K1993"/>
    <mergeCell ref="L1993:M1993"/>
    <mergeCell ref="N1993:O1993"/>
    <mergeCell ref="P1993:Q1993"/>
    <mergeCell ref="O1992:P1992"/>
    <mergeCell ref="Q1992:R1992"/>
    <mergeCell ref="S1992:T1992"/>
    <mergeCell ref="U1992:V1992"/>
    <mergeCell ref="W1992:X1992"/>
    <mergeCell ref="Y1992:Z1992"/>
    <mergeCell ref="R1991:S1991"/>
    <mergeCell ref="T1991:U1991"/>
    <mergeCell ref="V1991:W1991"/>
    <mergeCell ref="X1991:Y1991"/>
    <mergeCell ref="Z1991:AA1991"/>
    <mergeCell ref="E1992:F1992"/>
    <mergeCell ref="G1992:H1992"/>
    <mergeCell ref="I1992:J1992"/>
    <mergeCell ref="K1992:L1992"/>
    <mergeCell ref="M1992:N1992"/>
    <mergeCell ref="F1991:G1991"/>
    <mergeCell ref="H1991:I1991"/>
    <mergeCell ref="J1991:K1991"/>
    <mergeCell ref="L1991:M1991"/>
    <mergeCell ref="N1991:O1991"/>
    <mergeCell ref="P1991:Q1991"/>
    <mergeCell ref="O1990:P1990"/>
    <mergeCell ref="Q1990:R1990"/>
    <mergeCell ref="S1990:T1990"/>
    <mergeCell ref="U1990:V1990"/>
    <mergeCell ref="W1990:X1990"/>
    <mergeCell ref="Y1990:Z1990"/>
    <mergeCell ref="R1989:S1989"/>
    <mergeCell ref="T1989:U1989"/>
    <mergeCell ref="V1989:W1989"/>
    <mergeCell ref="X1989:Y1989"/>
    <mergeCell ref="Z1989:AA1989"/>
    <mergeCell ref="E1990:F1990"/>
    <mergeCell ref="G1990:H1990"/>
    <mergeCell ref="I1990:J1990"/>
    <mergeCell ref="K1990:L1990"/>
    <mergeCell ref="M1990:N1990"/>
    <mergeCell ref="F1989:G1989"/>
    <mergeCell ref="H1989:I1989"/>
    <mergeCell ref="J1989:K1989"/>
    <mergeCell ref="L1989:M1989"/>
    <mergeCell ref="N1989:O1989"/>
    <mergeCell ref="P1989:Q1989"/>
    <mergeCell ref="O1988:P1988"/>
    <mergeCell ref="Q1988:R1988"/>
    <mergeCell ref="S1988:T1988"/>
    <mergeCell ref="U1988:V1988"/>
    <mergeCell ref="W1988:X1988"/>
    <mergeCell ref="Y1988:Z1988"/>
    <mergeCell ref="R1987:S1987"/>
    <mergeCell ref="T1987:U1987"/>
    <mergeCell ref="V1987:W1987"/>
    <mergeCell ref="X1987:Y1987"/>
    <mergeCell ref="Z1987:AA1987"/>
    <mergeCell ref="E1988:F1988"/>
    <mergeCell ref="G1988:H1988"/>
    <mergeCell ref="I1988:J1988"/>
    <mergeCell ref="K1988:L1988"/>
    <mergeCell ref="M1988:N1988"/>
    <mergeCell ref="F1987:G1987"/>
    <mergeCell ref="H1987:I1987"/>
    <mergeCell ref="J1987:K1987"/>
    <mergeCell ref="L1987:M1987"/>
    <mergeCell ref="N1987:O1987"/>
    <mergeCell ref="P1987:Q1987"/>
    <mergeCell ref="O1986:P1986"/>
    <mergeCell ref="Q1986:R1986"/>
    <mergeCell ref="S1986:T1986"/>
    <mergeCell ref="U1986:V1986"/>
    <mergeCell ref="W1986:X1986"/>
    <mergeCell ref="Y1986:Z1986"/>
    <mergeCell ref="R1985:S1985"/>
    <mergeCell ref="T1985:U1985"/>
    <mergeCell ref="V1985:W1985"/>
    <mergeCell ref="X1985:Y1985"/>
    <mergeCell ref="Z1985:AA1985"/>
    <mergeCell ref="E1986:F1986"/>
    <mergeCell ref="G1986:H1986"/>
    <mergeCell ref="I1986:J1986"/>
    <mergeCell ref="K1986:L1986"/>
    <mergeCell ref="M1986:N1986"/>
    <mergeCell ref="F1985:G1985"/>
    <mergeCell ref="H1985:I1985"/>
    <mergeCell ref="J1985:K1985"/>
    <mergeCell ref="L1985:M1985"/>
    <mergeCell ref="N1985:O1985"/>
    <mergeCell ref="P1985:Q1985"/>
    <mergeCell ref="O1984:P1984"/>
    <mergeCell ref="Q1984:R1984"/>
    <mergeCell ref="S1984:T1984"/>
    <mergeCell ref="U1984:V1984"/>
    <mergeCell ref="W1984:X1984"/>
    <mergeCell ref="Y1984:Z1984"/>
    <mergeCell ref="R1983:S1983"/>
    <mergeCell ref="T1983:U1983"/>
    <mergeCell ref="V1983:W1983"/>
    <mergeCell ref="X1983:Y1983"/>
    <mergeCell ref="Z1983:AA1983"/>
    <mergeCell ref="E1984:F1984"/>
    <mergeCell ref="G1984:H1984"/>
    <mergeCell ref="I1984:J1984"/>
    <mergeCell ref="K1984:L1984"/>
    <mergeCell ref="M1984:N1984"/>
    <mergeCell ref="F1983:G1983"/>
    <mergeCell ref="H1983:I1983"/>
    <mergeCell ref="J1983:K1983"/>
    <mergeCell ref="L1983:M1983"/>
    <mergeCell ref="N1983:O1983"/>
    <mergeCell ref="P1983:Q1983"/>
    <mergeCell ref="O1982:P1982"/>
    <mergeCell ref="Q1982:R1982"/>
    <mergeCell ref="S1982:T1982"/>
    <mergeCell ref="U1982:V1982"/>
    <mergeCell ref="W1982:X1982"/>
    <mergeCell ref="Y1982:Z1982"/>
    <mergeCell ref="R1981:S1981"/>
    <mergeCell ref="T1981:U1981"/>
    <mergeCell ref="V1981:W1981"/>
    <mergeCell ref="X1981:Y1981"/>
    <mergeCell ref="Z1981:AA1981"/>
    <mergeCell ref="E1982:F1982"/>
    <mergeCell ref="G1982:H1982"/>
    <mergeCell ref="I1982:J1982"/>
    <mergeCell ref="K1982:L1982"/>
    <mergeCell ref="M1982:N1982"/>
    <mergeCell ref="F1981:G1981"/>
    <mergeCell ref="H1981:I1981"/>
    <mergeCell ref="J1981:K1981"/>
    <mergeCell ref="L1981:M1981"/>
    <mergeCell ref="N1981:O1981"/>
    <mergeCell ref="P1981:Q1981"/>
    <mergeCell ref="O1980:P1980"/>
    <mergeCell ref="Q1980:R1980"/>
    <mergeCell ref="S1980:T1980"/>
    <mergeCell ref="U1980:V1980"/>
    <mergeCell ref="W1980:X1980"/>
    <mergeCell ref="Y1980:Z1980"/>
    <mergeCell ref="R1979:S1979"/>
    <mergeCell ref="T1979:U1979"/>
    <mergeCell ref="V1979:W1979"/>
    <mergeCell ref="X1979:Y1979"/>
    <mergeCell ref="Z1979:AA1979"/>
    <mergeCell ref="E1980:F1980"/>
    <mergeCell ref="G1980:H1980"/>
    <mergeCell ref="I1980:J1980"/>
    <mergeCell ref="K1980:L1980"/>
    <mergeCell ref="M1980:N1980"/>
    <mergeCell ref="F1979:G1979"/>
    <mergeCell ref="H1979:I1979"/>
    <mergeCell ref="J1979:K1979"/>
    <mergeCell ref="L1979:M1979"/>
    <mergeCell ref="N1979:O1979"/>
    <mergeCell ref="P1979:Q1979"/>
    <mergeCell ref="O1978:P1978"/>
    <mergeCell ref="Q1978:R1978"/>
    <mergeCell ref="S1978:T1978"/>
    <mergeCell ref="U1978:V1978"/>
    <mergeCell ref="W1978:X1978"/>
    <mergeCell ref="Y1978:Z1978"/>
    <mergeCell ref="R1977:S1977"/>
    <mergeCell ref="T1977:U1977"/>
    <mergeCell ref="V1977:W1977"/>
    <mergeCell ref="X1977:Y1977"/>
    <mergeCell ref="Z1977:AA1977"/>
    <mergeCell ref="E1978:F1978"/>
    <mergeCell ref="G1978:H1978"/>
    <mergeCell ref="I1978:J1978"/>
    <mergeCell ref="K1978:L1978"/>
    <mergeCell ref="M1978:N1978"/>
    <mergeCell ref="F1977:G1977"/>
    <mergeCell ref="H1977:I1977"/>
    <mergeCell ref="J1977:K1977"/>
    <mergeCell ref="L1977:M1977"/>
    <mergeCell ref="N1977:O1977"/>
    <mergeCell ref="P1977:Q1977"/>
    <mergeCell ref="O1976:P1976"/>
    <mergeCell ref="Q1976:R1976"/>
    <mergeCell ref="S1976:T1976"/>
    <mergeCell ref="U1976:V1976"/>
    <mergeCell ref="W1976:X1976"/>
    <mergeCell ref="Y1976:Z1976"/>
    <mergeCell ref="R1975:S1975"/>
    <mergeCell ref="T1975:U1975"/>
    <mergeCell ref="V1975:W1975"/>
    <mergeCell ref="X1975:Y1975"/>
    <mergeCell ref="Z1975:AA1975"/>
    <mergeCell ref="E1976:F1976"/>
    <mergeCell ref="G1976:H1976"/>
    <mergeCell ref="I1976:J1976"/>
    <mergeCell ref="K1976:L1976"/>
    <mergeCell ref="M1976:N1976"/>
    <mergeCell ref="F1975:G1975"/>
    <mergeCell ref="H1975:I1975"/>
    <mergeCell ref="J1975:K1975"/>
    <mergeCell ref="L1975:M1975"/>
    <mergeCell ref="N1975:O1975"/>
    <mergeCell ref="P1975:Q1975"/>
    <mergeCell ref="O1974:P1974"/>
    <mergeCell ref="Q1974:R1974"/>
    <mergeCell ref="S1974:T1974"/>
    <mergeCell ref="U1974:V1974"/>
    <mergeCell ref="W1974:X1974"/>
    <mergeCell ref="Y1974:Z1974"/>
    <mergeCell ref="R1973:S1973"/>
    <mergeCell ref="T1973:U1973"/>
    <mergeCell ref="V1973:W1973"/>
    <mergeCell ref="X1973:Y1973"/>
    <mergeCell ref="Z1973:AA1973"/>
    <mergeCell ref="E1974:F1974"/>
    <mergeCell ref="G1974:H1974"/>
    <mergeCell ref="I1974:J1974"/>
    <mergeCell ref="K1974:L1974"/>
    <mergeCell ref="M1974:N1974"/>
    <mergeCell ref="F1973:G1973"/>
    <mergeCell ref="H1973:I1973"/>
    <mergeCell ref="J1973:K1973"/>
    <mergeCell ref="L1973:M1973"/>
    <mergeCell ref="N1973:O1973"/>
    <mergeCell ref="P1973:Q1973"/>
    <mergeCell ref="O1972:P1972"/>
    <mergeCell ref="Q1972:R1972"/>
    <mergeCell ref="S1972:T1972"/>
    <mergeCell ref="U1972:V1972"/>
    <mergeCell ref="W1972:X1972"/>
    <mergeCell ref="Y1972:Z1972"/>
    <mergeCell ref="R1971:S1971"/>
    <mergeCell ref="T1971:U1971"/>
    <mergeCell ref="V1971:W1971"/>
    <mergeCell ref="X1971:Y1971"/>
    <mergeCell ref="Z1971:AA1971"/>
    <mergeCell ref="E1972:F1972"/>
    <mergeCell ref="G1972:H1972"/>
    <mergeCell ref="I1972:J1972"/>
    <mergeCell ref="K1972:L1972"/>
    <mergeCell ref="M1972:N1972"/>
    <mergeCell ref="F1971:G1971"/>
    <mergeCell ref="H1971:I1971"/>
    <mergeCell ref="J1971:K1971"/>
    <mergeCell ref="L1971:M1971"/>
    <mergeCell ref="N1971:O1971"/>
    <mergeCell ref="P1971:Q1971"/>
    <mergeCell ref="O1970:P1970"/>
    <mergeCell ref="Q1970:R1970"/>
    <mergeCell ref="S1970:T1970"/>
    <mergeCell ref="U1970:V1970"/>
    <mergeCell ref="W1970:X1970"/>
    <mergeCell ref="Y1970:Z1970"/>
    <mergeCell ref="R1969:S1969"/>
    <mergeCell ref="T1969:U1969"/>
    <mergeCell ref="V1969:W1969"/>
    <mergeCell ref="X1969:Y1969"/>
    <mergeCell ref="Z1969:AA1969"/>
    <mergeCell ref="E1970:F1970"/>
    <mergeCell ref="G1970:H1970"/>
    <mergeCell ref="I1970:J1970"/>
    <mergeCell ref="K1970:L1970"/>
    <mergeCell ref="M1970:N1970"/>
    <mergeCell ref="F1969:G1969"/>
    <mergeCell ref="H1969:I1969"/>
    <mergeCell ref="J1969:K1969"/>
    <mergeCell ref="L1969:M1969"/>
    <mergeCell ref="N1969:O1969"/>
    <mergeCell ref="P1969:Q1969"/>
    <mergeCell ref="O1968:P1968"/>
    <mergeCell ref="Q1968:R1968"/>
    <mergeCell ref="S1968:T1968"/>
    <mergeCell ref="U1968:V1968"/>
    <mergeCell ref="W1968:X1968"/>
    <mergeCell ref="Y1968:Z1968"/>
    <mergeCell ref="R1967:S1967"/>
    <mergeCell ref="T1967:U1967"/>
    <mergeCell ref="V1967:W1967"/>
    <mergeCell ref="X1967:Y1967"/>
    <mergeCell ref="Z1967:AA1967"/>
    <mergeCell ref="E1968:F1968"/>
    <mergeCell ref="G1968:H1968"/>
    <mergeCell ref="I1968:J1968"/>
    <mergeCell ref="K1968:L1968"/>
    <mergeCell ref="M1968:N1968"/>
    <mergeCell ref="F1967:G1967"/>
    <mergeCell ref="H1967:I1967"/>
    <mergeCell ref="J1967:K1967"/>
    <mergeCell ref="L1967:M1967"/>
    <mergeCell ref="N1967:O1967"/>
    <mergeCell ref="P1967:Q1967"/>
    <mergeCell ref="O1966:P1966"/>
    <mergeCell ref="Q1966:R1966"/>
    <mergeCell ref="S1966:T1966"/>
    <mergeCell ref="U1966:V1966"/>
    <mergeCell ref="W1966:X1966"/>
    <mergeCell ref="Y1966:Z1966"/>
    <mergeCell ref="R1965:S1965"/>
    <mergeCell ref="T1965:U1965"/>
    <mergeCell ref="V1965:W1965"/>
    <mergeCell ref="X1965:Y1965"/>
    <mergeCell ref="Z1965:AA1965"/>
    <mergeCell ref="E1966:F1966"/>
    <mergeCell ref="G1966:H1966"/>
    <mergeCell ref="I1966:J1966"/>
    <mergeCell ref="K1966:L1966"/>
    <mergeCell ref="M1966:N1966"/>
    <mergeCell ref="F1965:G1965"/>
    <mergeCell ref="H1965:I1965"/>
    <mergeCell ref="J1965:K1965"/>
    <mergeCell ref="L1965:M1965"/>
    <mergeCell ref="N1965:O1965"/>
    <mergeCell ref="P1965:Q1965"/>
    <mergeCell ref="O1964:P1964"/>
    <mergeCell ref="Q1964:R1964"/>
    <mergeCell ref="S1964:T1964"/>
    <mergeCell ref="U1964:V1964"/>
    <mergeCell ref="W1964:X1964"/>
    <mergeCell ref="Y1964:Z1964"/>
    <mergeCell ref="R1963:S1963"/>
    <mergeCell ref="T1963:U1963"/>
    <mergeCell ref="V1963:W1963"/>
    <mergeCell ref="X1963:Y1963"/>
    <mergeCell ref="Z1963:AA1963"/>
    <mergeCell ref="E1964:F1964"/>
    <mergeCell ref="G1964:H1964"/>
    <mergeCell ref="I1964:J1964"/>
    <mergeCell ref="K1964:L1964"/>
    <mergeCell ref="M1964:N1964"/>
    <mergeCell ref="F1963:G1963"/>
    <mergeCell ref="H1963:I1963"/>
    <mergeCell ref="J1963:K1963"/>
    <mergeCell ref="L1963:M1963"/>
    <mergeCell ref="N1963:O1963"/>
    <mergeCell ref="P1963:Q1963"/>
    <mergeCell ref="O1962:P1962"/>
    <mergeCell ref="Q1962:R1962"/>
    <mergeCell ref="S1962:T1962"/>
    <mergeCell ref="U1962:V1962"/>
    <mergeCell ref="W1962:X1962"/>
    <mergeCell ref="Y1962:Z1962"/>
    <mergeCell ref="R1961:S1961"/>
    <mergeCell ref="T1961:U1961"/>
    <mergeCell ref="V1961:W1961"/>
    <mergeCell ref="X1961:Y1961"/>
    <mergeCell ref="Z1961:AA1961"/>
    <mergeCell ref="E1962:F1962"/>
    <mergeCell ref="G1962:H1962"/>
    <mergeCell ref="I1962:J1962"/>
    <mergeCell ref="K1962:L1962"/>
    <mergeCell ref="M1962:N1962"/>
    <mergeCell ref="F1961:G1961"/>
    <mergeCell ref="H1961:I1961"/>
    <mergeCell ref="J1961:K1961"/>
    <mergeCell ref="L1961:M1961"/>
    <mergeCell ref="N1961:O1961"/>
    <mergeCell ref="P1961:Q1961"/>
    <mergeCell ref="O1960:P1960"/>
    <mergeCell ref="Q1960:R1960"/>
    <mergeCell ref="S1960:T1960"/>
    <mergeCell ref="U1960:V1960"/>
    <mergeCell ref="W1960:X1960"/>
    <mergeCell ref="Y1960:Z1960"/>
    <mergeCell ref="R1959:S1959"/>
    <mergeCell ref="T1959:U1959"/>
    <mergeCell ref="V1959:W1959"/>
    <mergeCell ref="X1959:Y1959"/>
    <mergeCell ref="Z1959:AA1959"/>
    <mergeCell ref="E1960:F1960"/>
    <mergeCell ref="G1960:H1960"/>
    <mergeCell ref="I1960:J1960"/>
    <mergeCell ref="K1960:L1960"/>
    <mergeCell ref="M1960:N1960"/>
    <mergeCell ref="F1959:G1959"/>
    <mergeCell ref="H1959:I1959"/>
    <mergeCell ref="J1959:K1959"/>
    <mergeCell ref="L1959:M1959"/>
    <mergeCell ref="N1959:O1959"/>
    <mergeCell ref="P1959:Q1959"/>
    <mergeCell ref="O1958:P1958"/>
    <mergeCell ref="Q1958:R1958"/>
    <mergeCell ref="S1958:T1958"/>
    <mergeCell ref="U1958:V1958"/>
    <mergeCell ref="W1958:X1958"/>
    <mergeCell ref="Y1958:Z1958"/>
    <mergeCell ref="R1957:S1957"/>
    <mergeCell ref="T1957:U1957"/>
    <mergeCell ref="V1957:W1957"/>
    <mergeCell ref="X1957:Y1957"/>
    <mergeCell ref="Z1957:AA1957"/>
    <mergeCell ref="E1958:F1958"/>
    <mergeCell ref="G1958:H1958"/>
    <mergeCell ref="I1958:J1958"/>
    <mergeCell ref="K1958:L1958"/>
    <mergeCell ref="M1958:N1958"/>
    <mergeCell ref="F1957:G1957"/>
    <mergeCell ref="H1957:I1957"/>
    <mergeCell ref="J1957:K1957"/>
    <mergeCell ref="L1957:M1957"/>
    <mergeCell ref="N1957:O1957"/>
    <mergeCell ref="P1957:Q1957"/>
    <mergeCell ref="O1956:P1956"/>
    <mergeCell ref="Q1956:R1956"/>
    <mergeCell ref="S1956:T1956"/>
    <mergeCell ref="U1956:V1956"/>
    <mergeCell ref="W1956:X1956"/>
    <mergeCell ref="Y1956:Z1956"/>
    <mergeCell ref="R1955:S1955"/>
    <mergeCell ref="T1955:U1955"/>
    <mergeCell ref="V1955:W1955"/>
    <mergeCell ref="X1955:Y1955"/>
    <mergeCell ref="Z1955:AA1955"/>
    <mergeCell ref="E1956:F1956"/>
    <mergeCell ref="G1956:H1956"/>
    <mergeCell ref="I1956:J1956"/>
    <mergeCell ref="K1956:L1956"/>
    <mergeCell ref="M1956:N1956"/>
    <mergeCell ref="F1955:G1955"/>
    <mergeCell ref="H1955:I1955"/>
    <mergeCell ref="J1955:K1955"/>
    <mergeCell ref="L1955:M1955"/>
    <mergeCell ref="N1955:O1955"/>
    <mergeCell ref="P1955:Q1955"/>
    <mergeCell ref="O1954:P1954"/>
    <mergeCell ref="Q1954:R1954"/>
    <mergeCell ref="S1954:T1954"/>
    <mergeCell ref="U1954:V1954"/>
    <mergeCell ref="W1954:X1954"/>
    <mergeCell ref="Y1954:Z1954"/>
    <mergeCell ref="R1953:S1953"/>
    <mergeCell ref="T1953:U1953"/>
    <mergeCell ref="V1953:W1953"/>
    <mergeCell ref="X1953:Y1953"/>
    <mergeCell ref="Z1953:AA1953"/>
    <mergeCell ref="E1954:F1954"/>
    <mergeCell ref="G1954:H1954"/>
    <mergeCell ref="I1954:J1954"/>
    <mergeCell ref="K1954:L1954"/>
    <mergeCell ref="M1954:N1954"/>
    <mergeCell ref="F1953:G1953"/>
    <mergeCell ref="H1953:I1953"/>
    <mergeCell ref="J1953:K1953"/>
    <mergeCell ref="L1953:M1953"/>
    <mergeCell ref="N1953:O1953"/>
    <mergeCell ref="P1953:Q1953"/>
    <mergeCell ref="O1952:P1952"/>
    <mergeCell ref="Q1952:R1952"/>
    <mergeCell ref="S1952:T1952"/>
    <mergeCell ref="U1952:V1952"/>
    <mergeCell ref="W1952:X1952"/>
    <mergeCell ref="Y1952:Z1952"/>
    <mergeCell ref="R1951:S1951"/>
    <mergeCell ref="T1951:U1951"/>
    <mergeCell ref="V1951:W1951"/>
    <mergeCell ref="X1951:Y1951"/>
    <mergeCell ref="Z1951:AA1951"/>
    <mergeCell ref="E1952:F1952"/>
    <mergeCell ref="G1952:H1952"/>
    <mergeCell ref="I1952:J1952"/>
    <mergeCell ref="K1952:L1952"/>
    <mergeCell ref="M1952:N1952"/>
    <mergeCell ref="F1951:G1951"/>
    <mergeCell ref="H1951:I1951"/>
    <mergeCell ref="J1951:K1951"/>
    <mergeCell ref="L1951:M1951"/>
    <mergeCell ref="N1951:O1951"/>
    <mergeCell ref="P1951:Q1951"/>
    <mergeCell ref="O1950:P1950"/>
    <mergeCell ref="Q1950:R1950"/>
    <mergeCell ref="S1950:T1950"/>
    <mergeCell ref="U1950:V1950"/>
    <mergeCell ref="W1950:X1950"/>
    <mergeCell ref="Y1950:Z1950"/>
    <mergeCell ref="R1949:S1949"/>
    <mergeCell ref="T1949:U1949"/>
    <mergeCell ref="V1949:W1949"/>
    <mergeCell ref="X1949:Y1949"/>
    <mergeCell ref="Z1949:AA1949"/>
    <mergeCell ref="E1950:F1950"/>
    <mergeCell ref="G1950:H1950"/>
    <mergeCell ref="I1950:J1950"/>
    <mergeCell ref="K1950:L1950"/>
    <mergeCell ref="M1950:N1950"/>
    <mergeCell ref="F1949:G1949"/>
    <mergeCell ref="H1949:I1949"/>
    <mergeCell ref="J1949:K1949"/>
    <mergeCell ref="L1949:M1949"/>
    <mergeCell ref="N1949:O1949"/>
    <mergeCell ref="P1949:Q1949"/>
    <mergeCell ref="O1948:P1948"/>
    <mergeCell ref="Q1948:R1948"/>
    <mergeCell ref="S1948:T1948"/>
    <mergeCell ref="U1948:V1948"/>
    <mergeCell ref="W1948:X1948"/>
    <mergeCell ref="Y1948:Z1948"/>
    <mergeCell ref="R1947:S1947"/>
    <mergeCell ref="T1947:U1947"/>
    <mergeCell ref="V1947:W1947"/>
    <mergeCell ref="X1947:Y1947"/>
    <mergeCell ref="Z1947:AA1947"/>
    <mergeCell ref="E1948:F1948"/>
    <mergeCell ref="G1948:H1948"/>
    <mergeCell ref="I1948:J1948"/>
    <mergeCell ref="K1948:L1948"/>
    <mergeCell ref="M1948:N1948"/>
    <mergeCell ref="F1947:G1947"/>
    <mergeCell ref="H1947:I1947"/>
    <mergeCell ref="J1947:K1947"/>
    <mergeCell ref="L1947:M1947"/>
    <mergeCell ref="N1947:O1947"/>
    <mergeCell ref="P1947:Q1947"/>
    <mergeCell ref="O1946:P1946"/>
    <mergeCell ref="Q1946:R1946"/>
    <mergeCell ref="S1946:T1946"/>
    <mergeCell ref="U1946:V1946"/>
    <mergeCell ref="W1946:X1946"/>
    <mergeCell ref="Y1946:Z1946"/>
    <mergeCell ref="R1945:S1945"/>
    <mergeCell ref="T1945:U1945"/>
    <mergeCell ref="V1945:W1945"/>
    <mergeCell ref="X1945:Y1945"/>
    <mergeCell ref="Z1945:AA1945"/>
    <mergeCell ref="E1946:F1946"/>
    <mergeCell ref="G1946:H1946"/>
    <mergeCell ref="I1946:J1946"/>
    <mergeCell ref="K1946:L1946"/>
    <mergeCell ref="M1946:N1946"/>
    <mergeCell ref="F1945:G1945"/>
    <mergeCell ref="H1945:I1945"/>
    <mergeCell ref="J1945:K1945"/>
    <mergeCell ref="L1945:M1945"/>
    <mergeCell ref="N1945:O1945"/>
    <mergeCell ref="P1945:Q1945"/>
    <mergeCell ref="O1944:P1944"/>
    <mergeCell ref="Q1944:R1944"/>
    <mergeCell ref="S1944:T1944"/>
    <mergeCell ref="U1944:V1944"/>
    <mergeCell ref="W1944:X1944"/>
    <mergeCell ref="Y1944:Z1944"/>
    <mergeCell ref="R1943:S1943"/>
    <mergeCell ref="T1943:U1943"/>
    <mergeCell ref="V1943:W1943"/>
    <mergeCell ref="X1943:Y1943"/>
    <mergeCell ref="Z1943:AA1943"/>
    <mergeCell ref="E1944:F1944"/>
    <mergeCell ref="G1944:H1944"/>
    <mergeCell ref="I1944:J1944"/>
    <mergeCell ref="K1944:L1944"/>
    <mergeCell ref="M1944:N1944"/>
    <mergeCell ref="F1943:G1943"/>
    <mergeCell ref="H1943:I1943"/>
    <mergeCell ref="J1943:K1943"/>
    <mergeCell ref="L1943:M1943"/>
    <mergeCell ref="N1943:O1943"/>
    <mergeCell ref="P1943:Q1943"/>
    <mergeCell ref="O1942:P1942"/>
    <mergeCell ref="Q1942:R1942"/>
    <mergeCell ref="S1942:T1942"/>
    <mergeCell ref="U1942:V1942"/>
    <mergeCell ref="W1942:X1942"/>
    <mergeCell ref="Y1942:Z1942"/>
    <mergeCell ref="R1941:S1941"/>
    <mergeCell ref="T1941:U1941"/>
    <mergeCell ref="V1941:W1941"/>
    <mergeCell ref="X1941:Y1941"/>
    <mergeCell ref="Z1941:AA1941"/>
    <mergeCell ref="E1942:F1942"/>
    <mergeCell ref="G1942:H1942"/>
    <mergeCell ref="I1942:J1942"/>
    <mergeCell ref="K1942:L1942"/>
    <mergeCell ref="M1942:N1942"/>
    <mergeCell ref="F1941:G1941"/>
    <mergeCell ref="H1941:I1941"/>
    <mergeCell ref="J1941:K1941"/>
    <mergeCell ref="L1941:M1941"/>
    <mergeCell ref="N1941:O1941"/>
    <mergeCell ref="P1941:Q1941"/>
    <mergeCell ref="O1940:P1940"/>
    <mergeCell ref="Q1940:R1940"/>
    <mergeCell ref="S1940:T1940"/>
    <mergeCell ref="U1940:V1940"/>
    <mergeCell ref="W1940:X1940"/>
    <mergeCell ref="Y1940:Z1940"/>
    <mergeCell ref="R1939:S1939"/>
    <mergeCell ref="T1939:U1939"/>
    <mergeCell ref="V1939:W1939"/>
    <mergeCell ref="X1939:Y1939"/>
    <mergeCell ref="Z1939:AA1939"/>
    <mergeCell ref="E1940:F1940"/>
    <mergeCell ref="G1940:H1940"/>
    <mergeCell ref="I1940:J1940"/>
    <mergeCell ref="K1940:L1940"/>
    <mergeCell ref="M1940:N1940"/>
    <mergeCell ref="F1939:G1939"/>
    <mergeCell ref="H1939:I1939"/>
    <mergeCell ref="J1939:K1939"/>
    <mergeCell ref="L1939:M1939"/>
    <mergeCell ref="N1939:O1939"/>
    <mergeCell ref="P1939:Q1939"/>
    <mergeCell ref="O1938:P1938"/>
    <mergeCell ref="Q1938:R1938"/>
    <mergeCell ref="S1938:T1938"/>
    <mergeCell ref="U1938:V1938"/>
    <mergeCell ref="W1938:X1938"/>
    <mergeCell ref="Y1938:Z1938"/>
    <mergeCell ref="R1937:S1937"/>
    <mergeCell ref="T1937:U1937"/>
    <mergeCell ref="V1937:W1937"/>
    <mergeCell ref="X1937:Y1937"/>
    <mergeCell ref="Z1937:AA1937"/>
    <mergeCell ref="E1938:F1938"/>
    <mergeCell ref="G1938:H1938"/>
    <mergeCell ref="I1938:J1938"/>
    <mergeCell ref="K1938:L1938"/>
    <mergeCell ref="M1938:N1938"/>
    <mergeCell ref="F1937:G1937"/>
    <mergeCell ref="H1937:I1937"/>
    <mergeCell ref="J1937:K1937"/>
    <mergeCell ref="L1937:M1937"/>
    <mergeCell ref="N1937:O1937"/>
    <mergeCell ref="P1937:Q1937"/>
    <mergeCell ref="O1936:P1936"/>
    <mergeCell ref="Q1936:R1936"/>
    <mergeCell ref="S1936:T1936"/>
    <mergeCell ref="U1936:V1936"/>
    <mergeCell ref="W1936:X1936"/>
    <mergeCell ref="Y1936:Z1936"/>
    <mergeCell ref="R1935:S1935"/>
    <mergeCell ref="T1935:U1935"/>
    <mergeCell ref="V1935:W1935"/>
    <mergeCell ref="X1935:Y1935"/>
    <mergeCell ref="Z1935:AA1935"/>
    <mergeCell ref="E1936:F1936"/>
    <mergeCell ref="G1936:H1936"/>
    <mergeCell ref="I1936:J1936"/>
    <mergeCell ref="K1936:L1936"/>
    <mergeCell ref="M1936:N1936"/>
    <mergeCell ref="F1935:G1935"/>
    <mergeCell ref="H1935:I1935"/>
    <mergeCell ref="J1935:K1935"/>
    <mergeCell ref="L1935:M1935"/>
    <mergeCell ref="N1935:O1935"/>
    <mergeCell ref="P1935:Q1935"/>
    <mergeCell ref="O1934:P1934"/>
    <mergeCell ref="Q1934:R1934"/>
    <mergeCell ref="S1934:T1934"/>
    <mergeCell ref="U1934:V1934"/>
    <mergeCell ref="W1934:X1934"/>
    <mergeCell ref="Y1934:Z1934"/>
    <mergeCell ref="R1933:S1933"/>
    <mergeCell ref="T1933:U1933"/>
    <mergeCell ref="V1933:W1933"/>
    <mergeCell ref="X1933:Y1933"/>
    <mergeCell ref="Z1933:AA1933"/>
    <mergeCell ref="E1934:F1934"/>
    <mergeCell ref="G1934:H1934"/>
    <mergeCell ref="I1934:J1934"/>
    <mergeCell ref="K1934:L1934"/>
    <mergeCell ref="M1934:N1934"/>
    <mergeCell ref="F1933:G1933"/>
    <mergeCell ref="H1933:I1933"/>
    <mergeCell ref="J1933:K1933"/>
    <mergeCell ref="L1933:M1933"/>
    <mergeCell ref="N1933:O1933"/>
    <mergeCell ref="P1933:Q1933"/>
    <mergeCell ref="O1932:P1932"/>
    <mergeCell ref="Q1932:R1932"/>
    <mergeCell ref="S1932:T1932"/>
    <mergeCell ref="U1932:V1932"/>
    <mergeCell ref="W1932:X1932"/>
    <mergeCell ref="Y1932:Z1932"/>
    <mergeCell ref="R1931:S1931"/>
    <mergeCell ref="T1931:U1931"/>
    <mergeCell ref="V1931:W1931"/>
    <mergeCell ref="X1931:Y1931"/>
    <mergeCell ref="Z1931:AA1931"/>
    <mergeCell ref="E1932:F1932"/>
    <mergeCell ref="G1932:H1932"/>
    <mergeCell ref="I1932:J1932"/>
    <mergeCell ref="K1932:L1932"/>
    <mergeCell ref="M1932:N1932"/>
    <mergeCell ref="F1931:G1931"/>
    <mergeCell ref="H1931:I1931"/>
    <mergeCell ref="J1931:K1931"/>
    <mergeCell ref="L1931:M1931"/>
    <mergeCell ref="N1931:O1931"/>
    <mergeCell ref="P1931:Q1931"/>
    <mergeCell ref="O1930:P1930"/>
    <mergeCell ref="Q1930:R1930"/>
    <mergeCell ref="S1930:T1930"/>
    <mergeCell ref="U1930:V1930"/>
    <mergeCell ref="W1930:X1930"/>
    <mergeCell ref="Y1930:Z1930"/>
    <mergeCell ref="R1929:S1929"/>
    <mergeCell ref="T1929:U1929"/>
    <mergeCell ref="V1929:W1929"/>
    <mergeCell ref="X1929:Y1929"/>
    <mergeCell ref="Z1929:AA1929"/>
    <mergeCell ref="E1930:F1930"/>
    <mergeCell ref="G1930:H1930"/>
    <mergeCell ref="I1930:J1930"/>
    <mergeCell ref="K1930:L1930"/>
    <mergeCell ref="M1930:N1930"/>
    <mergeCell ref="F1929:G1929"/>
    <mergeCell ref="H1929:I1929"/>
    <mergeCell ref="J1929:K1929"/>
    <mergeCell ref="L1929:M1929"/>
    <mergeCell ref="N1929:O1929"/>
    <mergeCell ref="P1929:Q1929"/>
    <mergeCell ref="O1928:P1928"/>
    <mergeCell ref="Q1928:R1928"/>
    <mergeCell ref="S1928:T1928"/>
    <mergeCell ref="U1928:V1928"/>
    <mergeCell ref="W1928:X1928"/>
    <mergeCell ref="Y1928:Z1928"/>
    <mergeCell ref="R1927:S1927"/>
    <mergeCell ref="T1927:U1927"/>
    <mergeCell ref="V1927:W1927"/>
    <mergeCell ref="X1927:Y1927"/>
    <mergeCell ref="Z1927:AA1927"/>
    <mergeCell ref="E1928:F1928"/>
    <mergeCell ref="G1928:H1928"/>
    <mergeCell ref="I1928:J1928"/>
    <mergeCell ref="K1928:L1928"/>
    <mergeCell ref="M1928:N1928"/>
    <mergeCell ref="F1927:G1927"/>
    <mergeCell ref="H1927:I1927"/>
    <mergeCell ref="J1927:K1927"/>
    <mergeCell ref="L1927:M1927"/>
    <mergeCell ref="N1927:O1927"/>
    <mergeCell ref="P1927:Q1927"/>
    <mergeCell ref="O1926:P1926"/>
    <mergeCell ref="Q1926:R1926"/>
    <mergeCell ref="S1926:T1926"/>
    <mergeCell ref="U1926:V1926"/>
    <mergeCell ref="W1926:X1926"/>
    <mergeCell ref="Y1926:Z1926"/>
    <mergeCell ref="R1925:S1925"/>
    <mergeCell ref="T1925:U1925"/>
    <mergeCell ref="V1925:W1925"/>
    <mergeCell ref="X1925:Y1925"/>
    <mergeCell ref="Z1925:AA1925"/>
    <mergeCell ref="E1926:F1926"/>
    <mergeCell ref="G1926:H1926"/>
    <mergeCell ref="I1926:J1926"/>
    <mergeCell ref="K1926:L1926"/>
    <mergeCell ref="M1926:N1926"/>
    <mergeCell ref="F1925:G1925"/>
    <mergeCell ref="H1925:I1925"/>
    <mergeCell ref="J1925:K1925"/>
    <mergeCell ref="L1925:M1925"/>
    <mergeCell ref="N1925:O1925"/>
    <mergeCell ref="P1925:Q1925"/>
    <mergeCell ref="O1924:P1924"/>
    <mergeCell ref="Q1924:R1924"/>
    <mergeCell ref="S1924:T1924"/>
    <mergeCell ref="U1924:V1924"/>
    <mergeCell ref="W1924:X1924"/>
    <mergeCell ref="Y1924:Z1924"/>
    <mergeCell ref="R1923:S1923"/>
    <mergeCell ref="T1923:U1923"/>
    <mergeCell ref="V1923:W1923"/>
    <mergeCell ref="X1923:Y1923"/>
    <mergeCell ref="Z1923:AA1923"/>
    <mergeCell ref="E1924:F1924"/>
    <mergeCell ref="G1924:H1924"/>
    <mergeCell ref="I1924:J1924"/>
    <mergeCell ref="K1924:L1924"/>
    <mergeCell ref="M1924:N1924"/>
    <mergeCell ref="F1923:G1923"/>
    <mergeCell ref="H1923:I1923"/>
    <mergeCell ref="J1923:K1923"/>
    <mergeCell ref="L1923:M1923"/>
    <mergeCell ref="N1923:O1923"/>
    <mergeCell ref="P1923:Q1923"/>
    <mergeCell ref="O1922:P1922"/>
    <mergeCell ref="Q1922:R1922"/>
    <mergeCell ref="S1922:T1922"/>
    <mergeCell ref="U1922:V1922"/>
    <mergeCell ref="W1922:X1922"/>
    <mergeCell ref="Y1922:Z1922"/>
    <mergeCell ref="R1921:S1921"/>
    <mergeCell ref="T1921:U1921"/>
    <mergeCell ref="V1921:W1921"/>
    <mergeCell ref="X1921:Y1921"/>
    <mergeCell ref="Z1921:AA1921"/>
    <mergeCell ref="E1922:F1922"/>
    <mergeCell ref="G1922:H1922"/>
    <mergeCell ref="I1922:J1922"/>
    <mergeCell ref="K1922:L1922"/>
    <mergeCell ref="M1922:N1922"/>
    <mergeCell ref="F1921:G1921"/>
    <mergeCell ref="H1921:I1921"/>
    <mergeCell ref="J1921:K1921"/>
    <mergeCell ref="L1921:M1921"/>
    <mergeCell ref="N1921:O1921"/>
    <mergeCell ref="P1921:Q1921"/>
    <mergeCell ref="O1920:P1920"/>
    <mergeCell ref="Q1920:R1920"/>
    <mergeCell ref="S1920:T1920"/>
    <mergeCell ref="U1920:V1920"/>
    <mergeCell ref="W1920:X1920"/>
    <mergeCell ref="Y1920:Z1920"/>
    <mergeCell ref="R1919:S1919"/>
    <mergeCell ref="T1919:U1919"/>
    <mergeCell ref="V1919:W1919"/>
    <mergeCell ref="X1919:Y1919"/>
    <mergeCell ref="Z1919:AA1919"/>
    <mergeCell ref="E1920:F1920"/>
    <mergeCell ref="G1920:H1920"/>
    <mergeCell ref="I1920:J1920"/>
    <mergeCell ref="K1920:L1920"/>
    <mergeCell ref="M1920:N1920"/>
    <mergeCell ref="F1919:G1919"/>
    <mergeCell ref="H1919:I1919"/>
    <mergeCell ref="J1919:K1919"/>
    <mergeCell ref="L1919:M1919"/>
    <mergeCell ref="N1919:O1919"/>
    <mergeCell ref="P1919:Q1919"/>
    <mergeCell ref="O1918:P1918"/>
    <mergeCell ref="Q1918:R1918"/>
    <mergeCell ref="S1918:T1918"/>
    <mergeCell ref="U1918:V1918"/>
    <mergeCell ref="W1918:X1918"/>
    <mergeCell ref="Y1918:Z1918"/>
    <mergeCell ref="R1917:S1917"/>
    <mergeCell ref="T1917:U1917"/>
    <mergeCell ref="V1917:W1917"/>
    <mergeCell ref="X1917:Y1917"/>
    <mergeCell ref="Z1917:AA1917"/>
    <mergeCell ref="E1918:F1918"/>
    <mergeCell ref="G1918:H1918"/>
    <mergeCell ref="I1918:J1918"/>
    <mergeCell ref="K1918:L1918"/>
    <mergeCell ref="M1918:N1918"/>
    <mergeCell ref="F1917:G1917"/>
    <mergeCell ref="H1917:I1917"/>
    <mergeCell ref="J1917:K1917"/>
    <mergeCell ref="L1917:M1917"/>
    <mergeCell ref="N1917:O1917"/>
    <mergeCell ref="P1917:Q1917"/>
    <mergeCell ref="O1916:P1916"/>
    <mergeCell ref="Q1916:R1916"/>
    <mergeCell ref="S1916:T1916"/>
    <mergeCell ref="U1916:V1916"/>
    <mergeCell ref="W1916:X1916"/>
    <mergeCell ref="Y1916:Z1916"/>
    <mergeCell ref="R1915:S1915"/>
    <mergeCell ref="T1915:U1915"/>
    <mergeCell ref="V1915:W1915"/>
    <mergeCell ref="X1915:Y1915"/>
    <mergeCell ref="Z1915:AA1915"/>
    <mergeCell ref="E1916:F1916"/>
    <mergeCell ref="G1916:H1916"/>
    <mergeCell ref="I1916:J1916"/>
    <mergeCell ref="K1916:L1916"/>
    <mergeCell ref="M1916:N1916"/>
    <mergeCell ref="F1915:G1915"/>
    <mergeCell ref="H1915:I1915"/>
    <mergeCell ref="J1915:K1915"/>
    <mergeCell ref="L1915:M1915"/>
    <mergeCell ref="N1915:O1915"/>
    <mergeCell ref="P1915:Q1915"/>
    <mergeCell ref="O1914:P1914"/>
    <mergeCell ref="Q1914:R1914"/>
    <mergeCell ref="S1914:T1914"/>
    <mergeCell ref="U1914:V1914"/>
    <mergeCell ref="W1914:X1914"/>
    <mergeCell ref="Y1914:Z1914"/>
    <mergeCell ref="R1913:S1913"/>
    <mergeCell ref="T1913:U1913"/>
    <mergeCell ref="V1913:W1913"/>
    <mergeCell ref="X1913:Y1913"/>
    <mergeCell ref="Z1913:AA1913"/>
    <mergeCell ref="E1914:F1914"/>
    <mergeCell ref="G1914:H1914"/>
    <mergeCell ref="I1914:J1914"/>
    <mergeCell ref="K1914:L1914"/>
    <mergeCell ref="M1914:N1914"/>
    <mergeCell ref="F1913:G1913"/>
    <mergeCell ref="H1913:I1913"/>
    <mergeCell ref="J1913:K1913"/>
    <mergeCell ref="L1913:M1913"/>
    <mergeCell ref="N1913:O1913"/>
    <mergeCell ref="P1913:Q1913"/>
    <mergeCell ref="O1912:P1912"/>
    <mergeCell ref="Q1912:R1912"/>
    <mergeCell ref="S1912:T1912"/>
    <mergeCell ref="U1912:V1912"/>
    <mergeCell ref="W1912:X1912"/>
    <mergeCell ref="Y1912:Z1912"/>
    <mergeCell ref="R1911:S1911"/>
    <mergeCell ref="T1911:U1911"/>
    <mergeCell ref="V1911:W1911"/>
    <mergeCell ref="X1911:Y1911"/>
    <mergeCell ref="Z1911:AA1911"/>
    <mergeCell ref="E1912:F1912"/>
    <mergeCell ref="G1912:H1912"/>
    <mergeCell ref="I1912:J1912"/>
    <mergeCell ref="K1912:L1912"/>
    <mergeCell ref="M1912:N1912"/>
    <mergeCell ref="F1911:G1911"/>
    <mergeCell ref="H1911:I1911"/>
    <mergeCell ref="J1911:K1911"/>
    <mergeCell ref="L1911:M1911"/>
    <mergeCell ref="N1911:O1911"/>
    <mergeCell ref="P1911:Q1911"/>
    <mergeCell ref="O1910:P1910"/>
    <mergeCell ref="Q1910:R1910"/>
    <mergeCell ref="S1910:T1910"/>
    <mergeCell ref="U1910:V1910"/>
    <mergeCell ref="W1910:X1910"/>
    <mergeCell ref="Y1910:Z1910"/>
    <mergeCell ref="R1909:S1909"/>
    <mergeCell ref="T1909:U1909"/>
    <mergeCell ref="V1909:W1909"/>
    <mergeCell ref="X1909:Y1909"/>
    <mergeCell ref="Z1909:AA1909"/>
    <mergeCell ref="E1910:F1910"/>
    <mergeCell ref="G1910:H1910"/>
    <mergeCell ref="I1910:J1910"/>
    <mergeCell ref="K1910:L1910"/>
    <mergeCell ref="M1910:N1910"/>
    <mergeCell ref="F1909:G1909"/>
    <mergeCell ref="H1909:I1909"/>
    <mergeCell ref="J1909:K1909"/>
    <mergeCell ref="L1909:M1909"/>
    <mergeCell ref="N1909:O1909"/>
    <mergeCell ref="P1909:Q1909"/>
    <mergeCell ref="O1908:P1908"/>
    <mergeCell ref="Q1908:R1908"/>
    <mergeCell ref="S1908:T1908"/>
    <mergeCell ref="U1908:V1908"/>
    <mergeCell ref="W1908:X1908"/>
    <mergeCell ref="Y1908:Z1908"/>
    <mergeCell ref="R1907:S1907"/>
    <mergeCell ref="T1907:U1907"/>
    <mergeCell ref="V1907:W1907"/>
    <mergeCell ref="X1907:Y1907"/>
    <mergeCell ref="Z1907:AA1907"/>
    <mergeCell ref="E1908:F1908"/>
    <mergeCell ref="G1908:H1908"/>
    <mergeCell ref="I1908:J1908"/>
    <mergeCell ref="K1908:L1908"/>
    <mergeCell ref="M1908:N1908"/>
    <mergeCell ref="F1907:G1907"/>
    <mergeCell ref="H1907:I1907"/>
    <mergeCell ref="J1907:K1907"/>
    <mergeCell ref="L1907:M1907"/>
    <mergeCell ref="N1907:O1907"/>
    <mergeCell ref="P1907:Q1907"/>
    <mergeCell ref="O1906:P1906"/>
    <mergeCell ref="Q1906:R1906"/>
    <mergeCell ref="S1906:T1906"/>
    <mergeCell ref="U1906:V1906"/>
    <mergeCell ref="W1906:X1906"/>
    <mergeCell ref="Y1906:Z1906"/>
    <mergeCell ref="R1905:S1905"/>
    <mergeCell ref="T1905:U1905"/>
    <mergeCell ref="V1905:W1905"/>
    <mergeCell ref="X1905:Y1905"/>
    <mergeCell ref="Z1905:AA1905"/>
    <mergeCell ref="E1906:F1906"/>
    <mergeCell ref="G1906:H1906"/>
    <mergeCell ref="I1906:J1906"/>
    <mergeCell ref="K1906:L1906"/>
    <mergeCell ref="M1906:N1906"/>
    <mergeCell ref="F1905:G1905"/>
    <mergeCell ref="H1905:I1905"/>
    <mergeCell ref="J1905:K1905"/>
    <mergeCell ref="L1905:M1905"/>
    <mergeCell ref="N1905:O1905"/>
    <mergeCell ref="P1905:Q1905"/>
    <mergeCell ref="O1904:P1904"/>
    <mergeCell ref="Q1904:R1904"/>
    <mergeCell ref="S1904:T1904"/>
    <mergeCell ref="U1904:V1904"/>
    <mergeCell ref="W1904:X1904"/>
    <mergeCell ref="Y1904:Z1904"/>
    <mergeCell ref="R1903:S1903"/>
    <mergeCell ref="T1903:U1903"/>
    <mergeCell ref="V1903:W1903"/>
    <mergeCell ref="X1903:Y1903"/>
    <mergeCell ref="Z1903:AA1903"/>
    <mergeCell ref="E1904:F1904"/>
    <mergeCell ref="G1904:H1904"/>
    <mergeCell ref="I1904:J1904"/>
    <mergeCell ref="K1904:L1904"/>
    <mergeCell ref="M1904:N1904"/>
    <mergeCell ref="F1903:G1903"/>
    <mergeCell ref="H1903:I1903"/>
    <mergeCell ref="J1903:K1903"/>
    <mergeCell ref="L1903:M1903"/>
    <mergeCell ref="N1903:O1903"/>
    <mergeCell ref="P1903:Q1903"/>
    <mergeCell ref="O1902:P1902"/>
    <mergeCell ref="Q1902:R1902"/>
    <mergeCell ref="S1902:T1902"/>
    <mergeCell ref="U1902:V1902"/>
    <mergeCell ref="W1902:X1902"/>
    <mergeCell ref="Y1902:Z1902"/>
    <mergeCell ref="R1901:S1901"/>
    <mergeCell ref="T1901:U1901"/>
    <mergeCell ref="V1901:W1901"/>
    <mergeCell ref="X1901:Y1901"/>
    <mergeCell ref="Z1901:AA1901"/>
    <mergeCell ref="E1902:F1902"/>
    <mergeCell ref="G1902:H1902"/>
    <mergeCell ref="I1902:J1902"/>
    <mergeCell ref="K1902:L1902"/>
    <mergeCell ref="M1902:N1902"/>
    <mergeCell ref="F1901:G1901"/>
    <mergeCell ref="H1901:I1901"/>
    <mergeCell ref="J1901:K1901"/>
    <mergeCell ref="L1901:M1901"/>
    <mergeCell ref="N1901:O1901"/>
    <mergeCell ref="P1901:Q1901"/>
    <mergeCell ref="O1900:P1900"/>
    <mergeCell ref="Q1900:R1900"/>
    <mergeCell ref="S1900:T1900"/>
    <mergeCell ref="U1900:V1900"/>
    <mergeCell ref="W1900:X1900"/>
    <mergeCell ref="Y1900:Z1900"/>
    <mergeCell ref="R1899:S1899"/>
    <mergeCell ref="T1899:U1899"/>
    <mergeCell ref="V1899:W1899"/>
    <mergeCell ref="X1899:Y1899"/>
    <mergeCell ref="Z1899:AA1899"/>
    <mergeCell ref="E1900:F1900"/>
    <mergeCell ref="G1900:H1900"/>
    <mergeCell ref="I1900:J1900"/>
    <mergeCell ref="K1900:L1900"/>
    <mergeCell ref="M1900:N1900"/>
    <mergeCell ref="F1899:G1899"/>
    <mergeCell ref="H1899:I1899"/>
    <mergeCell ref="J1899:K1899"/>
    <mergeCell ref="L1899:M1899"/>
    <mergeCell ref="N1899:O1899"/>
    <mergeCell ref="P1899:Q1899"/>
    <mergeCell ref="O1898:P1898"/>
    <mergeCell ref="Q1898:R1898"/>
    <mergeCell ref="S1898:T1898"/>
    <mergeCell ref="U1898:V1898"/>
    <mergeCell ref="W1898:X1898"/>
    <mergeCell ref="Y1898:Z1898"/>
    <mergeCell ref="R1897:S1897"/>
    <mergeCell ref="T1897:U1897"/>
    <mergeCell ref="V1897:W1897"/>
    <mergeCell ref="X1897:Y1897"/>
    <mergeCell ref="Z1897:AA1897"/>
    <mergeCell ref="E1898:F1898"/>
    <mergeCell ref="G1898:H1898"/>
    <mergeCell ref="I1898:J1898"/>
    <mergeCell ref="K1898:L1898"/>
    <mergeCell ref="M1898:N1898"/>
    <mergeCell ref="F1897:G1897"/>
    <mergeCell ref="H1897:I1897"/>
    <mergeCell ref="J1897:K1897"/>
    <mergeCell ref="L1897:M1897"/>
    <mergeCell ref="N1897:O1897"/>
    <mergeCell ref="P1897:Q1897"/>
    <mergeCell ref="O1896:P1896"/>
    <mergeCell ref="Q1896:R1896"/>
    <mergeCell ref="S1896:T1896"/>
    <mergeCell ref="U1896:V1896"/>
    <mergeCell ref="W1896:X1896"/>
    <mergeCell ref="Y1896:Z1896"/>
    <mergeCell ref="R1895:S1895"/>
    <mergeCell ref="T1895:U1895"/>
    <mergeCell ref="V1895:W1895"/>
    <mergeCell ref="X1895:Y1895"/>
    <mergeCell ref="Z1895:AA1895"/>
    <mergeCell ref="E1896:F1896"/>
    <mergeCell ref="G1896:H1896"/>
    <mergeCell ref="I1896:J1896"/>
    <mergeCell ref="K1896:L1896"/>
    <mergeCell ref="M1896:N1896"/>
    <mergeCell ref="F1895:G1895"/>
    <mergeCell ref="H1895:I1895"/>
    <mergeCell ref="J1895:K1895"/>
    <mergeCell ref="L1895:M1895"/>
    <mergeCell ref="N1895:O1895"/>
    <mergeCell ref="P1895:Q1895"/>
    <mergeCell ref="O1894:P1894"/>
    <mergeCell ref="Q1894:R1894"/>
    <mergeCell ref="S1894:T1894"/>
    <mergeCell ref="U1894:V1894"/>
    <mergeCell ref="W1894:X1894"/>
    <mergeCell ref="Y1894:Z1894"/>
    <mergeCell ref="R1893:S1893"/>
    <mergeCell ref="T1893:U1893"/>
    <mergeCell ref="V1893:W1893"/>
    <mergeCell ref="X1893:Y1893"/>
    <mergeCell ref="Z1893:AA1893"/>
    <mergeCell ref="E1894:F1894"/>
    <mergeCell ref="G1894:H1894"/>
    <mergeCell ref="I1894:J1894"/>
    <mergeCell ref="K1894:L1894"/>
    <mergeCell ref="M1894:N1894"/>
    <mergeCell ref="F1893:G1893"/>
    <mergeCell ref="H1893:I1893"/>
    <mergeCell ref="J1893:K1893"/>
    <mergeCell ref="L1893:M1893"/>
    <mergeCell ref="N1893:O1893"/>
    <mergeCell ref="P1893:Q1893"/>
    <mergeCell ref="O1892:P1892"/>
    <mergeCell ref="Q1892:R1892"/>
    <mergeCell ref="S1892:T1892"/>
    <mergeCell ref="U1892:V1892"/>
    <mergeCell ref="W1892:X1892"/>
    <mergeCell ref="Y1892:Z1892"/>
    <mergeCell ref="R1891:S1891"/>
    <mergeCell ref="T1891:U1891"/>
    <mergeCell ref="V1891:W1891"/>
    <mergeCell ref="X1891:Y1891"/>
    <mergeCell ref="Z1891:AA1891"/>
    <mergeCell ref="E1892:F1892"/>
    <mergeCell ref="G1892:H1892"/>
    <mergeCell ref="I1892:J1892"/>
    <mergeCell ref="K1892:L1892"/>
    <mergeCell ref="M1892:N1892"/>
    <mergeCell ref="F1891:G1891"/>
    <mergeCell ref="H1891:I1891"/>
    <mergeCell ref="J1891:K1891"/>
    <mergeCell ref="L1891:M1891"/>
    <mergeCell ref="N1891:O1891"/>
    <mergeCell ref="P1891:Q1891"/>
    <mergeCell ref="O1890:P1890"/>
    <mergeCell ref="Q1890:R1890"/>
    <mergeCell ref="S1890:T1890"/>
    <mergeCell ref="U1890:V1890"/>
    <mergeCell ref="W1890:X1890"/>
    <mergeCell ref="Y1890:Z1890"/>
    <mergeCell ref="R1889:S1889"/>
    <mergeCell ref="T1889:U1889"/>
    <mergeCell ref="V1889:W1889"/>
    <mergeCell ref="X1889:Y1889"/>
    <mergeCell ref="Z1889:AA1889"/>
    <mergeCell ref="E1890:F1890"/>
    <mergeCell ref="G1890:H1890"/>
    <mergeCell ref="I1890:J1890"/>
    <mergeCell ref="K1890:L1890"/>
    <mergeCell ref="M1890:N1890"/>
    <mergeCell ref="F1889:G1889"/>
    <mergeCell ref="H1889:I1889"/>
    <mergeCell ref="J1889:K1889"/>
    <mergeCell ref="L1889:M1889"/>
    <mergeCell ref="N1889:O1889"/>
    <mergeCell ref="P1889:Q1889"/>
    <mergeCell ref="O1888:P1888"/>
    <mergeCell ref="Q1888:R1888"/>
    <mergeCell ref="S1888:T1888"/>
    <mergeCell ref="U1888:V1888"/>
    <mergeCell ref="W1888:X1888"/>
    <mergeCell ref="Y1888:Z1888"/>
    <mergeCell ref="R1887:S1887"/>
    <mergeCell ref="T1887:U1887"/>
    <mergeCell ref="V1887:W1887"/>
    <mergeCell ref="X1887:Y1887"/>
    <mergeCell ref="Z1887:AA1887"/>
    <mergeCell ref="E1888:F1888"/>
    <mergeCell ref="G1888:H1888"/>
    <mergeCell ref="I1888:J1888"/>
    <mergeCell ref="K1888:L1888"/>
    <mergeCell ref="M1888:N1888"/>
    <mergeCell ref="F1887:G1887"/>
    <mergeCell ref="H1887:I1887"/>
    <mergeCell ref="J1887:K1887"/>
    <mergeCell ref="L1887:M1887"/>
    <mergeCell ref="N1887:O1887"/>
    <mergeCell ref="P1887:Q1887"/>
    <mergeCell ref="O1886:P1886"/>
    <mergeCell ref="Q1886:R1886"/>
    <mergeCell ref="S1886:T1886"/>
    <mergeCell ref="U1886:V1886"/>
    <mergeCell ref="W1886:X1886"/>
    <mergeCell ref="Y1886:Z1886"/>
    <mergeCell ref="R1885:S1885"/>
    <mergeCell ref="T1885:U1885"/>
    <mergeCell ref="V1885:W1885"/>
    <mergeCell ref="X1885:Y1885"/>
    <mergeCell ref="Z1885:AA1885"/>
    <mergeCell ref="E1886:F1886"/>
    <mergeCell ref="G1886:H1886"/>
    <mergeCell ref="I1886:J1886"/>
    <mergeCell ref="K1886:L1886"/>
    <mergeCell ref="M1886:N1886"/>
    <mergeCell ref="F1885:G1885"/>
    <mergeCell ref="H1885:I1885"/>
    <mergeCell ref="J1885:K1885"/>
    <mergeCell ref="L1885:M1885"/>
    <mergeCell ref="N1885:O1885"/>
    <mergeCell ref="P1885:Q1885"/>
    <mergeCell ref="O1884:P1884"/>
    <mergeCell ref="Q1884:R1884"/>
    <mergeCell ref="S1884:T1884"/>
    <mergeCell ref="U1884:V1884"/>
    <mergeCell ref="W1884:X1884"/>
    <mergeCell ref="Y1884:Z1884"/>
    <mergeCell ref="R1883:S1883"/>
    <mergeCell ref="T1883:U1883"/>
    <mergeCell ref="V1883:W1883"/>
    <mergeCell ref="X1883:Y1883"/>
    <mergeCell ref="Z1883:AA1883"/>
    <mergeCell ref="E1884:F1884"/>
    <mergeCell ref="G1884:H1884"/>
    <mergeCell ref="I1884:J1884"/>
    <mergeCell ref="K1884:L1884"/>
    <mergeCell ref="M1884:N1884"/>
    <mergeCell ref="F1883:G1883"/>
    <mergeCell ref="H1883:I1883"/>
    <mergeCell ref="J1883:K1883"/>
    <mergeCell ref="L1883:M1883"/>
    <mergeCell ref="N1883:O1883"/>
    <mergeCell ref="P1883:Q1883"/>
    <mergeCell ref="O1882:P1882"/>
    <mergeCell ref="Q1882:R1882"/>
    <mergeCell ref="S1882:T1882"/>
    <mergeCell ref="U1882:V1882"/>
    <mergeCell ref="W1882:X1882"/>
    <mergeCell ref="Y1882:Z1882"/>
    <mergeCell ref="R1881:S1881"/>
    <mergeCell ref="T1881:U1881"/>
    <mergeCell ref="V1881:W1881"/>
    <mergeCell ref="X1881:Y1881"/>
    <mergeCell ref="Z1881:AA1881"/>
    <mergeCell ref="E1882:F1882"/>
    <mergeCell ref="G1882:H1882"/>
    <mergeCell ref="I1882:J1882"/>
    <mergeCell ref="K1882:L1882"/>
    <mergeCell ref="M1882:N1882"/>
    <mergeCell ref="F1881:G1881"/>
    <mergeCell ref="H1881:I1881"/>
    <mergeCell ref="J1881:K1881"/>
    <mergeCell ref="L1881:M1881"/>
    <mergeCell ref="N1881:O1881"/>
    <mergeCell ref="P1881:Q1881"/>
    <mergeCell ref="O1880:P1880"/>
    <mergeCell ref="Q1880:R1880"/>
    <mergeCell ref="S1880:T1880"/>
    <mergeCell ref="U1880:V1880"/>
    <mergeCell ref="W1880:X1880"/>
    <mergeCell ref="Y1880:Z1880"/>
    <mergeCell ref="R1879:S1879"/>
    <mergeCell ref="T1879:U1879"/>
    <mergeCell ref="V1879:W1879"/>
    <mergeCell ref="X1879:Y1879"/>
    <mergeCell ref="Z1879:AA1879"/>
    <mergeCell ref="E1880:F1880"/>
    <mergeCell ref="G1880:H1880"/>
    <mergeCell ref="I1880:J1880"/>
    <mergeCell ref="K1880:L1880"/>
    <mergeCell ref="M1880:N1880"/>
    <mergeCell ref="F1879:G1879"/>
    <mergeCell ref="H1879:I1879"/>
    <mergeCell ref="J1879:K1879"/>
    <mergeCell ref="L1879:M1879"/>
    <mergeCell ref="N1879:O1879"/>
    <mergeCell ref="P1879:Q1879"/>
    <mergeCell ref="O1878:P1878"/>
    <mergeCell ref="Q1878:R1878"/>
    <mergeCell ref="S1878:T1878"/>
    <mergeCell ref="U1878:V1878"/>
    <mergeCell ref="W1878:X1878"/>
    <mergeCell ref="Y1878:Z1878"/>
    <mergeCell ref="R1877:S1877"/>
    <mergeCell ref="T1877:U1877"/>
    <mergeCell ref="V1877:W1877"/>
    <mergeCell ref="X1877:Y1877"/>
    <mergeCell ref="Z1877:AA1877"/>
    <mergeCell ref="E1878:F1878"/>
    <mergeCell ref="G1878:H1878"/>
    <mergeCell ref="I1878:J1878"/>
    <mergeCell ref="K1878:L1878"/>
    <mergeCell ref="M1878:N1878"/>
    <mergeCell ref="F1877:G1877"/>
    <mergeCell ref="H1877:I1877"/>
    <mergeCell ref="J1877:K1877"/>
    <mergeCell ref="L1877:M1877"/>
    <mergeCell ref="N1877:O1877"/>
    <mergeCell ref="P1877:Q1877"/>
    <mergeCell ref="O1876:P1876"/>
    <mergeCell ref="Q1876:R1876"/>
    <mergeCell ref="S1876:T1876"/>
    <mergeCell ref="U1876:V1876"/>
    <mergeCell ref="W1876:X1876"/>
    <mergeCell ref="Y1876:Z1876"/>
    <mergeCell ref="R1875:S1875"/>
    <mergeCell ref="T1875:U1875"/>
    <mergeCell ref="V1875:W1875"/>
    <mergeCell ref="X1875:Y1875"/>
    <mergeCell ref="Z1875:AA1875"/>
    <mergeCell ref="E1876:F1876"/>
    <mergeCell ref="G1876:H1876"/>
    <mergeCell ref="I1876:J1876"/>
    <mergeCell ref="K1876:L1876"/>
    <mergeCell ref="M1876:N1876"/>
    <mergeCell ref="F1875:G1875"/>
    <mergeCell ref="H1875:I1875"/>
    <mergeCell ref="J1875:K1875"/>
    <mergeCell ref="L1875:M1875"/>
    <mergeCell ref="N1875:O1875"/>
    <mergeCell ref="P1875:Q1875"/>
    <mergeCell ref="O1874:P1874"/>
    <mergeCell ref="Q1874:R1874"/>
    <mergeCell ref="S1874:T1874"/>
    <mergeCell ref="U1874:V1874"/>
    <mergeCell ref="W1874:X1874"/>
    <mergeCell ref="Y1874:Z1874"/>
    <mergeCell ref="R1873:S1873"/>
    <mergeCell ref="T1873:U1873"/>
    <mergeCell ref="V1873:W1873"/>
    <mergeCell ref="X1873:Y1873"/>
    <mergeCell ref="Z1873:AA1873"/>
    <mergeCell ref="E1874:F1874"/>
    <mergeCell ref="G1874:H1874"/>
    <mergeCell ref="I1874:J1874"/>
    <mergeCell ref="K1874:L1874"/>
    <mergeCell ref="M1874:N1874"/>
    <mergeCell ref="F1873:G1873"/>
    <mergeCell ref="H1873:I1873"/>
    <mergeCell ref="J1873:K1873"/>
    <mergeCell ref="L1873:M1873"/>
    <mergeCell ref="N1873:O1873"/>
    <mergeCell ref="P1873:Q1873"/>
    <mergeCell ref="O1872:P1872"/>
    <mergeCell ref="Q1872:R1872"/>
    <mergeCell ref="S1872:T1872"/>
    <mergeCell ref="U1872:V1872"/>
    <mergeCell ref="W1872:X1872"/>
    <mergeCell ref="Y1872:Z1872"/>
    <mergeCell ref="R1871:S1871"/>
    <mergeCell ref="T1871:U1871"/>
    <mergeCell ref="V1871:W1871"/>
    <mergeCell ref="X1871:Y1871"/>
    <mergeCell ref="Z1871:AA1871"/>
    <mergeCell ref="E1872:F1872"/>
    <mergeCell ref="G1872:H1872"/>
    <mergeCell ref="I1872:J1872"/>
    <mergeCell ref="K1872:L1872"/>
    <mergeCell ref="M1872:N1872"/>
    <mergeCell ref="F1871:G1871"/>
    <mergeCell ref="H1871:I1871"/>
    <mergeCell ref="J1871:K1871"/>
    <mergeCell ref="L1871:M1871"/>
    <mergeCell ref="N1871:O1871"/>
    <mergeCell ref="P1871:Q1871"/>
    <mergeCell ref="O1870:P1870"/>
    <mergeCell ref="Q1870:R1870"/>
    <mergeCell ref="S1870:T1870"/>
    <mergeCell ref="U1870:V1870"/>
    <mergeCell ref="W1870:X1870"/>
    <mergeCell ref="Y1870:Z1870"/>
    <mergeCell ref="R1869:S1869"/>
    <mergeCell ref="T1869:U1869"/>
    <mergeCell ref="V1869:W1869"/>
    <mergeCell ref="X1869:Y1869"/>
    <mergeCell ref="Z1869:AA1869"/>
    <mergeCell ref="E1870:F1870"/>
    <mergeCell ref="G1870:H1870"/>
    <mergeCell ref="I1870:J1870"/>
    <mergeCell ref="K1870:L1870"/>
    <mergeCell ref="M1870:N1870"/>
    <mergeCell ref="F1869:G1869"/>
    <mergeCell ref="H1869:I1869"/>
    <mergeCell ref="J1869:K1869"/>
    <mergeCell ref="L1869:M1869"/>
    <mergeCell ref="N1869:O1869"/>
    <mergeCell ref="P1869:Q1869"/>
    <mergeCell ref="O1868:P1868"/>
    <mergeCell ref="Q1868:R1868"/>
    <mergeCell ref="S1868:T1868"/>
    <mergeCell ref="U1868:V1868"/>
    <mergeCell ref="W1868:X1868"/>
    <mergeCell ref="Y1868:Z1868"/>
    <mergeCell ref="R1867:S1867"/>
    <mergeCell ref="T1867:U1867"/>
    <mergeCell ref="V1867:W1867"/>
    <mergeCell ref="X1867:Y1867"/>
    <mergeCell ref="Z1867:AA1867"/>
    <mergeCell ref="E1868:F1868"/>
    <mergeCell ref="G1868:H1868"/>
    <mergeCell ref="I1868:J1868"/>
    <mergeCell ref="K1868:L1868"/>
    <mergeCell ref="M1868:N1868"/>
    <mergeCell ref="F1867:G1867"/>
    <mergeCell ref="H1867:I1867"/>
    <mergeCell ref="J1867:K1867"/>
    <mergeCell ref="L1867:M1867"/>
    <mergeCell ref="N1867:O1867"/>
    <mergeCell ref="P1867:Q1867"/>
    <mergeCell ref="O1866:P1866"/>
    <mergeCell ref="Q1866:R1866"/>
    <mergeCell ref="S1866:T1866"/>
    <mergeCell ref="U1866:V1866"/>
    <mergeCell ref="W1866:X1866"/>
    <mergeCell ref="Y1866:Z1866"/>
    <mergeCell ref="R1865:S1865"/>
    <mergeCell ref="T1865:U1865"/>
    <mergeCell ref="V1865:W1865"/>
    <mergeCell ref="X1865:Y1865"/>
    <mergeCell ref="Z1865:AA1865"/>
    <mergeCell ref="E1866:F1866"/>
    <mergeCell ref="G1866:H1866"/>
    <mergeCell ref="I1866:J1866"/>
    <mergeCell ref="K1866:L1866"/>
    <mergeCell ref="M1866:N1866"/>
    <mergeCell ref="F1865:G1865"/>
    <mergeCell ref="H1865:I1865"/>
    <mergeCell ref="J1865:K1865"/>
    <mergeCell ref="L1865:M1865"/>
    <mergeCell ref="N1865:O1865"/>
    <mergeCell ref="P1865:Q1865"/>
    <mergeCell ref="O1864:P1864"/>
    <mergeCell ref="Q1864:R1864"/>
    <mergeCell ref="S1864:T1864"/>
    <mergeCell ref="U1864:V1864"/>
    <mergeCell ref="W1864:X1864"/>
    <mergeCell ref="Y1864:Z1864"/>
    <mergeCell ref="R1863:S1863"/>
    <mergeCell ref="T1863:U1863"/>
    <mergeCell ref="V1863:W1863"/>
    <mergeCell ref="X1863:Y1863"/>
    <mergeCell ref="Z1863:AA1863"/>
    <mergeCell ref="E1864:F1864"/>
    <mergeCell ref="G1864:H1864"/>
    <mergeCell ref="I1864:J1864"/>
    <mergeCell ref="K1864:L1864"/>
    <mergeCell ref="M1864:N1864"/>
    <mergeCell ref="F1863:G1863"/>
    <mergeCell ref="H1863:I1863"/>
    <mergeCell ref="J1863:K1863"/>
    <mergeCell ref="L1863:M1863"/>
    <mergeCell ref="N1863:O1863"/>
    <mergeCell ref="P1863:Q1863"/>
    <mergeCell ref="O1862:P1862"/>
    <mergeCell ref="Q1862:R1862"/>
    <mergeCell ref="S1862:T1862"/>
    <mergeCell ref="U1862:V1862"/>
    <mergeCell ref="W1862:X1862"/>
    <mergeCell ref="Y1862:Z1862"/>
    <mergeCell ref="R1861:S1861"/>
    <mergeCell ref="T1861:U1861"/>
    <mergeCell ref="V1861:W1861"/>
    <mergeCell ref="X1861:Y1861"/>
    <mergeCell ref="Z1861:AA1861"/>
    <mergeCell ref="E1862:F1862"/>
    <mergeCell ref="G1862:H1862"/>
    <mergeCell ref="I1862:J1862"/>
    <mergeCell ref="K1862:L1862"/>
    <mergeCell ref="M1862:N1862"/>
    <mergeCell ref="F1861:G1861"/>
    <mergeCell ref="H1861:I1861"/>
    <mergeCell ref="J1861:K1861"/>
    <mergeCell ref="L1861:M1861"/>
    <mergeCell ref="N1861:O1861"/>
    <mergeCell ref="P1861:Q1861"/>
    <mergeCell ref="O1860:P1860"/>
    <mergeCell ref="Q1860:R1860"/>
    <mergeCell ref="S1860:T1860"/>
    <mergeCell ref="U1860:V1860"/>
    <mergeCell ref="W1860:X1860"/>
    <mergeCell ref="Y1860:Z1860"/>
    <mergeCell ref="R1859:S1859"/>
    <mergeCell ref="T1859:U1859"/>
    <mergeCell ref="V1859:W1859"/>
    <mergeCell ref="X1859:Y1859"/>
    <mergeCell ref="Z1859:AA1859"/>
    <mergeCell ref="E1860:F1860"/>
    <mergeCell ref="G1860:H1860"/>
    <mergeCell ref="I1860:J1860"/>
    <mergeCell ref="K1860:L1860"/>
    <mergeCell ref="M1860:N1860"/>
    <mergeCell ref="F1859:G1859"/>
    <mergeCell ref="H1859:I1859"/>
    <mergeCell ref="J1859:K1859"/>
    <mergeCell ref="L1859:M1859"/>
    <mergeCell ref="N1859:O1859"/>
    <mergeCell ref="P1859:Q1859"/>
    <mergeCell ref="O1858:P1858"/>
    <mergeCell ref="Q1858:R1858"/>
    <mergeCell ref="S1858:T1858"/>
    <mergeCell ref="U1858:V1858"/>
    <mergeCell ref="W1858:X1858"/>
    <mergeCell ref="Y1858:Z1858"/>
    <mergeCell ref="R1857:S1857"/>
    <mergeCell ref="T1857:U1857"/>
    <mergeCell ref="V1857:W1857"/>
    <mergeCell ref="X1857:Y1857"/>
    <mergeCell ref="Z1857:AA1857"/>
    <mergeCell ref="E1858:F1858"/>
    <mergeCell ref="G1858:H1858"/>
    <mergeCell ref="I1858:J1858"/>
    <mergeCell ref="K1858:L1858"/>
    <mergeCell ref="M1858:N1858"/>
    <mergeCell ref="F1857:G1857"/>
    <mergeCell ref="H1857:I1857"/>
    <mergeCell ref="J1857:K1857"/>
    <mergeCell ref="L1857:M1857"/>
    <mergeCell ref="N1857:O1857"/>
    <mergeCell ref="P1857:Q1857"/>
    <mergeCell ref="O1856:P1856"/>
    <mergeCell ref="Q1856:R1856"/>
    <mergeCell ref="S1856:T1856"/>
    <mergeCell ref="U1856:V1856"/>
    <mergeCell ref="W1856:X1856"/>
    <mergeCell ref="Y1856:Z1856"/>
    <mergeCell ref="R1855:S1855"/>
    <mergeCell ref="T1855:U1855"/>
    <mergeCell ref="V1855:W1855"/>
    <mergeCell ref="X1855:Y1855"/>
    <mergeCell ref="Z1855:AA1855"/>
    <mergeCell ref="E1856:F1856"/>
    <mergeCell ref="G1856:H1856"/>
    <mergeCell ref="I1856:J1856"/>
    <mergeCell ref="K1856:L1856"/>
    <mergeCell ref="M1856:N1856"/>
    <mergeCell ref="F1855:G1855"/>
    <mergeCell ref="H1855:I1855"/>
    <mergeCell ref="J1855:K1855"/>
    <mergeCell ref="L1855:M1855"/>
    <mergeCell ref="N1855:O1855"/>
    <mergeCell ref="P1855:Q1855"/>
    <mergeCell ref="O1854:P1854"/>
    <mergeCell ref="Q1854:R1854"/>
    <mergeCell ref="S1854:T1854"/>
    <mergeCell ref="U1854:V1854"/>
    <mergeCell ref="W1854:X1854"/>
    <mergeCell ref="Y1854:Z1854"/>
    <mergeCell ref="R1853:S1853"/>
    <mergeCell ref="T1853:U1853"/>
    <mergeCell ref="V1853:W1853"/>
    <mergeCell ref="X1853:Y1853"/>
    <mergeCell ref="Z1853:AA1853"/>
    <mergeCell ref="E1854:F1854"/>
    <mergeCell ref="G1854:H1854"/>
    <mergeCell ref="I1854:J1854"/>
    <mergeCell ref="K1854:L1854"/>
    <mergeCell ref="M1854:N1854"/>
    <mergeCell ref="F1853:G1853"/>
    <mergeCell ref="H1853:I1853"/>
    <mergeCell ref="J1853:K1853"/>
    <mergeCell ref="L1853:M1853"/>
    <mergeCell ref="N1853:O1853"/>
    <mergeCell ref="P1853:Q1853"/>
    <mergeCell ref="O1852:P1852"/>
    <mergeCell ref="Q1852:R1852"/>
    <mergeCell ref="S1852:T1852"/>
    <mergeCell ref="U1852:V1852"/>
    <mergeCell ref="W1852:X1852"/>
    <mergeCell ref="Y1852:Z1852"/>
    <mergeCell ref="R1851:S1851"/>
    <mergeCell ref="T1851:U1851"/>
    <mergeCell ref="V1851:W1851"/>
    <mergeCell ref="X1851:Y1851"/>
    <mergeCell ref="Z1851:AA1851"/>
    <mergeCell ref="E1852:F1852"/>
    <mergeCell ref="G1852:H1852"/>
    <mergeCell ref="I1852:J1852"/>
    <mergeCell ref="K1852:L1852"/>
    <mergeCell ref="M1852:N1852"/>
    <mergeCell ref="F1851:G1851"/>
    <mergeCell ref="H1851:I1851"/>
    <mergeCell ref="J1851:K1851"/>
    <mergeCell ref="L1851:M1851"/>
    <mergeCell ref="N1851:O1851"/>
    <mergeCell ref="P1851:Q1851"/>
    <mergeCell ref="O1850:P1850"/>
    <mergeCell ref="Q1850:R1850"/>
    <mergeCell ref="S1850:T1850"/>
    <mergeCell ref="U1850:V1850"/>
    <mergeCell ref="W1850:X1850"/>
    <mergeCell ref="Y1850:Z1850"/>
    <mergeCell ref="R1849:S1849"/>
    <mergeCell ref="T1849:U1849"/>
    <mergeCell ref="V1849:W1849"/>
    <mergeCell ref="X1849:Y1849"/>
    <mergeCell ref="Z1849:AA1849"/>
    <mergeCell ref="E1850:F1850"/>
    <mergeCell ref="G1850:H1850"/>
    <mergeCell ref="I1850:J1850"/>
    <mergeCell ref="K1850:L1850"/>
    <mergeCell ref="M1850:N1850"/>
    <mergeCell ref="F1849:G1849"/>
    <mergeCell ref="H1849:I1849"/>
    <mergeCell ref="J1849:K1849"/>
    <mergeCell ref="L1849:M1849"/>
    <mergeCell ref="N1849:O1849"/>
    <mergeCell ref="P1849:Q1849"/>
    <mergeCell ref="O1848:P1848"/>
    <mergeCell ref="Q1848:R1848"/>
    <mergeCell ref="S1848:T1848"/>
    <mergeCell ref="U1848:V1848"/>
    <mergeCell ref="W1848:X1848"/>
    <mergeCell ref="Y1848:Z1848"/>
    <mergeCell ref="R1847:S1847"/>
    <mergeCell ref="T1847:U1847"/>
    <mergeCell ref="V1847:W1847"/>
    <mergeCell ref="X1847:Y1847"/>
    <mergeCell ref="Z1847:AA1847"/>
    <mergeCell ref="E1848:F1848"/>
    <mergeCell ref="G1848:H1848"/>
    <mergeCell ref="I1848:J1848"/>
    <mergeCell ref="K1848:L1848"/>
    <mergeCell ref="M1848:N1848"/>
    <mergeCell ref="F1847:G1847"/>
    <mergeCell ref="H1847:I1847"/>
    <mergeCell ref="J1847:K1847"/>
    <mergeCell ref="L1847:M1847"/>
    <mergeCell ref="N1847:O1847"/>
    <mergeCell ref="P1847:Q1847"/>
    <mergeCell ref="O1846:P1846"/>
    <mergeCell ref="Q1846:R1846"/>
    <mergeCell ref="S1846:T1846"/>
    <mergeCell ref="U1846:V1846"/>
    <mergeCell ref="W1846:X1846"/>
    <mergeCell ref="Y1846:Z1846"/>
    <mergeCell ref="R1845:S1845"/>
    <mergeCell ref="T1845:U1845"/>
    <mergeCell ref="V1845:W1845"/>
    <mergeCell ref="X1845:Y1845"/>
    <mergeCell ref="Z1845:AA1845"/>
    <mergeCell ref="E1846:F1846"/>
    <mergeCell ref="G1846:H1846"/>
    <mergeCell ref="I1846:J1846"/>
    <mergeCell ref="K1846:L1846"/>
    <mergeCell ref="M1846:N1846"/>
    <mergeCell ref="F1845:G1845"/>
    <mergeCell ref="H1845:I1845"/>
    <mergeCell ref="J1845:K1845"/>
    <mergeCell ref="L1845:M1845"/>
    <mergeCell ref="N1845:O1845"/>
    <mergeCell ref="P1845:Q1845"/>
    <mergeCell ref="O1844:P1844"/>
    <mergeCell ref="Q1844:R1844"/>
    <mergeCell ref="S1844:T1844"/>
    <mergeCell ref="U1844:V1844"/>
    <mergeCell ref="W1844:X1844"/>
    <mergeCell ref="Y1844:Z1844"/>
    <mergeCell ref="R1843:S1843"/>
    <mergeCell ref="T1843:U1843"/>
    <mergeCell ref="V1843:W1843"/>
    <mergeCell ref="X1843:Y1843"/>
    <mergeCell ref="Z1843:AA1843"/>
    <mergeCell ref="E1844:F1844"/>
    <mergeCell ref="G1844:H1844"/>
    <mergeCell ref="I1844:J1844"/>
    <mergeCell ref="K1844:L1844"/>
    <mergeCell ref="M1844:N1844"/>
    <mergeCell ref="F1843:G1843"/>
    <mergeCell ref="H1843:I1843"/>
    <mergeCell ref="J1843:K1843"/>
    <mergeCell ref="L1843:M1843"/>
    <mergeCell ref="N1843:O1843"/>
    <mergeCell ref="P1843:Q1843"/>
    <mergeCell ref="O1842:P1842"/>
    <mergeCell ref="Q1842:R1842"/>
    <mergeCell ref="S1842:T1842"/>
    <mergeCell ref="U1842:V1842"/>
    <mergeCell ref="W1842:X1842"/>
    <mergeCell ref="Y1842:Z1842"/>
    <mergeCell ref="R1841:S1841"/>
    <mergeCell ref="T1841:U1841"/>
    <mergeCell ref="V1841:W1841"/>
    <mergeCell ref="X1841:Y1841"/>
    <mergeCell ref="Z1841:AA1841"/>
    <mergeCell ref="E1842:F1842"/>
    <mergeCell ref="G1842:H1842"/>
    <mergeCell ref="I1842:J1842"/>
    <mergeCell ref="K1842:L1842"/>
    <mergeCell ref="M1842:N1842"/>
    <mergeCell ref="F1841:G1841"/>
    <mergeCell ref="H1841:I1841"/>
    <mergeCell ref="J1841:K1841"/>
    <mergeCell ref="L1841:M1841"/>
    <mergeCell ref="N1841:O1841"/>
    <mergeCell ref="P1841:Q1841"/>
    <mergeCell ref="O1840:P1840"/>
    <mergeCell ref="Q1840:R1840"/>
    <mergeCell ref="S1840:T1840"/>
    <mergeCell ref="U1840:V1840"/>
    <mergeCell ref="W1840:X1840"/>
    <mergeCell ref="Y1840:Z1840"/>
    <mergeCell ref="R1839:S1839"/>
    <mergeCell ref="T1839:U1839"/>
    <mergeCell ref="V1839:W1839"/>
    <mergeCell ref="X1839:Y1839"/>
    <mergeCell ref="Z1839:AA1839"/>
    <mergeCell ref="E1840:F1840"/>
    <mergeCell ref="G1840:H1840"/>
    <mergeCell ref="I1840:J1840"/>
    <mergeCell ref="K1840:L1840"/>
    <mergeCell ref="M1840:N1840"/>
    <mergeCell ref="F1839:G1839"/>
    <mergeCell ref="H1839:I1839"/>
    <mergeCell ref="J1839:K1839"/>
    <mergeCell ref="L1839:M1839"/>
    <mergeCell ref="N1839:O1839"/>
    <mergeCell ref="P1839:Q1839"/>
    <mergeCell ref="O1838:P1838"/>
    <mergeCell ref="Q1838:R1838"/>
    <mergeCell ref="S1838:T1838"/>
    <mergeCell ref="U1838:V1838"/>
    <mergeCell ref="W1838:X1838"/>
    <mergeCell ref="Y1838:Z1838"/>
    <mergeCell ref="R1837:S1837"/>
    <mergeCell ref="T1837:U1837"/>
    <mergeCell ref="V1837:W1837"/>
    <mergeCell ref="X1837:Y1837"/>
    <mergeCell ref="Z1837:AA1837"/>
    <mergeCell ref="E1838:F1838"/>
    <mergeCell ref="G1838:H1838"/>
    <mergeCell ref="I1838:J1838"/>
    <mergeCell ref="K1838:L1838"/>
    <mergeCell ref="M1838:N1838"/>
    <mergeCell ref="F1837:G1837"/>
    <mergeCell ref="H1837:I1837"/>
    <mergeCell ref="J1837:K1837"/>
    <mergeCell ref="L1837:M1837"/>
    <mergeCell ref="N1837:O1837"/>
    <mergeCell ref="P1837:Q1837"/>
    <mergeCell ref="O1836:P1836"/>
    <mergeCell ref="Q1836:R1836"/>
    <mergeCell ref="S1836:T1836"/>
    <mergeCell ref="U1836:V1836"/>
    <mergeCell ref="W1836:X1836"/>
    <mergeCell ref="Y1836:Z1836"/>
    <mergeCell ref="R1835:S1835"/>
    <mergeCell ref="T1835:U1835"/>
    <mergeCell ref="V1835:W1835"/>
    <mergeCell ref="X1835:Y1835"/>
    <mergeCell ref="Z1835:AA1835"/>
    <mergeCell ref="E1836:F1836"/>
    <mergeCell ref="G1836:H1836"/>
    <mergeCell ref="I1836:J1836"/>
    <mergeCell ref="K1836:L1836"/>
    <mergeCell ref="M1836:N1836"/>
    <mergeCell ref="F1835:G1835"/>
    <mergeCell ref="H1835:I1835"/>
    <mergeCell ref="J1835:K1835"/>
    <mergeCell ref="L1835:M1835"/>
    <mergeCell ref="N1835:O1835"/>
    <mergeCell ref="P1835:Q1835"/>
    <mergeCell ref="O1834:P1834"/>
    <mergeCell ref="Q1834:R1834"/>
    <mergeCell ref="S1834:T1834"/>
    <mergeCell ref="U1834:V1834"/>
    <mergeCell ref="W1834:X1834"/>
    <mergeCell ref="Y1834:Z1834"/>
    <mergeCell ref="R1833:S1833"/>
    <mergeCell ref="T1833:U1833"/>
    <mergeCell ref="V1833:W1833"/>
    <mergeCell ref="X1833:Y1833"/>
    <mergeCell ref="Z1833:AA1833"/>
    <mergeCell ref="E1834:F1834"/>
    <mergeCell ref="G1834:H1834"/>
    <mergeCell ref="I1834:J1834"/>
    <mergeCell ref="K1834:L1834"/>
    <mergeCell ref="M1834:N1834"/>
    <mergeCell ref="F1833:G1833"/>
    <mergeCell ref="H1833:I1833"/>
    <mergeCell ref="J1833:K1833"/>
    <mergeCell ref="L1833:M1833"/>
    <mergeCell ref="N1833:O1833"/>
    <mergeCell ref="P1833:Q1833"/>
    <mergeCell ref="O1832:P1832"/>
    <mergeCell ref="Q1832:R1832"/>
    <mergeCell ref="S1832:T1832"/>
    <mergeCell ref="U1832:V1832"/>
    <mergeCell ref="W1832:X1832"/>
    <mergeCell ref="Y1832:Z1832"/>
    <mergeCell ref="R1831:S1831"/>
    <mergeCell ref="T1831:U1831"/>
    <mergeCell ref="V1831:W1831"/>
    <mergeCell ref="X1831:Y1831"/>
    <mergeCell ref="Z1831:AA1831"/>
    <mergeCell ref="E1832:F1832"/>
    <mergeCell ref="G1832:H1832"/>
    <mergeCell ref="I1832:J1832"/>
    <mergeCell ref="K1832:L1832"/>
    <mergeCell ref="M1832:N1832"/>
    <mergeCell ref="F1831:G1831"/>
    <mergeCell ref="H1831:I1831"/>
    <mergeCell ref="J1831:K1831"/>
    <mergeCell ref="L1831:M1831"/>
    <mergeCell ref="N1831:O1831"/>
    <mergeCell ref="P1831:Q1831"/>
    <mergeCell ref="O1830:P1830"/>
    <mergeCell ref="Q1830:R1830"/>
    <mergeCell ref="S1830:T1830"/>
    <mergeCell ref="U1830:V1830"/>
    <mergeCell ref="W1830:X1830"/>
    <mergeCell ref="Y1830:Z1830"/>
    <mergeCell ref="R1829:S1829"/>
    <mergeCell ref="T1829:U1829"/>
    <mergeCell ref="V1829:W1829"/>
    <mergeCell ref="X1829:Y1829"/>
    <mergeCell ref="Z1829:AA1829"/>
    <mergeCell ref="E1830:F1830"/>
    <mergeCell ref="G1830:H1830"/>
    <mergeCell ref="I1830:J1830"/>
    <mergeCell ref="K1830:L1830"/>
    <mergeCell ref="M1830:N1830"/>
    <mergeCell ref="F1829:G1829"/>
    <mergeCell ref="H1829:I1829"/>
    <mergeCell ref="J1829:K1829"/>
    <mergeCell ref="L1829:M1829"/>
    <mergeCell ref="N1829:O1829"/>
    <mergeCell ref="P1829:Q1829"/>
    <mergeCell ref="O1828:P1828"/>
    <mergeCell ref="Q1828:R1828"/>
    <mergeCell ref="S1828:T1828"/>
    <mergeCell ref="U1828:V1828"/>
    <mergeCell ref="W1828:X1828"/>
    <mergeCell ref="Y1828:Z1828"/>
    <mergeCell ref="R1827:S1827"/>
    <mergeCell ref="T1827:U1827"/>
    <mergeCell ref="V1827:W1827"/>
    <mergeCell ref="X1827:Y1827"/>
    <mergeCell ref="Z1827:AA1827"/>
    <mergeCell ref="E1828:F1828"/>
    <mergeCell ref="G1828:H1828"/>
    <mergeCell ref="I1828:J1828"/>
    <mergeCell ref="K1828:L1828"/>
    <mergeCell ref="M1828:N1828"/>
    <mergeCell ref="F1827:G1827"/>
    <mergeCell ref="H1827:I1827"/>
    <mergeCell ref="J1827:K1827"/>
    <mergeCell ref="L1827:M1827"/>
    <mergeCell ref="N1827:O1827"/>
    <mergeCell ref="P1827:Q1827"/>
    <mergeCell ref="O1826:P1826"/>
    <mergeCell ref="Q1826:R1826"/>
    <mergeCell ref="S1826:T1826"/>
    <mergeCell ref="U1826:V1826"/>
    <mergeCell ref="W1826:X1826"/>
    <mergeCell ref="Y1826:Z1826"/>
    <mergeCell ref="R1825:S1825"/>
    <mergeCell ref="T1825:U1825"/>
    <mergeCell ref="V1825:W1825"/>
    <mergeCell ref="X1825:Y1825"/>
    <mergeCell ref="Z1825:AA1825"/>
    <mergeCell ref="E1826:F1826"/>
    <mergeCell ref="G1826:H1826"/>
    <mergeCell ref="I1826:J1826"/>
    <mergeCell ref="K1826:L1826"/>
    <mergeCell ref="M1826:N1826"/>
    <mergeCell ref="F1825:G1825"/>
    <mergeCell ref="H1825:I1825"/>
    <mergeCell ref="J1825:K1825"/>
    <mergeCell ref="L1825:M1825"/>
    <mergeCell ref="N1825:O1825"/>
    <mergeCell ref="P1825:Q1825"/>
    <mergeCell ref="O1824:P1824"/>
    <mergeCell ref="Q1824:R1824"/>
    <mergeCell ref="S1824:T1824"/>
    <mergeCell ref="U1824:V1824"/>
    <mergeCell ref="W1824:X1824"/>
    <mergeCell ref="Y1824:Z1824"/>
    <mergeCell ref="R1823:S1823"/>
    <mergeCell ref="T1823:U1823"/>
    <mergeCell ref="V1823:W1823"/>
    <mergeCell ref="X1823:Y1823"/>
    <mergeCell ref="Z1823:AA1823"/>
    <mergeCell ref="E1824:F1824"/>
    <mergeCell ref="G1824:H1824"/>
    <mergeCell ref="I1824:J1824"/>
    <mergeCell ref="K1824:L1824"/>
    <mergeCell ref="M1824:N1824"/>
    <mergeCell ref="F1823:G1823"/>
    <mergeCell ref="H1823:I1823"/>
    <mergeCell ref="J1823:K1823"/>
    <mergeCell ref="L1823:M1823"/>
    <mergeCell ref="N1823:O1823"/>
    <mergeCell ref="P1823:Q1823"/>
    <mergeCell ref="O1822:P1822"/>
    <mergeCell ref="Q1822:R1822"/>
    <mergeCell ref="S1822:T1822"/>
    <mergeCell ref="U1822:V1822"/>
    <mergeCell ref="W1822:X1822"/>
    <mergeCell ref="Y1822:Z1822"/>
    <mergeCell ref="R1821:S1821"/>
    <mergeCell ref="T1821:U1821"/>
    <mergeCell ref="V1821:W1821"/>
    <mergeCell ref="X1821:Y1821"/>
    <mergeCell ref="Z1821:AA1821"/>
    <mergeCell ref="E1822:F1822"/>
    <mergeCell ref="G1822:H1822"/>
    <mergeCell ref="I1822:J1822"/>
    <mergeCell ref="K1822:L1822"/>
    <mergeCell ref="M1822:N1822"/>
    <mergeCell ref="F1821:G1821"/>
    <mergeCell ref="H1821:I1821"/>
    <mergeCell ref="J1821:K1821"/>
    <mergeCell ref="L1821:M1821"/>
    <mergeCell ref="N1821:O1821"/>
    <mergeCell ref="P1821:Q1821"/>
    <mergeCell ref="O1820:P1820"/>
    <mergeCell ref="Q1820:R1820"/>
    <mergeCell ref="S1820:T1820"/>
    <mergeCell ref="U1820:V1820"/>
    <mergeCell ref="W1820:X1820"/>
    <mergeCell ref="Y1820:Z1820"/>
    <mergeCell ref="R1819:S1819"/>
    <mergeCell ref="T1819:U1819"/>
    <mergeCell ref="V1819:W1819"/>
    <mergeCell ref="X1819:Y1819"/>
    <mergeCell ref="Z1819:AA1819"/>
    <mergeCell ref="E1820:F1820"/>
    <mergeCell ref="G1820:H1820"/>
    <mergeCell ref="I1820:J1820"/>
    <mergeCell ref="K1820:L1820"/>
    <mergeCell ref="M1820:N1820"/>
    <mergeCell ref="F1819:G1819"/>
    <mergeCell ref="H1819:I1819"/>
    <mergeCell ref="J1819:K1819"/>
    <mergeCell ref="L1819:M1819"/>
    <mergeCell ref="N1819:O1819"/>
    <mergeCell ref="P1819:Q1819"/>
    <mergeCell ref="O1818:P1818"/>
    <mergeCell ref="Q1818:R1818"/>
    <mergeCell ref="S1818:T1818"/>
    <mergeCell ref="U1818:V1818"/>
    <mergeCell ref="W1818:X1818"/>
    <mergeCell ref="Y1818:Z1818"/>
    <mergeCell ref="R1817:S1817"/>
    <mergeCell ref="T1817:U1817"/>
    <mergeCell ref="V1817:W1817"/>
    <mergeCell ref="X1817:Y1817"/>
    <mergeCell ref="Z1817:AA1817"/>
    <mergeCell ref="E1818:F1818"/>
    <mergeCell ref="G1818:H1818"/>
    <mergeCell ref="I1818:J1818"/>
    <mergeCell ref="K1818:L1818"/>
    <mergeCell ref="M1818:N1818"/>
    <mergeCell ref="F1817:G1817"/>
    <mergeCell ref="H1817:I1817"/>
    <mergeCell ref="J1817:K1817"/>
    <mergeCell ref="L1817:M1817"/>
    <mergeCell ref="N1817:O1817"/>
    <mergeCell ref="P1817:Q1817"/>
    <mergeCell ref="O1816:P1816"/>
    <mergeCell ref="Q1816:R1816"/>
    <mergeCell ref="S1816:T1816"/>
    <mergeCell ref="U1816:V1816"/>
    <mergeCell ref="W1816:X1816"/>
    <mergeCell ref="Y1816:Z1816"/>
    <mergeCell ref="R1815:S1815"/>
    <mergeCell ref="T1815:U1815"/>
    <mergeCell ref="V1815:W1815"/>
    <mergeCell ref="X1815:Y1815"/>
    <mergeCell ref="Z1815:AA1815"/>
    <mergeCell ref="E1816:F1816"/>
    <mergeCell ref="G1816:H1816"/>
    <mergeCell ref="I1816:J1816"/>
    <mergeCell ref="K1816:L1816"/>
    <mergeCell ref="M1816:N1816"/>
    <mergeCell ref="F1815:G1815"/>
    <mergeCell ref="H1815:I1815"/>
    <mergeCell ref="J1815:K1815"/>
    <mergeCell ref="L1815:M1815"/>
    <mergeCell ref="N1815:O1815"/>
    <mergeCell ref="P1815:Q1815"/>
    <mergeCell ref="O1814:P1814"/>
    <mergeCell ref="Q1814:R1814"/>
    <mergeCell ref="S1814:T1814"/>
    <mergeCell ref="U1814:V1814"/>
    <mergeCell ref="W1814:X1814"/>
    <mergeCell ref="Y1814:Z1814"/>
    <mergeCell ref="R1813:S1813"/>
    <mergeCell ref="T1813:U1813"/>
    <mergeCell ref="V1813:W1813"/>
    <mergeCell ref="X1813:Y1813"/>
    <mergeCell ref="Z1813:AA1813"/>
    <mergeCell ref="E1814:F1814"/>
    <mergeCell ref="G1814:H1814"/>
    <mergeCell ref="I1814:J1814"/>
    <mergeCell ref="K1814:L1814"/>
    <mergeCell ref="M1814:N1814"/>
    <mergeCell ref="F1813:G1813"/>
    <mergeCell ref="H1813:I1813"/>
    <mergeCell ref="J1813:K1813"/>
    <mergeCell ref="L1813:M1813"/>
    <mergeCell ref="N1813:O1813"/>
    <mergeCell ref="P1813:Q1813"/>
    <mergeCell ref="O1812:P1812"/>
    <mergeCell ref="Q1812:R1812"/>
    <mergeCell ref="S1812:T1812"/>
    <mergeCell ref="U1812:V1812"/>
    <mergeCell ref="W1812:X1812"/>
    <mergeCell ref="Y1812:Z1812"/>
    <mergeCell ref="R1811:S1811"/>
    <mergeCell ref="T1811:U1811"/>
    <mergeCell ref="V1811:W1811"/>
    <mergeCell ref="X1811:Y1811"/>
    <mergeCell ref="Z1811:AA1811"/>
    <mergeCell ref="E1812:F1812"/>
    <mergeCell ref="G1812:H1812"/>
    <mergeCell ref="I1812:J1812"/>
    <mergeCell ref="K1812:L1812"/>
    <mergeCell ref="M1812:N1812"/>
    <mergeCell ref="F1811:G1811"/>
    <mergeCell ref="H1811:I1811"/>
    <mergeCell ref="J1811:K1811"/>
    <mergeCell ref="L1811:M1811"/>
    <mergeCell ref="N1811:O1811"/>
    <mergeCell ref="P1811:Q1811"/>
    <mergeCell ref="O1810:P1810"/>
    <mergeCell ref="Q1810:R1810"/>
    <mergeCell ref="S1810:T1810"/>
    <mergeCell ref="U1810:V1810"/>
    <mergeCell ref="W1810:X1810"/>
    <mergeCell ref="Y1810:Z1810"/>
    <mergeCell ref="R1809:S1809"/>
    <mergeCell ref="T1809:U1809"/>
    <mergeCell ref="V1809:W1809"/>
    <mergeCell ref="X1809:Y1809"/>
    <mergeCell ref="Z1809:AA1809"/>
    <mergeCell ref="E1810:F1810"/>
    <mergeCell ref="G1810:H1810"/>
    <mergeCell ref="I1810:J1810"/>
    <mergeCell ref="K1810:L1810"/>
    <mergeCell ref="M1810:N1810"/>
    <mergeCell ref="F1809:G1809"/>
    <mergeCell ref="H1809:I1809"/>
    <mergeCell ref="J1809:K1809"/>
    <mergeCell ref="L1809:M1809"/>
    <mergeCell ref="N1809:O1809"/>
    <mergeCell ref="P1809:Q1809"/>
    <mergeCell ref="O1808:P1808"/>
    <mergeCell ref="Q1808:R1808"/>
    <mergeCell ref="S1808:T1808"/>
    <mergeCell ref="U1808:V1808"/>
    <mergeCell ref="W1808:X1808"/>
    <mergeCell ref="Y1808:Z1808"/>
    <mergeCell ref="R1807:S1807"/>
    <mergeCell ref="T1807:U1807"/>
    <mergeCell ref="V1807:W1807"/>
    <mergeCell ref="X1807:Y1807"/>
    <mergeCell ref="Z1807:AA1807"/>
    <mergeCell ref="E1808:F1808"/>
    <mergeCell ref="G1808:H1808"/>
    <mergeCell ref="I1808:J1808"/>
    <mergeCell ref="K1808:L1808"/>
    <mergeCell ref="M1808:N1808"/>
    <mergeCell ref="F1807:G1807"/>
    <mergeCell ref="H1807:I1807"/>
    <mergeCell ref="J1807:K1807"/>
    <mergeCell ref="L1807:M1807"/>
    <mergeCell ref="N1807:O1807"/>
    <mergeCell ref="P1807:Q1807"/>
    <mergeCell ref="O1806:P1806"/>
    <mergeCell ref="Q1806:R1806"/>
    <mergeCell ref="S1806:T1806"/>
    <mergeCell ref="U1806:V1806"/>
    <mergeCell ref="W1806:X1806"/>
    <mergeCell ref="Y1806:Z1806"/>
    <mergeCell ref="R1805:S1805"/>
    <mergeCell ref="T1805:U1805"/>
    <mergeCell ref="V1805:W1805"/>
    <mergeCell ref="X1805:Y1805"/>
    <mergeCell ref="Z1805:AA1805"/>
    <mergeCell ref="E1806:F1806"/>
    <mergeCell ref="G1806:H1806"/>
    <mergeCell ref="I1806:J1806"/>
    <mergeCell ref="K1806:L1806"/>
    <mergeCell ref="M1806:N1806"/>
    <mergeCell ref="F1805:G1805"/>
    <mergeCell ref="H1805:I1805"/>
    <mergeCell ref="J1805:K1805"/>
    <mergeCell ref="L1805:M1805"/>
    <mergeCell ref="N1805:O1805"/>
    <mergeCell ref="P1805:Q1805"/>
    <mergeCell ref="O1804:P1804"/>
    <mergeCell ref="Q1804:R1804"/>
    <mergeCell ref="S1804:T1804"/>
    <mergeCell ref="U1804:V1804"/>
    <mergeCell ref="W1804:X1804"/>
    <mergeCell ref="Y1804:Z1804"/>
    <mergeCell ref="R1803:S1803"/>
    <mergeCell ref="T1803:U1803"/>
    <mergeCell ref="V1803:W1803"/>
    <mergeCell ref="X1803:Y1803"/>
    <mergeCell ref="Z1803:AA1803"/>
    <mergeCell ref="E1804:F1804"/>
    <mergeCell ref="G1804:H1804"/>
    <mergeCell ref="I1804:J1804"/>
    <mergeCell ref="K1804:L1804"/>
    <mergeCell ref="M1804:N1804"/>
    <mergeCell ref="F1803:G1803"/>
    <mergeCell ref="H1803:I1803"/>
    <mergeCell ref="J1803:K1803"/>
    <mergeCell ref="L1803:M1803"/>
    <mergeCell ref="N1803:O1803"/>
    <mergeCell ref="P1803:Q1803"/>
    <mergeCell ref="O1802:P1802"/>
    <mergeCell ref="Q1802:R1802"/>
    <mergeCell ref="S1802:T1802"/>
    <mergeCell ref="U1802:V1802"/>
    <mergeCell ref="W1802:X1802"/>
    <mergeCell ref="Y1802:Z1802"/>
    <mergeCell ref="R1801:S1801"/>
    <mergeCell ref="T1801:U1801"/>
    <mergeCell ref="V1801:W1801"/>
    <mergeCell ref="X1801:Y1801"/>
    <mergeCell ref="Z1801:AA1801"/>
    <mergeCell ref="E1802:F1802"/>
    <mergeCell ref="G1802:H1802"/>
    <mergeCell ref="I1802:J1802"/>
    <mergeCell ref="K1802:L1802"/>
    <mergeCell ref="M1802:N1802"/>
    <mergeCell ref="F1801:G1801"/>
    <mergeCell ref="H1801:I1801"/>
    <mergeCell ref="J1801:K1801"/>
    <mergeCell ref="L1801:M1801"/>
    <mergeCell ref="N1801:O1801"/>
    <mergeCell ref="P1801:Q1801"/>
    <mergeCell ref="O1800:P1800"/>
    <mergeCell ref="Q1800:R1800"/>
    <mergeCell ref="S1800:T1800"/>
    <mergeCell ref="U1800:V1800"/>
    <mergeCell ref="W1800:X1800"/>
    <mergeCell ref="Y1800:Z1800"/>
    <mergeCell ref="R1799:S1799"/>
    <mergeCell ref="T1799:U1799"/>
    <mergeCell ref="V1799:W1799"/>
    <mergeCell ref="X1799:Y1799"/>
    <mergeCell ref="Z1799:AA1799"/>
    <mergeCell ref="E1800:F1800"/>
    <mergeCell ref="G1800:H1800"/>
    <mergeCell ref="I1800:J1800"/>
    <mergeCell ref="K1800:L1800"/>
    <mergeCell ref="M1800:N1800"/>
    <mergeCell ref="F1799:G1799"/>
    <mergeCell ref="H1799:I1799"/>
    <mergeCell ref="J1799:K1799"/>
    <mergeCell ref="L1799:M1799"/>
    <mergeCell ref="N1799:O1799"/>
    <mergeCell ref="P1799:Q1799"/>
    <mergeCell ref="O1798:P1798"/>
    <mergeCell ref="Q1798:R1798"/>
    <mergeCell ref="S1798:T1798"/>
    <mergeCell ref="U1798:V1798"/>
    <mergeCell ref="W1798:X1798"/>
    <mergeCell ref="Y1798:Z1798"/>
    <mergeCell ref="R1797:S1797"/>
    <mergeCell ref="T1797:U1797"/>
    <mergeCell ref="V1797:W1797"/>
    <mergeCell ref="X1797:Y1797"/>
    <mergeCell ref="Z1797:AA1797"/>
    <mergeCell ref="E1798:F1798"/>
    <mergeCell ref="G1798:H1798"/>
    <mergeCell ref="I1798:J1798"/>
    <mergeCell ref="K1798:L1798"/>
    <mergeCell ref="M1798:N1798"/>
    <mergeCell ref="F1797:G1797"/>
    <mergeCell ref="H1797:I1797"/>
    <mergeCell ref="J1797:K1797"/>
    <mergeCell ref="L1797:M1797"/>
    <mergeCell ref="N1797:O1797"/>
    <mergeCell ref="P1797:Q1797"/>
    <mergeCell ref="O1796:P1796"/>
    <mergeCell ref="Q1796:R1796"/>
    <mergeCell ref="S1796:T1796"/>
    <mergeCell ref="U1796:V1796"/>
    <mergeCell ref="W1796:X1796"/>
    <mergeCell ref="Y1796:Z1796"/>
    <mergeCell ref="R1795:S1795"/>
    <mergeCell ref="T1795:U1795"/>
    <mergeCell ref="V1795:W1795"/>
    <mergeCell ref="X1795:Y1795"/>
    <mergeCell ref="Z1795:AA1795"/>
    <mergeCell ref="E1796:F1796"/>
    <mergeCell ref="G1796:H1796"/>
    <mergeCell ref="I1796:J1796"/>
    <mergeCell ref="K1796:L1796"/>
    <mergeCell ref="M1796:N1796"/>
    <mergeCell ref="F1795:G1795"/>
    <mergeCell ref="H1795:I1795"/>
    <mergeCell ref="J1795:K1795"/>
    <mergeCell ref="L1795:M1795"/>
    <mergeCell ref="N1795:O1795"/>
    <mergeCell ref="P1795:Q1795"/>
    <mergeCell ref="O1794:P1794"/>
    <mergeCell ref="Q1794:R1794"/>
    <mergeCell ref="S1794:T1794"/>
    <mergeCell ref="U1794:V1794"/>
    <mergeCell ref="W1794:X1794"/>
    <mergeCell ref="Y1794:Z1794"/>
    <mergeCell ref="R1793:S1793"/>
    <mergeCell ref="T1793:U1793"/>
    <mergeCell ref="V1793:W1793"/>
    <mergeCell ref="X1793:Y1793"/>
    <mergeCell ref="Z1793:AA1793"/>
    <mergeCell ref="E1794:F1794"/>
    <mergeCell ref="G1794:H1794"/>
    <mergeCell ref="I1794:J1794"/>
    <mergeCell ref="K1794:L1794"/>
    <mergeCell ref="M1794:N1794"/>
    <mergeCell ref="F1793:G1793"/>
    <mergeCell ref="H1793:I1793"/>
    <mergeCell ref="J1793:K1793"/>
    <mergeCell ref="L1793:M1793"/>
    <mergeCell ref="N1793:O1793"/>
    <mergeCell ref="P1793:Q1793"/>
    <mergeCell ref="O1792:P1792"/>
    <mergeCell ref="Q1792:R1792"/>
    <mergeCell ref="S1792:T1792"/>
    <mergeCell ref="U1792:V1792"/>
    <mergeCell ref="W1792:X1792"/>
    <mergeCell ref="Y1792:Z1792"/>
    <mergeCell ref="R1791:S1791"/>
    <mergeCell ref="T1791:U1791"/>
    <mergeCell ref="V1791:W1791"/>
    <mergeCell ref="X1791:Y1791"/>
    <mergeCell ref="Z1791:AA1791"/>
    <mergeCell ref="E1792:F1792"/>
    <mergeCell ref="G1792:H1792"/>
    <mergeCell ref="I1792:J1792"/>
    <mergeCell ref="K1792:L1792"/>
    <mergeCell ref="M1792:N1792"/>
    <mergeCell ref="F1791:G1791"/>
    <mergeCell ref="H1791:I1791"/>
    <mergeCell ref="J1791:K1791"/>
    <mergeCell ref="L1791:M1791"/>
    <mergeCell ref="N1791:O1791"/>
    <mergeCell ref="P1791:Q1791"/>
    <mergeCell ref="O1790:P1790"/>
    <mergeCell ref="Q1790:R1790"/>
    <mergeCell ref="S1790:T1790"/>
    <mergeCell ref="U1790:V1790"/>
    <mergeCell ref="W1790:X1790"/>
    <mergeCell ref="Y1790:Z1790"/>
    <mergeCell ref="R1789:S1789"/>
    <mergeCell ref="T1789:U1789"/>
    <mergeCell ref="V1789:W1789"/>
    <mergeCell ref="X1789:Y1789"/>
    <mergeCell ref="Z1789:AA1789"/>
    <mergeCell ref="E1790:F1790"/>
    <mergeCell ref="G1790:H1790"/>
    <mergeCell ref="I1790:J1790"/>
    <mergeCell ref="K1790:L1790"/>
    <mergeCell ref="M1790:N1790"/>
    <mergeCell ref="F1789:G1789"/>
    <mergeCell ref="H1789:I1789"/>
    <mergeCell ref="J1789:K1789"/>
    <mergeCell ref="L1789:M1789"/>
    <mergeCell ref="N1789:O1789"/>
    <mergeCell ref="P1789:Q1789"/>
    <mergeCell ref="O1788:P1788"/>
    <mergeCell ref="Q1788:R1788"/>
    <mergeCell ref="S1788:T1788"/>
    <mergeCell ref="U1788:V1788"/>
    <mergeCell ref="W1788:X1788"/>
    <mergeCell ref="Y1788:Z1788"/>
    <mergeCell ref="R1787:S1787"/>
    <mergeCell ref="T1787:U1787"/>
    <mergeCell ref="V1787:W1787"/>
    <mergeCell ref="X1787:Y1787"/>
    <mergeCell ref="Z1787:AA1787"/>
    <mergeCell ref="E1788:F1788"/>
    <mergeCell ref="G1788:H1788"/>
    <mergeCell ref="I1788:J1788"/>
    <mergeCell ref="K1788:L1788"/>
    <mergeCell ref="M1788:N1788"/>
    <mergeCell ref="F1787:G1787"/>
    <mergeCell ref="H1787:I1787"/>
    <mergeCell ref="J1787:K1787"/>
    <mergeCell ref="L1787:M1787"/>
    <mergeCell ref="N1787:O1787"/>
    <mergeCell ref="P1787:Q1787"/>
    <mergeCell ref="O1786:P1786"/>
    <mergeCell ref="Q1786:R1786"/>
    <mergeCell ref="S1786:T1786"/>
    <mergeCell ref="U1786:V1786"/>
    <mergeCell ref="W1786:X1786"/>
    <mergeCell ref="Y1786:Z1786"/>
    <mergeCell ref="R1785:S1785"/>
    <mergeCell ref="T1785:U1785"/>
    <mergeCell ref="V1785:W1785"/>
    <mergeCell ref="X1785:Y1785"/>
    <mergeCell ref="Z1785:AA1785"/>
    <mergeCell ref="E1786:F1786"/>
    <mergeCell ref="G1786:H1786"/>
    <mergeCell ref="I1786:J1786"/>
    <mergeCell ref="K1786:L1786"/>
    <mergeCell ref="M1786:N1786"/>
    <mergeCell ref="F1785:G1785"/>
    <mergeCell ref="H1785:I1785"/>
    <mergeCell ref="J1785:K1785"/>
    <mergeCell ref="L1785:M1785"/>
    <mergeCell ref="N1785:O1785"/>
    <mergeCell ref="P1785:Q1785"/>
    <mergeCell ref="O1784:P1784"/>
    <mergeCell ref="Q1784:R1784"/>
    <mergeCell ref="S1784:T1784"/>
    <mergeCell ref="U1784:V1784"/>
    <mergeCell ref="W1784:X1784"/>
    <mergeCell ref="Y1784:Z1784"/>
    <mergeCell ref="R1783:S1783"/>
    <mergeCell ref="T1783:U1783"/>
    <mergeCell ref="V1783:W1783"/>
    <mergeCell ref="X1783:Y1783"/>
    <mergeCell ref="Z1783:AA1783"/>
    <mergeCell ref="E1784:F1784"/>
    <mergeCell ref="G1784:H1784"/>
    <mergeCell ref="I1784:J1784"/>
    <mergeCell ref="K1784:L1784"/>
    <mergeCell ref="M1784:N1784"/>
    <mergeCell ref="F1783:G1783"/>
    <mergeCell ref="H1783:I1783"/>
    <mergeCell ref="J1783:K1783"/>
    <mergeCell ref="L1783:M1783"/>
    <mergeCell ref="N1783:O1783"/>
    <mergeCell ref="P1783:Q1783"/>
    <mergeCell ref="O1782:P1782"/>
    <mergeCell ref="Q1782:R1782"/>
    <mergeCell ref="S1782:T1782"/>
    <mergeCell ref="U1782:V1782"/>
    <mergeCell ref="W1782:X1782"/>
    <mergeCell ref="Y1782:Z1782"/>
    <mergeCell ref="R1781:S1781"/>
    <mergeCell ref="T1781:U1781"/>
    <mergeCell ref="V1781:W1781"/>
    <mergeCell ref="X1781:Y1781"/>
    <mergeCell ref="Z1781:AA1781"/>
    <mergeCell ref="E1782:F1782"/>
    <mergeCell ref="G1782:H1782"/>
    <mergeCell ref="I1782:J1782"/>
    <mergeCell ref="K1782:L1782"/>
    <mergeCell ref="M1782:N1782"/>
    <mergeCell ref="F1781:G1781"/>
    <mergeCell ref="H1781:I1781"/>
    <mergeCell ref="J1781:K1781"/>
    <mergeCell ref="L1781:M1781"/>
    <mergeCell ref="N1781:O1781"/>
    <mergeCell ref="P1781:Q1781"/>
    <mergeCell ref="O1780:P1780"/>
    <mergeCell ref="Q1780:R1780"/>
    <mergeCell ref="S1780:T1780"/>
    <mergeCell ref="U1780:V1780"/>
    <mergeCell ref="W1780:X1780"/>
    <mergeCell ref="Y1780:Z1780"/>
    <mergeCell ref="R1779:S1779"/>
    <mergeCell ref="T1779:U1779"/>
    <mergeCell ref="V1779:W1779"/>
    <mergeCell ref="X1779:Y1779"/>
    <mergeCell ref="Z1779:AA1779"/>
    <mergeCell ref="E1780:F1780"/>
    <mergeCell ref="G1780:H1780"/>
    <mergeCell ref="I1780:J1780"/>
    <mergeCell ref="K1780:L1780"/>
    <mergeCell ref="M1780:N1780"/>
    <mergeCell ref="F1779:G1779"/>
    <mergeCell ref="H1779:I1779"/>
    <mergeCell ref="J1779:K1779"/>
    <mergeCell ref="L1779:M1779"/>
    <mergeCell ref="N1779:O1779"/>
    <mergeCell ref="P1779:Q1779"/>
    <mergeCell ref="O1778:P1778"/>
    <mergeCell ref="Q1778:R1778"/>
    <mergeCell ref="S1778:T1778"/>
    <mergeCell ref="U1778:V1778"/>
    <mergeCell ref="W1778:X1778"/>
    <mergeCell ref="Y1778:Z1778"/>
    <mergeCell ref="R1777:S1777"/>
    <mergeCell ref="T1777:U1777"/>
    <mergeCell ref="V1777:W1777"/>
    <mergeCell ref="X1777:Y1777"/>
    <mergeCell ref="Z1777:AA1777"/>
    <mergeCell ref="E1778:F1778"/>
    <mergeCell ref="G1778:H1778"/>
    <mergeCell ref="I1778:J1778"/>
    <mergeCell ref="K1778:L1778"/>
    <mergeCell ref="M1778:N1778"/>
    <mergeCell ref="F1777:G1777"/>
    <mergeCell ref="H1777:I1777"/>
    <mergeCell ref="J1777:K1777"/>
    <mergeCell ref="L1777:M1777"/>
    <mergeCell ref="N1777:O1777"/>
    <mergeCell ref="P1777:Q1777"/>
    <mergeCell ref="O1776:P1776"/>
    <mergeCell ref="Q1776:R1776"/>
    <mergeCell ref="S1776:T1776"/>
    <mergeCell ref="U1776:V1776"/>
    <mergeCell ref="W1776:X1776"/>
    <mergeCell ref="Y1776:Z1776"/>
    <mergeCell ref="R1775:S1775"/>
    <mergeCell ref="T1775:U1775"/>
    <mergeCell ref="V1775:W1775"/>
    <mergeCell ref="X1775:Y1775"/>
    <mergeCell ref="Z1775:AA1775"/>
    <mergeCell ref="E1776:F1776"/>
    <mergeCell ref="G1776:H1776"/>
    <mergeCell ref="I1776:J1776"/>
    <mergeCell ref="K1776:L1776"/>
    <mergeCell ref="M1776:N1776"/>
    <mergeCell ref="F1775:G1775"/>
    <mergeCell ref="H1775:I1775"/>
    <mergeCell ref="J1775:K1775"/>
    <mergeCell ref="L1775:M1775"/>
    <mergeCell ref="N1775:O1775"/>
    <mergeCell ref="P1775:Q1775"/>
    <mergeCell ref="O1774:P1774"/>
    <mergeCell ref="Q1774:R1774"/>
    <mergeCell ref="S1774:T1774"/>
    <mergeCell ref="U1774:V1774"/>
    <mergeCell ref="W1774:X1774"/>
    <mergeCell ref="Y1774:Z1774"/>
    <mergeCell ref="R1773:S1773"/>
    <mergeCell ref="T1773:U1773"/>
    <mergeCell ref="V1773:W1773"/>
    <mergeCell ref="X1773:Y1773"/>
    <mergeCell ref="Z1773:AA1773"/>
    <mergeCell ref="E1774:F1774"/>
    <mergeCell ref="G1774:H1774"/>
    <mergeCell ref="I1774:J1774"/>
    <mergeCell ref="K1774:L1774"/>
    <mergeCell ref="M1774:N1774"/>
    <mergeCell ref="F1773:G1773"/>
    <mergeCell ref="H1773:I1773"/>
    <mergeCell ref="J1773:K1773"/>
    <mergeCell ref="L1773:M1773"/>
    <mergeCell ref="N1773:O1773"/>
    <mergeCell ref="P1773:Q1773"/>
    <mergeCell ref="O1772:P1772"/>
    <mergeCell ref="Q1772:R1772"/>
    <mergeCell ref="S1772:T1772"/>
    <mergeCell ref="U1772:V1772"/>
    <mergeCell ref="W1772:X1772"/>
    <mergeCell ref="Y1772:Z1772"/>
    <mergeCell ref="R1771:S1771"/>
    <mergeCell ref="T1771:U1771"/>
    <mergeCell ref="V1771:W1771"/>
    <mergeCell ref="X1771:Y1771"/>
    <mergeCell ref="Z1771:AA1771"/>
    <mergeCell ref="E1772:F1772"/>
    <mergeCell ref="G1772:H1772"/>
    <mergeCell ref="I1772:J1772"/>
    <mergeCell ref="K1772:L1772"/>
    <mergeCell ref="M1772:N1772"/>
    <mergeCell ref="F1771:G1771"/>
    <mergeCell ref="H1771:I1771"/>
    <mergeCell ref="J1771:K1771"/>
    <mergeCell ref="L1771:M1771"/>
    <mergeCell ref="N1771:O1771"/>
    <mergeCell ref="P1771:Q1771"/>
    <mergeCell ref="O1770:P1770"/>
    <mergeCell ref="Q1770:R1770"/>
    <mergeCell ref="S1770:T1770"/>
    <mergeCell ref="U1770:V1770"/>
    <mergeCell ref="W1770:X1770"/>
    <mergeCell ref="Y1770:Z1770"/>
    <mergeCell ref="R1769:S1769"/>
    <mergeCell ref="T1769:U1769"/>
    <mergeCell ref="V1769:W1769"/>
    <mergeCell ref="X1769:Y1769"/>
    <mergeCell ref="Z1769:AA1769"/>
    <mergeCell ref="E1770:F1770"/>
    <mergeCell ref="G1770:H1770"/>
    <mergeCell ref="I1770:J1770"/>
    <mergeCell ref="K1770:L1770"/>
    <mergeCell ref="M1770:N1770"/>
    <mergeCell ref="F1769:G1769"/>
    <mergeCell ref="H1769:I1769"/>
    <mergeCell ref="J1769:K1769"/>
    <mergeCell ref="L1769:M1769"/>
    <mergeCell ref="N1769:O1769"/>
    <mergeCell ref="P1769:Q1769"/>
    <mergeCell ref="O1768:P1768"/>
    <mergeCell ref="Q1768:R1768"/>
    <mergeCell ref="S1768:T1768"/>
    <mergeCell ref="U1768:V1768"/>
    <mergeCell ref="W1768:X1768"/>
    <mergeCell ref="Y1768:Z1768"/>
    <mergeCell ref="R1767:S1767"/>
    <mergeCell ref="T1767:U1767"/>
    <mergeCell ref="V1767:W1767"/>
    <mergeCell ref="X1767:Y1767"/>
    <mergeCell ref="Z1767:AA1767"/>
    <mergeCell ref="E1768:F1768"/>
    <mergeCell ref="G1768:H1768"/>
    <mergeCell ref="I1768:J1768"/>
    <mergeCell ref="K1768:L1768"/>
    <mergeCell ref="M1768:N1768"/>
    <mergeCell ref="F1767:G1767"/>
    <mergeCell ref="H1767:I1767"/>
    <mergeCell ref="J1767:K1767"/>
    <mergeCell ref="L1767:M1767"/>
    <mergeCell ref="N1767:O1767"/>
    <mergeCell ref="P1767:Q1767"/>
    <mergeCell ref="O1766:P1766"/>
    <mergeCell ref="Q1766:R1766"/>
    <mergeCell ref="S1766:T1766"/>
    <mergeCell ref="U1766:V1766"/>
    <mergeCell ref="W1766:X1766"/>
    <mergeCell ref="Y1766:Z1766"/>
    <mergeCell ref="R1765:S1765"/>
    <mergeCell ref="T1765:U1765"/>
    <mergeCell ref="V1765:W1765"/>
    <mergeCell ref="X1765:Y1765"/>
    <mergeCell ref="Z1765:AA1765"/>
    <mergeCell ref="E1766:F1766"/>
    <mergeCell ref="G1766:H1766"/>
    <mergeCell ref="I1766:J1766"/>
    <mergeCell ref="K1766:L1766"/>
    <mergeCell ref="M1766:N1766"/>
    <mergeCell ref="F1765:G1765"/>
    <mergeCell ref="H1765:I1765"/>
    <mergeCell ref="J1765:K1765"/>
    <mergeCell ref="L1765:M1765"/>
    <mergeCell ref="N1765:O1765"/>
    <mergeCell ref="P1765:Q1765"/>
    <mergeCell ref="O1764:P1764"/>
    <mergeCell ref="Q1764:R1764"/>
    <mergeCell ref="S1764:T1764"/>
    <mergeCell ref="U1764:V1764"/>
    <mergeCell ref="W1764:X1764"/>
    <mergeCell ref="Y1764:Z1764"/>
    <mergeCell ref="R1763:S1763"/>
    <mergeCell ref="T1763:U1763"/>
    <mergeCell ref="V1763:W1763"/>
    <mergeCell ref="X1763:Y1763"/>
    <mergeCell ref="Z1763:AA1763"/>
    <mergeCell ref="E1764:F1764"/>
    <mergeCell ref="G1764:H1764"/>
    <mergeCell ref="I1764:J1764"/>
    <mergeCell ref="K1764:L1764"/>
    <mergeCell ref="M1764:N1764"/>
    <mergeCell ref="F1763:G1763"/>
    <mergeCell ref="H1763:I1763"/>
    <mergeCell ref="J1763:K1763"/>
    <mergeCell ref="L1763:M1763"/>
    <mergeCell ref="N1763:O1763"/>
    <mergeCell ref="P1763:Q1763"/>
    <mergeCell ref="O1762:P1762"/>
    <mergeCell ref="Q1762:R1762"/>
    <mergeCell ref="S1762:T1762"/>
    <mergeCell ref="U1762:V1762"/>
    <mergeCell ref="W1762:X1762"/>
    <mergeCell ref="Y1762:Z1762"/>
    <mergeCell ref="R1761:S1761"/>
    <mergeCell ref="T1761:U1761"/>
    <mergeCell ref="V1761:W1761"/>
    <mergeCell ref="X1761:Y1761"/>
    <mergeCell ref="Z1761:AA1761"/>
    <mergeCell ref="E1762:F1762"/>
    <mergeCell ref="G1762:H1762"/>
    <mergeCell ref="I1762:J1762"/>
    <mergeCell ref="K1762:L1762"/>
    <mergeCell ref="M1762:N1762"/>
    <mergeCell ref="F1761:G1761"/>
    <mergeCell ref="H1761:I1761"/>
    <mergeCell ref="J1761:K1761"/>
    <mergeCell ref="L1761:M1761"/>
    <mergeCell ref="N1761:O1761"/>
    <mergeCell ref="P1761:Q1761"/>
    <mergeCell ref="O1760:P1760"/>
    <mergeCell ref="Q1760:R1760"/>
    <mergeCell ref="S1760:T1760"/>
    <mergeCell ref="U1760:V1760"/>
    <mergeCell ref="W1760:X1760"/>
    <mergeCell ref="Y1760:Z1760"/>
    <mergeCell ref="R1759:S1759"/>
    <mergeCell ref="T1759:U1759"/>
    <mergeCell ref="V1759:W1759"/>
    <mergeCell ref="X1759:Y1759"/>
    <mergeCell ref="Z1759:AA1759"/>
    <mergeCell ref="E1760:F1760"/>
    <mergeCell ref="G1760:H1760"/>
    <mergeCell ref="I1760:J1760"/>
    <mergeCell ref="K1760:L1760"/>
    <mergeCell ref="M1760:N1760"/>
    <mergeCell ref="F1759:G1759"/>
    <mergeCell ref="H1759:I1759"/>
    <mergeCell ref="J1759:K1759"/>
    <mergeCell ref="L1759:M1759"/>
    <mergeCell ref="N1759:O1759"/>
    <mergeCell ref="P1759:Q1759"/>
    <mergeCell ref="O1758:P1758"/>
    <mergeCell ref="Q1758:R1758"/>
    <mergeCell ref="S1758:T1758"/>
    <mergeCell ref="U1758:V1758"/>
    <mergeCell ref="W1758:X1758"/>
    <mergeCell ref="Y1758:Z1758"/>
    <mergeCell ref="R1757:S1757"/>
    <mergeCell ref="T1757:U1757"/>
    <mergeCell ref="V1757:W1757"/>
    <mergeCell ref="X1757:Y1757"/>
    <mergeCell ref="Z1757:AA1757"/>
    <mergeCell ref="E1758:F1758"/>
    <mergeCell ref="G1758:H1758"/>
    <mergeCell ref="I1758:J1758"/>
    <mergeCell ref="K1758:L1758"/>
    <mergeCell ref="M1758:N1758"/>
    <mergeCell ref="F1757:G1757"/>
    <mergeCell ref="H1757:I1757"/>
    <mergeCell ref="J1757:K1757"/>
    <mergeCell ref="L1757:M1757"/>
    <mergeCell ref="N1757:O1757"/>
    <mergeCell ref="P1757:Q1757"/>
    <mergeCell ref="O1756:P1756"/>
    <mergeCell ref="Q1756:R1756"/>
    <mergeCell ref="S1756:T1756"/>
    <mergeCell ref="U1756:V1756"/>
    <mergeCell ref="W1756:X1756"/>
    <mergeCell ref="Y1756:Z1756"/>
    <mergeCell ref="R1755:S1755"/>
    <mergeCell ref="T1755:U1755"/>
    <mergeCell ref="V1755:W1755"/>
    <mergeCell ref="X1755:Y1755"/>
    <mergeCell ref="Z1755:AA1755"/>
    <mergeCell ref="E1756:F1756"/>
    <mergeCell ref="G1756:H1756"/>
    <mergeCell ref="I1756:J1756"/>
    <mergeCell ref="K1756:L1756"/>
    <mergeCell ref="M1756:N1756"/>
    <mergeCell ref="F1755:G1755"/>
    <mergeCell ref="H1755:I1755"/>
    <mergeCell ref="J1755:K1755"/>
    <mergeCell ref="L1755:M1755"/>
    <mergeCell ref="N1755:O1755"/>
    <mergeCell ref="P1755:Q1755"/>
    <mergeCell ref="O1754:P1754"/>
    <mergeCell ref="Q1754:R1754"/>
    <mergeCell ref="S1754:T1754"/>
    <mergeCell ref="U1754:V1754"/>
    <mergeCell ref="W1754:X1754"/>
    <mergeCell ref="Y1754:Z1754"/>
    <mergeCell ref="R1753:S1753"/>
    <mergeCell ref="T1753:U1753"/>
    <mergeCell ref="V1753:W1753"/>
    <mergeCell ref="X1753:Y1753"/>
    <mergeCell ref="Z1753:AA1753"/>
    <mergeCell ref="E1754:F1754"/>
    <mergeCell ref="G1754:H1754"/>
    <mergeCell ref="I1754:J1754"/>
    <mergeCell ref="K1754:L1754"/>
    <mergeCell ref="M1754:N1754"/>
    <mergeCell ref="F1753:G1753"/>
    <mergeCell ref="H1753:I1753"/>
    <mergeCell ref="J1753:K1753"/>
    <mergeCell ref="L1753:M1753"/>
    <mergeCell ref="N1753:O1753"/>
    <mergeCell ref="P1753:Q1753"/>
    <mergeCell ref="O1752:P1752"/>
    <mergeCell ref="Q1752:R1752"/>
    <mergeCell ref="S1752:T1752"/>
    <mergeCell ref="U1752:V1752"/>
    <mergeCell ref="W1752:X1752"/>
    <mergeCell ref="Y1752:Z1752"/>
    <mergeCell ref="R1751:S1751"/>
    <mergeCell ref="T1751:U1751"/>
    <mergeCell ref="V1751:W1751"/>
    <mergeCell ref="X1751:Y1751"/>
    <mergeCell ref="Z1751:AA1751"/>
    <mergeCell ref="E1752:F1752"/>
    <mergeCell ref="G1752:H1752"/>
    <mergeCell ref="I1752:J1752"/>
    <mergeCell ref="K1752:L1752"/>
    <mergeCell ref="M1752:N1752"/>
    <mergeCell ref="F1751:G1751"/>
    <mergeCell ref="H1751:I1751"/>
    <mergeCell ref="J1751:K1751"/>
    <mergeCell ref="L1751:M1751"/>
    <mergeCell ref="N1751:O1751"/>
    <mergeCell ref="P1751:Q1751"/>
    <mergeCell ref="O1750:P1750"/>
    <mergeCell ref="Q1750:R1750"/>
    <mergeCell ref="S1750:T1750"/>
    <mergeCell ref="U1750:V1750"/>
    <mergeCell ref="W1750:X1750"/>
    <mergeCell ref="Y1750:Z1750"/>
    <mergeCell ref="R1749:S1749"/>
    <mergeCell ref="T1749:U1749"/>
    <mergeCell ref="V1749:W1749"/>
    <mergeCell ref="X1749:Y1749"/>
    <mergeCell ref="Z1749:AA1749"/>
    <mergeCell ref="E1750:F1750"/>
    <mergeCell ref="G1750:H1750"/>
    <mergeCell ref="I1750:J1750"/>
    <mergeCell ref="K1750:L1750"/>
    <mergeCell ref="M1750:N1750"/>
    <mergeCell ref="F1749:G1749"/>
    <mergeCell ref="H1749:I1749"/>
    <mergeCell ref="J1749:K1749"/>
    <mergeCell ref="L1749:M1749"/>
    <mergeCell ref="N1749:O1749"/>
    <mergeCell ref="P1749:Q1749"/>
    <mergeCell ref="O1748:P1748"/>
    <mergeCell ref="Q1748:R1748"/>
    <mergeCell ref="S1748:T1748"/>
    <mergeCell ref="U1748:V1748"/>
    <mergeCell ref="W1748:X1748"/>
    <mergeCell ref="Y1748:Z1748"/>
    <mergeCell ref="R1747:S1747"/>
    <mergeCell ref="T1747:U1747"/>
    <mergeCell ref="V1747:W1747"/>
    <mergeCell ref="X1747:Y1747"/>
    <mergeCell ref="Z1747:AA1747"/>
    <mergeCell ref="E1748:F1748"/>
    <mergeCell ref="G1748:H1748"/>
    <mergeCell ref="I1748:J1748"/>
    <mergeCell ref="K1748:L1748"/>
    <mergeCell ref="M1748:N1748"/>
    <mergeCell ref="F1747:G1747"/>
    <mergeCell ref="H1747:I1747"/>
    <mergeCell ref="J1747:K1747"/>
    <mergeCell ref="L1747:M1747"/>
    <mergeCell ref="N1747:O1747"/>
    <mergeCell ref="P1747:Q1747"/>
    <mergeCell ref="O1746:P1746"/>
    <mergeCell ref="Q1746:R1746"/>
    <mergeCell ref="S1746:T1746"/>
    <mergeCell ref="U1746:V1746"/>
    <mergeCell ref="W1746:X1746"/>
    <mergeCell ref="Y1746:Z1746"/>
    <mergeCell ref="R1745:S1745"/>
    <mergeCell ref="T1745:U1745"/>
    <mergeCell ref="V1745:W1745"/>
    <mergeCell ref="X1745:Y1745"/>
    <mergeCell ref="Z1745:AA1745"/>
    <mergeCell ref="E1746:F1746"/>
    <mergeCell ref="G1746:H1746"/>
    <mergeCell ref="I1746:J1746"/>
    <mergeCell ref="K1746:L1746"/>
    <mergeCell ref="M1746:N1746"/>
    <mergeCell ref="F1745:G1745"/>
    <mergeCell ref="H1745:I1745"/>
    <mergeCell ref="J1745:K1745"/>
    <mergeCell ref="L1745:M1745"/>
    <mergeCell ref="N1745:O1745"/>
    <mergeCell ref="P1745:Q1745"/>
    <mergeCell ref="O1744:P1744"/>
    <mergeCell ref="Q1744:R1744"/>
    <mergeCell ref="S1744:T1744"/>
    <mergeCell ref="U1744:V1744"/>
    <mergeCell ref="W1744:X1744"/>
    <mergeCell ref="Y1744:Z1744"/>
    <mergeCell ref="R1743:S1743"/>
    <mergeCell ref="T1743:U1743"/>
    <mergeCell ref="V1743:W1743"/>
    <mergeCell ref="X1743:Y1743"/>
    <mergeCell ref="Z1743:AA1743"/>
    <mergeCell ref="E1744:F1744"/>
    <mergeCell ref="G1744:H1744"/>
    <mergeCell ref="I1744:J1744"/>
    <mergeCell ref="K1744:L1744"/>
    <mergeCell ref="M1744:N1744"/>
    <mergeCell ref="F1743:G1743"/>
    <mergeCell ref="H1743:I1743"/>
    <mergeCell ref="J1743:K1743"/>
    <mergeCell ref="L1743:M1743"/>
    <mergeCell ref="N1743:O1743"/>
    <mergeCell ref="P1743:Q1743"/>
    <mergeCell ref="O1742:P1742"/>
    <mergeCell ref="Q1742:R1742"/>
    <mergeCell ref="S1742:T1742"/>
    <mergeCell ref="U1742:V1742"/>
    <mergeCell ref="W1742:X1742"/>
    <mergeCell ref="Y1742:Z1742"/>
    <mergeCell ref="R1741:S1741"/>
    <mergeCell ref="T1741:U1741"/>
    <mergeCell ref="V1741:W1741"/>
    <mergeCell ref="X1741:Y1741"/>
    <mergeCell ref="Z1741:AA1741"/>
    <mergeCell ref="E1742:F1742"/>
    <mergeCell ref="G1742:H1742"/>
    <mergeCell ref="I1742:J1742"/>
    <mergeCell ref="K1742:L1742"/>
    <mergeCell ref="M1742:N1742"/>
    <mergeCell ref="F1741:G1741"/>
    <mergeCell ref="H1741:I1741"/>
    <mergeCell ref="J1741:K1741"/>
    <mergeCell ref="L1741:M1741"/>
    <mergeCell ref="N1741:O1741"/>
    <mergeCell ref="P1741:Q1741"/>
    <mergeCell ref="O1740:P1740"/>
    <mergeCell ref="Q1740:R1740"/>
    <mergeCell ref="S1740:T1740"/>
    <mergeCell ref="U1740:V1740"/>
    <mergeCell ref="W1740:X1740"/>
    <mergeCell ref="Y1740:Z1740"/>
    <mergeCell ref="R1739:S1739"/>
    <mergeCell ref="T1739:U1739"/>
    <mergeCell ref="V1739:W1739"/>
    <mergeCell ref="X1739:Y1739"/>
    <mergeCell ref="Z1739:AA1739"/>
    <mergeCell ref="E1740:F1740"/>
    <mergeCell ref="G1740:H1740"/>
    <mergeCell ref="I1740:J1740"/>
    <mergeCell ref="K1740:L1740"/>
    <mergeCell ref="M1740:N1740"/>
    <mergeCell ref="F1739:G1739"/>
    <mergeCell ref="H1739:I1739"/>
    <mergeCell ref="J1739:K1739"/>
    <mergeCell ref="L1739:M1739"/>
    <mergeCell ref="N1739:O1739"/>
    <mergeCell ref="P1739:Q1739"/>
    <mergeCell ref="O1738:P1738"/>
    <mergeCell ref="Q1738:R1738"/>
    <mergeCell ref="S1738:T1738"/>
    <mergeCell ref="U1738:V1738"/>
    <mergeCell ref="W1738:X1738"/>
    <mergeCell ref="Y1738:Z1738"/>
    <mergeCell ref="R1737:S1737"/>
    <mergeCell ref="T1737:U1737"/>
    <mergeCell ref="V1737:W1737"/>
    <mergeCell ref="X1737:Y1737"/>
    <mergeCell ref="Z1737:AA1737"/>
    <mergeCell ref="E1738:F1738"/>
    <mergeCell ref="G1738:H1738"/>
    <mergeCell ref="I1738:J1738"/>
    <mergeCell ref="K1738:L1738"/>
    <mergeCell ref="M1738:N1738"/>
    <mergeCell ref="F1737:G1737"/>
    <mergeCell ref="H1737:I1737"/>
    <mergeCell ref="J1737:K1737"/>
    <mergeCell ref="L1737:M1737"/>
    <mergeCell ref="N1737:O1737"/>
    <mergeCell ref="P1737:Q1737"/>
    <mergeCell ref="O1736:P1736"/>
    <mergeCell ref="Q1736:R1736"/>
    <mergeCell ref="S1736:T1736"/>
    <mergeCell ref="U1736:V1736"/>
    <mergeCell ref="W1736:X1736"/>
    <mergeCell ref="Y1736:Z1736"/>
    <mergeCell ref="R1735:S1735"/>
    <mergeCell ref="T1735:U1735"/>
    <mergeCell ref="V1735:W1735"/>
    <mergeCell ref="X1735:Y1735"/>
    <mergeCell ref="Z1735:AA1735"/>
    <mergeCell ref="E1736:F1736"/>
    <mergeCell ref="G1736:H1736"/>
    <mergeCell ref="I1736:J1736"/>
    <mergeCell ref="K1736:L1736"/>
    <mergeCell ref="M1736:N1736"/>
    <mergeCell ref="F1735:G1735"/>
    <mergeCell ref="H1735:I1735"/>
    <mergeCell ref="J1735:K1735"/>
    <mergeCell ref="L1735:M1735"/>
    <mergeCell ref="N1735:O1735"/>
    <mergeCell ref="P1735:Q1735"/>
    <mergeCell ref="O1734:P1734"/>
    <mergeCell ref="Q1734:R1734"/>
    <mergeCell ref="S1734:T1734"/>
    <mergeCell ref="U1734:V1734"/>
    <mergeCell ref="W1734:X1734"/>
    <mergeCell ref="Y1734:Z1734"/>
    <mergeCell ref="R1733:S1733"/>
    <mergeCell ref="T1733:U1733"/>
    <mergeCell ref="V1733:W1733"/>
    <mergeCell ref="X1733:Y1733"/>
    <mergeCell ref="Z1733:AA1733"/>
    <mergeCell ref="E1734:F1734"/>
    <mergeCell ref="G1734:H1734"/>
    <mergeCell ref="I1734:J1734"/>
    <mergeCell ref="K1734:L1734"/>
    <mergeCell ref="M1734:N1734"/>
    <mergeCell ref="F1733:G1733"/>
    <mergeCell ref="H1733:I1733"/>
    <mergeCell ref="J1733:K1733"/>
    <mergeCell ref="L1733:M1733"/>
    <mergeCell ref="N1733:O1733"/>
    <mergeCell ref="P1733:Q1733"/>
    <mergeCell ref="O1732:P1732"/>
    <mergeCell ref="Q1732:R1732"/>
    <mergeCell ref="S1732:T1732"/>
    <mergeCell ref="U1732:V1732"/>
    <mergeCell ref="W1732:X1732"/>
    <mergeCell ref="Y1732:Z1732"/>
    <mergeCell ref="R1731:S1731"/>
    <mergeCell ref="T1731:U1731"/>
    <mergeCell ref="V1731:W1731"/>
    <mergeCell ref="X1731:Y1731"/>
    <mergeCell ref="Z1731:AA1731"/>
    <mergeCell ref="E1732:F1732"/>
    <mergeCell ref="G1732:H1732"/>
    <mergeCell ref="I1732:J1732"/>
    <mergeCell ref="K1732:L1732"/>
    <mergeCell ref="M1732:N1732"/>
    <mergeCell ref="F1731:G1731"/>
    <mergeCell ref="H1731:I1731"/>
    <mergeCell ref="J1731:K1731"/>
    <mergeCell ref="L1731:M1731"/>
    <mergeCell ref="N1731:O1731"/>
    <mergeCell ref="P1731:Q1731"/>
    <mergeCell ref="O1730:P1730"/>
    <mergeCell ref="Q1730:R1730"/>
    <mergeCell ref="S1730:T1730"/>
    <mergeCell ref="U1730:V1730"/>
    <mergeCell ref="W1730:X1730"/>
    <mergeCell ref="Y1730:Z1730"/>
    <mergeCell ref="R1729:S1729"/>
    <mergeCell ref="T1729:U1729"/>
    <mergeCell ref="V1729:W1729"/>
    <mergeCell ref="X1729:Y1729"/>
    <mergeCell ref="Z1729:AA1729"/>
    <mergeCell ref="E1730:F1730"/>
    <mergeCell ref="G1730:H1730"/>
    <mergeCell ref="I1730:J1730"/>
    <mergeCell ref="K1730:L1730"/>
    <mergeCell ref="M1730:N1730"/>
    <mergeCell ref="F1729:G1729"/>
    <mergeCell ref="H1729:I1729"/>
    <mergeCell ref="J1729:K1729"/>
    <mergeCell ref="L1729:M1729"/>
    <mergeCell ref="N1729:O1729"/>
    <mergeCell ref="P1729:Q1729"/>
    <mergeCell ref="O1728:P1728"/>
    <mergeCell ref="Q1728:R1728"/>
    <mergeCell ref="S1728:T1728"/>
    <mergeCell ref="U1728:V1728"/>
    <mergeCell ref="W1728:X1728"/>
    <mergeCell ref="Y1728:Z1728"/>
    <mergeCell ref="R1727:S1727"/>
    <mergeCell ref="T1727:U1727"/>
    <mergeCell ref="V1727:W1727"/>
    <mergeCell ref="X1727:Y1727"/>
    <mergeCell ref="Z1727:AA1727"/>
    <mergeCell ref="E1728:F1728"/>
    <mergeCell ref="G1728:H1728"/>
    <mergeCell ref="I1728:J1728"/>
    <mergeCell ref="K1728:L1728"/>
    <mergeCell ref="M1728:N1728"/>
    <mergeCell ref="F1727:G1727"/>
    <mergeCell ref="H1727:I1727"/>
    <mergeCell ref="J1727:K1727"/>
    <mergeCell ref="L1727:M1727"/>
    <mergeCell ref="N1727:O1727"/>
    <mergeCell ref="P1727:Q1727"/>
    <mergeCell ref="O1726:P1726"/>
    <mergeCell ref="Q1726:R1726"/>
    <mergeCell ref="S1726:T1726"/>
    <mergeCell ref="U1726:V1726"/>
    <mergeCell ref="W1726:X1726"/>
    <mergeCell ref="Y1726:Z1726"/>
    <mergeCell ref="R1725:S1725"/>
    <mergeCell ref="T1725:U1725"/>
    <mergeCell ref="V1725:W1725"/>
    <mergeCell ref="X1725:Y1725"/>
    <mergeCell ref="Z1725:AA1725"/>
    <mergeCell ref="E1726:F1726"/>
    <mergeCell ref="G1726:H1726"/>
    <mergeCell ref="I1726:J1726"/>
    <mergeCell ref="K1726:L1726"/>
    <mergeCell ref="M1726:N1726"/>
    <mergeCell ref="F1725:G1725"/>
    <mergeCell ref="H1725:I1725"/>
    <mergeCell ref="J1725:K1725"/>
    <mergeCell ref="L1725:M1725"/>
    <mergeCell ref="N1725:O1725"/>
    <mergeCell ref="P1725:Q1725"/>
    <mergeCell ref="O1724:P1724"/>
    <mergeCell ref="Q1724:R1724"/>
    <mergeCell ref="S1724:T1724"/>
    <mergeCell ref="U1724:V1724"/>
    <mergeCell ref="W1724:X1724"/>
    <mergeCell ref="Y1724:Z1724"/>
    <mergeCell ref="R1723:S1723"/>
    <mergeCell ref="T1723:U1723"/>
    <mergeCell ref="V1723:W1723"/>
    <mergeCell ref="X1723:Y1723"/>
    <mergeCell ref="Z1723:AA1723"/>
    <mergeCell ref="E1724:F1724"/>
    <mergeCell ref="G1724:H1724"/>
    <mergeCell ref="I1724:J1724"/>
    <mergeCell ref="K1724:L1724"/>
    <mergeCell ref="M1724:N1724"/>
    <mergeCell ref="F1723:G1723"/>
    <mergeCell ref="H1723:I1723"/>
    <mergeCell ref="J1723:K1723"/>
    <mergeCell ref="L1723:M1723"/>
    <mergeCell ref="N1723:O1723"/>
    <mergeCell ref="P1723:Q1723"/>
    <mergeCell ref="O1722:P1722"/>
    <mergeCell ref="Q1722:R1722"/>
    <mergeCell ref="S1722:T1722"/>
    <mergeCell ref="U1722:V1722"/>
    <mergeCell ref="W1722:X1722"/>
    <mergeCell ref="Y1722:Z1722"/>
    <mergeCell ref="R1721:S1721"/>
    <mergeCell ref="T1721:U1721"/>
    <mergeCell ref="V1721:W1721"/>
    <mergeCell ref="X1721:Y1721"/>
    <mergeCell ref="Z1721:AA1721"/>
    <mergeCell ref="E1722:F1722"/>
    <mergeCell ref="G1722:H1722"/>
    <mergeCell ref="I1722:J1722"/>
    <mergeCell ref="K1722:L1722"/>
    <mergeCell ref="M1722:N1722"/>
    <mergeCell ref="F1721:G1721"/>
    <mergeCell ref="H1721:I1721"/>
    <mergeCell ref="J1721:K1721"/>
    <mergeCell ref="L1721:M1721"/>
    <mergeCell ref="N1721:O1721"/>
    <mergeCell ref="P1721:Q1721"/>
    <mergeCell ref="O1720:P1720"/>
    <mergeCell ref="Q1720:R1720"/>
    <mergeCell ref="S1720:T1720"/>
    <mergeCell ref="U1720:V1720"/>
    <mergeCell ref="W1720:X1720"/>
    <mergeCell ref="Y1720:Z1720"/>
    <mergeCell ref="R1719:S1719"/>
    <mergeCell ref="T1719:U1719"/>
    <mergeCell ref="V1719:W1719"/>
    <mergeCell ref="X1719:Y1719"/>
    <mergeCell ref="Z1719:AA1719"/>
    <mergeCell ref="E1720:F1720"/>
    <mergeCell ref="G1720:H1720"/>
    <mergeCell ref="I1720:J1720"/>
    <mergeCell ref="K1720:L1720"/>
    <mergeCell ref="M1720:N1720"/>
    <mergeCell ref="F1719:G1719"/>
    <mergeCell ref="H1719:I1719"/>
    <mergeCell ref="J1719:K1719"/>
    <mergeCell ref="L1719:M1719"/>
    <mergeCell ref="N1719:O1719"/>
    <mergeCell ref="P1719:Q1719"/>
    <mergeCell ref="O1718:P1718"/>
    <mergeCell ref="Q1718:R1718"/>
    <mergeCell ref="S1718:T1718"/>
    <mergeCell ref="U1718:V1718"/>
    <mergeCell ref="W1718:X1718"/>
    <mergeCell ref="Y1718:Z1718"/>
    <mergeCell ref="R1717:S1717"/>
    <mergeCell ref="T1717:U1717"/>
    <mergeCell ref="V1717:W1717"/>
    <mergeCell ref="X1717:Y1717"/>
    <mergeCell ref="Z1717:AA1717"/>
    <mergeCell ref="E1718:F1718"/>
    <mergeCell ref="G1718:H1718"/>
    <mergeCell ref="I1718:J1718"/>
    <mergeCell ref="K1718:L1718"/>
    <mergeCell ref="M1718:N1718"/>
    <mergeCell ref="F1717:G1717"/>
    <mergeCell ref="H1717:I1717"/>
    <mergeCell ref="J1717:K1717"/>
    <mergeCell ref="L1717:M1717"/>
    <mergeCell ref="N1717:O1717"/>
    <mergeCell ref="P1717:Q1717"/>
    <mergeCell ref="O1716:P1716"/>
    <mergeCell ref="Q1716:R1716"/>
    <mergeCell ref="S1716:T1716"/>
    <mergeCell ref="U1716:V1716"/>
    <mergeCell ref="W1716:X1716"/>
    <mergeCell ref="Y1716:Z1716"/>
    <mergeCell ref="R1715:S1715"/>
    <mergeCell ref="T1715:U1715"/>
    <mergeCell ref="V1715:W1715"/>
    <mergeCell ref="X1715:Y1715"/>
    <mergeCell ref="Z1715:AA1715"/>
    <mergeCell ref="E1716:F1716"/>
    <mergeCell ref="G1716:H1716"/>
    <mergeCell ref="I1716:J1716"/>
    <mergeCell ref="K1716:L1716"/>
    <mergeCell ref="M1716:N1716"/>
    <mergeCell ref="F1715:G1715"/>
    <mergeCell ref="H1715:I1715"/>
    <mergeCell ref="J1715:K1715"/>
    <mergeCell ref="L1715:M1715"/>
    <mergeCell ref="N1715:O1715"/>
    <mergeCell ref="P1715:Q1715"/>
    <mergeCell ref="O1714:P1714"/>
    <mergeCell ref="Q1714:R1714"/>
    <mergeCell ref="S1714:T1714"/>
    <mergeCell ref="U1714:V1714"/>
    <mergeCell ref="W1714:X1714"/>
    <mergeCell ref="Y1714:Z1714"/>
    <mergeCell ref="R1713:S1713"/>
    <mergeCell ref="T1713:U1713"/>
    <mergeCell ref="V1713:W1713"/>
    <mergeCell ref="X1713:Y1713"/>
    <mergeCell ref="Z1713:AA1713"/>
    <mergeCell ref="E1714:F1714"/>
    <mergeCell ref="G1714:H1714"/>
    <mergeCell ref="I1714:J1714"/>
    <mergeCell ref="K1714:L1714"/>
    <mergeCell ref="M1714:N1714"/>
    <mergeCell ref="F1713:G1713"/>
    <mergeCell ref="H1713:I1713"/>
    <mergeCell ref="J1713:K1713"/>
    <mergeCell ref="L1713:M1713"/>
    <mergeCell ref="N1713:O1713"/>
    <mergeCell ref="P1713:Q1713"/>
    <mergeCell ref="O1712:P1712"/>
    <mergeCell ref="Q1712:R1712"/>
    <mergeCell ref="S1712:T1712"/>
    <mergeCell ref="U1712:V1712"/>
    <mergeCell ref="W1712:X1712"/>
    <mergeCell ref="Y1712:Z1712"/>
    <mergeCell ref="R1711:S1711"/>
    <mergeCell ref="T1711:U1711"/>
    <mergeCell ref="V1711:W1711"/>
    <mergeCell ref="X1711:Y1711"/>
    <mergeCell ref="Z1711:AA1711"/>
    <mergeCell ref="E1712:F1712"/>
    <mergeCell ref="G1712:H1712"/>
    <mergeCell ref="I1712:J1712"/>
    <mergeCell ref="K1712:L1712"/>
    <mergeCell ref="M1712:N1712"/>
    <mergeCell ref="F1711:G1711"/>
    <mergeCell ref="H1711:I1711"/>
    <mergeCell ref="J1711:K1711"/>
    <mergeCell ref="L1711:M1711"/>
    <mergeCell ref="N1711:O1711"/>
    <mergeCell ref="P1711:Q1711"/>
    <mergeCell ref="O1710:P1710"/>
    <mergeCell ref="Q1710:R1710"/>
    <mergeCell ref="S1710:T1710"/>
    <mergeCell ref="U1710:V1710"/>
    <mergeCell ref="W1710:X1710"/>
    <mergeCell ref="Y1710:Z1710"/>
    <mergeCell ref="R1709:S1709"/>
    <mergeCell ref="T1709:U1709"/>
    <mergeCell ref="V1709:W1709"/>
    <mergeCell ref="X1709:Y1709"/>
    <mergeCell ref="Z1709:AA1709"/>
    <mergeCell ref="E1710:F1710"/>
    <mergeCell ref="G1710:H1710"/>
    <mergeCell ref="I1710:J1710"/>
    <mergeCell ref="K1710:L1710"/>
    <mergeCell ref="M1710:N1710"/>
    <mergeCell ref="F1709:G1709"/>
    <mergeCell ref="H1709:I1709"/>
    <mergeCell ref="J1709:K1709"/>
    <mergeCell ref="L1709:M1709"/>
    <mergeCell ref="N1709:O1709"/>
    <mergeCell ref="P1709:Q1709"/>
    <mergeCell ref="O1708:P1708"/>
    <mergeCell ref="Q1708:R1708"/>
    <mergeCell ref="S1708:T1708"/>
    <mergeCell ref="U1708:V1708"/>
    <mergeCell ref="W1708:X1708"/>
    <mergeCell ref="Y1708:Z1708"/>
    <mergeCell ref="R1707:S1707"/>
    <mergeCell ref="T1707:U1707"/>
    <mergeCell ref="V1707:W1707"/>
    <mergeCell ref="X1707:Y1707"/>
    <mergeCell ref="Z1707:AA1707"/>
    <mergeCell ref="E1708:F1708"/>
    <mergeCell ref="G1708:H1708"/>
    <mergeCell ref="I1708:J1708"/>
    <mergeCell ref="K1708:L1708"/>
    <mergeCell ref="M1708:N1708"/>
    <mergeCell ref="F1707:G1707"/>
    <mergeCell ref="H1707:I1707"/>
    <mergeCell ref="J1707:K1707"/>
    <mergeCell ref="L1707:M1707"/>
    <mergeCell ref="N1707:O1707"/>
    <mergeCell ref="P1707:Q1707"/>
    <mergeCell ref="O1706:P1706"/>
    <mergeCell ref="Q1706:R1706"/>
    <mergeCell ref="S1706:T1706"/>
    <mergeCell ref="U1706:V1706"/>
    <mergeCell ref="W1706:X1706"/>
    <mergeCell ref="Y1706:Z1706"/>
    <mergeCell ref="R1705:S1705"/>
    <mergeCell ref="T1705:U1705"/>
    <mergeCell ref="V1705:W1705"/>
    <mergeCell ref="X1705:Y1705"/>
    <mergeCell ref="Z1705:AA1705"/>
    <mergeCell ref="E1706:F1706"/>
    <mergeCell ref="G1706:H1706"/>
    <mergeCell ref="I1706:J1706"/>
    <mergeCell ref="K1706:L1706"/>
    <mergeCell ref="M1706:N1706"/>
    <mergeCell ref="F1705:G1705"/>
    <mergeCell ref="H1705:I1705"/>
    <mergeCell ref="J1705:K1705"/>
    <mergeCell ref="L1705:M1705"/>
    <mergeCell ref="N1705:O1705"/>
    <mergeCell ref="P1705:Q1705"/>
    <mergeCell ref="O1704:P1704"/>
    <mergeCell ref="Q1704:R1704"/>
    <mergeCell ref="S1704:T1704"/>
    <mergeCell ref="U1704:V1704"/>
    <mergeCell ref="W1704:X1704"/>
    <mergeCell ref="Y1704:Z1704"/>
    <mergeCell ref="R1703:S1703"/>
    <mergeCell ref="T1703:U1703"/>
    <mergeCell ref="V1703:W1703"/>
    <mergeCell ref="X1703:Y1703"/>
    <mergeCell ref="Z1703:AA1703"/>
    <mergeCell ref="E1704:F1704"/>
    <mergeCell ref="G1704:H1704"/>
    <mergeCell ref="I1704:J1704"/>
    <mergeCell ref="K1704:L1704"/>
    <mergeCell ref="M1704:N1704"/>
    <mergeCell ref="F1703:G1703"/>
    <mergeCell ref="H1703:I1703"/>
    <mergeCell ref="J1703:K1703"/>
    <mergeCell ref="L1703:M1703"/>
    <mergeCell ref="N1703:O1703"/>
    <mergeCell ref="P1703:Q1703"/>
    <mergeCell ref="O1702:P1702"/>
    <mergeCell ref="Q1702:R1702"/>
    <mergeCell ref="S1702:T1702"/>
    <mergeCell ref="U1702:V1702"/>
    <mergeCell ref="W1702:X1702"/>
    <mergeCell ref="Y1702:Z1702"/>
    <mergeCell ref="R1701:S1701"/>
    <mergeCell ref="T1701:U1701"/>
    <mergeCell ref="V1701:W1701"/>
    <mergeCell ref="X1701:Y1701"/>
    <mergeCell ref="Z1701:AA1701"/>
    <mergeCell ref="E1702:F1702"/>
    <mergeCell ref="G1702:H1702"/>
    <mergeCell ref="I1702:J1702"/>
    <mergeCell ref="K1702:L1702"/>
    <mergeCell ref="M1702:N1702"/>
    <mergeCell ref="F1701:G1701"/>
    <mergeCell ref="H1701:I1701"/>
    <mergeCell ref="J1701:K1701"/>
    <mergeCell ref="L1701:M1701"/>
    <mergeCell ref="N1701:O1701"/>
    <mergeCell ref="P1701:Q1701"/>
    <mergeCell ref="O1700:P1700"/>
    <mergeCell ref="Q1700:R1700"/>
    <mergeCell ref="S1700:T1700"/>
    <mergeCell ref="U1700:V1700"/>
    <mergeCell ref="W1700:X1700"/>
    <mergeCell ref="Y1700:Z1700"/>
    <mergeCell ref="R1699:S1699"/>
    <mergeCell ref="T1699:U1699"/>
    <mergeCell ref="V1699:W1699"/>
    <mergeCell ref="X1699:Y1699"/>
    <mergeCell ref="Z1699:AA1699"/>
    <mergeCell ref="E1700:F1700"/>
    <mergeCell ref="G1700:H1700"/>
    <mergeCell ref="I1700:J1700"/>
    <mergeCell ref="K1700:L1700"/>
    <mergeCell ref="M1700:N1700"/>
    <mergeCell ref="F1699:G1699"/>
    <mergeCell ref="H1699:I1699"/>
    <mergeCell ref="J1699:K1699"/>
    <mergeCell ref="L1699:M1699"/>
    <mergeCell ref="N1699:O1699"/>
    <mergeCell ref="P1699:Q1699"/>
    <mergeCell ref="O1698:P1698"/>
    <mergeCell ref="Q1698:R1698"/>
    <mergeCell ref="S1698:T1698"/>
    <mergeCell ref="U1698:V1698"/>
    <mergeCell ref="W1698:X1698"/>
    <mergeCell ref="Y1698:Z1698"/>
    <mergeCell ref="R1697:S1697"/>
    <mergeCell ref="T1697:U1697"/>
    <mergeCell ref="V1697:W1697"/>
    <mergeCell ref="X1697:Y1697"/>
    <mergeCell ref="Z1697:AA1697"/>
    <mergeCell ref="E1698:F1698"/>
    <mergeCell ref="G1698:H1698"/>
    <mergeCell ref="I1698:J1698"/>
    <mergeCell ref="K1698:L1698"/>
    <mergeCell ref="M1698:N1698"/>
    <mergeCell ref="F1697:G1697"/>
    <mergeCell ref="H1697:I1697"/>
    <mergeCell ref="J1697:K1697"/>
    <mergeCell ref="L1697:M1697"/>
    <mergeCell ref="N1697:O1697"/>
    <mergeCell ref="P1697:Q1697"/>
    <mergeCell ref="O1696:P1696"/>
    <mergeCell ref="Q1696:R1696"/>
    <mergeCell ref="S1696:T1696"/>
    <mergeCell ref="U1696:V1696"/>
    <mergeCell ref="W1696:X1696"/>
    <mergeCell ref="Y1696:Z1696"/>
    <mergeCell ref="R1695:S1695"/>
    <mergeCell ref="T1695:U1695"/>
    <mergeCell ref="V1695:W1695"/>
    <mergeCell ref="X1695:Y1695"/>
    <mergeCell ref="Z1695:AA1695"/>
    <mergeCell ref="E1696:F1696"/>
    <mergeCell ref="G1696:H1696"/>
    <mergeCell ref="I1696:J1696"/>
    <mergeCell ref="K1696:L1696"/>
    <mergeCell ref="M1696:N1696"/>
    <mergeCell ref="F1695:G1695"/>
    <mergeCell ref="H1695:I1695"/>
    <mergeCell ref="J1695:K1695"/>
    <mergeCell ref="L1695:M1695"/>
    <mergeCell ref="N1695:O1695"/>
    <mergeCell ref="P1695:Q1695"/>
    <mergeCell ref="O1694:P1694"/>
    <mergeCell ref="Q1694:R1694"/>
    <mergeCell ref="S1694:T1694"/>
    <mergeCell ref="U1694:V1694"/>
    <mergeCell ref="W1694:X1694"/>
    <mergeCell ref="Y1694:Z1694"/>
    <mergeCell ref="R1693:S1693"/>
    <mergeCell ref="T1693:U1693"/>
    <mergeCell ref="V1693:W1693"/>
    <mergeCell ref="X1693:Y1693"/>
    <mergeCell ref="Z1693:AA1693"/>
    <mergeCell ref="E1694:F1694"/>
    <mergeCell ref="G1694:H1694"/>
    <mergeCell ref="I1694:J1694"/>
    <mergeCell ref="K1694:L1694"/>
    <mergeCell ref="M1694:N1694"/>
    <mergeCell ref="F1693:G1693"/>
    <mergeCell ref="H1693:I1693"/>
    <mergeCell ref="J1693:K1693"/>
    <mergeCell ref="L1693:M1693"/>
    <mergeCell ref="N1693:O1693"/>
    <mergeCell ref="P1693:Q1693"/>
    <mergeCell ref="O1692:P1692"/>
    <mergeCell ref="Q1692:R1692"/>
    <mergeCell ref="S1692:T1692"/>
    <mergeCell ref="U1692:V1692"/>
    <mergeCell ref="W1692:X1692"/>
    <mergeCell ref="Y1692:Z1692"/>
    <mergeCell ref="R1691:S1691"/>
    <mergeCell ref="T1691:U1691"/>
    <mergeCell ref="V1691:W1691"/>
    <mergeCell ref="X1691:Y1691"/>
    <mergeCell ref="Z1691:AA1691"/>
    <mergeCell ref="E1692:F1692"/>
    <mergeCell ref="G1692:H1692"/>
    <mergeCell ref="I1692:J1692"/>
    <mergeCell ref="K1692:L1692"/>
    <mergeCell ref="M1692:N1692"/>
    <mergeCell ref="F1691:G1691"/>
    <mergeCell ref="H1691:I1691"/>
    <mergeCell ref="J1691:K1691"/>
    <mergeCell ref="L1691:M1691"/>
    <mergeCell ref="N1691:O1691"/>
    <mergeCell ref="P1691:Q1691"/>
    <mergeCell ref="O1690:P1690"/>
    <mergeCell ref="Q1690:R1690"/>
    <mergeCell ref="S1690:T1690"/>
    <mergeCell ref="U1690:V1690"/>
    <mergeCell ref="W1690:X1690"/>
    <mergeCell ref="Y1690:Z1690"/>
    <mergeCell ref="R1689:S1689"/>
    <mergeCell ref="T1689:U1689"/>
    <mergeCell ref="V1689:W1689"/>
    <mergeCell ref="X1689:Y1689"/>
    <mergeCell ref="Z1689:AA1689"/>
    <mergeCell ref="E1690:F1690"/>
    <mergeCell ref="G1690:H1690"/>
    <mergeCell ref="I1690:J1690"/>
    <mergeCell ref="K1690:L1690"/>
    <mergeCell ref="M1690:N1690"/>
    <mergeCell ref="F1689:G1689"/>
    <mergeCell ref="H1689:I1689"/>
    <mergeCell ref="J1689:K1689"/>
    <mergeCell ref="L1689:M1689"/>
    <mergeCell ref="N1689:O1689"/>
    <mergeCell ref="P1689:Q1689"/>
    <mergeCell ref="O1688:P1688"/>
    <mergeCell ref="Q1688:R1688"/>
    <mergeCell ref="S1688:T1688"/>
    <mergeCell ref="U1688:V1688"/>
    <mergeCell ref="W1688:X1688"/>
    <mergeCell ref="Y1688:Z1688"/>
    <mergeCell ref="R1687:S1687"/>
    <mergeCell ref="T1687:U1687"/>
    <mergeCell ref="V1687:W1687"/>
    <mergeCell ref="X1687:Y1687"/>
    <mergeCell ref="Z1687:AA1687"/>
    <mergeCell ref="E1688:F1688"/>
    <mergeCell ref="G1688:H1688"/>
    <mergeCell ref="I1688:J1688"/>
    <mergeCell ref="K1688:L1688"/>
    <mergeCell ref="M1688:N1688"/>
    <mergeCell ref="F1687:G1687"/>
    <mergeCell ref="H1687:I1687"/>
    <mergeCell ref="J1687:K1687"/>
    <mergeCell ref="L1687:M1687"/>
    <mergeCell ref="N1687:O1687"/>
    <mergeCell ref="P1687:Q1687"/>
    <mergeCell ref="O1686:P1686"/>
    <mergeCell ref="Q1686:R1686"/>
    <mergeCell ref="S1686:T1686"/>
    <mergeCell ref="U1686:V1686"/>
    <mergeCell ref="W1686:X1686"/>
    <mergeCell ref="Y1686:Z1686"/>
    <mergeCell ref="R1685:S1685"/>
    <mergeCell ref="T1685:U1685"/>
    <mergeCell ref="V1685:W1685"/>
    <mergeCell ref="X1685:Y1685"/>
    <mergeCell ref="Z1685:AA1685"/>
    <mergeCell ref="E1686:F1686"/>
    <mergeCell ref="G1686:H1686"/>
    <mergeCell ref="I1686:J1686"/>
    <mergeCell ref="K1686:L1686"/>
    <mergeCell ref="M1686:N1686"/>
    <mergeCell ref="F1685:G1685"/>
    <mergeCell ref="H1685:I1685"/>
    <mergeCell ref="J1685:K1685"/>
    <mergeCell ref="L1685:M1685"/>
    <mergeCell ref="N1685:O1685"/>
    <mergeCell ref="P1685:Q1685"/>
    <mergeCell ref="O1684:P1684"/>
    <mergeCell ref="Q1684:R1684"/>
    <mergeCell ref="S1684:T1684"/>
    <mergeCell ref="U1684:V1684"/>
    <mergeCell ref="W1684:X1684"/>
    <mergeCell ref="Y1684:Z1684"/>
    <mergeCell ref="R1683:S1683"/>
    <mergeCell ref="T1683:U1683"/>
    <mergeCell ref="V1683:W1683"/>
    <mergeCell ref="X1683:Y1683"/>
    <mergeCell ref="Z1683:AA1683"/>
    <mergeCell ref="E1684:F1684"/>
    <mergeCell ref="G1684:H1684"/>
    <mergeCell ref="I1684:J1684"/>
    <mergeCell ref="K1684:L1684"/>
    <mergeCell ref="M1684:N1684"/>
    <mergeCell ref="F1683:G1683"/>
    <mergeCell ref="H1683:I1683"/>
    <mergeCell ref="J1683:K1683"/>
    <mergeCell ref="L1683:M1683"/>
    <mergeCell ref="N1683:O1683"/>
    <mergeCell ref="P1683:Q1683"/>
    <mergeCell ref="O1682:P1682"/>
    <mergeCell ref="Q1682:R1682"/>
    <mergeCell ref="S1682:T1682"/>
    <mergeCell ref="U1682:V1682"/>
    <mergeCell ref="W1682:X1682"/>
    <mergeCell ref="Y1682:Z1682"/>
    <mergeCell ref="R1681:S1681"/>
    <mergeCell ref="T1681:U1681"/>
    <mergeCell ref="V1681:W1681"/>
    <mergeCell ref="X1681:Y1681"/>
    <mergeCell ref="Z1681:AA1681"/>
    <mergeCell ref="E1682:F1682"/>
    <mergeCell ref="G1682:H1682"/>
    <mergeCell ref="I1682:J1682"/>
    <mergeCell ref="K1682:L1682"/>
    <mergeCell ref="M1682:N1682"/>
    <mergeCell ref="F1681:G1681"/>
    <mergeCell ref="H1681:I1681"/>
    <mergeCell ref="J1681:K1681"/>
    <mergeCell ref="L1681:M1681"/>
    <mergeCell ref="N1681:O1681"/>
    <mergeCell ref="P1681:Q1681"/>
    <mergeCell ref="O1680:P1680"/>
    <mergeCell ref="Q1680:R1680"/>
    <mergeCell ref="S1680:T1680"/>
    <mergeCell ref="U1680:V1680"/>
    <mergeCell ref="W1680:X1680"/>
    <mergeCell ref="Y1680:Z1680"/>
    <mergeCell ref="R1679:S1679"/>
    <mergeCell ref="T1679:U1679"/>
    <mergeCell ref="V1679:W1679"/>
    <mergeCell ref="X1679:Y1679"/>
    <mergeCell ref="Z1679:AA1679"/>
    <mergeCell ref="E1680:F1680"/>
    <mergeCell ref="G1680:H1680"/>
    <mergeCell ref="I1680:J1680"/>
    <mergeCell ref="K1680:L1680"/>
    <mergeCell ref="M1680:N1680"/>
    <mergeCell ref="F1679:G1679"/>
    <mergeCell ref="H1679:I1679"/>
    <mergeCell ref="J1679:K1679"/>
    <mergeCell ref="L1679:M1679"/>
    <mergeCell ref="N1679:O1679"/>
    <mergeCell ref="P1679:Q1679"/>
    <mergeCell ref="O1678:P1678"/>
    <mergeCell ref="Q1678:R1678"/>
    <mergeCell ref="S1678:T1678"/>
    <mergeCell ref="U1678:V1678"/>
    <mergeCell ref="W1678:X1678"/>
    <mergeCell ref="Y1678:Z1678"/>
    <mergeCell ref="R1677:S1677"/>
    <mergeCell ref="T1677:U1677"/>
    <mergeCell ref="V1677:W1677"/>
    <mergeCell ref="X1677:Y1677"/>
    <mergeCell ref="Z1677:AA1677"/>
    <mergeCell ref="E1678:F1678"/>
    <mergeCell ref="G1678:H1678"/>
    <mergeCell ref="I1678:J1678"/>
    <mergeCell ref="K1678:L1678"/>
    <mergeCell ref="M1678:N1678"/>
    <mergeCell ref="F1677:G1677"/>
    <mergeCell ref="H1677:I1677"/>
    <mergeCell ref="J1677:K1677"/>
    <mergeCell ref="L1677:M1677"/>
    <mergeCell ref="N1677:O1677"/>
    <mergeCell ref="P1677:Q1677"/>
    <mergeCell ref="O1676:P1676"/>
    <mergeCell ref="Q1676:R1676"/>
    <mergeCell ref="S1676:T1676"/>
    <mergeCell ref="U1676:V1676"/>
    <mergeCell ref="W1676:X1676"/>
    <mergeCell ref="Y1676:Z1676"/>
    <mergeCell ref="R1675:S1675"/>
    <mergeCell ref="T1675:U1675"/>
    <mergeCell ref="V1675:W1675"/>
    <mergeCell ref="X1675:Y1675"/>
    <mergeCell ref="Z1675:AA1675"/>
    <mergeCell ref="E1676:F1676"/>
    <mergeCell ref="G1676:H1676"/>
    <mergeCell ref="I1676:J1676"/>
    <mergeCell ref="K1676:L1676"/>
    <mergeCell ref="M1676:N1676"/>
    <mergeCell ref="F1675:G1675"/>
    <mergeCell ref="H1675:I1675"/>
    <mergeCell ref="J1675:K1675"/>
    <mergeCell ref="L1675:M1675"/>
    <mergeCell ref="N1675:O1675"/>
    <mergeCell ref="P1675:Q1675"/>
    <mergeCell ref="O1674:P1674"/>
    <mergeCell ref="Q1674:R1674"/>
    <mergeCell ref="S1674:T1674"/>
    <mergeCell ref="U1674:V1674"/>
    <mergeCell ref="W1674:X1674"/>
    <mergeCell ref="Y1674:Z1674"/>
    <mergeCell ref="R1673:S1673"/>
    <mergeCell ref="T1673:U1673"/>
    <mergeCell ref="V1673:W1673"/>
    <mergeCell ref="X1673:Y1673"/>
    <mergeCell ref="Z1673:AA1673"/>
    <mergeCell ref="E1674:F1674"/>
    <mergeCell ref="G1674:H1674"/>
    <mergeCell ref="I1674:J1674"/>
    <mergeCell ref="K1674:L1674"/>
    <mergeCell ref="M1674:N1674"/>
    <mergeCell ref="F1673:G1673"/>
    <mergeCell ref="H1673:I1673"/>
    <mergeCell ref="J1673:K1673"/>
    <mergeCell ref="L1673:M1673"/>
    <mergeCell ref="N1673:O1673"/>
    <mergeCell ref="P1673:Q1673"/>
    <mergeCell ref="O1672:P1672"/>
    <mergeCell ref="Q1672:R1672"/>
    <mergeCell ref="S1672:T1672"/>
    <mergeCell ref="U1672:V1672"/>
    <mergeCell ref="W1672:X1672"/>
    <mergeCell ref="Y1672:Z1672"/>
    <mergeCell ref="R1671:S1671"/>
    <mergeCell ref="T1671:U1671"/>
    <mergeCell ref="V1671:W1671"/>
    <mergeCell ref="X1671:Y1671"/>
    <mergeCell ref="Z1671:AA1671"/>
    <mergeCell ref="E1672:F1672"/>
    <mergeCell ref="G1672:H1672"/>
    <mergeCell ref="I1672:J1672"/>
    <mergeCell ref="K1672:L1672"/>
    <mergeCell ref="M1672:N1672"/>
    <mergeCell ref="F1671:G1671"/>
    <mergeCell ref="H1671:I1671"/>
    <mergeCell ref="J1671:K1671"/>
    <mergeCell ref="L1671:M1671"/>
    <mergeCell ref="N1671:O1671"/>
    <mergeCell ref="P1671:Q1671"/>
    <mergeCell ref="O1670:P1670"/>
    <mergeCell ref="Q1670:R1670"/>
    <mergeCell ref="S1670:T1670"/>
    <mergeCell ref="U1670:V1670"/>
    <mergeCell ref="W1670:X1670"/>
    <mergeCell ref="Y1670:Z1670"/>
    <mergeCell ref="R1669:S1669"/>
    <mergeCell ref="T1669:U1669"/>
    <mergeCell ref="V1669:W1669"/>
    <mergeCell ref="X1669:Y1669"/>
    <mergeCell ref="Z1669:AA1669"/>
    <mergeCell ref="E1670:F1670"/>
    <mergeCell ref="G1670:H1670"/>
    <mergeCell ref="I1670:J1670"/>
    <mergeCell ref="K1670:L1670"/>
    <mergeCell ref="M1670:N1670"/>
    <mergeCell ref="F1669:G1669"/>
    <mergeCell ref="H1669:I1669"/>
    <mergeCell ref="J1669:K1669"/>
    <mergeCell ref="L1669:M1669"/>
    <mergeCell ref="N1669:O1669"/>
    <mergeCell ref="P1669:Q1669"/>
    <mergeCell ref="O1668:P1668"/>
    <mergeCell ref="Q1668:R1668"/>
    <mergeCell ref="S1668:T1668"/>
    <mergeCell ref="U1668:V1668"/>
    <mergeCell ref="W1668:X1668"/>
    <mergeCell ref="Y1668:Z1668"/>
    <mergeCell ref="R1667:S1667"/>
    <mergeCell ref="T1667:U1667"/>
    <mergeCell ref="V1667:W1667"/>
    <mergeCell ref="X1667:Y1667"/>
    <mergeCell ref="Z1667:AA1667"/>
    <mergeCell ref="E1668:F1668"/>
    <mergeCell ref="G1668:H1668"/>
    <mergeCell ref="I1668:J1668"/>
    <mergeCell ref="K1668:L1668"/>
    <mergeCell ref="M1668:N1668"/>
    <mergeCell ref="F1667:G1667"/>
    <mergeCell ref="H1667:I1667"/>
    <mergeCell ref="J1667:K1667"/>
    <mergeCell ref="L1667:M1667"/>
    <mergeCell ref="N1667:O1667"/>
    <mergeCell ref="P1667:Q1667"/>
    <mergeCell ref="O1666:P1666"/>
    <mergeCell ref="Q1666:R1666"/>
    <mergeCell ref="S1666:T1666"/>
    <mergeCell ref="U1666:V1666"/>
    <mergeCell ref="W1666:X1666"/>
    <mergeCell ref="Y1666:Z1666"/>
    <mergeCell ref="R1665:S1665"/>
    <mergeCell ref="T1665:U1665"/>
    <mergeCell ref="V1665:W1665"/>
    <mergeCell ref="X1665:Y1665"/>
    <mergeCell ref="Z1665:AA1665"/>
    <mergeCell ref="E1666:F1666"/>
    <mergeCell ref="G1666:H1666"/>
    <mergeCell ref="I1666:J1666"/>
    <mergeCell ref="K1666:L1666"/>
    <mergeCell ref="M1666:N1666"/>
    <mergeCell ref="F1665:G1665"/>
    <mergeCell ref="H1665:I1665"/>
    <mergeCell ref="J1665:K1665"/>
    <mergeCell ref="L1665:M1665"/>
    <mergeCell ref="N1665:O1665"/>
    <mergeCell ref="P1665:Q1665"/>
    <mergeCell ref="O1664:P1664"/>
    <mergeCell ref="Q1664:R1664"/>
    <mergeCell ref="S1664:T1664"/>
    <mergeCell ref="U1664:V1664"/>
    <mergeCell ref="W1664:X1664"/>
    <mergeCell ref="Y1664:Z1664"/>
    <mergeCell ref="R1663:S1663"/>
    <mergeCell ref="T1663:U1663"/>
    <mergeCell ref="V1663:W1663"/>
    <mergeCell ref="X1663:Y1663"/>
    <mergeCell ref="Z1663:AA1663"/>
    <mergeCell ref="E1664:F1664"/>
    <mergeCell ref="G1664:H1664"/>
    <mergeCell ref="I1664:J1664"/>
    <mergeCell ref="K1664:L1664"/>
    <mergeCell ref="M1664:N1664"/>
    <mergeCell ref="F1663:G1663"/>
    <mergeCell ref="H1663:I1663"/>
    <mergeCell ref="J1663:K1663"/>
    <mergeCell ref="L1663:M1663"/>
    <mergeCell ref="N1663:O1663"/>
    <mergeCell ref="P1663:Q1663"/>
    <mergeCell ref="O1662:P1662"/>
    <mergeCell ref="Q1662:R1662"/>
    <mergeCell ref="S1662:T1662"/>
    <mergeCell ref="U1662:V1662"/>
    <mergeCell ref="W1662:X1662"/>
    <mergeCell ref="Y1662:Z1662"/>
    <mergeCell ref="R1661:S1661"/>
    <mergeCell ref="T1661:U1661"/>
    <mergeCell ref="V1661:W1661"/>
    <mergeCell ref="X1661:Y1661"/>
    <mergeCell ref="Z1661:AA1661"/>
    <mergeCell ref="E1662:F1662"/>
    <mergeCell ref="G1662:H1662"/>
    <mergeCell ref="I1662:J1662"/>
    <mergeCell ref="K1662:L1662"/>
    <mergeCell ref="M1662:N1662"/>
    <mergeCell ref="F1661:G1661"/>
    <mergeCell ref="H1661:I1661"/>
    <mergeCell ref="J1661:K1661"/>
    <mergeCell ref="L1661:M1661"/>
    <mergeCell ref="N1661:O1661"/>
    <mergeCell ref="P1661:Q1661"/>
    <mergeCell ref="O1660:P1660"/>
    <mergeCell ref="Q1660:R1660"/>
    <mergeCell ref="S1660:T1660"/>
    <mergeCell ref="U1660:V1660"/>
    <mergeCell ref="W1660:X1660"/>
    <mergeCell ref="Y1660:Z1660"/>
    <mergeCell ref="R1659:S1659"/>
    <mergeCell ref="T1659:U1659"/>
    <mergeCell ref="V1659:W1659"/>
    <mergeCell ref="X1659:Y1659"/>
    <mergeCell ref="Z1659:AA1659"/>
    <mergeCell ref="E1660:F1660"/>
    <mergeCell ref="G1660:H1660"/>
    <mergeCell ref="I1660:J1660"/>
    <mergeCell ref="K1660:L1660"/>
    <mergeCell ref="M1660:N1660"/>
    <mergeCell ref="F1659:G1659"/>
    <mergeCell ref="H1659:I1659"/>
    <mergeCell ref="J1659:K1659"/>
    <mergeCell ref="L1659:M1659"/>
    <mergeCell ref="N1659:O1659"/>
    <mergeCell ref="P1659:Q1659"/>
    <mergeCell ref="O1658:P1658"/>
    <mergeCell ref="Q1658:R1658"/>
    <mergeCell ref="S1658:T1658"/>
    <mergeCell ref="U1658:V1658"/>
    <mergeCell ref="W1658:X1658"/>
    <mergeCell ref="Y1658:Z1658"/>
    <mergeCell ref="R1657:S1657"/>
    <mergeCell ref="T1657:U1657"/>
    <mergeCell ref="V1657:W1657"/>
    <mergeCell ref="X1657:Y1657"/>
    <mergeCell ref="Z1657:AA1657"/>
    <mergeCell ref="E1658:F1658"/>
    <mergeCell ref="G1658:H1658"/>
    <mergeCell ref="I1658:J1658"/>
    <mergeCell ref="K1658:L1658"/>
    <mergeCell ref="M1658:N1658"/>
    <mergeCell ref="F1657:G1657"/>
    <mergeCell ref="H1657:I1657"/>
    <mergeCell ref="J1657:K1657"/>
    <mergeCell ref="L1657:M1657"/>
    <mergeCell ref="N1657:O1657"/>
    <mergeCell ref="P1657:Q1657"/>
    <mergeCell ref="O1656:P1656"/>
    <mergeCell ref="Q1656:R1656"/>
    <mergeCell ref="S1656:T1656"/>
    <mergeCell ref="U1656:V1656"/>
    <mergeCell ref="W1656:X1656"/>
    <mergeCell ref="Y1656:Z1656"/>
    <mergeCell ref="R1655:S1655"/>
    <mergeCell ref="T1655:U1655"/>
    <mergeCell ref="V1655:W1655"/>
    <mergeCell ref="X1655:Y1655"/>
    <mergeCell ref="Z1655:AA1655"/>
    <mergeCell ref="E1656:F1656"/>
    <mergeCell ref="G1656:H1656"/>
    <mergeCell ref="I1656:J1656"/>
    <mergeCell ref="K1656:L1656"/>
    <mergeCell ref="M1656:N1656"/>
    <mergeCell ref="F1655:G1655"/>
    <mergeCell ref="H1655:I1655"/>
    <mergeCell ref="J1655:K1655"/>
    <mergeCell ref="L1655:M1655"/>
    <mergeCell ref="N1655:O1655"/>
    <mergeCell ref="P1655:Q1655"/>
    <mergeCell ref="O1654:P1654"/>
    <mergeCell ref="Q1654:R1654"/>
    <mergeCell ref="S1654:T1654"/>
    <mergeCell ref="U1654:V1654"/>
    <mergeCell ref="W1654:X1654"/>
    <mergeCell ref="Y1654:Z1654"/>
    <mergeCell ref="R1653:S1653"/>
    <mergeCell ref="T1653:U1653"/>
    <mergeCell ref="V1653:W1653"/>
    <mergeCell ref="X1653:Y1653"/>
    <mergeCell ref="Z1653:AA1653"/>
    <mergeCell ref="E1654:F1654"/>
    <mergeCell ref="G1654:H1654"/>
    <mergeCell ref="I1654:J1654"/>
    <mergeCell ref="K1654:L1654"/>
    <mergeCell ref="M1654:N1654"/>
    <mergeCell ref="F1653:G1653"/>
    <mergeCell ref="H1653:I1653"/>
    <mergeCell ref="J1653:K1653"/>
    <mergeCell ref="L1653:M1653"/>
    <mergeCell ref="N1653:O1653"/>
    <mergeCell ref="P1653:Q1653"/>
    <mergeCell ref="O1652:P1652"/>
    <mergeCell ref="Q1652:R1652"/>
    <mergeCell ref="S1652:T1652"/>
    <mergeCell ref="U1652:V1652"/>
    <mergeCell ref="W1652:X1652"/>
    <mergeCell ref="Y1652:Z1652"/>
    <mergeCell ref="R1651:S1651"/>
    <mergeCell ref="T1651:U1651"/>
    <mergeCell ref="V1651:W1651"/>
    <mergeCell ref="X1651:Y1651"/>
    <mergeCell ref="Z1651:AA1651"/>
    <mergeCell ref="E1652:F1652"/>
    <mergeCell ref="G1652:H1652"/>
    <mergeCell ref="I1652:J1652"/>
    <mergeCell ref="K1652:L1652"/>
    <mergeCell ref="M1652:N1652"/>
    <mergeCell ref="F1651:G1651"/>
    <mergeCell ref="H1651:I1651"/>
    <mergeCell ref="J1651:K1651"/>
    <mergeCell ref="L1651:M1651"/>
    <mergeCell ref="N1651:O1651"/>
    <mergeCell ref="P1651:Q1651"/>
    <mergeCell ref="O1650:P1650"/>
    <mergeCell ref="Q1650:R1650"/>
    <mergeCell ref="S1650:T1650"/>
    <mergeCell ref="U1650:V1650"/>
    <mergeCell ref="W1650:X1650"/>
    <mergeCell ref="Y1650:Z1650"/>
    <mergeCell ref="R1649:S1649"/>
    <mergeCell ref="T1649:U1649"/>
    <mergeCell ref="V1649:W1649"/>
    <mergeCell ref="X1649:Y1649"/>
    <mergeCell ref="Z1649:AA1649"/>
    <mergeCell ref="E1650:F1650"/>
    <mergeCell ref="G1650:H1650"/>
    <mergeCell ref="I1650:J1650"/>
    <mergeCell ref="K1650:L1650"/>
    <mergeCell ref="M1650:N1650"/>
    <mergeCell ref="F1649:G1649"/>
    <mergeCell ref="H1649:I1649"/>
    <mergeCell ref="J1649:K1649"/>
    <mergeCell ref="L1649:M1649"/>
    <mergeCell ref="N1649:O1649"/>
    <mergeCell ref="P1649:Q1649"/>
    <mergeCell ref="O1648:P1648"/>
    <mergeCell ref="Q1648:R1648"/>
    <mergeCell ref="S1648:T1648"/>
    <mergeCell ref="U1648:V1648"/>
    <mergeCell ref="W1648:X1648"/>
    <mergeCell ref="Y1648:Z1648"/>
    <mergeCell ref="R1647:S1647"/>
    <mergeCell ref="T1647:U1647"/>
    <mergeCell ref="V1647:W1647"/>
    <mergeCell ref="X1647:Y1647"/>
    <mergeCell ref="Z1647:AA1647"/>
    <mergeCell ref="E1648:F1648"/>
    <mergeCell ref="G1648:H1648"/>
    <mergeCell ref="I1648:J1648"/>
    <mergeCell ref="K1648:L1648"/>
    <mergeCell ref="M1648:N1648"/>
    <mergeCell ref="F1647:G1647"/>
    <mergeCell ref="H1647:I1647"/>
    <mergeCell ref="J1647:K1647"/>
    <mergeCell ref="L1647:M1647"/>
    <mergeCell ref="N1647:O1647"/>
    <mergeCell ref="P1647:Q1647"/>
    <mergeCell ref="O1646:P1646"/>
    <mergeCell ref="Q1646:R1646"/>
    <mergeCell ref="S1646:T1646"/>
    <mergeCell ref="U1646:V1646"/>
    <mergeCell ref="W1646:X1646"/>
    <mergeCell ref="Y1646:Z1646"/>
    <mergeCell ref="R1645:S1645"/>
    <mergeCell ref="T1645:U1645"/>
    <mergeCell ref="V1645:W1645"/>
    <mergeCell ref="X1645:Y1645"/>
    <mergeCell ref="Z1645:AA1645"/>
    <mergeCell ref="E1646:F1646"/>
    <mergeCell ref="G1646:H1646"/>
    <mergeCell ref="I1646:J1646"/>
    <mergeCell ref="K1646:L1646"/>
    <mergeCell ref="M1646:N1646"/>
    <mergeCell ref="F1645:G1645"/>
    <mergeCell ref="H1645:I1645"/>
    <mergeCell ref="J1645:K1645"/>
    <mergeCell ref="L1645:M1645"/>
    <mergeCell ref="N1645:O1645"/>
    <mergeCell ref="P1645:Q1645"/>
    <mergeCell ref="O1644:P1644"/>
    <mergeCell ref="Q1644:R1644"/>
    <mergeCell ref="S1644:T1644"/>
    <mergeCell ref="U1644:V1644"/>
    <mergeCell ref="W1644:X1644"/>
    <mergeCell ref="Y1644:Z1644"/>
    <mergeCell ref="R1643:S1643"/>
    <mergeCell ref="T1643:U1643"/>
    <mergeCell ref="V1643:W1643"/>
    <mergeCell ref="X1643:Y1643"/>
    <mergeCell ref="Z1643:AA1643"/>
    <mergeCell ref="E1644:F1644"/>
    <mergeCell ref="G1644:H1644"/>
    <mergeCell ref="I1644:J1644"/>
    <mergeCell ref="K1644:L1644"/>
    <mergeCell ref="M1644:N1644"/>
    <mergeCell ref="F1643:G1643"/>
    <mergeCell ref="H1643:I1643"/>
    <mergeCell ref="J1643:K1643"/>
    <mergeCell ref="L1643:M1643"/>
    <mergeCell ref="N1643:O1643"/>
    <mergeCell ref="P1643:Q1643"/>
    <mergeCell ref="O1642:P1642"/>
    <mergeCell ref="Q1642:R1642"/>
    <mergeCell ref="S1642:T1642"/>
    <mergeCell ref="U1642:V1642"/>
    <mergeCell ref="W1642:X1642"/>
    <mergeCell ref="Y1642:Z1642"/>
    <mergeCell ref="R1641:S1641"/>
    <mergeCell ref="T1641:U1641"/>
    <mergeCell ref="V1641:W1641"/>
    <mergeCell ref="X1641:Y1641"/>
    <mergeCell ref="Z1641:AA1641"/>
    <mergeCell ref="E1642:F1642"/>
    <mergeCell ref="G1642:H1642"/>
    <mergeCell ref="I1642:J1642"/>
    <mergeCell ref="K1642:L1642"/>
    <mergeCell ref="M1642:N1642"/>
    <mergeCell ref="F1641:G1641"/>
    <mergeCell ref="H1641:I1641"/>
    <mergeCell ref="J1641:K1641"/>
    <mergeCell ref="L1641:M1641"/>
    <mergeCell ref="N1641:O1641"/>
    <mergeCell ref="P1641:Q1641"/>
    <mergeCell ref="O1640:P1640"/>
    <mergeCell ref="Q1640:R1640"/>
    <mergeCell ref="S1640:T1640"/>
    <mergeCell ref="U1640:V1640"/>
    <mergeCell ref="W1640:X1640"/>
    <mergeCell ref="Y1640:Z1640"/>
    <mergeCell ref="R1639:S1639"/>
    <mergeCell ref="T1639:U1639"/>
    <mergeCell ref="V1639:W1639"/>
    <mergeCell ref="X1639:Y1639"/>
    <mergeCell ref="Z1639:AA1639"/>
    <mergeCell ref="E1640:F1640"/>
    <mergeCell ref="G1640:H1640"/>
    <mergeCell ref="I1640:J1640"/>
    <mergeCell ref="K1640:L1640"/>
    <mergeCell ref="M1640:N1640"/>
    <mergeCell ref="F1639:G1639"/>
    <mergeCell ref="H1639:I1639"/>
    <mergeCell ref="J1639:K1639"/>
    <mergeCell ref="L1639:M1639"/>
    <mergeCell ref="N1639:O1639"/>
    <mergeCell ref="P1639:Q1639"/>
    <mergeCell ref="O1638:P1638"/>
    <mergeCell ref="Q1638:R1638"/>
    <mergeCell ref="S1638:T1638"/>
    <mergeCell ref="U1638:V1638"/>
    <mergeCell ref="W1638:X1638"/>
    <mergeCell ref="Y1638:Z1638"/>
    <mergeCell ref="R1637:S1637"/>
    <mergeCell ref="T1637:U1637"/>
    <mergeCell ref="V1637:W1637"/>
    <mergeCell ref="X1637:Y1637"/>
    <mergeCell ref="Z1637:AA1637"/>
    <mergeCell ref="E1638:F1638"/>
    <mergeCell ref="G1638:H1638"/>
    <mergeCell ref="I1638:J1638"/>
    <mergeCell ref="K1638:L1638"/>
    <mergeCell ref="M1638:N1638"/>
    <mergeCell ref="F1637:G1637"/>
    <mergeCell ref="H1637:I1637"/>
    <mergeCell ref="J1637:K1637"/>
    <mergeCell ref="L1637:M1637"/>
    <mergeCell ref="N1637:O1637"/>
    <mergeCell ref="P1637:Q1637"/>
    <mergeCell ref="O1636:P1636"/>
    <mergeCell ref="Q1636:R1636"/>
    <mergeCell ref="S1636:T1636"/>
    <mergeCell ref="U1636:V1636"/>
    <mergeCell ref="W1636:X1636"/>
    <mergeCell ref="Y1636:Z1636"/>
    <mergeCell ref="R1635:S1635"/>
    <mergeCell ref="T1635:U1635"/>
    <mergeCell ref="V1635:W1635"/>
    <mergeCell ref="X1635:Y1635"/>
    <mergeCell ref="Z1635:AA1635"/>
    <mergeCell ref="E1636:F1636"/>
    <mergeCell ref="G1636:H1636"/>
    <mergeCell ref="I1636:J1636"/>
    <mergeCell ref="K1636:L1636"/>
    <mergeCell ref="M1636:N1636"/>
    <mergeCell ref="F1635:G1635"/>
    <mergeCell ref="H1635:I1635"/>
    <mergeCell ref="J1635:K1635"/>
    <mergeCell ref="L1635:M1635"/>
    <mergeCell ref="N1635:O1635"/>
    <mergeCell ref="P1635:Q1635"/>
    <mergeCell ref="O1634:P1634"/>
    <mergeCell ref="Q1634:R1634"/>
    <mergeCell ref="S1634:T1634"/>
    <mergeCell ref="U1634:V1634"/>
    <mergeCell ref="W1634:X1634"/>
    <mergeCell ref="Y1634:Z1634"/>
    <mergeCell ref="R1633:S1633"/>
    <mergeCell ref="T1633:U1633"/>
    <mergeCell ref="V1633:W1633"/>
    <mergeCell ref="X1633:Y1633"/>
    <mergeCell ref="Z1633:AA1633"/>
    <mergeCell ref="E1634:F1634"/>
    <mergeCell ref="G1634:H1634"/>
    <mergeCell ref="I1634:J1634"/>
    <mergeCell ref="K1634:L1634"/>
    <mergeCell ref="M1634:N1634"/>
    <mergeCell ref="F1633:G1633"/>
    <mergeCell ref="H1633:I1633"/>
    <mergeCell ref="J1633:K1633"/>
    <mergeCell ref="L1633:M1633"/>
    <mergeCell ref="N1633:O1633"/>
    <mergeCell ref="P1633:Q1633"/>
    <mergeCell ref="O1632:P1632"/>
    <mergeCell ref="Q1632:R1632"/>
    <mergeCell ref="S1632:T1632"/>
    <mergeCell ref="U1632:V1632"/>
    <mergeCell ref="W1632:X1632"/>
    <mergeCell ref="Y1632:Z1632"/>
    <mergeCell ref="R1631:S1631"/>
    <mergeCell ref="T1631:U1631"/>
    <mergeCell ref="V1631:W1631"/>
    <mergeCell ref="X1631:Y1631"/>
    <mergeCell ref="Z1631:AA1631"/>
    <mergeCell ref="E1632:F1632"/>
    <mergeCell ref="G1632:H1632"/>
    <mergeCell ref="I1632:J1632"/>
    <mergeCell ref="K1632:L1632"/>
    <mergeCell ref="M1632:N1632"/>
    <mergeCell ref="F1631:G1631"/>
    <mergeCell ref="H1631:I1631"/>
    <mergeCell ref="J1631:K1631"/>
    <mergeCell ref="L1631:M1631"/>
    <mergeCell ref="N1631:O1631"/>
    <mergeCell ref="P1631:Q1631"/>
    <mergeCell ref="O1630:P1630"/>
    <mergeCell ref="Q1630:R1630"/>
    <mergeCell ref="S1630:T1630"/>
    <mergeCell ref="U1630:V1630"/>
    <mergeCell ref="W1630:X1630"/>
    <mergeCell ref="Y1630:Z1630"/>
    <mergeCell ref="R1629:S1629"/>
    <mergeCell ref="T1629:U1629"/>
    <mergeCell ref="V1629:W1629"/>
    <mergeCell ref="X1629:Y1629"/>
    <mergeCell ref="Z1629:AA1629"/>
    <mergeCell ref="E1630:F1630"/>
    <mergeCell ref="G1630:H1630"/>
    <mergeCell ref="I1630:J1630"/>
    <mergeCell ref="K1630:L1630"/>
    <mergeCell ref="M1630:N1630"/>
    <mergeCell ref="F1629:G1629"/>
    <mergeCell ref="H1629:I1629"/>
    <mergeCell ref="J1629:K1629"/>
    <mergeCell ref="L1629:M1629"/>
    <mergeCell ref="N1629:O1629"/>
    <mergeCell ref="P1629:Q1629"/>
    <mergeCell ref="O1628:P1628"/>
    <mergeCell ref="Q1628:R1628"/>
    <mergeCell ref="S1628:T1628"/>
    <mergeCell ref="U1628:V1628"/>
    <mergeCell ref="W1628:X1628"/>
    <mergeCell ref="Y1628:Z1628"/>
    <mergeCell ref="R1627:S1627"/>
    <mergeCell ref="T1627:U1627"/>
    <mergeCell ref="V1627:W1627"/>
    <mergeCell ref="X1627:Y1627"/>
    <mergeCell ref="Z1627:AA1627"/>
    <mergeCell ref="E1628:F1628"/>
    <mergeCell ref="G1628:H1628"/>
    <mergeCell ref="I1628:J1628"/>
    <mergeCell ref="K1628:L1628"/>
    <mergeCell ref="M1628:N1628"/>
    <mergeCell ref="F1627:G1627"/>
    <mergeCell ref="H1627:I1627"/>
    <mergeCell ref="J1627:K1627"/>
    <mergeCell ref="L1627:M1627"/>
    <mergeCell ref="N1627:O1627"/>
    <mergeCell ref="P1627:Q1627"/>
    <mergeCell ref="O1626:P1626"/>
    <mergeCell ref="Q1626:R1626"/>
    <mergeCell ref="S1626:T1626"/>
    <mergeCell ref="U1626:V1626"/>
    <mergeCell ref="W1626:X1626"/>
    <mergeCell ref="Y1626:Z1626"/>
    <mergeCell ref="R1625:S1625"/>
    <mergeCell ref="T1625:U1625"/>
    <mergeCell ref="V1625:W1625"/>
    <mergeCell ref="X1625:Y1625"/>
    <mergeCell ref="Z1625:AA1625"/>
    <mergeCell ref="E1626:F1626"/>
    <mergeCell ref="G1626:H1626"/>
    <mergeCell ref="I1626:J1626"/>
    <mergeCell ref="K1626:L1626"/>
    <mergeCell ref="M1626:N1626"/>
    <mergeCell ref="F1625:G1625"/>
    <mergeCell ref="H1625:I1625"/>
    <mergeCell ref="J1625:K1625"/>
    <mergeCell ref="L1625:M1625"/>
    <mergeCell ref="N1625:O1625"/>
    <mergeCell ref="P1625:Q1625"/>
    <mergeCell ref="O1624:P1624"/>
    <mergeCell ref="Q1624:R1624"/>
    <mergeCell ref="S1624:T1624"/>
    <mergeCell ref="U1624:V1624"/>
    <mergeCell ref="W1624:X1624"/>
    <mergeCell ref="Y1624:Z1624"/>
    <mergeCell ref="R1623:S1623"/>
    <mergeCell ref="T1623:U1623"/>
    <mergeCell ref="V1623:W1623"/>
    <mergeCell ref="X1623:Y1623"/>
    <mergeCell ref="Z1623:AA1623"/>
    <mergeCell ref="E1624:F1624"/>
    <mergeCell ref="G1624:H1624"/>
    <mergeCell ref="I1624:J1624"/>
    <mergeCell ref="K1624:L1624"/>
    <mergeCell ref="M1624:N1624"/>
    <mergeCell ref="F1623:G1623"/>
    <mergeCell ref="H1623:I1623"/>
    <mergeCell ref="J1623:K1623"/>
    <mergeCell ref="L1623:M1623"/>
    <mergeCell ref="N1623:O1623"/>
    <mergeCell ref="P1623:Q1623"/>
    <mergeCell ref="O1622:P1622"/>
    <mergeCell ref="Q1622:R1622"/>
    <mergeCell ref="S1622:T1622"/>
    <mergeCell ref="U1622:V1622"/>
    <mergeCell ref="W1622:X1622"/>
    <mergeCell ref="Y1622:Z1622"/>
    <mergeCell ref="R1621:S1621"/>
    <mergeCell ref="T1621:U1621"/>
    <mergeCell ref="V1621:W1621"/>
    <mergeCell ref="X1621:Y1621"/>
    <mergeCell ref="Z1621:AA1621"/>
    <mergeCell ref="E1622:F1622"/>
    <mergeCell ref="G1622:H1622"/>
    <mergeCell ref="I1622:J1622"/>
    <mergeCell ref="K1622:L1622"/>
    <mergeCell ref="M1622:N1622"/>
    <mergeCell ref="F1621:G1621"/>
    <mergeCell ref="H1621:I1621"/>
    <mergeCell ref="J1621:K1621"/>
    <mergeCell ref="L1621:M1621"/>
    <mergeCell ref="N1621:O1621"/>
    <mergeCell ref="P1621:Q1621"/>
    <mergeCell ref="O1620:P1620"/>
    <mergeCell ref="Q1620:R1620"/>
    <mergeCell ref="S1620:T1620"/>
    <mergeCell ref="U1620:V1620"/>
    <mergeCell ref="W1620:X1620"/>
    <mergeCell ref="Y1620:Z1620"/>
    <mergeCell ref="R1619:S1619"/>
    <mergeCell ref="T1619:U1619"/>
    <mergeCell ref="V1619:W1619"/>
    <mergeCell ref="X1619:Y1619"/>
    <mergeCell ref="Z1619:AA1619"/>
    <mergeCell ref="E1620:F1620"/>
    <mergeCell ref="G1620:H1620"/>
    <mergeCell ref="I1620:J1620"/>
    <mergeCell ref="K1620:L1620"/>
    <mergeCell ref="M1620:N1620"/>
    <mergeCell ref="F1619:G1619"/>
    <mergeCell ref="H1619:I1619"/>
    <mergeCell ref="J1619:K1619"/>
    <mergeCell ref="L1619:M1619"/>
    <mergeCell ref="N1619:O1619"/>
    <mergeCell ref="P1619:Q1619"/>
    <mergeCell ref="O1618:P1618"/>
    <mergeCell ref="Q1618:R1618"/>
    <mergeCell ref="S1618:T1618"/>
    <mergeCell ref="U1618:V1618"/>
    <mergeCell ref="W1618:X1618"/>
    <mergeCell ref="Y1618:Z1618"/>
    <mergeCell ref="R1617:S1617"/>
    <mergeCell ref="T1617:U1617"/>
    <mergeCell ref="V1617:W1617"/>
    <mergeCell ref="X1617:Y1617"/>
    <mergeCell ref="Z1617:AA1617"/>
    <mergeCell ref="E1618:F1618"/>
    <mergeCell ref="G1618:H1618"/>
    <mergeCell ref="I1618:J1618"/>
    <mergeCell ref="K1618:L1618"/>
    <mergeCell ref="M1618:N1618"/>
    <mergeCell ref="F1617:G1617"/>
    <mergeCell ref="H1617:I1617"/>
    <mergeCell ref="J1617:K1617"/>
    <mergeCell ref="L1617:M1617"/>
    <mergeCell ref="N1617:O1617"/>
    <mergeCell ref="P1617:Q1617"/>
    <mergeCell ref="O1616:P1616"/>
    <mergeCell ref="Q1616:R1616"/>
    <mergeCell ref="S1616:T1616"/>
    <mergeCell ref="U1616:V1616"/>
    <mergeCell ref="W1616:X1616"/>
    <mergeCell ref="Y1616:Z1616"/>
    <mergeCell ref="R1615:S1615"/>
    <mergeCell ref="T1615:U1615"/>
    <mergeCell ref="V1615:W1615"/>
    <mergeCell ref="X1615:Y1615"/>
    <mergeCell ref="Z1615:AA1615"/>
    <mergeCell ref="E1616:F1616"/>
    <mergeCell ref="G1616:H1616"/>
    <mergeCell ref="I1616:J1616"/>
    <mergeCell ref="K1616:L1616"/>
    <mergeCell ref="M1616:N1616"/>
    <mergeCell ref="F1615:G1615"/>
    <mergeCell ref="H1615:I1615"/>
    <mergeCell ref="J1615:K1615"/>
    <mergeCell ref="L1615:M1615"/>
    <mergeCell ref="N1615:O1615"/>
    <mergeCell ref="P1615:Q1615"/>
    <mergeCell ref="O1614:P1614"/>
    <mergeCell ref="Q1614:R1614"/>
    <mergeCell ref="S1614:T1614"/>
    <mergeCell ref="U1614:V1614"/>
    <mergeCell ref="W1614:X1614"/>
    <mergeCell ref="Y1614:Z1614"/>
    <mergeCell ref="R1613:S1613"/>
    <mergeCell ref="T1613:U1613"/>
    <mergeCell ref="V1613:W1613"/>
    <mergeCell ref="X1613:Y1613"/>
    <mergeCell ref="Z1613:AA1613"/>
    <mergeCell ref="E1614:F1614"/>
    <mergeCell ref="G1614:H1614"/>
    <mergeCell ref="I1614:J1614"/>
    <mergeCell ref="K1614:L1614"/>
    <mergeCell ref="M1614:N1614"/>
    <mergeCell ref="F1613:G1613"/>
    <mergeCell ref="H1613:I1613"/>
    <mergeCell ref="J1613:K1613"/>
    <mergeCell ref="L1613:M1613"/>
    <mergeCell ref="N1613:O1613"/>
    <mergeCell ref="P1613:Q1613"/>
    <mergeCell ref="O1612:P1612"/>
    <mergeCell ref="Q1612:R1612"/>
    <mergeCell ref="S1612:T1612"/>
    <mergeCell ref="U1612:V1612"/>
    <mergeCell ref="W1612:X1612"/>
    <mergeCell ref="Y1612:Z1612"/>
    <mergeCell ref="R1611:S1611"/>
    <mergeCell ref="T1611:U1611"/>
    <mergeCell ref="V1611:W1611"/>
    <mergeCell ref="X1611:Y1611"/>
    <mergeCell ref="Z1611:AA1611"/>
    <mergeCell ref="E1612:F1612"/>
    <mergeCell ref="G1612:H1612"/>
    <mergeCell ref="I1612:J1612"/>
    <mergeCell ref="K1612:L1612"/>
    <mergeCell ref="M1612:N1612"/>
    <mergeCell ref="F1611:G1611"/>
    <mergeCell ref="H1611:I1611"/>
    <mergeCell ref="J1611:K1611"/>
    <mergeCell ref="L1611:M1611"/>
    <mergeCell ref="N1611:O1611"/>
    <mergeCell ref="P1611:Q1611"/>
    <mergeCell ref="O1610:P1610"/>
    <mergeCell ref="Q1610:R1610"/>
    <mergeCell ref="S1610:T1610"/>
    <mergeCell ref="U1610:V1610"/>
    <mergeCell ref="W1610:X1610"/>
    <mergeCell ref="Y1610:Z1610"/>
    <mergeCell ref="R1609:S1609"/>
    <mergeCell ref="T1609:U1609"/>
    <mergeCell ref="V1609:W1609"/>
    <mergeCell ref="X1609:Y1609"/>
    <mergeCell ref="Z1609:AA1609"/>
    <mergeCell ref="E1610:F1610"/>
    <mergeCell ref="G1610:H1610"/>
    <mergeCell ref="I1610:J1610"/>
    <mergeCell ref="K1610:L1610"/>
    <mergeCell ref="M1610:N1610"/>
    <mergeCell ref="F1609:G1609"/>
    <mergeCell ref="H1609:I1609"/>
    <mergeCell ref="J1609:K1609"/>
    <mergeCell ref="L1609:M1609"/>
    <mergeCell ref="N1609:O1609"/>
    <mergeCell ref="P1609:Q1609"/>
    <mergeCell ref="O1608:P1608"/>
    <mergeCell ref="Q1608:R1608"/>
    <mergeCell ref="S1608:T1608"/>
    <mergeCell ref="U1608:V1608"/>
    <mergeCell ref="W1608:X1608"/>
    <mergeCell ref="Y1608:Z1608"/>
    <mergeCell ref="R1607:S1607"/>
    <mergeCell ref="T1607:U1607"/>
    <mergeCell ref="V1607:W1607"/>
    <mergeCell ref="X1607:Y1607"/>
    <mergeCell ref="Z1607:AA1607"/>
    <mergeCell ref="E1608:F1608"/>
    <mergeCell ref="G1608:H1608"/>
    <mergeCell ref="I1608:J1608"/>
    <mergeCell ref="K1608:L1608"/>
    <mergeCell ref="M1608:N1608"/>
    <mergeCell ref="F1607:G1607"/>
    <mergeCell ref="H1607:I1607"/>
    <mergeCell ref="J1607:K1607"/>
    <mergeCell ref="L1607:M1607"/>
    <mergeCell ref="N1607:O1607"/>
    <mergeCell ref="P1607:Q1607"/>
    <mergeCell ref="O1606:P1606"/>
    <mergeCell ref="Q1606:R1606"/>
    <mergeCell ref="S1606:T1606"/>
    <mergeCell ref="U1606:V1606"/>
    <mergeCell ref="W1606:X1606"/>
    <mergeCell ref="Y1606:Z1606"/>
    <mergeCell ref="R1605:S1605"/>
    <mergeCell ref="T1605:U1605"/>
    <mergeCell ref="V1605:W1605"/>
    <mergeCell ref="X1605:Y1605"/>
    <mergeCell ref="Z1605:AA1605"/>
    <mergeCell ref="E1606:F1606"/>
    <mergeCell ref="G1606:H1606"/>
    <mergeCell ref="I1606:J1606"/>
    <mergeCell ref="K1606:L1606"/>
    <mergeCell ref="M1606:N1606"/>
    <mergeCell ref="F1605:G1605"/>
    <mergeCell ref="H1605:I1605"/>
    <mergeCell ref="J1605:K1605"/>
    <mergeCell ref="L1605:M1605"/>
    <mergeCell ref="N1605:O1605"/>
    <mergeCell ref="P1605:Q1605"/>
    <mergeCell ref="O1604:P1604"/>
    <mergeCell ref="Q1604:R1604"/>
    <mergeCell ref="S1604:T1604"/>
    <mergeCell ref="U1604:V1604"/>
    <mergeCell ref="W1604:X1604"/>
    <mergeCell ref="Y1604:Z1604"/>
    <mergeCell ref="R1603:S1603"/>
    <mergeCell ref="T1603:U1603"/>
    <mergeCell ref="V1603:W1603"/>
    <mergeCell ref="X1603:Y1603"/>
    <mergeCell ref="Z1603:AA1603"/>
    <mergeCell ref="E1604:F1604"/>
    <mergeCell ref="G1604:H1604"/>
    <mergeCell ref="I1604:J1604"/>
    <mergeCell ref="K1604:L1604"/>
    <mergeCell ref="M1604:N1604"/>
    <mergeCell ref="F1603:G1603"/>
    <mergeCell ref="H1603:I1603"/>
    <mergeCell ref="J1603:K1603"/>
    <mergeCell ref="L1603:M1603"/>
    <mergeCell ref="N1603:O1603"/>
    <mergeCell ref="P1603:Q1603"/>
    <mergeCell ref="O1602:P1602"/>
    <mergeCell ref="Q1602:R1602"/>
    <mergeCell ref="S1602:T1602"/>
    <mergeCell ref="U1602:V1602"/>
    <mergeCell ref="W1602:X1602"/>
    <mergeCell ref="Y1602:Z1602"/>
    <mergeCell ref="R1601:S1601"/>
    <mergeCell ref="T1601:U1601"/>
    <mergeCell ref="V1601:W1601"/>
    <mergeCell ref="X1601:Y1601"/>
    <mergeCell ref="Z1601:AA1601"/>
    <mergeCell ref="E1602:F1602"/>
    <mergeCell ref="G1602:H1602"/>
    <mergeCell ref="I1602:J1602"/>
    <mergeCell ref="K1602:L1602"/>
    <mergeCell ref="M1602:N1602"/>
    <mergeCell ref="F1601:G1601"/>
    <mergeCell ref="H1601:I1601"/>
    <mergeCell ref="J1601:K1601"/>
    <mergeCell ref="L1601:M1601"/>
    <mergeCell ref="N1601:O1601"/>
    <mergeCell ref="P1601:Q1601"/>
    <mergeCell ref="O1600:P1600"/>
    <mergeCell ref="Q1600:R1600"/>
    <mergeCell ref="S1600:T1600"/>
    <mergeCell ref="U1600:V1600"/>
    <mergeCell ref="W1600:X1600"/>
    <mergeCell ref="Y1600:Z1600"/>
    <mergeCell ref="R1599:S1599"/>
    <mergeCell ref="T1599:U1599"/>
    <mergeCell ref="V1599:W1599"/>
    <mergeCell ref="X1599:Y1599"/>
    <mergeCell ref="Z1599:AA1599"/>
    <mergeCell ref="E1600:F1600"/>
    <mergeCell ref="G1600:H1600"/>
    <mergeCell ref="I1600:J1600"/>
    <mergeCell ref="K1600:L1600"/>
    <mergeCell ref="M1600:N1600"/>
    <mergeCell ref="F1599:G1599"/>
    <mergeCell ref="H1599:I1599"/>
    <mergeCell ref="J1599:K1599"/>
    <mergeCell ref="L1599:M1599"/>
    <mergeCell ref="N1599:O1599"/>
    <mergeCell ref="P1599:Q1599"/>
    <mergeCell ref="O1598:P1598"/>
    <mergeCell ref="Q1598:R1598"/>
    <mergeCell ref="S1598:T1598"/>
    <mergeCell ref="U1598:V1598"/>
    <mergeCell ref="W1598:X1598"/>
    <mergeCell ref="Y1598:Z1598"/>
    <mergeCell ref="R1597:S1597"/>
    <mergeCell ref="T1597:U1597"/>
    <mergeCell ref="V1597:W1597"/>
    <mergeCell ref="X1597:Y1597"/>
    <mergeCell ref="Z1597:AA1597"/>
    <mergeCell ref="E1598:F1598"/>
    <mergeCell ref="G1598:H1598"/>
    <mergeCell ref="I1598:J1598"/>
    <mergeCell ref="K1598:L1598"/>
    <mergeCell ref="M1598:N1598"/>
    <mergeCell ref="F1597:G1597"/>
    <mergeCell ref="H1597:I1597"/>
    <mergeCell ref="J1597:K1597"/>
    <mergeCell ref="L1597:M1597"/>
    <mergeCell ref="N1597:O1597"/>
    <mergeCell ref="P1597:Q1597"/>
    <mergeCell ref="O1596:P1596"/>
    <mergeCell ref="Q1596:R1596"/>
    <mergeCell ref="S1596:T1596"/>
    <mergeCell ref="U1596:V1596"/>
    <mergeCell ref="W1596:X1596"/>
    <mergeCell ref="Y1596:Z1596"/>
    <mergeCell ref="R1595:S1595"/>
    <mergeCell ref="T1595:U1595"/>
    <mergeCell ref="V1595:W1595"/>
    <mergeCell ref="X1595:Y1595"/>
    <mergeCell ref="Z1595:AA1595"/>
    <mergeCell ref="E1596:F1596"/>
    <mergeCell ref="G1596:H1596"/>
    <mergeCell ref="I1596:J1596"/>
    <mergeCell ref="K1596:L1596"/>
    <mergeCell ref="M1596:N1596"/>
    <mergeCell ref="F1595:G1595"/>
    <mergeCell ref="H1595:I1595"/>
    <mergeCell ref="J1595:K1595"/>
    <mergeCell ref="L1595:M1595"/>
    <mergeCell ref="N1595:O1595"/>
    <mergeCell ref="P1595:Q1595"/>
    <mergeCell ref="O1594:P1594"/>
    <mergeCell ref="Q1594:R1594"/>
    <mergeCell ref="S1594:T1594"/>
    <mergeCell ref="U1594:V1594"/>
    <mergeCell ref="W1594:X1594"/>
    <mergeCell ref="Y1594:Z1594"/>
    <mergeCell ref="R1593:S1593"/>
    <mergeCell ref="T1593:U1593"/>
    <mergeCell ref="V1593:W1593"/>
    <mergeCell ref="X1593:Y1593"/>
    <mergeCell ref="Z1593:AA1593"/>
    <mergeCell ref="E1594:F1594"/>
    <mergeCell ref="G1594:H1594"/>
    <mergeCell ref="I1594:J1594"/>
    <mergeCell ref="K1594:L1594"/>
    <mergeCell ref="M1594:N1594"/>
    <mergeCell ref="F1593:G1593"/>
    <mergeCell ref="H1593:I1593"/>
    <mergeCell ref="J1593:K1593"/>
    <mergeCell ref="L1593:M1593"/>
    <mergeCell ref="N1593:O1593"/>
    <mergeCell ref="P1593:Q1593"/>
    <mergeCell ref="O1592:P1592"/>
    <mergeCell ref="Q1592:R1592"/>
    <mergeCell ref="S1592:T1592"/>
    <mergeCell ref="U1592:V1592"/>
    <mergeCell ref="W1592:X1592"/>
    <mergeCell ref="Y1592:Z1592"/>
    <mergeCell ref="R1591:S1591"/>
    <mergeCell ref="T1591:U1591"/>
    <mergeCell ref="V1591:W1591"/>
    <mergeCell ref="X1591:Y1591"/>
    <mergeCell ref="Z1591:AA1591"/>
    <mergeCell ref="E1592:F1592"/>
    <mergeCell ref="G1592:H1592"/>
    <mergeCell ref="I1592:J1592"/>
    <mergeCell ref="K1592:L1592"/>
    <mergeCell ref="M1592:N1592"/>
    <mergeCell ref="F1591:G1591"/>
    <mergeCell ref="H1591:I1591"/>
    <mergeCell ref="J1591:K1591"/>
    <mergeCell ref="L1591:M1591"/>
    <mergeCell ref="N1591:O1591"/>
    <mergeCell ref="P1591:Q1591"/>
    <mergeCell ref="O1590:P1590"/>
    <mergeCell ref="Q1590:R1590"/>
    <mergeCell ref="S1590:T1590"/>
    <mergeCell ref="U1590:V1590"/>
    <mergeCell ref="W1590:X1590"/>
    <mergeCell ref="Y1590:Z1590"/>
    <mergeCell ref="R1589:S1589"/>
    <mergeCell ref="T1589:U1589"/>
    <mergeCell ref="V1589:W1589"/>
    <mergeCell ref="X1589:Y1589"/>
    <mergeCell ref="Z1589:AA1589"/>
    <mergeCell ref="E1590:F1590"/>
    <mergeCell ref="G1590:H1590"/>
    <mergeCell ref="I1590:J1590"/>
    <mergeCell ref="K1590:L1590"/>
    <mergeCell ref="M1590:N1590"/>
    <mergeCell ref="F1589:G1589"/>
    <mergeCell ref="H1589:I1589"/>
    <mergeCell ref="J1589:K1589"/>
    <mergeCell ref="L1589:M1589"/>
    <mergeCell ref="N1589:O1589"/>
    <mergeCell ref="P1589:Q1589"/>
    <mergeCell ref="O1588:P1588"/>
    <mergeCell ref="Q1588:R1588"/>
    <mergeCell ref="S1588:T1588"/>
    <mergeCell ref="U1588:V1588"/>
    <mergeCell ref="W1588:X1588"/>
    <mergeCell ref="Y1588:Z1588"/>
    <mergeCell ref="R1587:S1587"/>
    <mergeCell ref="T1587:U1587"/>
    <mergeCell ref="V1587:W1587"/>
    <mergeCell ref="X1587:Y1587"/>
    <mergeCell ref="Z1587:AA1587"/>
    <mergeCell ref="E1588:F1588"/>
    <mergeCell ref="G1588:H1588"/>
    <mergeCell ref="I1588:J1588"/>
    <mergeCell ref="K1588:L1588"/>
    <mergeCell ref="M1588:N1588"/>
    <mergeCell ref="F1587:G1587"/>
    <mergeCell ref="H1587:I1587"/>
    <mergeCell ref="J1587:K1587"/>
    <mergeCell ref="L1587:M1587"/>
    <mergeCell ref="N1587:O1587"/>
    <mergeCell ref="P1587:Q1587"/>
    <mergeCell ref="O1586:P1586"/>
    <mergeCell ref="Q1586:R1586"/>
    <mergeCell ref="S1586:T1586"/>
    <mergeCell ref="U1586:V1586"/>
    <mergeCell ref="W1586:X1586"/>
    <mergeCell ref="Y1586:Z1586"/>
    <mergeCell ref="R1585:S1585"/>
    <mergeCell ref="T1585:U1585"/>
    <mergeCell ref="V1585:W1585"/>
    <mergeCell ref="X1585:Y1585"/>
    <mergeCell ref="Z1585:AA1585"/>
    <mergeCell ref="E1586:F1586"/>
    <mergeCell ref="G1586:H1586"/>
    <mergeCell ref="I1586:J1586"/>
    <mergeCell ref="K1586:L1586"/>
    <mergeCell ref="M1586:N1586"/>
    <mergeCell ref="F1585:G1585"/>
    <mergeCell ref="H1585:I1585"/>
    <mergeCell ref="J1585:K1585"/>
    <mergeCell ref="L1585:M1585"/>
    <mergeCell ref="N1585:O1585"/>
    <mergeCell ref="P1585:Q1585"/>
    <mergeCell ref="O1584:P1584"/>
    <mergeCell ref="Q1584:R1584"/>
    <mergeCell ref="S1584:T1584"/>
    <mergeCell ref="U1584:V1584"/>
    <mergeCell ref="W1584:X1584"/>
    <mergeCell ref="Y1584:Z1584"/>
    <mergeCell ref="R1583:S1583"/>
    <mergeCell ref="T1583:U1583"/>
    <mergeCell ref="V1583:W1583"/>
    <mergeCell ref="X1583:Y1583"/>
    <mergeCell ref="Z1583:AA1583"/>
    <mergeCell ref="E1584:F1584"/>
    <mergeCell ref="G1584:H1584"/>
    <mergeCell ref="I1584:J1584"/>
    <mergeCell ref="K1584:L1584"/>
    <mergeCell ref="M1584:N1584"/>
    <mergeCell ref="F1583:G1583"/>
    <mergeCell ref="H1583:I1583"/>
    <mergeCell ref="J1583:K1583"/>
    <mergeCell ref="L1583:M1583"/>
    <mergeCell ref="N1583:O1583"/>
    <mergeCell ref="P1583:Q1583"/>
    <mergeCell ref="O1582:P1582"/>
    <mergeCell ref="Q1582:R1582"/>
    <mergeCell ref="S1582:T1582"/>
    <mergeCell ref="U1582:V1582"/>
    <mergeCell ref="W1582:X1582"/>
    <mergeCell ref="Y1582:Z1582"/>
    <mergeCell ref="R1581:S1581"/>
    <mergeCell ref="T1581:U1581"/>
    <mergeCell ref="V1581:W1581"/>
    <mergeCell ref="X1581:Y1581"/>
    <mergeCell ref="Z1581:AA1581"/>
    <mergeCell ref="E1582:F1582"/>
    <mergeCell ref="G1582:H1582"/>
    <mergeCell ref="I1582:J1582"/>
    <mergeCell ref="K1582:L1582"/>
    <mergeCell ref="M1582:N1582"/>
    <mergeCell ref="F1581:G1581"/>
    <mergeCell ref="H1581:I1581"/>
    <mergeCell ref="J1581:K1581"/>
    <mergeCell ref="L1581:M1581"/>
    <mergeCell ref="N1581:O1581"/>
    <mergeCell ref="P1581:Q1581"/>
    <mergeCell ref="O1580:P1580"/>
    <mergeCell ref="Q1580:R1580"/>
    <mergeCell ref="S1580:T1580"/>
    <mergeCell ref="U1580:V1580"/>
    <mergeCell ref="W1580:X1580"/>
    <mergeCell ref="Y1580:Z1580"/>
    <mergeCell ref="R1579:S1579"/>
    <mergeCell ref="T1579:U1579"/>
    <mergeCell ref="V1579:W1579"/>
    <mergeCell ref="X1579:Y1579"/>
    <mergeCell ref="Z1579:AA1579"/>
    <mergeCell ref="E1580:F1580"/>
    <mergeCell ref="G1580:H1580"/>
    <mergeCell ref="I1580:J1580"/>
    <mergeCell ref="K1580:L1580"/>
    <mergeCell ref="M1580:N1580"/>
    <mergeCell ref="F1579:G1579"/>
    <mergeCell ref="H1579:I1579"/>
    <mergeCell ref="J1579:K1579"/>
    <mergeCell ref="L1579:M1579"/>
    <mergeCell ref="N1579:O1579"/>
    <mergeCell ref="P1579:Q1579"/>
    <mergeCell ref="O1578:P1578"/>
    <mergeCell ref="Q1578:R1578"/>
    <mergeCell ref="S1578:T1578"/>
    <mergeCell ref="U1578:V1578"/>
    <mergeCell ref="W1578:X1578"/>
    <mergeCell ref="Y1578:Z1578"/>
    <mergeCell ref="R1577:S1577"/>
    <mergeCell ref="T1577:U1577"/>
    <mergeCell ref="V1577:W1577"/>
    <mergeCell ref="X1577:Y1577"/>
    <mergeCell ref="Z1577:AA1577"/>
    <mergeCell ref="E1578:F1578"/>
    <mergeCell ref="G1578:H1578"/>
    <mergeCell ref="I1578:J1578"/>
    <mergeCell ref="K1578:L1578"/>
    <mergeCell ref="M1578:N1578"/>
    <mergeCell ref="F1577:G1577"/>
    <mergeCell ref="H1577:I1577"/>
    <mergeCell ref="J1577:K1577"/>
    <mergeCell ref="L1577:M1577"/>
    <mergeCell ref="N1577:O1577"/>
    <mergeCell ref="P1577:Q1577"/>
    <mergeCell ref="O1576:P1576"/>
    <mergeCell ref="Q1576:R1576"/>
    <mergeCell ref="S1576:T1576"/>
    <mergeCell ref="U1576:V1576"/>
    <mergeCell ref="W1576:X1576"/>
    <mergeCell ref="Y1576:Z1576"/>
    <mergeCell ref="R1575:S1575"/>
    <mergeCell ref="T1575:U1575"/>
    <mergeCell ref="V1575:W1575"/>
    <mergeCell ref="X1575:Y1575"/>
    <mergeCell ref="Z1575:AA1575"/>
    <mergeCell ref="E1576:F1576"/>
    <mergeCell ref="G1576:H1576"/>
    <mergeCell ref="I1576:J1576"/>
    <mergeCell ref="K1576:L1576"/>
    <mergeCell ref="M1576:N1576"/>
    <mergeCell ref="F1575:G1575"/>
    <mergeCell ref="H1575:I1575"/>
    <mergeCell ref="J1575:K1575"/>
    <mergeCell ref="L1575:M1575"/>
    <mergeCell ref="N1575:O1575"/>
    <mergeCell ref="P1575:Q1575"/>
    <mergeCell ref="O1574:P1574"/>
    <mergeCell ref="Q1574:R1574"/>
    <mergeCell ref="S1574:T1574"/>
    <mergeCell ref="U1574:V1574"/>
    <mergeCell ref="W1574:X1574"/>
    <mergeCell ref="Y1574:Z1574"/>
    <mergeCell ref="R1573:S1573"/>
    <mergeCell ref="T1573:U1573"/>
    <mergeCell ref="V1573:W1573"/>
    <mergeCell ref="X1573:Y1573"/>
    <mergeCell ref="Z1573:AA1573"/>
    <mergeCell ref="E1574:F1574"/>
    <mergeCell ref="G1574:H1574"/>
    <mergeCell ref="I1574:J1574"/>
    <mergeCell ref="K1574:L1574"/>
    <mergeCell ref="M1574:N1574"/>
    <mergeCell ref="F1573:G1573"/>
    <mergeCell ref="H1573:I1573"/>
    <mergeCell ref="J1573:K1573"/>
    <mergeCell ref="L1573:M1573"/>
    <mergeCell ref="N1573:O1573"/>
    <mergeCell ref="P1573:Q1573"/>
    <mergeCell ref="O1572:P1572"/>
    <mergeCell ref="Q1572:R1572"/>
    <mergeCell ref="S1572:T1572"/>
    <mergeCell ref="U1572:V1572"/>
    <mergeCell ref="W1572:X1572"/>
    <mergeCell ref="Y1572:Z1572"/>
    <mergeCell ref="R1571:S1571"/>
    <mergeCell ref="T1571:U1571"/>
    <mergeCell ref="V1571:W1571"/>
    <mergeCell ref="X1571:Y1571"/>
    <mergeCell ref="Z1571:AA1571"/>
    <mergeCell ref="E1572:F1572"/>
    <mergeCell ref="G1572:H1572"/>
    <mergeCell ref="I1572:J1572"/>
    <mergeCell ref="K1572:L1572"/>
    <mergeCell ref="M1572:N1572"/>
    <mergeCell ref="F1571:G1571"/>
    <mergeCell ref="H1571:I1571"/>
    <mergeCell ref="J1571:K1571"/>
    <mergeCell ref="L1571:M1571"/>
    <mergeCell ref="N1571:O1571"/>
    <mergeCell ref="P1571:Q1571"/>
    <mergeCell ref="O1570:P1570"/>
    <mergeCell ref="Q1570:R1570"/>
    <mergeCell ref="S1570:T1570"/>
    <mergeCell ref="U1570:V1570"/>
    <mergeCell ref="W1570:X1570"/>
    <mergeCell ref="Y1570:Z1570"/>
    <mergeCell ref="R1569:S1569"/>
    <mergeCell ref="T1569:U1569"/>
    <mergeCell ref="V1569:W1569"/>
    <mergeCell ref="X1569:Y1569"/>
    <mergeCell ref="Z1569:AA1569"/>
    <mergeCell ref="E1570:F1570"/>
    <mergeCell ref="G1570:H1570"/>
    <mergeCell ref="I1570:J1570"/>
    <mergeCell ref="K1570:L1570"/>
    <mergeCell ref="M1570:N1570"/>
    <mergeCell ref="F1569:G1569"/>
    <mergeCell ref="H1569:I1569"/>
    <mergeCell ref="J1569:K1569"/>
    <mergeCell ref="L1569:M1569"/>
    <mergeCell ref="N1569:O1569"/>
    <mergeCell ref="P1569:Q1569"/>
    <mergeCell ref="O1568:P1568"/>
    <mergeCell ref="Q1568:R1568"/>
    <mergeCell ref="S1568:T1568"/>
    <mergeCell ref="U1568:V1568"/>
    <mergeCell ref="W1568:X1568"/>
    <mergeCell ref="Y1568:Z1568"/>
    <mergeCell ref="R1567:S1567"/>
    <mergeCell ref="T1567:U1567"/>
    <mergeCell ref="V1567:W1567"/>
    <mergeCell ref="X1567:Y1567"/>
    <mergeCell ref="Z1567:AA1567"/>
    <mergeCell ref="E1568:F1568"/>
    <mergeCell ref="G1568:H1568"/>
    <mergeCell ref="I1568:J1568"/>
    <mergeCell ref="K1568:L1568"/>
    <mergeCell ref="M1568:N1568"/>
    <mergeCell ref="F1567:G1567"/>
    <mergeCell ref="H1567:I1567"/>
    <mergeCell ref="J1567:K1567"/>
    <mergeCell ref="L1567:M1567"/>
    <mergeCell ref="N1567:O1567"/>
    <mergeCell ref="P1567:Q1567"/>
    <mergeCell ref="O1566:P1566"/>
    <mergeCell ref="Q1566:R1566"/>
    <mergeCell ref="S1566:T1566"/>
    <mergeCell ref="U1566:V1566"/>
    <mergeCell ref="W1566:X1566"/>
    <mergeCell ref="Y1566:Z1566"/>
    <mergeCell ref="R1565:S1565"/>
    <mergeCell ref="T1565:U1565"/>
    <mergeCell ref="V1565:W1565"/>
    <mergeCell ref="X1565:Y1565"/>
    <mergeCell ref="Z1565:AA1565"/>
    <mergeCell ref="E1566:F1566"/>
    <mergeCell ref="G1566:H1566"/>
    <mergeCell ref="I1566:J1566"/>
    <mergeCell ref="K1566:L1566"/>
    <mergeCell ref="M1566:N1566"/>
    <mergeCell ref="F1565:G1565"/>
    <mergeCell ref="H1565:I1565"/>
    <mergeCell ref="J1565:K1565"/>
    <mergeCell ref="L1565:M1565"/>
    <mergeCell ref="N1565:O1565"/>
    <mergeCell ref="P1565:Q1565"/>
    <mergeCell ref="O1564:P1564"/>
    <mergeCell ref="Q1564:R1564"/>
    <mergeCell ref="S1564:T1564"/>
    <mergeCell ref="U1564:V1564"/>
    <mergeCell ref="W1564:X1564"/>
    <mergeCell ref="Y1564:Z1564"/>
    <mergeCell ref="R1563:S1563"/>
    <mergeCell ref="T1563:U1563"/>
    <mergeCell ref="V1563:W1563"/>
    <mergeCell ref="X1563:Y1563"/>
    <mergeCell ref="Z1563:AA1563"/>
    <mergeCell ref="E1564:F1564"/>
    <mergeCell ref="G1564:H1564"/>
    <mergeCell ref="I1564:J1564"/>
    <mergeCell ref="K1564:L1564"/>
    <mergeCell ref="M1564:N1564"/>
    <mergeCell ref="F1563:G1563"/>
    <mergeCell ref="H1563:I1563"/>
    <mergeCell ref="J1563:K1563"/>
    <mergeCell ref="L1563:M1563"/>
    <mergeCell ref="N1563:O1563"/>
    <mergeCell ref="P1563:Q1563"/>
    <mergeCell ref="O1562:P1562"/>
    <mergeCell ref="Q1562:R1562"/>
    <mergeCell ref="S1562:T1562"/>
    <mergeCell ref="U1562:V1562"/>
    <mergeCell ref="W1562:X1562"/>
    <mergeCell ref="Y1562:Z1562"/>
    <mergeCell ref="R1561:S1561"/>
    <mergeCell ref="T1561:U1561"/>
    <mergeCell ref="V1561:W1561"/>
    <mergeCell ref="X1561:Y1561"/>
    <mergeCell ref="Z1561:AA1561"/>
    <mergeCell ref="E1562:F1562"/>
    <mergeCell ref="G1562:H1562"/>
    <mergeCell ref="I1562:J1562"/>
    <mergeCell ref="K1562:L1562"/>
    <mergeCell ref="M1562:N1562"/>
    <mergeCell ref="F1561:G1561"/>
    <mergeCell ref="H1561:I1561"/>
    <mergeCell ref="J1561:K1561"/>
    <mergeCell ref="L1561:M1561"/>
    <mergeCell ref="N1561:O1561"/>
    <mergeCell ref="P1561:Q1561"/>
    <mergeCell ref="O1560:P1560"/>
    <mergeCell ref="Q1560:R1560"/>
    <mergeCell ref="S1560:T1560"/>
    <mergeCell ref="U1560:V1560"/>
    <mergeCell ref="W1560:X1560"/>
    <mergeCell ref="Y1560:Z1560"/>
    <mergeCell ref="R1559:S1559"/>
    <mergeCell ref="T1559:U1559"/>
    <mergeCell ref="V1559:W1559"/>
    <mergeCell ref="X1559:Y1559"/>
    <mergeCell ref="Z1559:AA1559"/>
    <mergeCell ref="E1560:F1560"/>
    <mergeCell ref="G1560:H1560"/>
    <mergeCell ref="I1560:J1560"/>
    <mergeCell ref="K1560:L1560"/>
    <mergeCell ref="M1560:N1560"/>
    <mergeCell ref="F1559:G1559"/>
    <mergeCell ref="H1559:I1559"/>
    <mergeCell ref="J1559:K1559"/>
    <mergeCell ref="L1559:M1559"/>
    <mergeCell ref="N1559:O1559"/>
    <mergeCell ref="P1559:Q1559"/>
    <mergeCell ref="O1558:P1558"/>
    <mergeCell ref="Q1558:R1558"/>
    <mergeCell ref="S1558:T1558"/>
    <mergeCell ref="U1558:V1558"/>
    <mergeCell ref="W1558:X1558"/>
    <mergeCell ref="Y1558:Z1558"/>
    <mergeCell ref="R1557:S1557"/>
    <mergeCell ref="T1557:U1557"/>
    <mergeCell ref="V1557:W1557"/>
    <mergeCell ref="X1557:Y1557"/>
    <mergeCell ref="Z1557:AA1557"/>
    <mergeCell ref="E1558:F1558"/>
    <mergeCell ref="G1558:H1558"/>
    <mergeCell ref="I1558:J1558"/>
    <mergeCell ref="K1558:L1558"/>
    <mergeCell ref="M1558:N1558"/>
    <mergeCell ref="F1557:G1557"/>
    <mergeCell ref="H1557:I1557"/>
    <mergeCell ref="J1557:K1557"/>
    <mergeCell ref="L1557:M1557"/>
    <mergeCell ref="N1557:O1557"/>
    <mergeCell ref="P1557:Q1557"/>
    <mergeCell ref="O1556:P1556"/>
    <mergeCell ref="Q1556:R1556"/>
    <mergeCell ref="S1556:T1556"/>
    <mergeCell ref="U1556:V1556"/>
    <mergeCell ref="W1556:X1556"/>
    <mergeCell ref="Y1556:Z1556"/>
    <mergeCell ref="R1555:S1555"/>
    <mergeCell ref="T1555:U1555"/>
    <mergeCell ref="V1555:W1555"/>
    <mergeCell ref="X1555:Y1555"/>
    <mergeCell ref="Z1555:AA1555"/>
    <mergeCell ref="E1556:F1556"/>
    <mergeCell ref="G1556:H1556"/>
    <mergeCell ref="I1556:J1556"/>
    <mergeCell ref="K1556:L1556"/>
    <mergeCell ref="M1556:N1556"/>
    <mergeCell ref="F1555:G1555"/>
    <mergeCell ref="H1555:I1555"/>
    <mergeCell ref="J1555:K1555"/>
    <mergeCell ref="L1555:M1555"/>
    <mergeCell ref="N1555:O1555"/>
    <mergeCell ref="P1555:Q1555"/>
    <mergeCell ref="O1554:P1554"/>
    <mergeCell ref="Q1554:R1554"/>
    <mergeCell ref="S1554:T1554"/>
    <mergeCell ref="U1554:V1554"/>
    <mergeCell ref="W1554:X1554"/>
    <mergeCell ref="Y1554:Z1554"/>
    <mergeCell ref="R1553:S1553"/>
    <mergeCell ref="T1553:U1553"/>
    <mergeCell ref="V1553:W1553"/>
    <mergeCell ref="X1553:Y1553"/>
    <mergeCell ref="Z1553:AA1553"/>
    <mergeCell ref="E1554:F1554"/>
    <mergeCell ref="G1554:H1554"/>
    <mergeCell ref="I1554:J1554"/>
    <mergeCell ref="K1554:L1554"/>
    <mergeCell ref="M1554:N1554"/>
    <mergeCell ref="F1553:G1553"/>
    <mergeCell ref="H1553:I1553"/>
    <mergeCell ref="J1553:K1553"/>
    <mergeCell ref="L1553:M1553"/>
    <mergeCell ref="N1553:O1553"/>
    <mergeCell ref="P1553:Q1553"/>
    <mergeCell ref="O1552:P1552"/>
    <mergeCell ref="Q1552:R1552"/>
    <mergeCell ref="S1552:T1552"/>
    <mergeCell ref="U1552:V1552"/>
    <mergeCell ref="W1552:X1552"/>
    <mergeCell ref="Y1552:Z1552"/>
    <mergeCell ref="R1551:S1551"/>
    <mergeCell ref="T1551:U1551"/>
    <mergeCell ref="V1551:W1551"/>
    <mergeCell ref="X1551:Y1551"/>
    <mergeCell ref="Z1551:AA1551"/>
    <mergeCell ref="E1552:F1552"/>
    <mergeCell ref="G1552:H1552"/>
    <mergeCell ref="I1552:J1552"/>
    <mergeCell ref="K1552:L1552"/>
    <mergeCell ref="M1552:N1552"/>
    <mergeCell ref="F1551:G1551"/>
    <mergeCell ref="H1551:I1551"/>
    <mergeCell ref="J1551:K1551"/>
    <mergeCell ref="L1551:M1551"/>
    <mergeCell ref="N1551:O1551"/>
    <mergeCell ref="P1551:Q1551"/>
    <mergeCell ref="O1550:P1550"/>
    <mergeCell ref="Q1550:R1550"/>
    <mergeCell ref="S1550:T1550"/>
    <mergeCell ref="U1550:V1550"/>
    <mergeCell ref="W1550:X1550"/>
    <mergeCell ref="Y1550:Z1550"/>
    <mergeCell ref="R1549:S1549"/>
    <mergeCell ref="T1549:U1549"/>
    <mergeCell ref="V1549:W1549"/>
    <mergeCell ref="X1549:Y1549"/>
    <mergeCell ref="Z1549:AA1549"/>
    <mergeCell ref="E1550:F1550"/>
    <mergeCell ref="G1550:H1550"/>
    <mergeCell ref="I1550:J1550"/>
    <mergeCell ref="K1550:L1550"/>
    <mergeCell ref="M1550:N1550"/>
    <mergeCell ref="F1549:G1549"/>
    <mergeCell ref="H1549:I1549"/>
    <mergeCell ref="J1549:K1549"/>
    <mergeCell ref="L1549:M1549"/>
    <mergeCell ref="N1549:O1549"/>
    <mergeCell ref="P1549:Q1549"/>
    <mergeCell ref="O1548:P1548"/>
    <mergeCell ref="Q1548:R1548"/>
    <mergeCell ref="S1548:T1548"/>
    <mergeCell ref="U1548:V1548"/>
    <mergeCell ref="W1548:X1548"/>
    <mergeCell ref="Y1548:Z1548"/>
    <mergeCell ref="R1547:S1547"/>
    <mergeCell ref="T1547:U1547"/>
    <mergeCell ref="V1547:W1547"/>
    <mergeCell ref="X1547:Y1547"/>
    <mergeCell ref="Z1547:AA1547"/>
    <mergeCell ref="E1548:F1548"/>
    <mergeCell ref="G1548:H1548"/>
    <mergeCell ref="I1548:J1548"/>
    <mergeCell ref="K1548:L1548"/>
    <mergeCell ref="M1548:N1548"/>
    <mergeCell ref="F1547:G1547"/>
    <mergeCell ref="H1547:I1547"/>
    <mergeCell ref="J1547:K1547"/>
    <mergeCell ref="L1547:M1547"/>
    <mergeCell ref="N1547:O1547"/>
    <mergeCell ref="P1547:Q1547"/>
    <mergeCell ref="O1546:P1546"/>
    <mergeCell ref="Q1546:R1546"/>
    <mergeCell ref="S1546:T1546"/>
    <mergeCell ref="U1546:V1546"/>
    <mergeCell ref="W1546:X1546"/>
    <mergeCell ref="Y1546:Z1546"/>
    <mergeCell ref="R1545:S1545"/>
    <mergeCell ref="T1545:U1545"/>
    <mergeCell ref="V1545:W1545"/>
    <mergeCell ref="X1545:Y1545"/>
    <mergeCell ref="Z1545:AA1545"/>
    <mergeCell ref="E1546:F1546"/>
    <mergeCell ref="G1546:H1546"/>
    <mergeCell ref="I1546:J1546"/>
    <mergeCell ref="K1546:L1546"/>
    <mergeCell ref="M1546:N1546"/>
    <mergeCell ref="F1545:G1545"/>
    <mergeCell ref="H1545:I1545"/>
    <mergeCell ref="J1545:K1545"/>
    <mergeCell ref="L1545:M1545"/>
    <mergeCell ref="N1545:O1545"/>
    <mergeCell ref="P1545:Q1545"/>
    <mergeCell ref="O1544:P1544"/>
    <mergeCell ref="Q1544:R1544"/>
    <mergeCell ref="S1544:T1544"/>
    <mergeCell ref="U1544:V1544"/>
    <mergeCell ref="W1544:X1544"/>
    <mergeCell ref="Y1544:Z1544"/>
    <mergeCell ref="R1543:S1543"/>
    <mergeCell ref="T1543:U1543"/>
    <mergeCell ref="V1543:W1543"/>
    <mergeCell ref="X1543:Y1543"/>
    <mergeCell ref="Z1543:AA1543"/>
    <mergeCell ref="E1544:F1544"/>
    <mergeCell ref="G1544:H1544"/>
    <mergeCell ref="I1544:J1544"/>
    <mergeCell ref="K1544:L1544"/>
    <mergeCell ref="M1544:N1544"/>
    <mergeCell ref="F1543:G1543"/>
    <mergeCell ref="H1543:I1543"/>
    <mergeCell ref="J1543:K1543"/>
    <mergeCell ref="L1543:M1543"/>
    <mergeCell ref="N1543:O1543"/>
    <mergeCell ref="P1543:Q1543"/>
    <mergeCell ref="O1542:P1542"/>
    <mergeCell ref="Q1542:R1542"/>
    <mergeCell ref="S1542:T1542"/>
    <mergeCell ref="U1542:V1542"/>
    <mergeCell ref="W1542:X1542"/>
    <mergeCell ref="Y1542:Z1542"/>
    <mergeCell ref="R1541:S1541"/>
    <mergeCell ref="T1541:U1541"/>
    <mergeCell ref="V1541:W1541"/>
    <mergeCell ref="X1541:Y1541"/>
    <mergeCell ref="Z1541:AA1541"/>
    <mergeCell ref="E1542:F1542"/>
    <mergeCell ref="G1542:H1542"/>
    <mergeCell ref="I1542:J1542"/>
    <mergeCell ref="K1542:L1542"/>
    <mergeCell ref="M1542:N1542"/>
    <mergeCell ref="F1541:G1541"/>
    <mergeCell ref="H1541:I1541"/>
    <mergeCell ref="J1541:K1541"/>
    <mergeCell ref="L1541:M1541"/>
    <mergeCell ref="N1541:O1541"/>
    <mergeCell ref="P1541:Q1541"/>
    <mergeCell ref="O1540:P1540"/>
    <mergeCell ref="Q1540:R1540"/>
    <mergeCell ref="S1540:T1540"/>
    <mergeCell ref="U1540:V1540"/>
    <mergeCell ref="W1540:X1540"/>
    <mergeCell ref="Y1540:Z1540"/>
    <mergeCell ref="R1539:S1539"/>
    <mergeCell ref="T1539:U1539"/>
    <mergeCell ref="V1539:W1539"/>
    <mergeCell ref="X1539:Y1539"/>
    <mergeCell ref="Z1539:AA1539"/>
    <mergeCell ref="E1540:F1540"/>
    <mergeCell ref="G1540:H1540"/>
    <mergeCell ref="I1540:J1540"/>
    <mergeCell ref="K1540:L1540"/>
    <mergeCell ref="M1540:N1540"/>
    <mergeCell ref="F1539:G1539"/>
    <mergeCell ref="H1539:I1539"/>
    <mergeCell ref="J1539:K1539"/>
    <mergeCell ref="L1539:M1539"/>
    <mergeCell ref="N1539:O1539"/>
    <mergeCell ref="P1539:Q1539"/>
    <mergeCell ref="O1538:P1538"/>
    <mergeCell ref="Q1538:R1538"/>
    <mergeCell ref="S1538:T1538"/>
    <mergeCell ref="U1538:V1538"/>
    <mergeCell ref="W1538:X1538"/>
    <mergeCell ref="Y1538:Z1538"/>
    <mergeCell ref="R1537:S1537"/>
    <mergeCell ref="T1537:U1537"/>
    <mergeCell ref="V1537:W1537"/>
    <mergeCell ref="X1537:Y1537"/>
    <mergeCell ref="Z1537:AA1537"/>
    <mergeCell ref="E1538:F1538"/>
    <mergeCell ref="G1538:H1538"/>
    <mergeCell ref="I1538:J1538"/>
    <mergeCell ref="K1538:L1538"/>
    <mergeCell ref="M1538:N1538"/>
    <mergeCell ref="F1537:G1537"/>
    <mergeCell ref="H1537:I1537"/>
    <mergeCell ref="J1537:K1537"/>
    <mergeCell ref="L1537:M1537"/>
    <mergeCell ref="N1537:O1537"/>
    <mergeCell ref="P1537:Q1537"/>
    <mergeCell ref="O1536:P1536"/>
    <mergeCell ref="Q1536:R1536"/>
    <mergeCell ref="S1536:T1536"/>
    <mergeCell ref="U1536:V1536"/>
    <mergeCell ref="W1536:X1536"/>
    <mergeCell ref="Y1536:Z1536"/>
    <mergeCell ref="R1535:S1535"/>
    <mergeCell ref="T1535:U1535"/>
    <mergeCell ref="V1535:W1535"/>
    <mergeCell ref="X1535:Y1535"/>
    <mergeCell ref="Z1535:AA1535"/>
    <mergeCell ref="E1536:F1536"/>
    <mergeCell ref="G1536:H1536"/>
    <mergeCell ref="I1536:J1536"/>
    <mergeCell ref="K1536:L1536"/>
    <mergeCell ref="M1536:N1536"/>
    <mergeCell ref="F1535:G1535"/>
    <mergeCell ref="H1535:I1535"/>
    <mergeCell ref="J1535:K1535"/>
    <mergeCell ref="L1535:M1535"/>
    <mergeCell ref="N1535:O1535"/>
    <mergeCell ref="P1535:Q1535"/>
    <mergeCell ref="O1534:P1534"/>
    <mergeCell ref="Q1534:R1534"/>
    <mergeCell ref="S1534:T1534"/>
    <mergeCell ref="U1534:V1534"/>
    <mergeCell ref="W1534:X1534"/>
    <mergeCell ref="Y1534:Z1534"/>
    <mergeCell ref="R1533:S1533"/>
    <mergeCell ref="T1533:U1533"/>
    <mergeCell ref="V1533:W1533"/>
    <mergeCell ref="X1533:Y1533"/>
    <mergeCell ref="Z1533:AA1533"/>
    <mergeCell ref="E1534:F1534"/>
    <mergeCell ref="G1534:H1534"/>
    <mergeCell ref="I1534:J1534"/>
    <mergeCell ref="K1534:L1534"/>
    <mergeCell ref="M1534:N1534"/>
    <mergeCell ref="F1533:G1533"/>
    <mergeCell ref="H1533:I1533"/>
    <mergeCell ref="J1533:K1533"/>
    <mergeCell ref="L1533:M1533"/>
    <mergeCell ref="N1533:O1533"/>
    <mergeCell ref="P1533:Q1533"/>
    <mergeCell ref="O1532:P1532"/>
    <mergeCell ref="Q1532:R1532"/>
    <mergeCell ref="S1532:T1532"/>
    <mergeCell ref="U1532:V1532"/>
    <mergeCell ref="W1532:X1532"/>
    <mergeCell ref="Y1532:Z1532"/>
    <mergeCell ref="R1531:S1531"/>
    <mergeCell ref="T1531:U1531"/>
    <mergeCell ref="V1531:W1531"/>
    <mergeCell ref="X1531:Y1531"/>
    <mergeCell ref="Z1531:AA1531"/>
    <mergeCell ref="E1532:F1532"/>
    <mergeCell ref="G1532:H1532"/>
    <mergeCell ref="I1532:J1532"/>
    <mergeCell ref="K1532:L1532"/>
    <mergeCell ref="M1532:N1532"/>
    <mergeCell ref="F1531:G1531"/>
    <mergeCell ref="H1531:I1531"/>
    <mergeCell ref="J1531:K1531"/>
    <mergeCell ref="L1531:M1531"/>
    <mergeCell ref="N1531:O1531"/>
    <mergeCell ref="P1531:Q1531"/>
    <mergeCell ref="O1530:P1530"/>
    <mergeCell ref="Q1530:R1530"/>
    <mergeCell ref="S1530:T1530"/>
    <mergeCell ref="U1530:V1530"/>
    <mergeCell ref="W1530:X1530"/>
    <mergeCell ref="Y1530:Z1530"/>
    <mergeCell ref="R1529:S1529"/>
    <mergeCell ref="T1529:U1529"/>
    <mergeCell ref="V1529:W1529"/>
    <mergeCell ref="X1529:Y1529"/>
    <mergeCell ref="Z1529:AA1529"/>
    <mergeCell ref="E1530:F1530"/>
    <mergeCell ref="G1530:H1530"/>
    <mergeCell ref="I1530:J1530"/>
    <mergeCell ref="K1530:L1530"/>
    <mergeCell ref="M1530:N1530"/>
    <mergeCell ref="F1529:G1529"/>
    <mergeCell ref="H1529:I1529"/>
    <mergeCell ref="J1529:K1529"/>
    <mergeCell ref="L1529:M1529"/>
    <mergeCell ref="N1529:O1529"/>
    <mergeCell ref="P1529:Q1529"/>
    <mergeCell ref="O1528:P1528"/>
    <mergeCell ref="Q1528:R1528"/>
    <mergeCell ref="S1528:T1528"/>
    <mergeCell ref="U1528:V1528"/>
    <mergeCell ref="W1528:X1528"/>
    <mergeCell ref="Y1528:Z1528"/>
    <mergeCell ref="R1527:S1527"/>
    <mergeCell ref="T1527:U1527"/>
    <mergeCell ref="V1527:W1527"/>
    <mergeCell ref="X1527:Y1527"/>
    <mergeCell ref="Z1527:AA1527"/>
    <mergeCell ref="E1528:F1528"/>
    <mergeCell ref="G1528:H1528"/>
    <mergeCell ref="I1528:J1528"/>
    <mergeCell ref="K1528:L1528"/>
    <mergeCell ref="M1528:N1528"/>
    <mergeCell ref="F1527:G1527"/>
    <mergeCell ref="H1527:I1527"/>
    <mergeCell ref="J1527:K1527"/>
    <mergeCell ref="L1527:M1527"/>
    <mergeCell ref="N1527:O1527"/>
    <mergeCell ref="P1527:Q1527"/>
    <mergeCell ref="O1526:P1526"/>
    <mergeCell ref="Q1526:R1526"/>
    <mergeCell ref="S1526:T1526"/>
    <mergeCell ref="U1526:V1526"/>
    <mergeCell ref="W1526:X1526"/>
    <mergeCell ref="Y1526:Z1526"/>
    <mergeCell ref="R1525:S1525"/>
    <mergeCell ref="T1525:U1525"/>
    <mergeCell ref="V1525:W1525"/>
    <mergeCell ref="X1525:Y1525"/>
    <mergeCell ref="Z1525:AA1525"/>
    <mergeCell ref="E1526:F1526"/>
    <mergeCell ref="G1526:H1526"/>
    <mergeCell ref="I1526:J1526"/>
    <mergeCell ref="K1526:L1526"/>
    <mergeCell ref="M1526:N1526"/>
    <mergeCell ref="F1525:G1525"/>
    <mergeCell ref="H1525:I1525"/>
    <mergeCell ref="J1525:K1525"/>
    <mergeCell ref="L1525:M1525"/>
    <mergeCell ref="N1525:O1525"/>
    <mergeCell ref="P1525:Q1525"/>
    <mergeCell ref="O1524:P1524"/>
    <mergeCell ref="Q1524:R1524"/>
    <mergeCell ref="S1524:T1524"/>
    <mergeCell ref="U1524:V1524"/>
    <mergeCell ref="W1524:X1524"/>
    <mergeCell ref="Y1524:Z1524"/>
    <mergeCell ref="R1523:S1523"/>
    <mergeCell ref="T1523:U1523"/>
    <mergeCell ref="V1523:W1523"/>
    <mergeCell ref="X1523:Y1523"/>
    <mergeCell ref="Z1523:AA1523"/>
    <mergeCell ref="E1524:F1524"/>
    <mergeCell ref="G1524:H1524"/>
    <mergeCell ref="I1524:J1524"/>
    <mergeCell ref="K1524:L1524"/>
    <mergeCell ref="M1524:N1524"/>
    <mergeCell ref="F1523:G1523"/>
    <mergeCell ref="H1523:I1523"/>
    <mergeCell ref="J1523:K1523"/>
    <mergeCell ref="L1523:M1523"/>
    <mergeCell ref="N1523:O1523"/>
    <mergeCell ref="P1523:Q1523"/>
    <mergeCell ref="O1522:P1522"/>
    <mergeCell ref="Q1522:R1522"/>
    <mergeCell ref="S1522:T1522"/>
    <mergeCell ref="U1522:V1522"/>
    <mergeCell ref="W1522:X1522"/>
    <mergeCell ref="Y1522:Z1522"/>
    <mergeCell ref="R1521:S1521"/>
    <mergeCell ref="T1521:U1521"/>
    <mergeCell ref="V1521:W1521"/>
    <mergeCell ref="X1521:Y1521"/>
    <mergeCell ref="Z1521:AA1521"/>
    <mergeCell ref="E1522:F1522"/>
    <mergeCell ref="G1522:H1522"/>
    <mergeCell ref="I1522:J1522"/>
    <mergeCell ref="K1522:L1522"/>
    <mergeCell ref="M1522:N1522"/>
    <mergeCell ref="F1521:G1521"/>
    <mergeCell ref="H1521:I1521"/>
    <mergeCell ref="J1521:K1521"/>
    <mergeCell ref="L1521:M1521"/>
    <mergeCell ref="N1521:O1521"/>
    <mergeCell ref="P1521:Q1521"/>
    <mergeCell ref="O1520:P1520"/>
    <mergeCell ref="Q1520:R1520"/>
    <mergeCell ref="S1520:T1520"/>
    <mergeCell ref="U1520:V1520"/>
    <mergeCell ref="W1520:X1520"/>
    <mergeCell ref="Y1520:Z1520"/>
    <mergeCell ref="R1519:S1519"/>
    <mergeCell ref="T1519:U1519"/>
    <mergeCell ref="V1519:W1519"/>
    <mergeCell ref="X1519:Y1519"/>
    <mergeCell ref="Z1519:AA1519"/>
    <mergeCell ref="E1520:F1520"/>
    <mergeCell ref="G1520:H1520"/>
    <mergeCell ref="I1520:J1520"/>
    <mergeCell ref="K1520:L1520"/>
    <mergeCell ref="M1520:N1520"/>
    <mergeCell ref="F1519:G1519"/>
    <mergeCell ref="H1519:I1519"/>
    <mergeCell ref="J1519:K1519"/>
    <mergeCell ref="L1519:M1519"/>
    <mergeCell ref="N1519:O1519"/>
    <mergeCell ref="P1519:Q1519"/>
    <mergeCell ref="O1518:P1518"/>
    <mergeCell ref="Q1518:R1518"/>
    <mergeCell ref="S1518:T1518"/>
    <mergeCell ref="U1518:V1518"/>
    <mergeCell ref="W1518:X1518"/>
    <mergeCell ref="Y1518:Z1518"/>
    <mergeCell ref="R1517:S1517"/>
    <mergeCell ref="T1517:U1517"/>
    <mergeCell ref="V1517:W1517"/>
    <mergeCell ref="X1517:Y1517"/>
    <mergeCell ref="Z1517:AA1517"/>
    <mergeCell ref="E1518:F1518"/>
    <mergeCell ref="G1518:H1518"/>
    <mergeCell ref="I1518:J1518"/>
    <mergeCell ref="K1518:L1518"/>
    <mergeCell ref="M1518:N1518"/>
    <mergeCell ref="F1517:G1517"/>
    <mergeCell ref="H1517:I1517"/>
    <mergeCell ref="J1517:K1517"/>
    <mergeCell ref="L1517:M1517"/>
    <mergeCell ref="N1517:O1517"/>
    <mergeCell ref="P1517:Q1517"/>
    <mergeCell ref="O1516:P1516"/>
    <mergeCell ref="Q1516:R1516"/>
    <mergeCell ref="S1516:T1516"/>
    <mergeCell ref="U1516:V1516"/>
    <mergeCell ref="W1516:X1516"/>
    <mergeCell ref="Y1516:Z1516"/>
    <mergeCell ref="R1515:S1515"/>
    <mergeCell ref="T1515:U1515"/>
    <mergeCell ref="V1515:W1515"/>
    <mergeCell ref="X1515:Y1515"/>
    <mergeCell ref="Z1515:AA1515"/>
    <mergeCell ref="E1516:F1516"/>
    <mergeCell ref="G1516:H1516"/>
    <mergeCell ref="I1516:J1516"/>
    <mergeCell ref="K1516:L1516"/>
    <mergeCell ref="M1516:N1516"/>
    <mergeCell ref="F1515:G1515"/>
    <mergeCell ref="H1515:I1515"/>
    <mergeCell ref="J1515:K1515"/>
    <mergeCell ref="L1515:M1515"/>
    <mergeCell ref="N1515:O1515"/>
    <mergeCell ref="P1515:Q1515"/>
    <mergeCell ref="O1514:P1514"/>
    <mergeCell ref="Q1514:R1514"/>
    <mergeCell ref="S1514:T1514"/>
    <mergeCell ref="U1514:V1514"/>
    <mergeCell ref="W1514:X1514"/>
    <mergeCell ref="Y1514:Z1514"/>
    <mergeCell ref="R1513:S1513"/>
    <mergeCell ref="T1513:U1513"/>
    <mergeCell ref="V1513:W1513"/>
    <mergeCell ref="X1513:Y1513"/>
    <mergeCell ref="Z1513:AA1513"/>
    <mergeCell ref="E1514:F1514"/>
    <mergeCell ref="G1514:H1514"/>
    <mergeCell ref="I1514:J1514"/>
    <mergeCell ref="K1514:L1514"/>
    <mergeCell ref="M1514:N1514"/>
    <mergeCell ref="F1513:G1513"/>
    <mergeCell ref="H1513:I1513"/>
    <mergeCell ref="J1513:K1513"/>
    <mergeCell ref="L1513:M1513"/>
    <mergeCell ref="N1513:O1513"/>
    <mergeCell ref="P1513:Q1513"/>
    <mergeCell ref="O1512:P1512"/>
    <mergeCell ref="Q1512:R1512"/>
    <mergeCell ref="S1512:T1512"/>
    <mergeCell ref="U1512:V1512"/>
    <mergeCell ref="W1512:X1512"/>
    <mergeCell ref="Y1512:Z1512"/>
    <mergeCell ref="R1511:S1511"/>
    <mergeCell ref="T1511:U1511"/>
    <mergeCell ref="V1511:W1511"/>
    <mergeCell ref="X1511:Y1511"/>
    <mergeCell ref="Z1511:AA1511"/>
    <mergeCell ref="E1512:F1512"/>
    <mergeCell ref="G1512:H1512"/>
    <mergeCell ref="I1512:J1512"/>
    <mergeCell ref="K1512:L1512"/>
    <mergeCell ref="M1512:N1512"/>
    <mergeCell ref="F1511:G1511"/>
    <mergeCell ref="H1511:I1511"/>
    <mergeCell ref="J1511:K1511"/>
    <mergeCell ref="L1511:M1511"/>
    <mergeCell ref="N1511:O1511"/>
    <mergeCell ref="P1511:Q1511"/>
    <mergeCell ref="O1510:P1510"/>
    <mergeCell ref="Q1510:R1510"/>
    <mergeCell ref="S1510:T1510"/>
    <mergeCell ref="U1510:V1510"/>
    <mergeCell ref="W1510:X1510"/>
    <mergeCell ref="Y1510:Z1510"/>
    <mergeCell ref="R1509:S1509"/>
    <mergeCell ref="T1509:U1509"/>
    <mergeCell ref="V1509:W1509"/>
    <mergeCell ref="X1509:Y1509"/>
    <mergeCell ref="Z1509:AA1509"/>
    <mergeCell ref="E1510:F1510"/>
    <mergeCell ref="G1510:H1510"/>
    <mergeCell ref="I1510:J1510"/>
    <mergeCell ref="K1510:L1510"/>
    <mergeCell ref="M1510:N1510"/>
    <mergeCell ref="F1509:G1509"/>
    <mergeCell ref="H1509:I1509"/>
    <mergeCell ref="J1509:K1509"/>
    <mergeCell ref="L1509:M1509"/>
    <mergeCell ref="N1509:O1509"/>
    <mergeCell ref="P1509:Q1509"/>
    <mergeCell ref="O1508:P1508"/>
    <mergeCell ref="Q1508:R1508"/>
    <mergeCell ref="S1508:T1508"/>
    <mergeCell ref="U1508:V1508"/>
    <mergeCell ref="W1508:X1508"/>
    <mergeCell ref="Y1508:Z1508"/>
    <mergeCell ref="R1507:S1507"/>
    <mergeCell ref="T1507:U1507"/>
    <mergeCell ref="V1507:W1507"/>
    <mergeCell ref="X1507:Y1507"/>
    <mergeCell ref="Z1507:AA1507"/>
    <mergeCell ref="E1508:F1508"/>
    <mergeCell ref="G1508:H1508"/>
    <mergeCell ref="I1508:J1508"/>
    <mergeCell ref="K1508:L1508"/>
    <mergeCell ref="M1508:N1508"/>
    <mergeCell ref="F1507:G1507"/>
    <mergeCell ref="H1507:I1507"/>
    <mergeCell ref="J1507:K1507"/>
    <mergeCell ref="L1507:M1507"/>
    <mergeCell ref="N1507:O1507"/>
    <mergeCell ref="P1507:Q1507"/>
    <mergeCell ref="O1506:P1506"/>
    <mergeCell ref="Q1506:R1506"/>
    <mergeCell ref="S1506:T1506"/>
    <mergeCell ref="U1506:V1506"/>
    <mergeCell ref="W1506:X1506"/>
    <mergeCell ref="Y1506:Z1506"/>
    <mergeCell ref="R1505:S1505"/>
    <mergeCell ref="T1505:U1505"/>
    <mergeCell ref="V1505:W1505"/>
    <mergeCell ref="X1505:Y1505"/>
    <mergeCell ref="Z1505:AA1505"/>
    <mergeCell ref="E1506:F1506"/>
    <mergeCell ref="G1506:H1506"/>
    <mergeCell ref="I1506:J1506"/>
    <mergeCell ref="K1506:L1506"/>
    <mergeCell ref="M1506:N1506"/>
    <mergeCell ref="F1505:G1505"/>
    <mergeCell ref="H1505:I1505"/>
    <mergeCell ref="J1505:K1505"/>
    <mergeCell ref="L1505:M1505"/>
    <mergeCell ref="N1505:O1505"/>
    <mergeCell ref="P1505:Q1505"/>
    <mergeCell ref="O1504:P1504"/>
    <mergeCell ref="Q1504:R1504"/>
    <mergeCell ref="S1504:T1504"/>
    <mergeCell ref="U1504:V1504"/>
    <mergeCell ref="W1504:X1504"/>
    <mergeCell ref="Y1504:Z1504"/>
    <mergeCell ref="R1503:S1503"/>
    <mergeCell ref="T1503:U1503"/>
    <mergeCell ref="V1503:W1503"/>
    <mergeCell ref="X1503:Y1503"/>
    <mergeCell ref="Z1503:AA1503"/>
    <mergeCell ref="E1504:F1504"/>
    <mergeCell ref="G1504:H1504"/>
    <mergeCell ref="I1504:J1504"/>
    <mergeCell ref="K1504:L1504"/>
    <mergeCell ref="M1504:N1504"/>
    <mergeCell ref="F1503:G1503"/>
    <mergeCell ref="H1503:I1503"/>
    <mergeCell ref="J1503:K1503"/>
    <mergeCell ref="L1503:M1503"/>
    <mergeCell ref="N1503:O1503"/>
    <mergeCell ref="P1503:Q1503"/>
    <mergeCell ref="O1502:P1502"/>
    <mergeCell ref="Q1502:R1502"/>
    <mergeCell ref="S1502:T1502"/>
    <mergeCell ref="U1502:V1502"/>
    <mergeCell ref="W1502:X1502"/>
    <mergeCell ref="Y1502:Z1502"/>
    <mergeCell ref="R1501:S1501"/>
    <mergeCell ref="T1501:U1501"/>
    <mergeCell ref="V1501:W1501"/>
    <mergeCell ref="X1501:Y1501"/>
    <mergeCell ref="Z1501:AA1501"/>
    <mergeCell ref="E1502:F1502"/>
    <mergeCell ref="G1502:H1502"/>
    <mergeCell ref="I1502:J1502"/>
    <mergeCell ref="K1502:L1502"/>
    <mergeCell ref="M1502:N1502"/>
    <mergeCell ref="F1501:G1501"/>
    <mergeCell ref="H1501:I1501"/>
    <mergeCell ref="J1501:K1501"/>
    <mergeCell ref="L1501:M1501"/>
    <mergeCell ref="N1501:O1501"/>
    <mergeCell ref="P1501:Q1501"/>
    <mergeCell ref="O1500:P1500"/>
    <mergeCell ref="Q1500:R1500"/>
    <mergeCell ref="S1500:T1500"/>
    <mergeCell ref="U1500:V1500"/>
    <mergeCell ref="W1500:X1500"/>
    <mergeCell ref="Y1500:Z1500"/>
    <mergeCell ref="R1499:S1499"/>
    <mergeCell ref="T1499:U1499"/>
    <mergeCell ref="V1499:W1499"/>
    <mergeCell ref="X1499:Y1499"/>
    <mergeCell ref="Z1499:AA1499"/>
    <mergeCell ref="E1500:F1500"/>
    <mergeCell ref="G1500:H1500"/>
    <mergeCell ref="I1500:J1500"/>
    <mergeCell ref="K1500:L1500"/>
    <mergeCell ref="M1500:N1500"/>
    <mergeCell ref="F1499:G1499"/>
    <mergeCell ref="H1499:I1499"/>
    <mergeCell ref="J1499:K1499"/>
    <mergeCell ref="L1499:M1499"/>
    <mergeCell ref="N1499:O1499"/>
    <mergeCell ref="P1499:Q1499"/>
    <mergeCell ref="O1498:P1498"/>
    <mergeCell ref="Q1498:R1498"/>
    <mergeCell ref="S1498:T1498"/>
    <mergeCell ref="U1498:V1498"/>
    <mergeCell ref="W1498:X1498"/>
    <mergeCell ref="Y1498:Z1498"/>
    <mergeCell ref="R1497:S1497"/>
    <mergeCell ref="T1497:U1497"/>
    <mergeCell ref="V1497:W1497"/>
    <mergeCell ref="X1497:Y1497"/>
    <mergeCell ref="Z1497:AA1497"/>
    <mergeCell ref="E1498:F1498"/>
    <mergeCell ref="G1498:H1498"/>
    <mergeCell ref="I1498:J1498"/>
    <mergeCell ref="K1498:L1498"/>
    <mergeCell ref="M1498:N1498"/>
    <mergeCell ref="F1497:G1497"/>
    <mergeCell ref="H1497:I1497"/>
    <mergeCell ref="J1497:K1497"/>
    <mergeCell ref="L1497:M1497"/>
    <mergeCell ref="N1497:O1497"/>
    <mergeCell ref="P1497:Q1497"/>
    <mergeCell ref="O1496:P1496"/>
    <mergeCell ref="Q1496:R1496"/>
    <mergeCell ref="S1496:T1496"/>
    <mergeCell ref="U1496:V1496"/>
    <mergeCell ref="W1496:X1496"/>
    <mergeCell ref="Y1496:Z1496"/>
    <mergeCell ref="R1495:S1495"/>
    <mergeCell ref="T1495:U1495"/>
    <mergeCell ref="V1495:W1495"/>
    <mergeCell ref="X1495:Y1495"/>
    <mergeCell ref="Z1495:AA1495"/>
    <mergeCell ref="E1496:F1496"/>
    <mergeCell ref="G1496:H1496"/>
    <mergeCell ref="I1496:J1496"/>
    <mergeCell ref="K1496:L1496"/>
    <mergeCell ref="M1496:N1496"/>
    <mergeCell ref="F1495:G1495"/>
    <mergeCell ref="H1495:I1495"/>
    <mergeCell ref="J1495:K1495"/>
    <mergeCell ref="L1495:M1495"/>
    <mergeCell ref="N1495:O1495"/>
    <mergeCell ref="P1495:Q1495"/>
    <mergeCell ref="O1494:P1494"/>
    <mergeCell ref="Q1494:R1494"/>
    <mergeCell ref="S1494:T1494"/>
    <mergeCell ref="U1494:V1494"/>
    <mergeCell ref="W1494:X1494"/>
    <mergeCell ref="Y1494:Z1494"/>
    <mergeCell ref="R1493:S1493"/>
    <mergeCell ref="T1493:U1493"/>
    <mergeCell ref="V1493:W1493"/>
    <mergeCell ref="X1493:Y1493"/>
    <mergeCell ref="Z1493:AA1493"/>
    <mergeCell ref="E1494:F1494"/>
    <mergeCell ref="G1494:H1494"/>
    <mergeCell ref="I1494:J1494"/>
    <mergeCell ref="K1494:L1494"/>
    <mergeCell ref="M1494:N1494"/>
    <mergeCell ref="F1493:G1493"/>
    <mergeCell ref="H1493:I1493"/>
    <mergeCell ref="J1493:K1493"/>
    <mergeCell ref="L1493:M1493"/>
    <mergeCell ref="N1493:O1493"/>
    <mergeCell ref="P1493:Q1493"/>
    <mergeCell ref="O1492:P1492"/>
    <mergeCell ref="Q1492:R1492"/>
    <mergeCell ref="S1492:T1492"/>
    <mergeCell ref="U1492:V1492"/>
    <mergeCell ref="W1492:X1492"/>
    <mergeCell ref="Y1492:Z1492"/>
    <mergeCell ref="R1491:S1491"/>
    <mergeCell ref="T1491:U1491"/>
    <mergeCell ref="V1491:W1491"/>
    <mergeCell ref="X1491:Y1491"/>
    <mergeCell ref="Z1491:AA1491"/>
    <mergeCell ref="E1492:F1492"/>
    <mergeCell ref="G1492:H1492"/>
    <mergeCell ref="I1492:J1492"/>
    <mergeCell ref="K1492:L1492"/>
    <mergeCell ref="M1492:N1492"/>
    <mergeCell ref="F1491:G1491"/>
    <mergeCell ref="H1491:I1491"/>
    <mergeCell ref="J1491:K1491"/>
    <mergeCell ref="L1491:M1491"/>
    <mergeCell ref="N1491:O1491"/>
    <mergeCell ref="P1491:Q1491"/>
    <mergeCell ref="O1490:P1490"/>
    <mergeCell ref="Q1490:R1490"/>
    <mergeCell ref="S1490:T1490"/>
    <mergeCell ref="U1490:V1490"/>
    <mergeCell ref="W1490:X1490"/>
    <mergeCell ref="Y1490:Z1490"/>
    <mergeCell ref="R1489:S1489"/>
    <mergeCell ref="T1489:U1489"/>
    <mergeCell ref="V1489:W1489"/>
    <mergeCell ref="X1489:Y1489"/>
    <mergeCell ref="Z1489:AA1489"/>
    <mergeCell ref="E1490:F1490"/>
    <mergeCell ref="G1490:H1490"/>
    <mergeCell ref="I1490:J1490"/>
    <mergeCell ref="K1490:L1490"/>
    <mergeCell ref="M1490:N1490"/>
    <mergeCell ref="F1489:G1489"/>
    <mergeCell ref="H1489:I1489"/>
    <mergeCell ref="J1489:K1489"/>
    <mergeCell ref="L1489:M1489"/>
    <mergeCell ref="N1489:O1489"/>
    <mergeCell ref="P1489:Q1489"/>
    <mergeCell ref="O1488:P1488"/>
    <mergeCell ref="Q1488:R1488"/>
    <mergeCell ref="S1488:T1488"/>
    <mergeCell ref="U1488:V1488"/>
    <mergeCell ref="W1488:X1488"/>
    <mergeCell ref="Y1488:Z1488"/>
    <mergeCell ref="R1487:S1487"/>
    <mergeCell ref="T1487:U1487"/>
    <mergeCell ref="V1487:W1487"/>
    <mergeCell ref="X1487:Y1487"/>
    <mergeCell ref="Z1487:AA1487"/>
    <mergeCell ref="E1488:F1488"/>
    <mergeCell ref="G1488:H1488"/>
    <mergeCell ref="I1488:J1488"/>
    <mergeCell ref="K1488:L1488"/>
    <mergeCell ref="M1488:N1488"/>
    <mergeCell ref="F1487:G1487"/>
    <mergeCell ref="H1487:I1487"/>
    <mergeCell ref="J1487:K1487"/>
    <mergeCell ref="L1487:M1487"/>
    <mergeCell ref="N1487:O1487"/>
    <mergeCell ref="P1487:Q1487"/>
    <mergeCell ref="O1486:P1486"/>
    <mergeCell ref="Q1486:R1486"/>
    <mergeCell ref="S1486:T1486"/>
    <mergeCell ref="U1486:V1486"/>
    <mergeCell ref="W1486:X1486"/>
    <mergeCell ref="Y1486:Z1486"/>
    <mergeCell ref="R1485:S1485"/>
    <mergeCell ref="T1485:U1485"/>
    <mergeCell ref="V1485:W1485"/>
    <mergeCell ref="X1485:Y1485"/>
    <mergeCell ref="Z1485:AA1485"/>
    <mergeCell ref="E1486:F1486"/>
    <mergeCell ref="G1486:H1486"/>
    <mergeCell ref="I1486:J1486"/>
    <mergeCell ref="K1486:L1486"/>
    <mergeCell ref="M1486:N1486"/>
    <mergeCell ref="F1485:G1485"/>
    <mergeCell ref="H1485:I1485"/>
    <mergeCell ref="J1485:K1485"/>
    <mergeCell ref="L1485:M1485"/>
    <mergeCell ref="N1485:O1485"/>
    <mergeCell ref="P1485:Q1485"/>
    <mergeCell ref="O1484:P1484"/>
    <mergeCell ref="Q1484:R1484"/>
    <mergeCell ref="S1484:T1484"/>
    <mergeCell ref="U1484:V1484"/>
    <mergeCell ref="W1484:X1484"/>
    <mergeCell ref="Y1484:Z1484"/>
    <mergeCell ref="R1483:S1483"/>
    <mergeCell ref="T1483:U1483"/>
    <mergeCell ref="V1483:W1483"/>
    <mergeCell ref="X1483:Y1483"/>
    <mergeCell ref="Z1483:AA1483"/>
    <mergeCell ref="E1484:F1484"/>
    <mergeCell ref="G1484:H1484"/>
    <mergeCell ref="I1484:J1484"/>
    <mergeCell ref="K1484:L1484"/>
    <mergeCell ref="M1484:N1484"/>
    <mergeCell ref="F1483:G1483"/>
    <mergeCell ref="H1483:I1483"/>
    <mergeCell ref="J1483:K1483"/>
    <mergeCell ref="L1483:M1483"/>
    <mergeCell ref="N1483:O1483"/>
    <mergeCell ref="P1483:Q1483"/>
    <mergeCell ref="O1482:P1482"/>
    <mergeCell ref="Q1482:R1482"/>
    <mergeCell ref="S1482:T1482"/>
    <mergeCell ref="U1482:V1482"/>
    <mergeCell ref="W1482:X1482"/>
    <mergeCell ref="Y1482:Z1482"/>
    <mergeCell ref="R1481:S1481"/>
    <mergeCell ref="T1481:U1481"/>
    <mergeCell ref="V1481:W1481"/>
    <mergeCell ref="X1481:Y1481"/>
    <mergeCell ref="Z1481:AA1481"/>
    <mergeCell ref="E1482:F1482"/>
    <mergeCell ref="G1482:H1482"/>
    <mergeCell ref="I1482:J1482"/>
    <mergeCell ref="K1482:L1482"/>
    <mergeCell ref="M1482:N1482"/>
    <mergeCell ref="F1481:G1481"/>
    <mergeCell ref="H1481:I1481"/>
    <mergeCell ref="J1481:K1481"/>
    <mergeCell ref="L1481:M1481"/>
    <mergeCell ref="N1481:O1481"/>
    <mergeCell ref="P1481:Q1481"/>
    <mergeCell ref="O1480:P1480"/>
    <mergeCell ref="Q1480:R1480"/>
    <mergeCell ref="S1480:T1480"/>
    <mergeCell ref="U1480:V1480"/>
    <mergeCell ref="W1480:X1480"/>
    <mergeCell ref="Y1480:Z1480"/>
    <mergeCell ref="R1479:S1479"/>
    <mergeCell ref="T1479:U1479"/>
    <mergeCell ref="V1479:W1479"/>
    <mergeCell ref="X1479:Y1479"/>
    <mergeCell ref="Z1479:AA1479"/>
    <mergeCell ref="E1480:F1480"/>
    <mergeCell ref="G1480:H1480"/>
    <mergeCell ref="I1480:J1480"/>
    <mergeCell ref="K1480:L1480"/>
    <mergeCell ref="M1480:N1480"/>
    <mergeCell ref="F1479:G1479"/>
    <mergeCell ref="H1479:I1479"/>
    <mergeCell ref="J1479:K1479"/>
    <mergeCell ref="L1479:M1479"/>
    <mergeCell ref="N1479:O1479"/>
    <mergeCell ref="P1479:Q1479"/>
    <mergeCell ref="O1478:P1478"/>
    <mergeCell ref="Q1478:R1478"/>
    <mergeCell ref="S1478:T1478"/>
    <mergeCell ref="U1478:V1478"/>
    <mergeCell ref="W1478:X1478"/>
    <mergeCell ref="Y1478:Z1478"/>
    <mergeCell ref="R1477:S1477"/>
    <mergeCell ref="T1477:U1477"/>
    <mergeCell ref="V1477:W1477"/>
    <mergeCell ref="X1477:Y1477"/>
    <mergeCell ref="Z1477:AA1477"/>
    <mergeCell ref="E1478:F1478"/>
    <mergeCell ref="G1478:H1478"/>
    <mergeCell ref="I1478:J1478"/>
    <mergeCell ref="K1478:L1478"/>
    <mergeCell ref="M1478:N1478"/>
    <mergeCell ref="F1477:G1477"/>
    <mergeCell ref="H1477:I1477"/>
    <mergeCell ref="J1477:K1477"/>
    <mergeCell ref="L1477:M1477"/>
    <mergeCell ref="N1477:O1477"/>
    <mergeCell ref="P1477:Q1477"/>
    <mergeCell ref="O1476:P1476"/>
    <mergeCell ref="Q1476:R1476"/>
    <mergeCell ref="S1476:T1476"/>
    <mergeCell ref="U1476:V1476"/>
    <mergeCell ref="W1476:X1476"/>
    <mergeCell ref="Y1476:Z1476"/>
    <mergeCell ref="R1475:S1475"/>
    <mergeCell ref="T1475:U1475"/>
    <mergeCell ref="V1475:W1475"/>
    <mergeCell ref="X1475:Y1475"/>
    <mergeCell ref="Z1475:AA1475"/>
    <mergeCell ref="E1476:F1476"/>
    <mergeCell ref="G1476:H1476"/>
    <mergeCell ref="I1476:J1476"/>
    <mergeCell ref="K1476:L1476"/>
    <mergeCell ref="M1476:N1476"/>
    <mergeCell ref="F1475:G1475"/>
    <mergeCell ref="H1475:I1475"/>
    <mergeCell ref="J1475:K1475"/>
    <mergeCell ref="L1475:M1475"/>
    <mergeCell ref="N1475:O1475"/>
    <mergeCell ref="P1475:Q1475"/>
    <mergeCell ref="O1474:P1474"/>
    <mergeCell ref="Q1474:R1474"/>
    <mergeCell ref="S1474:T1474"/>
    <mergeCell ref="U1474:V1474"/>
    <mergeCell ref="W1474:X1474"/>
    <mergeCell ref="Y1474:Z1474"/>
    <mergeCell ref="R1473:S1473"/>
    <mergeCell ref="T1473:U1473"/>
    <mergeCell ref="V1473:W1473"/>
    <mergeCell ref="X1473:Y1473"/>
    <mergeCell ref="Z1473:AA1473"/>
    <mergeCell ref="E1474:F1474"/>
    <mergeCell ref="G1474:H1474"/>
    <mergeCell ref="I1474:J1474"/>
    <mergeCell ref="K1474:L1474"/>
    <mergeCell ref="M1474:N1474"/>
    <mergeCell ref="F1473:G1473"/>
    <mergeCell ref="H1473:I1473"/>
    <mergeCell ref="J1473:K1473"/>
    <mergeCell ref="L1473:M1473"/>
    <mergeCell ref="N1473:O1473"/>
    <mergeCell ref="P1473:Q1473"/>
    <mergeCell ref="O1472:P1472"/>
    <mergeCell ref="Q1472:R1472"/>
    <mergeCell ref="S1472:T1472"/>
    <mergeCell ref="U1472:V1472"/>
    <mergeCell ref="W1472:X1472"/>
    <mergeCell ref="Y1472:Z1472"/>
    <mergeCell ref="R1471:S1471"/>
    <mergeCell ref="T1471:U1471"/>
    <mergeCell ref="V1471:W1471"/>
    <mergeCell ref="X1471:Y1471"/>
    <mergeCell ref="Z1471:AA1471"/>
    <mergeCell ref="E1472:F1472"/>
    <mergeCell ref="G1472:H1472"/>
    <mergeCell ref="I1472:J1472"/>
    <mergeCell ref="K1472:L1472"/>
    <mergeCell ref="M1472:N1472"/>
    <mergeCell ref="F1471:G1471"/>
    <mergeCell ref="H1471:I1471"/>
    <mergeCell ref="J1471:K1471"/>
    <mergeCell ref="L1471:M1471"/>
    <mergeCell ref="N1471:O1471"/>
    <mergeCell ref="P1471:Q1471"/>
    <mergeCell ref="O1470:P1470"/>
    <mergeCell ref="Q1470:R1470"/>
    <mergeCell ref="S1470:T1470"/>
    <mergeCell ref="U1470:V1470"/>
    <mergeCell ref="W1470:X1470"/>
    <mergeCell ref="Y1470:Z1470"/>
    <mergeCell ref="R1469:S1469"/>
    <mergeCell ref="T1469:U1469"/>
    <mergeCell ref="V1469:W1469"/>
    <mergeCell ref="X1469:Y1469"/>
    <mergeCell ref="Z1469:AA1469"/>
    <mergeCell ref="E1470:F1470"/>
    <mergeCell ref="G1470:H1470"/>
    <mergeCell ref="I1470:J1470"/>
    <mergeCell ref="K1470:L1470"/>
    <mergeCell ref="M1470:N1470"/>
    <mergeCell ref="F1469:G1469"/>
    <mergeCell ref="H1469:I1469"/>
    <mergeCell ref="J1469:K1469"/>
    <mergeCell ref="L1469:M1469"/>
    <mergeCell ref="N1469:O1469"/>
    <mergeCell ref="P1469:Q1469"/>
    <mergeCell ref="O1468:P1468"/>
    <mergeCell ref="Q1468:R1468"/>
    <mergeCell ref="S1468:T1468"/>
    <mergeCell ref="U1468:V1468"/>
    <mergeCell ref="W1468:X1468"/>
    <mergeCell ref="Y1468:Z1468"/>
    <mergeCell ref="R1467:S1467"/>
    <mergeCell ref="T1467:U1467"/>
    <mergeCell ref="V1467:W1467"/>
    <mergeCell ref="X1467:Y1467"/>
    <mergeCell ref="Z1467:AA1467"/>
    <mergeCell ref="E1468:F1468"/>
    <mergeCell ref="G1468:H1468"/>
    <mergeCell ref="I1468:J1468"/>
    <mergeCell ref="K1468:L1468"/>
    <mergeCell ref="M1468:N1468"/>
    <mergeCell ref="F1467:G1467"/>
    <mergeCell ref="H1467:I1467"/>
    <mergeCell ref="J1467:K1467"/>
    <mergeCell ref="L1467:M1467"/>
    <mergeCell ref="N1467:O1467"/>
    <mergeCell ref="P1467:Q1467"/>
    <mergeCell ref="O1466:P1466"/>
    <mergeCell ref="Q1466:R1466"/>
    <mergeCell ref="S1466:T1466"/>
    <mergeCell ref="U1466:V1466"/>
    <mergeCell ref="W1466:X1466"/>
    <mergeCell ref="Y1466:Z1466"/>
    <mergeCell ref="R1465:S1465"/>
    <mergeCell ref="T1465:U1465"/>
    <mergeCell ref="V1465:W1465"/>
    <mergeCell ref="X1465:Y1465"/>
    <mergeCell ref="Z1465:AA1465"/>
    <mergeCell ref="E1466:F1466"/>
    <mergeCell ref="G1466:H1466"/>
    <mergeCell ref="I1466:J1466"/>
    <mergeCell ref="K1466:L1466"/>
    <mergeCell ref="M1466:N1466"/>
    <mergeCell ref="F1465:G1465"/>
    <mergeCell ref="H1465:I1465"/>
    <mergeCell ref="J1465:K1465"/>
    <mergeCell ref="L1465:M1465"/>
    <mergeCell ref="N1465:O1465"/>
    <mergeCell ref="P1465:Q1465"/>
    <mergeCell ref="O1464:P1464"/>
    <mergeCell ref="Q1464:R1464"/>
    <mergeCell ref="S1464:T1464"/>
    <mergeCell ref="U1464:V1464"/>
    <mergeCell ref="W1464:X1464"/>
    <mergeCell ref="Y1464:Z1464"/>
    <mergeCell ref="R1463:S1463"/>
    <mergeCell ref="T1463:U1463"/>
    <mergeCell ref="V1463:W1463"/>
    <mergeCell ref="X1463:Y1463"/>
    <mergeCell ref="Z1463:AA1463"/>
    <mergeCell ref="E1464:F1464"/>
    <mergeCell ref="G1464:H1464"/>
    <mergeCell ref="I1464:J1464"/>
    <mergeCell ref="K1464:L1464"/>
    <mergeCell ref="M1464:N1464"/>
    <mergeCell ref="F1463:G1463"/>
    <mergeCell ref="H1463:I1463"/>
    <mergeCell ref="J1463:K1463"/>
    <mergeCell ref="L1463:M1463"/>
    <mergeCell ref="N1463:O1463"/>
    <mergeCell ref="P1463:Q1463"/>
    <mergeCell ref="O1462:P1462"/>
    <mergeCell ref="Q1462:R1462"/>
    <mergeCell ref="S1462:T1462"/>
    <mergeCell ref="U1462:V1462"/>
    <mergeCell ref="W1462:X1462"/>
    <mergeCell ref="Y1462:Z1462"/>
    <mergeCell ref="R1461:S1461"/>
    <mergeCell ref="T1461:U1461"/>
    <mergeCell ref="V1461:W1461"/>
    <mergeCell ref="X1461:Y1461"/>
    <mergeCell ref="Z1461:AA1461"/>
    <mergeCell ref="E1462:F1462"/>
    <mergeCell ref="G1462:H1462"/>
    <mergeCell ref="I1462:J1462"/>
    <mergeCell ref="K1462:L1462"/>
    <mergeCell ref="M1462:N1462"/>
    <mergeCell ref="F1461:G1461"/>
    <mergeCell ref="H1461:I1461"/>
    <mergeCell ref="J1461:K1461"/>
    <mergeCell ref="L1461:M1461"/>
    <mergeCell ref="N1461:O1461"/>
    <mergeCell ref="P1461:Q1461"/>
    <mergeCell ref="O1460:P1460"/>
    <mergeCell ref="Q1460:R1460"/>
    <mergeCell ref="S1460:T1460"/>
    <mergeCell ref="U1460:V1460"/>
    <mergeCell ref="W1460:X1460"/>
    <mergeCell ref="Y1460:Z1460"/>
    <mergeCell ref="R1459:S1459"/>
    <mergeCell ref="T1459:U1459"/>
    <mergeCell ref="V1459:W1459"/>
    <mergeCell ref="X1459:Y1459"/>
    <mergeCell ref="Z1459:AA1459"/>
    <mergeCell ref="E1460:F1460"/>
    <mergeCell ref="G1460:H1460"/>
    <mergeCell ref="I1460:J1460"/>
    <mergeCell ref="K1460:L1460"/>
    <mergeCell ref="M1460:N1460"/>
    <mergeCell ref="F1459:G1459"/>
    <mergeCell ref="H1459:I1459"/>
    <mergeCell ref="J1459:K1459"/>
    <mergeCell ref="L1459:M1459"/>
    <mergeCell ref="N1459:O1459"/>
    <mergeCell ref="P1459:Q1459"/>
    <mergeCell ref="O1458:P1458"/>
    <mergeCell ref="Q1458:R1458"/>
    <mergeCell ref="S1458:T1458"/>
    <mergeCell ref="U1458:V1458"/>
    <mergeCell ref="W1458:X1458"/>
    <mergeCell ref="Y1458:Z1458"/>
    <mergeCell ref="R1457:S1457"/>
    <mergeCell ref="T1457:U1457"/>
    <mergeCell ref="V1457:W1457"/>
    <mergeCell ref="X1457:Y1457"/>
    <mergeCell ref="Z1457:AA1457"/>
    <mergeCell ref="E1458:F1458"/>
    <mergeCell ref="G1458:H1458"/>
    <mergeCell ref="I1458:J1458"/>
    <mergeCell ref="K1458:L1458"/>
    <mergeCell ref="M1458:N1458"/>
    <mergeCell ref="F1457:G1457"/>
    <mergeCell ref="H1457:I1457"/>
    <mergeCell ref="J1457:K1457"/>
    <mergeCell ref="L1457:M1457"/>
    <mergeCell ref="N1457:O1457"/>
    <mergeCell ref="P1457:Q1457"/>
    <mergeCell ref="O1456:P1456"/>
    <mergeCell ref="Q1456:R1456"/>
    <mergeCell ref="S1456:T1456"/>
    <mergeCell ref="U1456:V1456"/>
    <mergeCell ref="W1456:X1456"/>
    <mergeCell ref="Y1456:Z1456"/>
    <mergeCell ref="R1455:S1455"/>
    <mergeCell ref="T1455:U1455"/>
    <mergeCell ref="V1455:W1455"/>
    <mergeCell ref="X1455:Y1455"/>
    <mergeCell ref="Z1455:AA1455"/>
    <mergeCell ref="E1456:F1456"/>
    <mergeCell ref="G1456:H1456"/>
    <mergeCell ref="I1456:J1456"/>
    <mergeCell ref="K1456:L1456"/>
    <mergeCell ref="M1456:N1456"/>
    <mergeCell ref="F1455:G1455"/>
    <mergeCell ref="H1455:I1455"/>
    <mergeCell ref="J1455:K1455"/>
    <mergeCell ref="L1455:M1455"/>
    <mergeCell ref="N1455:O1455"/>
    <mergeCell ref="P1455:Q1455"/>
    <mergeCell ref="O1454:P1454"/>
    <mergeCell ref="Q1454:R1454"/>
    <mergeCell ref="S1454:T1454"/>
    <mergeCell ref="U1454:V1454"/>
    <mergeCell ref="W1454:X1454"/>
    <mergeCell ref="Y1454:Z1454"/>
    <mergeCell ref="R1453:S1453"/>
    <mergeCell ref="T1453:U1453"/>
    <mergeCell ref="V1453:W1453"/>
    <mergeCell ref="X1453:Y1453"/>
    <mergeCell ref="Z1453:AA1453"/>
    <mergeCell ref="E1454:F1454"/>
    <mergeCell ref="G1454:H1454"/>
    <mergeCell ref="I1454:J1454"/>
    <mergeCell ref="K1454:L1454"/>
    <mergeCell ref="M1454:N1454"/>
    <mergeCell ref="F1453:G1453"/>
    <mergeCell ref="H1453:I1453"/>
    <mergeCell ref="J1453:K1453"/>
    <mergeCell ref="L1453:M1453"/>
    <mergeCell ref="N1453:O1453"/>
    <mergeCell ref="P1453:Q1453"/>
    <mergeCell ref="O1452:P1452"/>
    <mergeCell ref="Q1452:R1452"/>
    <mergeCell ref="S1452:T1452"/>
    <mergeCell ref="U1452:V1452"/>
    <mergeCell ref="W1452:X1452"/>
    <mergeCell ref="Y1452:Z1452"/>
    <mergeCell ref="R1451:S1451"/>
    <mergeCell ref="T1451:U1451"/>
    <mergeCell ref="V1451:W1451"/>
    <mergeCell ref="X1451:Y1451"/>
    <mergeCell ref="Z1451:AA1451"/>
    <mergeCell ref="E1452:F1452"/>
    <mergeCell ref="G1452:H1452"/>
    <mergeCell ref="I1452:J1452"/>
    <mergeCell ref="K1452:L1452"/>
    <mergeCell ref="M1452:N1452"/>
    <mergeCell ref="F1451:G1451"/>
    <mergeCell ref="H1451:I1451"/>
    <mergeCell ref="J1451:K1451"/>
    <mergeCell ref="L1451:M1451"/>
    <mergeCell ref="N1451:O1451"/>
    <mergeCell ref="P1451:Q1451"/>
    <mergeCell ref="O1450:P1450"/>
    <mergeCell ref="Q1450:R1450"/>
    <mergeCell ref="S1450:T1450"/>
    <mergeCell ref="U1450:V1450"/>
    <mergeCell ref="W1450:X1450"/>
    <mergeCell ref="Y1450:Z1450"/>
    <mergeCell ref="R1449:S1449"/>
    <mergeCell ref="T1449:U1449"/>
    <mergeCell ref="V1449:W1449"/>
    <mergeCell ref="X1449:Y1449"/>
    <mergeCell ref="Z1449:AA1449"/>
    <mergeCell ref="E1450:F1450"/>
    <mergeCell ref="G1450:H1450"/>
    <mergeCell ref="I1450:J1450"/>
    <mergeCell ref="K1450:L1450"/>
    <mergeCell ref="M1450:N1450"/>
    <mergeCell ref="F1449:G1449"/>
    <mergeCell ref="H1449:I1449"/>
    <mergeCell ref="J1449:K1449"/>
    <mergeCell ref="L1449:M1449"/>
    <mergeCell ref="N1449:O1449"/>
    <mergeCell ref="P1449:Q1449"/>
    <mergeCell ref="O1448:P1448"/>
    <mergeCell ref="Q1448:R1448"/>
    <mergeCell ref="S1448:T1448"/>
    <mergeCell ref="U1448:V1448"/>
    <mergeCell ref="W1448:X1448"/>
    <mergeCell ref="Y1448:Z1448"/>
    <mergeCell ref="R1447:S1447"/>
    <mergeCell ref="T1447:U1447"/>
    <mergeCell ref="V1447:W1447"/>
    <mergeCell ref="X1447:Y1447"/>
    <mergeCell ref="Z1447:AA1447"/>
    <mergeCell ref="E1448:F1448"/>
    <mergeCell ref="G1448:H1448"/>
    <mergeCell ref="I1448:J1448"/>
    <mergeCell ref="K1448:L1448"/>
    <mergeCell ref="M1448:N1448"/>
    <mergeCell ref="F1447:G1447"/>
    <mergeCell ref="H1447:I1447"/>
    <mergeCell ref="J1447:K1447"/>
    <mergeCell ref="L1447:M1447"/>
    <mergeCell ref="N1447:O1447"/>
    <mergeCell ref="P1447:Q1447"/>
    <mergeCell ref="O1446:P1446"/>
    <mergeCell ref="Q1446:R1446"/>
    <mergeCell ref="S1446:T1446"/>
    <mergeCell ref="U1446:V1446"/>
    <mergeCell ref="W1446:X1446"/>
    <mergeCell ref="Y1446:Z1446"/>
    <mergeCell ref="R1445:S1445"/>
    <mergeCell ref="T1445:U1445"/>
    <mergeCell ref="V1445:W1445"/>
    <mergeCell ref="X1445:Y1445"/>
    <mergeCell ref="Z1445:AA1445"/>
    <mergeCell ref="E1446:F1446"/>
    <mergeCell ref="G1446:H1446"/>
    <mergeCell ref="I1446:J1446"/>
    <mergeCell ref="K1446:L1446"/>
    <mergeCell ref="M1446:N1446"/>
    <mergeCell ref="F1445:G1445"/>
    <mergeCell ref="H1445:I1445"/>
    <mergeCell ref="J1445:K1445"/>
    <mergeCell ref="L1445:M1445"/>
    <mergeCell ref="N1445:O1445"/>
    <mergeCell ref="P1445:Q1445"/>
    <mergeCell ref="O1444:P1444"/>
    <mergeCell ref="Q1444:R1444"/>
    <mergeCell ref="S1444:T1444"/>
    <mergeCell ref="U1444:V1444"/>
    <mergeCell ref="W1444:X1444"/>
    <mergeCell ref="Y1444:Z1444"/>
    <mergeCell ref="R1443:S1443"/>
    <mergeCell ref="T1443:U1443"/>
    <mergeCell ref="V1443:W1443"/>
    <mergeCell ref="X1443:Y1443"/>
    <mergeCell ref="Z1443:AA1443"/>
    <mergeCell ref="E1444:F1444"/>
    <mergeCell ref="G1444:H1444"/>
    <mergeCell ref="I1444:J1444"/>
    <mergeCell ref="K1444:L1444"/>
    <mergeCell ref="M1444:N1444"/>
    <mergeCell ref="F1443:G1443"/>
    <mergeCell ref="H1443:I1443"/>
    <mergeCell ref="J1443:K1443"/>
    <mergeCell ref="L1443:M1443"/>
    <mergeCell ref="N1443:O1443"/>
    <mergeCell ref="P1443:Q1443"/>
    <mergeCell ref="O1442:P1442"/>
    <mergeCell ref="Q1442:R1442"/>
    <mergeCell ref="S1442:T1442"/>
    <mergeCell ref="U1442:V1442"/>
    <mergeCell ref="W1442:X1442"/>
    <mergeCell ref="Y1442:Z1442"/>
    <mergeCell ref="R1441:S1441"/>
    <mergeCell ref="T1441:U1441"/>
    <mergeCell ref="V1441:W1441"/>
    <mergeCell ref="X1441:Y1441"/>
    <mergeCell ref="Z1441:AA1441"/>
    <mergeCell ref="E1442:F1442"/>
    <mergeCell ref="G1442:H1442"/>
    <mergeCell ref="I1442:J1442"/>
    <mergeCell ref="K1442:L1442"/>
    <mergeCell ref="M1442:N1442"/>
    <mergeCell ref="F1441:G1441"/>
    <mergeCell ref="H1441:I1441"/>
    <mergeCell ref="J1441:K1441"/>
    <mergeCell ref="L1441:M1441"/>
    <mergeCell ref="N1441:O1441"/>
    <mergeCell ref="P1441:Q1441"/>
    <mergeCell ref="O1440:P1440"/>
    <mergeCell ref="Q1440:R1440"/>
    <mergeCell ref="S1440:T1440"/>
    <mergeCell ref="U1440:V1440"/>
    <mergeCell ref="W1440:X1440"/>
    <mergeCell ref="Y1440:Z1440"/>
    <mergeCell ref="R1439:S1439"/>
    <mergeCell ref="T1439:U1439"/>
    <mergeCell ref="V1439:W1439"/>
    <mergeCell ref="X1439:Y1439"/>
    <mergeCell ref="Z1439:AA1439"/>
    <mergeCell ref="E1440:F1440"/>
    <mergeCell ref="G1440:H1440"/>
    <mergeCell ref="I1440:J1440"/>
    <mergeCell ref="K1440:L1440"/>
    <mergeCell ref="M1440:N1440"/>
    <mergeCell ref="F1439:G1439"/>
    <mergeCell ref="H1439:I1439"/>
    <mergeCell ref="J1439:K1439"/>
    <mergeCell ref="L1439:M1439"/>
    <mergeCell ref="N1439:O1439"/>
    <mergeCell ref="P1439:Q1439"/>
    <mergeCell ref="O1438:P1438"/>
    <mergeCell ref="Q1438:R1438"/>
    <mergeCell ref="S1438:T1438"/>
    <mergeCell ref="U1438:V1438"/>
    <mergeCell ref="W1438:X1438"/>
    <mergeCell ref="Y1438:Z1438"/>
    <mergeCell ref="R1437:S1437"/>
    <mergeCell ref="T1437:U1437"/>
    <mergeCell ref="V1437:W1437"/>
    <mergeCell ref="X1437:Y1437"/>
    <mergeCell ref="Z1437:AA1437"/>
    <mergeCell ref="E1438:F1438"/>
    <mergeCell ref="G1438:H1438"/>
    <mergeCell ref="I1438:J1438"/>
    <mergeCell ref="K1438:L1438"/>
    <mergeCell ref="M1438:N1438"/>
    <mergeCell ref="F1437:G1437"/>
    <mergeCell ref="H1437:I1437"/>
    <mergeCell ref="J1437:K1437"/>
    <mergeCell ref="L1437:M1437"/>
    <mergeCell ref="N1437:O1437"/>
    <mergeCell ref="P1437:Q1437"/>
    <mergeCell ref="O1436:P1436"/>
    <mergeCell ref="Q1436:R1436"/>
    <mergeCell ref="S1436:T1436"/>
    <mergeCell ref="U1436:V1436"/>
    <mergeCell ref="W1436:X1436"/>
    <mergeCell ref="Y1436:Z1436"/>
    <mergeCell ref="R1435:S1435"/>
    <mergeCell ref="T1435:U1435"/>
    <mergeCell ref="V1435:W1435"/>
    <mergeCell ref="X1435:Y1435"/>
    <mergeCell ref="Z1435:AA1435"/>
    <mergeCell ref="E1436:F1436"/>
    <mergeCell ref="G1436:H1436"/>
    <mergeCell ref="I1436:J1436"/>
    <mergeCell ref="K1436:L1436"/>
    <mergeCell ref="M1436:N1436"/>
    <mergeCell ref="F1435:G1435"/>
    <mergeCell ref="H1435:I1435"/>
    <mergeCell ref="J1435:K1435"/>
    <mergeCell ref="L1435:M1435"/>
    <mergeCell ref="N1435:O1435"/>
    <mergeCell ref="P1435:Q1435"/>
    <mergeCell ref="O1434:P1434"/>
    <mergeCell ref="Q1434:R1434"/>
    <mergeCell ref="S1434:T1434"/>
    <mergeCell ref="U1434:V1434"/>
    <mergeCell ref="W1434:X1434"/>
    <mergeCell ref="Y1434:Z1434"/>
    <mergeCell ref="R1433:S1433"/>
    <mergeCell ref="T1433:U1433"/>
    <mergeCell ref="V1433:W1433"/>
    <mergeCell ref="X1433:Y1433"/>
    <mergeCell ref="Z1433:AA1433"/>
    <mergeCell ref="E1434:F1434"/>
    <mergeCell ref="G1434:H1434"/>
    <mergeCell ref="I1434:J1434"/>
    <mergeCell ref="K1434:L1434"/>
    <mergeCell ref="M1434:N1434"/>
    <mergeCell ref="F1433:G1433"/>
    <mergeCell ref="H1433:I1433"/>
    <mergeCell ref="J1433:K1433"/>
    <mergeCell ref="L1433:M1433"/>
    <mergeCell ref="N1433:O1433"/>
    <mergeCell ref="P1433:Q1433"/>
    <mergeCell ref="O1432:P1432"/>
    <mergeCell ref="Q1432:R1432"/>
    <mergeCell ref="S1432:T1432"/>
    <mergeCell ref="U1432:V1432"/>
    <mergeCell ref="W1432:X1432"/>
    <mergeCell ref="Y1432:Z1432"/>
    <mergeCell ref="R1431:S1431"/>
    <mergeCell ref="T1431:U1431"/>
    <mergeCell ref="V1431:W1431"/>
    <mergeCell ref="X1431:Y1431"/>
    <mergeCell ref="Z1431:AA1431"/>
    <mergeCell ref="E1432:F1432"/>
    <mergeCell ref="G1432:H1432"/>
    <mergeCell ref="I1432:J1432"/>
    <mergeCell ref="K1432:L1432"/>
    <mergeCell ref="M1432:N1432"/>
    <mergeCell ref="F1431:G1431"/>
    <mergeCell ref="H1431:I1431"/>
    <mergeCell ref="J1431:K1431"/>
    <mergeCell ref="L1431:M1431"/>
    <mergeCell ref="N1431:O1431"/>
    <mergeCell ref="P1431:Q1431"/>
    <mergeCell ref="O1430:P1430"/>
    <mergeCell ref="Q1430:R1430"/>
    <mergeCell ref="S1430:T1430"/>
    <mergeCell ref="U1430:V1430"/>
    <mergeCell ref="W1430:X1430"/>
    <mergeCell ref="Y1430:Z1430"/>
    <mergeCell ref="R1429:S1429"/>
    <mergeCell ref="T1429:U1429"/>
    <mergeCell ref="V1429:W1429"/>
    <mergeCell ref="X1429:Y1429"/>
    <mergeCell ref="Z1429:AA1429"/>
    <mergeCell ref="E1430:F1430"/>
    <mergeCell ref="G1430:H1430"/>
    <mergeCell ref="I1430:J1430"/>
    <mergeCell ref="K1430:L1430"/>
    <mergeCell ref="M1430:N1430"/>
    <mergeCell ref="F1429:G1429"/>
    <mergeCell ref="H1429:I1429"/>
    <mergeCell ref="J1429:K1429"/>
    <mergeCell ref="L1429:M1429"/>
    <mergeCell ref="N1429:O1429"/>
    <mergeCell ref="P1429:Q1429"/>
    <mergeCell ref="O1428:P1428"/>
    <mergeCell ref="Q1428:R1428"/>
    <mergeCell ref="S1428:T1428"/>
    <mergeCell ref="U1428:V1428"/>
    <mergeCell ref="W1428:X1428"/>
    <mergeCell ref="Y1428:Z1428"/>
    <mergeCell ref="R1427:S1427"/>
    <mergeCell ref="T1427:U1427"/>
    <mergeCell ref="V1427:W1427"/>
    <mergeCell ref="X1427:Y1427"/>
    <mergeCell ref="Z1427:AA1427"/>
    <mergeCell ref="E1428:F1428"/>
    <mergeCell ref="G1428:H1428"/>
    <mergeCell ref="I1428:J1428"/>
    <mergeCell ref="K1428:L1428"/>
    <mergeCell ref="M1428:N1428"/>
    <mergeCell ref="F1427:G1427"/>
    <mergeCell ref="H1427:I1427"/>
    <mergeCell ref="J1427:K1427"/>
    <mergeCell ref="L1427:M1427"/>
    <mergeCell ref="N1427:O1427"/>
    <mergeCell ref="P1427:Q1427"/>
    <mergeCell ref="O1426:P1426"/>
    <mergeCell ref="Q1426:R1426"/>
    <mergeCell ref="S1426:T1426"/>
    <mergeCell ref="U1426:V1426"/>
    <mergeCell ref="W1426:X1426"/>
    <mergeCell ref="Y1426:Z1426"/>
    <mergeCell ref="R1425:S1425"/>
    <mergeCell ref="T1425:U1425"/>
    <mergeCell ref="V1425:W1425"/>
    <mergeCell ref="X1425:Y1425"/>
    <mergeCell ref="Z1425:AA1425"/>
    <mergeCell ref="E1426:F1426"/>
    <mergeCell ref="G1426:H1426"/>
    <mergeCell ref="I1426:J1426"/>
    <mergeCell ref="K1426:L1426"/>
    <mergeCell ref="M1426:N1426"/>
    <mergeCell ref="F1425:G1425"/>
    <mergeCell ref="H1425:I1425"/>
    <mergeCell ref="J1425:K1425"/>
    <mergeCell ref="L1425:M1425"/>
    <mergeCell ref="N1425:O1425"/>
    <mergeCell ref="P1425:Q1425"/>
    <mergeCell ref="O1424:P1424"/>
    <mergeCell ref="Q1424:R1424"/>
    <mergeCell ref="S1424:T1424"/>
    <mergeCell ref="U1424:V1424"/>
    <mergeCell ref="W1424:X1424"/>
    <mergeCell ref="Y1424:Z1424"/>
    <mergeCell ref="R1423:S1423"/>
    <mergeCell ref="T1423:U1423"/>
    <mergeCell ref="V1423:W1423"/>
    <mergeCell ref="X1423:Y1423"/>
    <mergeCell ref="Z1423:AA1423"/>
    <mergeCell ref="E1424:F1424"/>
    <mergeCell ref="G1424:H1424"/>
    <mergeCell ref="I1424:J1424"/>
    <mergeCell ref="K1424:L1424"/>
    <mergeCell ref="M1424:N1424"/>
    <mergeCell ref="F1423:G1423"/>
    <mergeCell ref="H1423:I1423"/>
    <mergeCell ref="J1423:K1423"/>
    <mergeCell ref="L1423:M1423"/>
    <mergeCell ref="N1423:O1423"/>
    <mergeCell ref="P1423:Q1423"/>
    <mergeCell ref="O1422:P1422"/>
    <mergeCell ref="Q1422:R1422"/>
    <mergeCell ref="S1422:T1422"/>
    <mergeCell ref="U1422:V1422"/>
    <mergeCell ref="W1422:X1422"/>
    <mergeCell ref="Y1422:Z1422"/>
    <mergeCell ref="R1421:S1421"/>
    <mergeCell ref="T1421:U1421"/>
    <mergeCell ref="V1421:W1421"/>
    <mergeCell ref="X1421:Y1421"/>
    <mergeCell ref="Z1421:AA1421"/>
    <mergeCell ref="E1422:F1422"/>
    <mergeCell ref="G1422:H1422"/>
    <mergeCell ref="I1422:J1422"/>
    <mergeCell ref="K1422:L1422"/>
    <mergeCell ref="M1422:N1422"/>
    <mergeCell ref="F1421:G1421"/>
    <mergeCell ref="H1421:I1421"/>
    <mergeCell ref="J1421:K1421"/>
    <mergeCell ref="L1421:M1421"/>
    <mergeCell ref="N1421:O1421"/>
    <mergeCell ref="P1421:Q1421"/>
    <mergeCell ref="O1420:P1420"/>
    <mergeCell ref="Q1420:R1420"/>
    <mergeCell ref="S1420:T1420"/>
    <mergeCell ref="U1420:V1420"/>
    <mergeCell ref="W1420:X1420"/>
    <mergeCell ref="Y1420:Z1420"/>
    <mergeCell ref="R1419:S1419"/>
    <mergeCell ref="T1419:U1419"/>
    <mergeCell ref="V1419:W1419"/>
    <mergeCell ref="X1419:Y1419"/>
    <mergeCell ref="Z1419:AA1419"/>
    <mergeCell ref="E1420:F1420"/>
    <mergeCell ref="G1420:H1420"/>
    <mergeCell ref="I1420:J1420"/>
    <mergeCell ref="K1420:L1420"/>
    <mergeCell ref="M1420:N1420"/>
    <mergeCell ref="F1419:G1419"/>
    <mergeCell ref="H1419:I1419"/>
    <mergeCell ref="J1419:K1419"/>
    <mergeCell ref="L1419:M1419"/>
    <mergeCell ref="N1419:O1419"/>
    <mergeCell ref="P1419:Q1419"/>
    <mergeCell ref="O1418:P1418"/>
    <mergeCell ref="Q1418:R1418"/>
    <mergeCell ref="S1418:T1418"/>
    <mergeCell ref="U1418:V1418"/>
    <mergeCell ref="W1418:X1418"/>
    <mergeCell ref="Y1418:Z1418"/>
    <mergeCell ref="R1417:S1417"/>
    <mergeCell ref="T1417:U1417"/>
    <mergeCell ref="V1417:W1417"/>
    <mergeCell ref="X1417:Y1417"/>
    <mergeCell ref="Z1417:AA1417"/>
    <mergeCell ref="E1418:F1418"/>
    <mergeCell ref="G1418:H1418"/>
    <mergeCell ref="I1418:J1418"/>
    <mergeCell ref="K1418:L1418"/>
    <mergeCell ref="M1418:N1418"/>
    <mergeCell ref="F1417:G1417"/>
    <mergeCell ref="H1417:I1417"/>
    <mergeCell ref="J1417:K1417"/>
    <mergeCell ref="L1417:M1417"/>
    <mergeCell ref="N1417:O1417"/>
    <mergeCell ref="P1417:Q1417"/>
    <mergeCell ref="O1416:P1416"/>
    <mergeCell ref="Q1416:R1416"/>
    <mergeCell ref="S1416:T1416"/>
    <mergeCell ref="U1416:V1416"/>
    <mergeCell ref="W1416:X1416"/>
    <mergeCell ref="Y1416:Z1416"/>
    <mergeCell ref="R1415:S1415"/>
    <mergeCell ref="T1415:U1415"/>
    <mergeCell ref="V1415:W1415"/>
    <mergeCell ref="X1415:Y1415"/>
    <mergeCell ref="Z1415:AA1415"/>
    <mergeCell ref="E1416:F1416"/>
    <mergeCell ref="G1416:H1416"/>
    <mergeCell ref="I1416:J1416"/>
    <mergeCell ref="K1416:L1416"/>
    <mergeCell ref="M1416:N1416"/>
    <mergeCell ref="F1415:G1415"/>
    <mergeCell ref="H1415:I1415"/>
    <mergeCell ref="J1415:K1415"/>
    <mergeCell ref="L1415:M1415"/>
    <mergeCell ref="N1415:O1415"/>
    <mergeCell ref="P1415:Q1415"/>
    <mergeCell ref="O1414:P1414"/>
    <mergeCell ref="Q1414:R1414"/>
    <mergeCell ref="S1414:T1414"/>
    <mergeCell ref="U1414:V1414"/>
    <mergeCell ref="W1414:X1414"/>
    <mergeCell ref="Y1414:Z1414"/>
    <mergeCell ref="R1413:S1413"/>
    <mergeCell ref="T1413:U1413"/>
    <mergeCell ref="V1413:W1413"/>
    <mergeCell ref="X1413:Y1413"/>
    <mergeCell ref="Z1413:AA1413"/>
    <mergeCell ref="E1414:F1414"/>
    <mergeCell ref="G1414:H1414"/>
    <mergeCell ref="I1414:J1414"/>
    <mergeCell ref="K1414:L1414"/>
    <mergeCell ref="M1414:N1414"/>
    <mergeCell ref="F1413:G1413"/>
    <mergeCell ref="H1413:I1413"/>
    <mergeCell ref="J1413:K1413"/>
    <mergeCell ref="L1413:M1413"/>
    <mergeCell ref="N1413:O1413"/>
    <mergeCell ref="P1413:Q1413"/>
    <mergeCell ref="O1412:P1412"/>
    <mergeCell ref="Q1412:R1412"/>
    <mergeCell ref="S1412:T1412"/>
    <mergeCell ref="U1412:V1412"/>
    <mergeCell ref="W1412:X1412"/>
    <mergeCell ref="Y1412:Z1412"/>
    <mergeCell ref="R1411:S1411"/>
    <mergeCell ref="T1411:U1411"/>
    <mergeCell ref="V1411:W1411"/>
    <mergeCell ref="X1411:Y1411"/>
    <mergeCell ref="Z1411:AA1411"/>
    <mergeCell ref="E1412:F1412"/>
    <mergeCell ref="G1412:H1412"/>
    <mergeCell ref="I1412:J1412"/>
    <mergeCell ref="K1412:L1412"/>
    <mergeCell ref="M1412:N1412"/>
    <mergeCell ref="F1411:G1411"/>
    <mergeCell ref="H1411:I1411"/>
    <mergeCell ref="J1411:K1411"/>
    <mergeCell ref="L1411:M1411"/>
    <mergeCell ref="N1411:O1411"/>
    <mergeCell ref="P1411:Q1411"/>
    <mergeCell ref="O1410:P1410"/>
    <mergeCell ref="Q1410:R1410"/>
    <mergeCell ref="S1410:T1410"/>
    <mergeCell ref="U1410:V1410"/>
    <mergeCell ref="W1410:X1410"/>
    <mergeCell ref="Y1410:Z1410"/>
    <mergeCell ref="R1409:S1409"/>
    <mergeCell ref="T1409:U1409"/>
    <mergeCell ref="V1409:W1409"/>
    <mergeCell ref="X1409:Y1409"/>
    <mergeCell ref="Z1409:AA1409"/>
    <mergeCell ref="E1410:F1410"/>
    <mergeCell ref="G1410:H1410"/>
    <mergeCell ref="I1410:J1410"/>
    <mergeCell ref="K1410:L1410"/>
    <mergeCell ref="M1410:N1410"/>
    <mergeCell ref="F1409:G1409"/>
    <mergeCell ref="H1409:I1409"/>
    <mergeCell ref="J1409:K1409"/>
    <mergeCell ref="L1409:M1409"/>
    <mergeCell ref="N1409:O1409"/>
    <mergeCell ref="P1409:Q1409"/>
    <mergeCell ref="O1408:P1408"/>
    <mergeCell ref="Q1408:R1408"/>
    <mergeCell ref="S1408:T1408"/>
    <mergeCell ref="U1408:V1408"/>
    <mergeCell ref="W1408:X1408"/>
    <mergeCell ref="Y1408:Z1408"/>
    <mergeCell ref="R1407:S1407"/>
    <mergeCell ref="T1407:U1407"/>
    <mergeCell ref="V1407:W1407"/>
    <mergeCell ref="X1407:Y1407"/>
    <mergeCell ref="Z1407:AA1407"/>
    <mergeCell ref="E1408:F1408"/>
    <mergeCell ref="G1408:H1408"/>
    <mergeCell ref="I1408:J1408"/>
    <mergeCell ref="K1408:L1408"/>
    <mergeCell ref="M1408:N1408"/>
    <mergeCell ref="F1407:G1407"/>
    <mergeCell ref="H1407:I1407"/>
    <mergeCell ref="J1407:K1407"/>
    <mergeCell ref="L1407:M1407"/>
    <mergeCell ref="N1407:O1407"/>
    <mergeCell ref="P1407:Q1407"/>
    <mergeCell ref="O1406:P1406"/>
    <mergeCell ref="Q1406:R1406"/>
    <mergeCell ref="S1406:T1406"/>
    <mergeCell ref="U1406:V1406"/>
    <mergeCell ref="W1406:X1406"/>
    <mergeCell ref="Y1406:Z1406"/>
    <mergeCell ref="R1405:S1405"/>
    <mergeCell ref="T1405:U1405"/>
    <mergeCell ref="V1405:W1405"/>
    <mergeCell ref="X1405:Y1405"/>
    <mergeCell ref="Z1405:AA1405"/>
    <mergeCell ref="E1406:F1406"/>
    <mergeCell ref="G1406:H1406"/>
    <mergeCell ref="I1406:J1406"/>
    <mergeCell ref="K1406:L1406"/>
    <mergeCell ref="M1406:N1406"/>
    <mergeCell ref="F1405:G1405"/>
    <mergeCell ref="H1405:I1405"/>
    <mergeCell ref="J1405:K1405"/>
    <mergeCell ref="L1405:M1405"/>
    <mergeCell ref="N1405:O1405"/>
    <mergeCell ref="P1405:Q1405"/>
    <mergeCell ref="O1404:P1404"/>
    <mergeCell ref="Q1404:R1404"/>
    <mergeCell ref="S1404:T1404"/>
    <mergeCell ref="U1404:V1404"/>
    <mergeCell ref="W1404:X1404"/>
    <mergeCell ref="Y1404:Z1404"/>
    <mergeCell ref="R1403:S1403"/>
    <mergeCell ref="T1403:U1403"/>
    <mergeCell ref="V1403:W1403"/>
    <mergeCell ref="X1403:Y1403"/>
    <mergeCell ref="Z1403:AA1403"/>
    <mergeCell ref="E1404:F1404"/>
    <mergeCell ref="G1404:H1404"/>
    <mergeCell ref="I1404:J1404"/>
    <mergeCell ref="K1404:L1404"/>
    <mergeCell ref="M1404:N1404"/>
    <mergeCell ref="F1403:G1403"/>
    <mergeCell ref="H1403:I1403"/>
    <mergeCell ref="J1403:K1403"/>
    <mergeCell ref="L1403:M1403"/>
    <mergeCell ref="N1403:O1403"/>
    <mergeCell ref="P1403:Q1403"/>
    <mergeCell ref="O1402:P1402"/>
    <mergeCell ref="Q1402:R1402"/>
    <mergeCell ref="S1402:T1402"/>
    <mergeCell ref="U1402:V1402"/>
    <mergeCell ref="W1402:X1402"/>
    <mergeCell ref="Y1402:Z1402"/>
    <mergeCell ref="R1401:S1401"/>
    <mergeCell ref="T1401:U1401"/>
    <mergeCell ref="V1401:W1401"/>
    <mergeCell ref="X1401:Y1401"/>
    <mergeCell ref="Z1401:AA1401"/>
    <mergeCell ref="E1402:F1402"/>
    <mergeCell ref="G1402:H1402"/>
    <mergeCell ref="I1402:J1402"/>
    <mergeCell ref="K1402:L1402"/>
    <mergeCell ref="M1402:N1402"/>
    <mergeCell ref="F1401:G1401"/>
    <mergeCell ref="H1401:I1401"/>
    <mergeCell ref="J1401:K1401"/>
    <mergeCell ref="L1401:M1401"/>
    <mergeCell ref="N1401:O1401"/>
    <mergeCell ref="P1401:Q1401"/>
    <mergeCell ref="O1400:P1400"/>
    <mergeCell ref="Q1400:R1400"/>
    <mergeCell ref="S1400:T1400"/>
    <mergeCell ref="U1400:V1400"/>
    <mergeCell ref="W1400:X1400"/>
    <mergeCell ref="Y1400:Z1400"/>
    <mergeCell ref="R1399:S1399"/>
    <mergeCell ref="T1399:U1399"/>
    <mergeCell ref="V1399:W1399"/>
    <mergeCell ref="X1399:Y1399"/>
    <mergeCell ref="Z1399:AA1399"/>
    <mergeCell ref="E1400:F1400"/>
    <mergeCell ref="G1400:H1400"/>
    <mergeCell ref="I1400:J1400"/>
    <mergeCell ref="K1400:L1400"/>
    <mergeCell ref="M1400:N1400"/>
    <mergeCell ref="F1399:G1399"/>
    <mergeCell ref="H1399:I1399"/>
    <mergeCell ref="J1399:K1399"/>
    <mergeCell ref="L1399:M1399"/>
    <mergeCell ref="N1399:O1399"/>
    <mergeCell ref="P1399:Q1399"/>
    <mergeCell ref="O1398:P1398"/>
    <mergeCell ref="Q1398:R1398"/>
    <mergeCell ref="S1398:T1398"/>
    <mergeCell ref="U1398:V1398"/>
    <mergeCell ref="W1398:X1398"/>
    <mergeCell ref="Y1398:Z1398"/>
    <mergeCell ref="R1397:S1397"/>
    <mergeCell ref="T1397:U1397"/>
    <mergeCell ref="V1397:W1397"/>
    <mergeCell ref="X1397:Y1397"/>
    <mergeCell ref="Z1397:AA1397"/>
    <mergeCell ref="E1398:F1398"/>
    <mergeCell ref="G1398:H1398"/>
    <mergeCell ref="I1398:J1398"/>
    <mergeCell ref="K1398:L1398"/>
    <mergeCell ref="M1398:N1398"/>
    <mergeCell ref="F1397:G1397"/>
    <mergeCell ref="H1397:I1397"/>
    <mergeCell ref="J1397:K1397"/>
    <mergeCell ref="L1397:M1397"/>
    <mergeCell ref="N1397:O1397"/>
    <mergeCell ref="P1397:Q1397"/>
    <mergeCell ref="O1396:P1396"/>
    <mergeCell ref="Q1396:R1396"/>
    <mergeCell ref="S1396:T1396"/>
    <mergeCell ref="U1396:V1396"/>
    <mergeCell ref="W1396:X1396"/>
    <mergeCell ref="Y1396:Z1396"/>
    <mergeCell ref="R1395:S1395"/>
    <mergeCell ref="T1395:U1395"/>
    <mergeCell ref="V1395:W1395"/>
    <mergeCell ref="X1395:Y1395"/>
    <mergeCell ref="Z1395:AA1395"/>
    <mergeCell ref="E1396:F1396"/>
    <mergeCell ref="G1396:H1396"/>
    <mergeCell ref="I1396:J1396"/>
    <mergeCell ref="K1396:L1396"/>
    <mergeCell ref="M1396:N1396"/>
    <mergeCell ref="F1395:G1395"/>
    <mergeCell ref="H1395:I1395"/>
    <mergeCell ref="J1395:K1395"/>
    <mergeCell ref="L1395:M1395"/>
    <mergeCell ref="N1395:O1395"/>
    <mergeCell ref="P1395:Q1395"/>
    <mergeCell ref="O1394:P1394"/>
    <mergeCell ref="Q1394:R1394"/>
    <mergeCell ref="S1394:T1394"/>
    <mergeCell ref="U1394:V1394"/>
    <mergeCell ref="W1394:X1394"/>
    <mergeCell ref="Y1394:Z1394"/>
    <mergeCell ref="R1393:S1393"/>
    <mergeCell ref="T1393:U1393"/>
    <mergeCell ref="V1393:W1393"/>
    <mergeCell ref="X1393:Y1393"/>
    <mergeCell ref="Z1393:AA1393"/>
    <mergeCell ref="E1394:F1394"/>
    <mergeCell ref="G1394:H1394"/>
    <mergeCell ref="I1394:J1394"/>
    <mergeCell ref="K1394:L1394"/>
    <mergeCell ref="M1394:N1394"/>
    <mergeCell ref="F1393:G1393"/>
    <mergeCell ref="H1393:I1393"/>
    <mergeCell ref="J1393:K1393"/>
    <mergeCell ref="L1393:M1393"/>
    <mergeCell ref="N1393:O1393"/>
    <mergeCell ref="P1393:Q1393"/>
    <mergeCell ref="O1392:P1392"/>
    <mergeCell ref="Q1392:R1392"/>
    <mergeCell ref="S1392:T1392"/>
    <mergeCell ref="U1392:V1392"/>
    <mergeCell ref="W1392:X1392"/>
    <mergeCell ref="Y1392:Z1392"/>
    <mergeCell ref="R1391:S1391"/>
    <mergeCell ref="T1391:U1391"/>
    <mergeCell ref="V1391:W1391"/>
    <mergeCell ref="X1391:Y1391"/>
    <mergeCell ref="Z1391:AA1391"/>
    <mergeCell ref="E1392:F1392"/>
    <mergeCell ref="G1392:H1392"/>
    <mergeCell ref="I1392:J1392"/>
    <mergeCell ref="K1392:L1392"/>
    <mergeCell ref="M1392:N1392"/>
    <mergeCell ref="F1391:G1391"/>
    <mergeCell ref="H1391:I1391"/>
    <mergeCell ref="J1391:K1391"/>
    <mergeCell ref="L1391:M1391"/>
    <mergeCell ref="N1391:O1391"/>
    <mergeCell ref="P1391:Q1391"/>
    <mergeCell ref="O1390:P1390"/>
    <mergeCell ref="Q1390:R1390"/>
    <mergeCell ref="S1390:T1390"/>
    <mergeCell ref="U1390:V1390"/>
    <mergeCell ref="W1390:X1390"/>
    <mergeCell ref="Y1390:Z1390"/>
    <mergeCell ref="R1389:S1389"/>
    <mergeCell ref="T1389:U1389"/>
    <mergeCell ref="V1389:W1389"/>
    <mergeCell ref="X1389:Y1389"/>
    <mergeCell ref="Z1389:AA1389"/>
    <mergeCell ref="E1390:F1390"/>
    <mergeCell ref="G1390:H1390"/>
    <mergeCell ref="I1390:J1390"/>
    <mergeCell ref="K1390:L1390"/>
    <mergeCell ref="M1390:N1390"/>
    <mergeCell ref="F1389:G1389"/>
    <mergeCell ref="H1389:I1389"/>
    <mergeCell ref="J1389:K1389"/>
    <mergeCell ref="L1389:M1389"/>
    <mergeCell ref="N1389:O1389"/>
    <mergeCell ref="P1389:Q1389"/>
    <mergeCell ref="O1388:P1388"/>
    <mergeCell ref="Q1388:R1388"/>
    <mergeCell ref="S1388:T1388"/>
    <mergeCell ref="U1388:V1388"/>
    <mergeCell ref="W1388:X1388"/>
    <mergeCell ref="Y1388:Z1388"/>
    <mergeCell ref="R1387:S1387"/>
    <mergeCell ref="T1387:U1387"/>
    <mergeCell ref="V1387:W1387"/>
    <mergeCell ref="X1387:Y1387"/>
    <mergeCell ref="Z1387:AA1387"/>
    <mergeCell ref="E1388:F1388"/>
    <mergeCell ref="G1388:H1388"/>
    <mergeCell ref="I1388:J1388"/>
    <mergeCell ref="K1388:L1388"/>
    <mergeCell ref="M1388:N1388"/>
    <mergeCell ref="F1387:G1387"/>
    <mergeCell ref="H1387:I1387"/>
    <mergeCell ref="J1387:K1387"/>
    <mergeCell ref="L1387:M1387"/>
    <mergeCell ref="N1387:O1387"/>
    <mergeCell ref="P1387:Q1387"/>
    <mergeCell ref="O1386:P1386"/>
    <mergeCell ref="Q1386:R1386"/>
    <mergeCell ref="S1386:T1386"/>
    <mergeCell ref="U1386:V1386"/>
    <mergeCell ref="W1386:X1386"/>
    <mergeCell ref="Y1386:Z1386"/>
    <mergeCell ref="R1385:S1385"/>
    <mergeCell ref="T1385:U1385"/>
    <mergeCell ref="V1385:W1385"/>
    <mergeCell ref="X1385:Y1385"/>
    <mergeCell ref="Z1385:AA1385"/>
    <mergeCell ref="E1386:F1386"/>
    <mergeCell ref="G1386:H1386"/>
    <mergeCell ref="I1386:J1386"/>
    <mergeCell ref="K1386:L1386"/>
    <mergeCell ref="M1386:N1386"/>
    <mergeCell ref="F1385:G1385"/>
    <mergeCell ref="H1385:I1385"/>
    <mergeCell ref="J1385:K1385"/>
    <mergeCell ref="L1385:M1385"/>
    <mergeCell ref="N1385:O1385"/>
    <mergeCell ref="P1385:Q1385"/>
    <mergeCell ref="O1384:P1384"/>
    <mergeCell ref="Q1384:R1384"/>
    <mergeCell ref="S1384:T1384"/>
    <mergeCell ref="U1384:V1384"/>
    <mergeCell ref="W1384:X1384"/>
    <mergeCell ref="Y1384:Z1384"/>
    <mergeCell ref="R1383:S1383"/>
    <mergeCell ref="T1383:U1383"/>
    <mergeCell ref="V1383:W1383"/>
    <mergeCell ref="X1383:Y1383"/>
    <mergeCell ref="Z1383:AA1383"/>
    <mergeCell ref="E1384:F1384"/>
    <mergeCell ref="G1384:H1384"/>
    <mergeCell ref="I1384:J1384"/>
    <mergeCell ref="K1384:L1384"/>
    <mergeCell ref="M1384:N1384"/>
    <mergeCell ref="F1383:G1383"/>
    <mergeCell ref="H1383:I1383"/>
    <mergeCell ref="J1383:K1383"/>
    <mergeCell ref="L1383:M1383"/>
    <mergeCell ref="N1383:O1383"/>
    <mergeCell ref="P1383:Q1383"/>
    <mergeCell ref="O1382:P1382"/>
    <mergeCell ref="Q1382:R1382"/>
    <mergeCell ref="S1382:T1382"/>
    <mergeCell ref="U1382:V1382"/>
    <mergeCell ref="W1382:X1382"/>
    <mergeCell ref="Y1382:Z1382"/>
    <mergeCell ref="R1381:S1381"/>
    <mergeCell ref="T1381:U1381"/>
    <mergeCell ref="V1381:W1381"/>
    <mergeCell ref="X1381:Y1381"/>
    <mergeCell ref="Z1381:AA1381"/>
    <mergeCell ref="E1382:F1382"/>
    <mergeCell ref="G1382:H1382"/>
    <mergeCell ref="I1382:J1382"/>
    <mergeCell ref="K1382:L1382"/>
    <mergeCell ref="M1382:N1382"/>
    <mergeCell ref="F1381:G1381"/>
    <mergeCell ref="H1381:I1381"/>
    <mergeCell ref="J1381:K1381"/>
    <mergeCell ref="L1381:M1381"/>
    <mergeCell ref="N1381:O1381"/>
    <mergeCell ref="P1381:Q1381"/>
    <mergeCell ref="O1380:P1380"/>
    <mergeCell ref="Q1380:R1380"/>
    <mergeCell ref="S1380:T1380"/>
    <mergeCell ref="U1380:V1380"/>
    <mergeCell ref="W1380:X1380"/>
    <mergeCell ref="Y1380:Z1380"/>
    <mergeCell ref="R1379:S1379"/>
    <mergeCell ref="T1379:U1379"/>
    <mergeCell ref="V1379:W1379"/>
    <mergeCell ref="X1379:Y1379"/>
    <mergeCell ref="Z1379:AA1379"/>
    <mergeCell ref="E1380:F1380"/>
    <mergeCell ref="G1380:H1380"/>
    <mergeCell ref="I1380:J1380"/>
    <mergeCell ref="K1380:L1380"/>
    <mergeCell ref="M1380:N1380"/>
    <mergeCell ref="F1379:G1379"/>
    <mergeCell ref="H1379:I1379"/>
    <mergeCell ref="J1379:K1379"/>
    <mergeCell ref="L1379:M1379"/>
    <mergeCell ref="N1379:O1379"/>
    <mergeCell ref="P1379:Q1379"/>
    <mergeCell ref="O1378:P1378"/>
    <mergeCell ref="Q1378:R1378"/>
    <mergeCell ref="S1378:T1378"/>
    <mergeCell ref="U1378:V1378"/>
    <mergeCell ref="W1378:X1378"/>
    <mergeCell ref="Y1378:Z1378"/>
    <mergeCell ref="R1377:S1377"/>
    <mergeCell ref="T1377:U1377"/>
    <mergeCell ref="V1377:W1377"/>
    <mergeCell ref="X1377:Y1377"/>
    <mergeCell ref="Z1377:AA1377"/>
    <mergeCell ref="E1378:F1378"/>
    <mergeCell ref="G1378:H1378"/>
    <mergeCell ref="I1378:J1378"/>
    <mergeCell ref="K1378:L1378"/>
    <mergeCell ref="M1378:N1378"/>
    <mergeCell ref="F1377:G1377"/>
    <mergeCell ref="H1377:I1377"/>
    <mergeCell ref="J1377:K1377"/>
    <mergeCell ref="L1377:M1377"/>
    <mergeCell ref="N1377:O1377"/>
    <mergeCell ref="P1377:Q1377"/>
    <mergeCell ref="O1376:P1376"/>
    <mergeCell ref="Q1376:R1376"/>
    <mergeCell ref="S1376:T1376"/>
    <mergeCell ref="U1376:V1376"/>
    <mergeCell ref="W1376:X1376"/>
    <mergeCell ref="Y1376:Z1376"/>
    <mergeCell ref="R1375:S1375"/>
    <mergeCell ref="T1375:U1375"/>
    <mergeCell ref="V1375:W1375"/>
    <mergeCell ref="X1375:Y1375"/>
    <mergeCell ref="Z1375:AA1375"/>
    <mergeCell ref="E1376:F1376"/>
    <mergeCell ref="G1376:H1376"/>
    <mergeCell ref="I1376:J1376"/>
    <mergeCell ref="K1376:L1376"/>
    <mergeCell ref="M1376:N1376"/>
    <mergeCell ref="F1375:G1375"/>
    <mergeCell ref="H1375:I1375"/>
    <mergeCell ref="J1375:K1375"/>
    <mergeCell ref="L1375:M1375"/>
    <mergeCell ref="N1375:O1375"/>
    <mergeCell ref="P1375:Q1375"/>
    <mergeCell ref="O1374:P1374"/>
    <mergeCell ref="Q1374:R1374"/>
    <mergeCell ref="S1374:T1374"/>
    <mergeCell ref="U1374:V1374"/>
    <mergeCell ref="W1374:X1374"/>
    <mergeCell ref="Y1374:Z1374"/>
    <mergeCell ref="R1373:S1373"/>
    <mergeCell ref="T1373:U1373"/>
    <mergeCell ref="V1373:W1373"/>
    <mergeCell ref="X1373:Y1373"/>
    <mergeCell ref="Z1373:AA1373"/>
    <mergeCell ref="E1374:F1374"/>
    <mergeCell ref="G1374:H1374"/>
    <mergeCell ref="I1374:J1374"/>
    <mergeCell ref="K1374:L1374"/>
    <mergeCell ref="M1374:N1374"/>
    <mergeCell ref="F1373:G1373"/>
    <mergeCell ref="H1373:I1373"/>
    <mergeCell ref="J1373:K1373"/>
    <mergeCell ref="L1373:M1373"/>
    <mergeCell ref="N1373:O1373"/>
    <mergeCell ref="P1373:Q1373"/>
    <mergeCell ref="O1372:P1372"/>
    <mergeCell ref="Q1372:R1372"/>
    <mergeCell ref="S1372:T1372"/>
    <mergeCell ref="U1372:V1372"/>
    <mergeCell ref="W1372:X1372"/>
    <mergeCell ref="Y1372:Z1372"/>
    <mergeCell ref="R1371:S1371"/>
    <mergeCell ref="T1371:U1371"/>
    <mergeCell ref="V1371:W1371"/>
    <mergeCell ref="X1371:Y1371"/>
    <mergeCell ref="Z1371:AA1371"/>
    <mergeCell ref="E1372:F1372"/>
    <mergeCell ref="G1372:H1372"/>
    <mergeCell ref="I1372:J1372"/>
    <mergeCell ref="K1372:L1372"/>
    <mergeCell ref="M1372:N1372"/>
    <mergeCell ref="F1371:G1371"/>
    <mergeCell ref="H1371:I1371"/>
    <mergeCell ref="J1371:K1371"/>
    <mergeCell ref="L1371:M1371"/>
    <mergeCell ref="N1371:O1371"/>
    <mergeCell ref="P1371:Q1371"/>
    <mergeCell ref="O1370:P1370"/>
    <mergeCell ref="Q1370:R1370"/>
    <mergeCell ref="S1370:T1370"/>
    <mergeCell ref="U1370:V1370"/>
    <mergeCell ref="W1370:X1370"/>
    <mergeCell ref="Y1370:Z1370"/>
    <mergeCell ref="R1369:S1369"/>
    <mergeCell ref="T1369:U1369"/>
    <mergeCell ref="V1369:W1369"/>
    <mergeCell ref="X1369:Y1369"/>
    <mergeCell ref="Z1369:AA1369"/>
    <mergeCell ref="E1370:F1370"/>
    <mergeCell ref="G1370:H1370"/>
    <mergeCell ref="I1370:J1370"/>
    <mergeCell ref="K1370:L1370"/>
    <mergeCell ref="M1370:N1370"/>
    <mergeCell ref="F1369:G1369"/>
    <mergeCell ref="H1369:I1369"/>
    <mergeCell ref="J1369:K1369"/>
    <mergeCell ref="L1369:M1369"/>
    <mergeCell ref="N1369:O1369"/>
    <mergeCell ref="P1369:Q1369"/>
    <mergeCell ref="O1368:P1368"/>
    <mergeCell ref="Q1368:R1368"/>
    <mergeCell ref="S1368:T1368"/>
    <mergeCell ref="U1368:V1368"/>
    <mergeCell ref="W1368:X1368"/>
    <mergeCell ref="Y1368:Z1368"/>
    <mergeCell ref="R1367:S1367"/>
    <mergeCell ref="T1367:U1367"/>
    <mergeCell ref="V1367:W1367"/>
    <mergeCell ref="X1367:Y1367"/>
    <mergeCell ref="Z1367:AA1367"/>
    <mergeCell ref="E1368:F1368"/>
    <mergeCell ref="G1368:H1368"/>
    <mergeCell ref="I1368:J1368"/>
    <mergeCell ref="K1368:L1368"/>
    <mergeCell ref="M1368:N1368"/>
    <mergeCell ref="F1367:G1367"/>
    <mergeCell ref="H1367:I1367"/>
    <mergeCell ref="J1367:K1367"/>
    <mergeCell ref="L1367:M1367"/>
    <mergeCell ref="N1367:O1367"/>
    <mergeCell ref="P1367:Q1367"/>
    <mergeCell ref="O1366:P1366"/>
    <mergeCell ref="Q1366:R1366"/>
    <mergeCell ref="S1366:T1366"/>
    <mergeCell ref="U1366:V1366"/>
    <mergeCell ref="W1366:X1366"/>
    <mergeCell ref="Y1366:Z1366"/>
    <mergeCell ref="R1365:S1365"/>
    <mergeCell ref="T1365:U1365"/>
    <mergeCell ref="V1365:W1365"/>
    <mergeCell ref="X1365:Y1365"/>
    <mergeCell ref="Z1365:AA1365"/>
    <mergeCell ref="E1366:F1366"/>
    <mergeCell ref="G1366:H1366"/>
    <mergeCell ref="I1366:J1366"/>
    <mergeCell ref="K1366:L1366"/>
    <mergeCell ref="M1366:N1366"/>
    <mergeCell ref="F1365:G1365"/>
    <mergeCell ref="H1365:I1365"/>
    <mergeCell ref="J1365:K1365"/>
    <mergeCell ref="L1365:M1365"/>
    <mergeCell ref="N1365:O1365"/>
    <mergeCell ref="P1365:Q1365"/>
    <mergeCell ref="O1364:P1364"/>
    <mergeCell ref="Q1364:R1364"/>
    <mergeCell ref="S1364:T1364"/>
    <mergeCell ref="U1364:V1364"/>
    <mergeCell ref="W1364:X1364"/>
    <mergeCell ref="Y1364:Z1364"/>
    <mergeCell ref="R1363:S1363"/>
    <mergeCell ref="T1363:U1363"/>
    <mergeCell ref="V1363:W1363"/>
    <mergeCell ref="X1363:Y1363"/>
    <mergeCell ref="Z1363:AA1363"/>
    <mergeCell ref="E1364:F1364"/>
    <mergeCell ref="G1364:H1364"/>
    <mergeCell ref="I1364:J1364"/>
    <mergeCell ref="K1364:L1364"/>
    <mergeCell ref="M1364:N1364"/>
    <mergeCell ref="F1363:G1363"/>
    <mergeCell ref="H1363:I1363"/>
    <mergeCell ref="J1363:K1363"/>
    <mergeCell ref="L1363:M1363"/>
    <mergeCell ref="N1363:O1363"/>
    <mergeCell ref="P1363:Q1363"/>
    <mergeCell ref="O1362:P1362"/>
    <mergeCell ref="Q1362:R1362"/>
    <mergeCell ref="S1362:T1362"/>
    <mergeCell ref="U1362:V1362"/>
    <mergeCell ref="W1362:X1362"/>
    <mergeCell ref="Y1362:Z1362"/>
    <mergeCell ref="R1361:S1361"/>
    <mergeCell ref="T1361:U1361"/>
    <mergeCell ref="V1361:W1361"/>
    <mergeCell ref="X1361:Y1361"/>
    <mergeCell ref="Z1361:AA1361"/>
    <mergeCell ref="E1362:F1362"/>
    <mergeCell ref="G1362:H1362"/>
    <mergeCell ref="I1362:J1362"/>
    <mergeCell ref="K1362:L1362"/>
    <mergeCell ref="M1362:N1362"/>
    <mergeCell ref="F1361:G1361"/>
    <mergeCell ref="H1361:I1361"/>
    <mergeCell ref="J1361:K1361"/>
    <mergeCell ref="L1361:M1361"/>
    <mergeCell ref="N1361:O1361"/>
    <mergeCell ref="P1361:Q1361"/>
    <mergeCell ref="O1360:P1360"/>
    <mergeCell ref="Q1360:R1360"/>
    <mergeCell ref="S1360:T1360"/>
    <mergeCell ref="U1360:V1360"/>
    <mergeCell ref="W1360:X1360"/>
    <mergeCell ref="Y1360:Z1360"/>
    <mergeCell ref="R1359:S1359"/>
    <mergeCell ref="T1359:U1359"/>
    <mergeCell ref="V1359:W1359"/>
    <mergeCell ref="X1359:Y1359"/>
    <mergeCell ref="Z1359:AA1359"/>
    <mergeCell ref="E1360:F1360"/>
    <mergeCell ref="G1360:H1360"/>
    <mergeCell ref="I1360:J1360"/>
    <mergeCell ref="K1360:L1360"/>
    <mergeCell ref="M1360:N1360"/>
    <mergeCell ref="F1359:G1359"/>
    <mergeCell ref="H1359:I1359"/>
    <mergeCell ref="J1359:K1359"/>
    <mergeCell ref="L1359:M1359"/>
    <mergeCell ref="N1359:O1359"/>
    <mergeCell ref="P1359:Q1359"/>
    <mergeCell ref="O1358:P1358"/>
    <mergeCell ref="Q1358:R1358"/>
    <mergeCell ref="S1358:T1358"/>
    <mergeCell ref="U1358:V1358"/>
    <mergeCell ref="W1358:X1358"/>
    <mergeCell ref="Y1358:Z1358"/>
    <mergeCell ref="R1357:S1357"/>
    <mergeCell ref="T1357:U1357"/>
    <mergeCell ref="V1357:W1357"/>
    <mergeCell ref="X1357:Y1357"/>
    <mergeCell ref="Z1357:AA1357"/>
    <mergeCell ref="E1358:F1358"/>
    <mergeCell ref="G1358:H1358"/>
    <mergeCell ref="I1358:J1358"/>
    <mergeCell ref="K1358:L1358"/>
    <mergeCell ref="M1358:N1358"/>
    <mergeCell ref="F1357:G1357"/>
    <mergeCell ref="H1357:I1357"/>
    <mergeCell ref="J1357:K1357"/>
    <mergeCell ref="L1357:M1357"/>
    <mergeCell ref="N1357:O1357"/>
    <mergeCell ref="P1357:Q1357"/>
    <mergeCell ref="O1356:P1356"/>
    <mergeCell ref="Q1356:R1356"/>
    <mergeCell ref="S1356:T1356"/>
    <mergeCell ref="U1356:V1356"/>
    <mergeCell ref="W1356:X1356"/>
    <mergeCell ref="Y1356:Z1356"/>
    <mergeCell ref="R1355:S1355"/>
    <mergeCell ref="T1355:U1355"/>
    <mergeCell ref="V1355:W1355"/>
    <mergeCell ref="X1355:Y1355"/>
    <mergeCell ref="Z1355:AA1355"/>
    <mergeCell ref="E1356:F1356"/>
    <mergeCell ref="G1356:H1356"/>
    <mergeCell ref="I1356:J1356"/>
    <mergeCell ref="K1356:L1356"/>
    <mergeCell ref="M1356:N1356"/>
    <mergeCell ref="F1355:G1355"/>
    <mergeCell ref="H1355:I1355"/>
    <mergeCell ref="J1355:K1355"/>
    <mergeCell ref="L1355:M1355"/>
    <mergeCell ref="N1355:O1355"/>
    <mergeCell ref="P1355:Q1355"/>
    <mergeCell ref="O1354:P1354"/>
    <mergeCell ref="Q1354:R1354"/>
    <mergeCell ref="S1354:T1354"/>
    <mergeCell ref="U1354:V1354"/>
    <mergeCell ref="W1354:X1354"/>
    <mergeCell ref="Y1354:Z1354"/>
    <mergeCell ref="R1353:S1353"/>
    <mergeCell ref="T1353:U1353"/>
    <mergeCell ref="V1353:W1353"/>
    <mergeCell ref="X1353:Y1353"/>
    <mergeCell ref="Z1353:AA1353"/>
    <mergeCell ref="E1354:F1354"/>
    <mergeCell ref="G1354:H1354"/>
    <mergeCell ref="I1354:J1354"/>
    <mergeCell ref="K1354:L1354"/>
    <mergeCell ref="M1354:N1354"/>
    <mergeCell ref="F1353:G1353"/>
    <mergeCell ref="H1353:I1353"/>
    <mergeCell ref="J1353:K1353"/>
    <mergeCell ref="L1353:M1353"/>
    <mergeCell ref="N1353:O1353"/>
    <mergeCell ref="P1353:Q1353"/>
    <mergeCell ref="O1352:P1352"/>
    <mergeCell ref="Q1352:R1352"/>
    <mergeCell ref="S1352:T1352"/>
    <mergeCell ref="U1352:V1352"/>
    <mergeCell ref="W1352:X1352"/>
    <mergeCell ref="Y1352:Z1352"/>
    <mergeCell ref="R1351:S1351"/>
    <mergeCell ref="T1351:U1351"/>
    <mergeCell ref="V1351:W1351"/>
    <mergeCell ref="X1351:Y1351"/>
    <mergeCell ref="Z1351:AA1351"/>
    <mergeCell ref="E1352:F1352"/>
    <mergeCell ref="G1352:H1352"/>
    <mergeCell ref="I1352:J1352"/>
    <mergeCell ref="K1352:L1352"/>
    <mergeCell ref="M1352:N1352"/>
    <mergeCell ref="F1351:G1351"/>
    <mergeCell ref="H1351:I1351"/>
    <mergeCell ref="J1351:K1351"/>
    <mergeCell ref="L1351:M1351"/>
    <mergeCell ref="N1351:O1351"/>
    <mergeCell ref="P1351:Q1351"/>
    <mergeCell ref="O1350:P1350"/>
    <mergeCell ref="Q1350:R1350"/>
    <mergeCell ref="S1350:T1350"/>
    <mergeCell ref="U1350:V1350"/>
    <mergeCell ref="W1350:X1350"/>
    <mergeCell ref="Y1350:Z1350"/>
    <mergeCell ref="R1349:S1349"/>
    <mergeCell ref="T1349:U1349"/>
    <mergeCell ref="V1349:W1349"/>
    <mergeCell ref="X1349:Y1349"/>
    <mergeCell ref="Z1349:AA1349"/>
    <mergeCell ref="E1350:F1350"/>
    <mergeCell ref="G1350:H1350"/>
    <mergeCell ref="I1350:J1350"/>
    <mergeCell ref="K1350:L1350"/>
    <mergeCell ref="M1350:N1350"/>
    <mergeCell ref="F1349:G1349"/>
    <mergeCell ref="H1349:I1349"/>
    <mergeCell ref="J1349:K1349"/>
    <mergeCell ref="L1349:M1349"/>
    <mergeCell ref="N1349:O1349"/>
    <mergeCell ref="P1349:Q1349"/>
    <mergeCell ref="O1348:P1348"/>
    <mergeCell ref="Q1348:R1348"/>
    <mergeCell ref="S1348:T1348"/>
    <mergeCell ref="U1348:V1348"/>
    <mergeCell ref="W1348:X1348"/>
    <mergeCell ref="Y1348:Z1348"/>
    <mergeCell ref="R1347:S1347"/>
    <mergeCell ref="T1347:U1347"/>
    <mergeCell ref="V1347:W1347"/>
    <mergeCell ref="X1347:Y1347"/>
    <mergeCell ref="Z1347:AA1347"/>
    <mergeCell ref="E1348:F1348"/>
    <mergeCell ref="G1348:H1348"/>
    <mergeCell ref="I1348:J1348"/>
    <mergeCell ref="K1348:L1348"/>
    <mergeCell ref="M1348:N1348"/>
    <mergeCell ref="F1347:G1347"/>
    <mergeCell ref="H1347:I1347"/>
    <mergeCell ref="J1347:K1347"/>
    <mergeCell ref="L1347:M1347"/>
    <mergeCell ref="N1347:O1347"/>
    <mergeCell ref="P1347:Q1347"/>
    <mergeCell ref="O1346:P1346"/>
    <mergeCell ref="Q1346:R1346"/>
    <mergeCell ref="S1346:T1346"/>
    <mergeCell ref="U1346:V1346"/>
    <mergeCell ref="W1346:X1346"/>
    <mergeCell ref="Y1346:Z1346"/>
    <mergeCell ref="R1345:S1345"/>
    <mergeCell ref="T1345:U1345"/>
    <mergeCell ref="V1345:W1345"/>
    <mergeCell ref="X1345:Y1345"/>
    <mergeCell ref="Z1345:AA1345"/>
    <mergeCell ref="E1346:F1346"/>
    <mergeCell ref="G1346:H1346"/>
    <mergeCell ref="I1346:J1346"/>
    <mergeCell ref="K1346:L1346"/>
    <mergeCell ref="M1346:N1346"/>
    <mergeCell ref="F1345:G1345"/>
    <mergeCell ref="H1345:I1345"/>
    <mergeCell ref="J1345:K1345"/>
    <mergeCell ref="L1345:M1345"/>
    <mergeCell ref="N1345:O1345"/>
    <mergeCell ref="P1345:Q1345"/>
    <mergeCell ref="O1344:P1344"/>
    <mergeCell ref="Q1344:R1344"/>
    <mergeCell ref="S1344:T1344"/>
    <mergeCell ref="U1344:V1344"/>
    <mergeCell ref="W1344:X1344"/>
    <mergeCell ref="Y1344:Z1344"/>
    <mergeCell ref="R1343:S1343"/>
    <mergeCell ref="T1343:U1343"/>
    <mergeCell ref="V1343:W1343"/>
    <mergeCell ref="X1343:Y1343"/>
    <mergeCell ref="Z1343:AA1343"/>
    <mergeCell ref="E1344:F1344"/>
    <mergeCell ref="G1344:H1344"/>
    <mergeCell ref="I1344:J1344"/>
    <mergeCell ref="K1344:L1344"/>
    <mergeCell ref="M1344:N1344"/>
    <mergeCell ref="F1343:G1343"/>
    <mergeCell ref="H1343:I1343"/>
    <mergeCell ref="J1343:K1343"/>
    <mergeCell ref="L1343:M1343"/>
    <mergeCell ref="N1343:O1343"/>
    <mergeCell ref="P1343:Q1343"/>
    <mergeCell ref="O1342:P1342"/>
    <mergeCell ref="Q1342:R1342"/>
    <mergeCell ref="S1342:T1342"/>
    <mergeCell ref="U1342:V1342"/>
    <mergeCell ref="W1342:X1342"/>
    <mergeCell ref="Y1342:Z1342"/>
    <mergeCell ref="R1341:S1341"/>
    <mergeCell ref="T1341:U1341"/>
    <mergeCell ref="V1341:W1341"/>
    <mergeCell ref="X1341:Y1341"/>
    <mergeCell ref="Z1341:AA1341"/>
    <mergeCell ref="E1342:F1342"/>
    <mergeCell ref="G1342:H1342"/>
    <mergeCell ref="I1342:J1342"/>
    <mergeCell ref="K1342:L1342"/>
    <mergeCell ref="M1342:N1342"/>
    <mergeCell ref="F1341:G1341"/>
    <mergeCell ref="H1341:I1341"/>
    <mergeCell ref="J1341:K1341"/>
    <mergeCell ref="L1341:M1341"/>
    <mergeCell ref="N1341:O1341"/>
    <mergeCell ref="P1341:Q1341"/>
    <mergeCell ref="O1340:P1340"/>
    <mergeCell ref="Q1340:R1340"/>
    <mergeCell ref="S1340:T1340"/>
    <mergeCell ref="U1340:V1340"/>
    <mergeCell ref="W1340:X1340"/>
    <mergeCell ref="Y1340:Z1340"/>
    <mergeCell ref="R1339:S1339"/>
    <mergeCell ref="T1339:U1339"/>
    <mergeCell ref="V1339:W1339"/>
    <mergeCell ref="X1339:Y1339"/>
    <mergeCell ref="Z1339:AA1339"/>
    <mergeCell ref="E1340:F1340"/>
    <mergeCell ref="G1340:H1340"/>
    <mergeCell ref="I1340:J1340"/>
    <mergeCell ref="K1340:L1340"/>
    <mergeCell ref="M1340:N1340"/>
    <mergeCell ref="F1339:G1339"/>
    <mergeCell ref="H1339:I1339"/>
    <mergeCell ref="J1339:K1339"/>
    <mergeCell ref="L1339:M1339"/>
    <mergeCell ref="N1339:O1339"/>
    <mergeCell ref="P1339:Q1339"/>
    <mergeCell ref="O1338:P1338"/>
    <mergeCell ref="Q1338:R1338"/>
    <mergeCell ref="S1338:T1338"/>
    <mergeCell ref="U1338:V1338"/>
    <mergeCell ref="W1338:X1338"/>
    <mergeCell ref="Y1338:Z1338"/>
    <mergeCell ref="R1337:S1337"/>
    <mergeCell ref="T1337:U1337"/>
    <mergeCell ref="V1337:W1337"/>
    <mergeCell ref="X1337:Y1337"/>
    <mergeCell ref="Z1337:AA1337"/>
    <mergeCell ref="E1338:F1338"/>
    <mergeCell ref="G1338:H1338"/>
    <mergeCell ref="I1338:J1338"/>
    <mergeCell ref="K1338:L1338"/>
    <mergeCell ref="M1338:N1338"/>
    <mergeCell ref="F1337:G1337"/>
    <mergeCell ref="H1337:I1337"/>
    <mergeCell ref="J1337:K1337"/>
    <mergeCell ref="L1337:M1337"/>
    <mergeCell ref="N1337:O1337"/>
    <mergeCell ref="P1337:Q1337"/>
    <mergeCell ref="O1336:P1336"/>
    <mergeCell ref="Q1336:R1336"/>
    <mergeCell ref="S1336:T1336"/>
    <mergeCell ref="U1336:V1336"/>
    <mergeCell ref="W1336:X1336"/>
    <mergeCell ref="Y1336:Z1336"/>
    <mergeCell ref="R1335:S1335"/>
    <mergeCell ref="T1335:U1335"/>
    <mergeCell ref="V1335:W1335"/>
    <mergeCell ref="X1335:Y1335"/>
    <mergeCell ref="Z1335:AA1335"/>
    <mergeCell ref="E1336:F1336"/>
    <mergeCell ref="G1336:H1336"/>
    <mergeCell ref="I1336:J1336"/>
    <mergeCell ref="K1336:L1336"/>
    <mergeCell ref="M1336:N1336"/>
    <mergeCell ref="F1335:G1335"/>
    <mergeCell ref="H1335:I1335"/>
    <mergeCell ref="J1335:K1335"/>
    <mergeCell ref="L1335:M1335"/>
    <mergeCell ref="N1335:O1335"/>
    <mergeCell ref="P1335:Q1335"/>
    <mergeCell ref="O1334:P1334"/>
    <mergeCell ref="Q1334:R1334"/>
    <mergeCell ref="S1334:T1334"/>
    <mergeCell ref="U1334:V1334"/>
    <mergeCell ref="W1334:X1334"/>
    <mergeCell ref="Y1334:Z1334"/>
    <mergeCell ref="R1333:S1333"/>
    <mergeCell ref="T1333:U1333"/>
    <mergeCell ref="V1333:W1333"/>
    <mergeCell ref="X1333:Y1333"/>
    <mergeCell ref="Z1333:AA1333"/>
    <mergeCell ref="E1334:F1334"/>
    <mergeCell ref="G1334:H1334"/>
    <mergeCell ref="I1334:J1334"/>
    <mergeCell ref="K1334:L1334"/>
    <mergeCell ref="M1334:N1334"/>
    <mergeCell ref="F1333:G1333"/>
    <mergeCell ref="H1333:I1333"/>
    <mergeCell ref="J1333:K1333"/>
    <mergeCell ref="L1333:M1333"/>
    <mergeCell ref="N1333:O1333"/>
    <mergeCell ref="P1333:Q1333"/>
    <mergeCell ref="O1332:P1332"/>
    <mergeCell ref="Q1332:R1332"/>
    <mergeCell ref="S1332:T1332"/>
    <mergeCell ref="U1332:V1332"/>
    <mergeCell ref="W1332:X1332"/>
    <mergeCell ref="Y1332:Z1332"/>
    <mergeCell ref="R1331:S1331"/>
    <mergeCell ref="T1331:U1331"/>
    <mergeCell ref="V1331:W1331"/>
    <mergeCell ref="X1331:Y1331"/>
    <mergeCell ref="Z1331:AA1331"/>
    <mergeCell ref="E1332:F1332"/>
    <mergeCell ref="G1332:H1332"/>
    <mergeCell ref="I1332:J1332"/>
    <mergeCell ref="K1332:L1332"/>
    <mergeCell ref="M1332:N1332"/>
    <mergeCell ref="F1331:G1331"/>
    <mergeCell ref="H1331:I1331"/>
    <mergeCell ref="J1331:K1331"/>
    <mergeCell ref="L1331:M1331"/>
    <mergeCell ref="N1331:O1331"/>
    <mergeCell ref="P1331:Q1331"/>
    <mergeCell ref="O1330:P1330"/>
    <mergeCell ref="Q1330:R1330"/>
    <mergeCell ref="S1330:T1330"/>
    <mergeCell ref="U1330:V1330"/>
    <mergeCell ref="W1330:X1330"/>
    <mergeCell ref="Y1330:Z1330"/>
    <mergeCell ref="R1329:S1329"/>
    <mergeCell ref="T1329:U1329"/>
    <mergeCell ref="V1329:W1329"/>
    <mergeCell ref="X1329:Y1329"/>
    <mergeCell ref="Z1329:AA1329"/>
    <mergeCell ref="E1330:F1330"/>
    <mergeCell ref="G1330:H1330"/>
    <mergeCell ref="I1330:J1330"/>
    <mergeCell ref="K1330:L1330"/>
    <mergeCell ref="M1330:N1330"/>
    <mergeCell ref="F1329:G1329"/>
    <mergeCell ref="H1329:I1329"/>
    <mergeCell ref="J1329:K1329"/>
    <mergeCell ref="L1329:M1329"/>
    <mergeCell ref="N1329:O1329"/>
    <mergeCell ref="P1329:Q1329"/>
    <mergeCell ref="O1328:P1328"/>
    <mergeCell ref="Q1328:R1328"/>
    <mergeCell ref="S1328:T1328"/>
    <mergeCell ref="U1328:V1328"/>
    <mergeCell ref="W1328:X1328"/>
    <mergeCell ref="Y1328:Z1328"/>
    <mergeCell ref="R1327:S1327"/>
    <mergeCell ref="T1327:U1327"/>
    <mergeCell ref="V1327:W1327"/>
    <mergeCell ref="X1327:Y1327"/>
    <mergeCell ref="Z1327:AA1327"/>
    <mergeCell ref="E1328:F1328"/>
    <mergeCell ref="G1328:H1328"/>
    <mergeCell ref="I1328:J1328"/>
    <mergeCell ref="K1328:L1328"/>
    <mergeCell ref="M1328:N1328"/>
    <mergeCell ref="F1327:G1327"/>
    <mergeCell ref="H1327:I1327"/>
    <mergeCell ref="J1327:K1327"/>
    <mergeCell ref="L1327:M1327"/>
    <mergeCell ref="N1327:O1327"/>
    <mergeCell ref="P1327:Q1327"/>
    <mergeCell ref="O1326:P1326"/>
    <mergeCell ref="Q1326:R1326"/>
    <mergeCell ref="S1326:T1326"/>
    <mergeCell ref="U1326:V1326"/>
    <mergeCell ref="W1326:X1326"/>
    <mergeCell ref="Y1326:Z1326"/>
    <mergeCell ref="R1325:S1325"/>
    <mergeCell ref="T1325:U1325"/>
    <mergeCell ref="V1325:W1325"/>
    <mergeCell ref="X1325:Y1325"/>
    <mergeCell ref="Z1325:AA1325"/>
    <mergeCell ref="E1326:F1326"/>
    <mergeCell ref="G1326:H1326"/>
    <mergeCell ref="I1326:J1326"/>
    <mergeCell ref="K1326:L1326"/>
    <mergeCell ref="M1326:N1326"/>
    <mergeCell ref="F1325:G1325"/>
    <mergeCell ref="H1325:I1325"/>
    <mergeCell ref="J1325:K1325"/>
    <mergeCell ref="L1325:M1325"/>
    <mergeCell ref="N1325:O1325"/>
    <mergeCell ref="P1325:Q1325"/>
    <mergeCell ref="O1324:P1324"/>
    <mergeCell ref="Q1324:R1324"/>
    <mergeCell ref="S1324:T1324"/>
    <mergeCell ref="U1324:V1324"/>
    <mergeCell ref="W1324:X1324"/>
    <mergeCell ref="Y1324:Z1324"/>
    <mergeCell ref="R1323:S1323"/>
    <mergeCell ref="T1323:U1323"/>
    <mergeCell ref="V1323:W1323"/>
    <mergeCell ref="X1323:Y1323"/>
    <mergeCell ref="Z1323:AA1323"/>
    <mergeCell ref="E1324:F1324"/>
    <mergeCell ref="G1324:H1324"/>
    <mergeCell ref="I1324:J1324"/>
    <mergeCell ref="K1324:L1324"/>
    <mergeCell ref="M1324:N1324"/>
    <mergeCell ref="F1323:G1323"/>
    <mergeCell ref="H1323:I1323"/>
    <mergeCell ref="J1323:K1323"/>
    <mergeCell ref="L1323:M1323"/>
    <mergeCell ref="N1323:O1323"/>
    <mergeCell ref="P1323:Q1323"/>
    <mergeCell ref="O1322:P1322"/>
    <mergeCell ref="Q1322:R1322"/>
    <mergeCell ref="S1322:T1322"/>
    <mergeCell ref="U1322:V1322"/>
    <mergeCell ref="W1322:X1322"/>
    <mergeCell ref="Y1322:Z1322"/>
    <mergeCell ref="R1321:S1321"/>
    <mergeCell ref="T1321:U1321"/>
    <mergeCell ref="V1321:W1321"/>
    <mergeCell ref="X1321:Y1321"/>
    <mergeCell ref="Z1321:AA1321"/>
    <mergeCell ref="E1322:F1322"/>
    <mergeCell ref="G1322:H1322"/>
    <mergeCell ref="I1322:J1322"/>
    <mergeCell ref="K1322:L1322"/>
    <mergeCell ref="M1322:N1322"/>
    <mergeCell ref="F1321:G1321"/>
    <mergeCell ref="H1321:I1321"/>
    <mergeCell ref="J1321:K1321"/>
    <mergeCell ref="L1321:M1321"/>
    <mergeCell ref="N1321:O1321"/>
    <mergeCell ref="P1321:Q1321"/>
    <mergeCell ref="O1320:P1320"/>
    <mergeCell ref="Q1320:R1320"/>
    <mergeCell ref="S1320:T1320"/>
    <mergeCell ref="U1320:V1320"/>
    <mergeCell ref="W1320:X1320"/>
    <mergeCell ref="Y1320:Z1320"/>
    <mergeCell ref="R1319:S1319"/>
    <mergeCell ref="T1319:U1319"/>
    <mergeCell ref="V1319:W1319"/>
    <mergeCell ref="X1319:Y1319"/>
    <mergeCell ref="Z1319:AA1319"/>
    <mergeCell ref="E1320:F1320"/>
    <mergeCell ref="G1320:H1320"/>
    <mergeCell ref="I1320:J1320"/>
    <mergeCell ref="K1320:L1320"/>
    <mergeCell ref="M1320:N1320"/>
    <mergeCell ref="F1319:G1319"/>
    <mergeCell ref="H1319:I1319"/>
    <mergeCell ref="J1319:K1319"/>
    <mergeCell ref="L1319:M1319"/>
    <mergeCell ref="N1319:O1319"/>
    <mergeCell ref="P1319:Q1319"/>
    <mergeCell ref="O1318:P1318"/>
    <mergeCell ref="Q1318:R1318"/>
    <mergeCell ref="S1318:T1318"/>
    <mergeCell ref="U1318:V1318"/>
    <mergeCell ref="W1318:X1318"/>
    <mergeCell ref="Y1318:Z1318"/>
    <mergeCell ref="R1317:S1317"/>
    <mergeCell ref="T1317:U1317"/>
    <mergeCell ref="V1317:W1317"/>
    <mergeCell ref="X1317:Y1317"/>
    <mergeCell ref="Z1317:AA1317"/>
    <mergeCell ref="E1318:F1318"/>
    <mergeCell ref="G1318:H1318"/>
    <mergeCell ref="I1318:J1318"/>
    <mergeCell ref="K1318:L1318"/>
    <mergeCell ref="M1318:N1318"/>
    <mergeCell ref="F1317:G1317"/>
    <mergeCell ref="H1317:I1317"/>
    <mergeCell ref="J1317:K1317"/>
    <mergeCell ref="L1317:M1317"/>
    <mergeCell ref="N1317:O1317"/>
    <mergeCell ref="P1317:Q1317"/>
    <mergeCell ref="O1316:P1316"/>
    <mergeCell ref="Q1316:R1316"/>
    <mergeCell ref="S1316:T1316"/>
    <mergeCell ref="U1316:V1316"/>
    <mergeCell ref="W1316:X1316"/>
    <mergeCell ref="Y1316:Z1316"/>
    <mergeCell ref="R1315:S1315"/>
    <mergeCell ref="T1315:U1315"/>
    <mergeCell ref="V1315:W1315"/>
    <mergeCell ref="X1315:Y1315"/>
    <mergeCell ref="Z1315:AA1315"/>
    <mergeCell ref="E1316:F1316"/>
    <mergeCell ref="G1316:H1316"/>
    <mergeCell ref="I1316:J1316"/>
    <mergeCell ref="K1316:L1316"/>
    <mergeCell ref="M1316:N1316"/>
    <mergeCell ref="F1315:G1315"/>
    <mergeCell ref="H1315:I1315"/>
    <mergeCell ref="J1315:K1315"/>
    <mergeCell ref="L1315:M1315"/>
    <mergeCell ref="N1315:O1315"/>
    <mergeCell ref="P1315:Q1315"/>
    <mergeCell ref="O1314:P1314"/>
    <mergeCell ref="Q1314:R1314"/>
    <mergeCell ref="S1314:T1314"/>
    <mergeCell ref="U1314:V1314"/>
    <mergeCell ref="W1314:X1314"/>
    <mergeCell ref="Y1314:Z1314"/>
    <mergeCell ref="R1313:S1313"/>
    <mergeCell ref="T1313:U1313"/>
    <mergeCell ref="V1313:W1313"/>
    <mergeCell ref="X1313:Y1313"/>
    <mergeCell ref="Z1313:AA1313"/>
    <mergeCell ref="E1314:F1314"/>
    <mergeCell ref="G1314:H1314"/>
    <mergeCell ref="I1314:J1314"/>
    <mergeCell ref="K1314:L1314"/>
    <mergeCell ref="M1314:N1314"/>
    <mergeCell ref="F1313:G1313"/>
    <mergeCell ref="H1313:I1313"/>
    <mergeCell ref="J1313:K1313"/>
    <mergeCell ref="L1313:M1313"/>
    <mergeCell ref="N1313:O1313"/>
    <mergeCell ref="P1313:Q1313"/>
    <mergeCell ref="O1312:P1312"/>
    <mergeCell ref="Q1312:R1312"/>
    <mergeCell ref="S1312:T1312"/>
    <mergeCell ref="U1312:V1312"/>
    <mergeCell ref="W1312:X1312"/>
    <mergeCell ref="Y1312:Z1312"/>
    <mergeCell ref="R1311:S1311"/>
    <mergeCell ref="T1311:U1311"/>
    <mergeCell ref="V1311:W1311"/>
    <mergeCell ref="X1311:Y1311"/>
    <mergeCell ref="Z1311:AA1311"/>
    <mergeCell ref="E1312:F1312"/>
    <mergeCell ref="G1312:H1312"/>
    <mergeCell ref="I1312:J1312"/>
    <mergeCell ref="K1312:L1312"/>
    <mergeCell ref="M1312:N1312"/>
    <mergeCell ref="F1311:G1311"/>
    <mergeCell ref="H1311:I1311"/>
    <mergeCell ref="J1311:K1311"/>
    <mergeCell ref="L1311:M1311"/>
    <mergeCell ref="N1311:O1311"/>
    <mergeCell ref="P1311:Q1311"/>
    <mergeCell ref="O1310:P1310"/>
    <mergeCell ref="Q1310:R1310"/>
    <mergeCell ref="S1310:T1310"/>
    <mergeCell ref="U1310:V1310"/>
    <mergeCell ref="W1310:X1310"/>
    <mergeCell ref="Y1310:Z1310"/>
    <mergeCell ref="R1309:S1309"/>
    <mergeCell ref="T1309:U1309"/>
    <mergeCell ref="V1309:W1309"/>
    <mergeCell ref="X1309:Y1309"/>
    <mergeCell ref="Z1309:AA1309"/>
    <mergeCell ref="E1310:F1310"/>
    <mergeCell ref="G1310:H1310"/>
    <mergeCell ref="I1310:J1310"/>
    <mergeCell ref="K1310:L1310"/>
    <mergeCell ref="M1310:N1310"/>
    <mergeCell ref="F1309:G1309"/>
    <mergeCell ref="H1309:I1309"/>
    <mergeCell ref="J1309:K1309"/>
    <mergeCell ref="L1309:M1309"/>
    <mergeCell ref="N1309:O1309"/>
    <mergeCell ref="P1309:Q1309"/>
    <mergeCell ref="O1308:P1308"/>
    <mergeCell ref="Q1308:R1308"/>
    <mergeCell ref="S1308:T1308"/>
    <mergeCell ref="U1308:V1308"/>
    <mergeCell ref="W1308:X1308"/>
    <mergeCell ref="Y1308:Z1308"/>
    <mergeCell ref="R1307:S1307"/>
    <mergeCell ref="T1307:U1307"/>
    <mergeCell ref="V1307:W1307"/>
    <mergeCell ref="X1307:Y1307"/>
    <mergeCell ref="Z1307:AA1307"/>
    <mergeCell ref="E1308:F1308"/>
    <mergeCell ref="G1308:H1308"/>
    <mergeCell ref="I1308:J1308"/>
    <mergeCell ref="K1308:L1308"/>
    <mergeCell ref="M1308:N1308"/>
    <mergeCell ref="F1307:G1307"/>
    <mergeCell ref="H1307:I1307"/>
    <mergeCell ref="J1307:K1307"/>
    <mergeCell ref="L1307:M1307"/>
    <mergeCell ref="N1307:O1307"/>
    <mergeCell ref="P1307:Q1307"/>
    <mergeCell ref="O1306:P1306"/>
    <mergeCell ref="Q1306:R1306"/>
    <mergeCell ref="S1306:T1306"/>
    <mergeCell ref="U1306:V1306"/>
    <mergeCell ref="W1306:X1306"/>
    <mergeCell ref="Y1306:Z1306"/>
    <mergeCell ref="R1305:S1305"/>
    <mergeCell ref="T1305:U1305"/>
    <mergeCell ref="V1305:W1305"/>
    <mergeCell ref="X1305:Y1305"/>
    <mergeCell ref="Z1305:AA1305"/>
    <mergeCell ref="E1306:F1306"/>
    <mergeCell ref="G1306:H1306"/>
    <mergeCell ref="I1306:J1306"/>
    <mergeCell ref="K1306:L1306"/>
    <mergeCell ref="M1306:N1306"/>
    <mergeCell ref="F1305:G1305"/>
    <mergeCell ref="H1305:I1305"/>
    <mergeCell ref="J1305:K1305"/>
    <mergeCell ref="L1305:M1305"/>
    <mergeCell ref="N1305:O1305"/>
    <mergeCell ref="P1305:Q1305"/>
    <mergeCell ref="O1304:P1304"/>
    <mergeCell ref="Q1304:R1304"/>
    <mergeCell ref="S1304:T1304"/>
    <mergeCell ref="U1304:V1304"/>
    <mergeCell ref="W1304:X1304"/>
    <mergeCell ref="Y1304:Z1304"/>
    <mergeCell ref="R1303:S1303"/>
    <mergeCell ref="T1303:U1303"/>
    <mergeCell ref="V1303:W1303"/>
    <mergeCell ref="X1303:Y1303"/>
    <mergeCell ref="Z1303:AA1303"/>
    <mergeCell ref="E1304:F1304"/>
    <mergeCell ref="G1304:H1304"/>
    <mergeCell ref="I1304:J1304"/>
    <mergeCell ref="K1304:L1304"/>
    <mergeCell ref="M1304:N1304"/>
    <mergeCell ref="F1303:G1303"/>
    <mergeCell ref="H1303:I1303"/>
    <mergeCell ref="J1303:K1303"/>
    <mergeCell ref="L1303:M1303"/>
    <mergeCell ref="N1303:O1303"/>
    <mergeCell ref="P1303:Q1303"/>
    <mergeCell ref="O1302:P1302"/>
    <mergeCell ref="Q1302:R1302"/>
    <mergeCell ref="S1302:T1302"/>
    <mergeCell ref="U1302:V1302"/>
    <mergeCell ref="W1302:X1302"/>
    <mergeCell ref="Y1302:Z1302"/>
    <mergeCell ref="R1301:S1301"/>
    <mergeCell ref="T1301:U1301"/>
    <mergeCell ref="V1301:W1301"/>
    <mergeCell ref="X1301:Y1301"/>
    <mergeCell ref="Z1301:AA1301"/>
    <mergeCell ref="E1302:F1302"/>
    <mergeCell ref="G1302:H1302"/>
    <mergeCell ref="I1302:J1302"/>
    <mergeCell ref="K1302:L1302"/>
    <mergeCell ref="M1302:N1302"/>
    <mergeCell ref="F1301:G1301"/>
    <mergeCell ref="H1301:I1301"/>
    <mergeCell ref="J1301:K1301"/>
    <mergeCell ref="L1301:M1301"/>
    <mergeCell ref="N1301:O1301"/>
    <mergeCell ref="P1301:Q1301"/>
    <mergeCell ref="O1300:P1300"/>
    <mergeCell ref="Q1300:R1300"/>
    <mergeCell ref="S1300:T1300"/>
    <mergeCell ref="U1300:V1300"/>
    <mergeCell ref="W1300:X1300"/>
    <mergeCell ref="Y1300:Z1300"/>
    <mergeCell ref="R1299:S1299"/>
    <mergeCell ref="T1299:U1299"/>
    <mergeCell ref="V1299:W1299"/>
    <mergeCell ref="X1299:Y1299"/>
    <mergeCell ref="Z1299:AA1299"/>
    <mergeCell ref="E1300:F1300"/>
    <mergeCell ref="G1300:H1300"/>
    <mergeCell ref="I1300:J1300"/>
    <mergeCell ref="K1300:L1300"/>
    <mergeCell ref="M1300:N1300"/>
    <mergeCell ref="F1299:G1299"/>
    <mergeCell ref="H1299:I1299"/>
    <mergeCell ref="J1299:K1299"/>
    <mergeCell ref="L1299:M1299"/>
    <mergeCell ref="N1299:O1299"/>
    <mergeCell ref="P1299:Q1299"/>
    <mergeCell ref="O1298:P1298"/>
    <mergeCell ref="Q1298:R1298"/>
    <mergeCell ref="S1298:T1298"/>
    <mergeCell ref="U1298:V1298"/>
    <mergeCell ref="W1298:X1298"/>
    <mergeCell ref="Y1298:Z1298"/>
    <mergeCell ref="R1297:S1297"/>
    <mergeCell ref="T1297:U1297"/>
    <mergeCell ref="V1297:W1297"/>
    <mergeCell ref="X1297:Y1297"/>
    <mergeCell ref="Z1297:AA1297"/>
    <mergeCell ref="E1298:F1298"/>
    <mergeCell ref="G1298:H1298"/>
    <mergeCell ref="I1298:J1298"/>
    <mergeCell ref="K1298:L1298"/>
    <mergeCell ref="M1298:N1298"/>
    <mergeCell ref="F1297:G1297"/>
    <mergeCell ref="H1297:I1297"/>
    <mergeCell ref="J1297:K1297"/>
    <mergeCell ref="L1297:M1297"/>
    <mergeCell ref="N1297:O1297"/>
    <mergeCell ref="P1297:Q1297"/>
    <mergeCell ref="O1296:P1296"/>
    <mergeCell ref="Q1296:R1296"/>
    <mergeCell ref="S1296:T1296"/>
    <mergeCell ref="U1296:V1296"/>
    <mergeCell ref="W1296:X1296"/>
    <mergeCell ref="Y1296:Z1296"/>
    <mergeCell ref="R1295:S1295"/>
    <mergeCell ref="T1295:U1295"/>
    <mergeCell ref="V1295:W1295"/>
    <mergeCell ref="X1295:Y1295"/>
    <mergeCell ref="Z1295:AA1295"/>
    <mergeCell ref="E1296:F1296"/>
    <mergeCell ref="G1296:H1296"/>
    <mergeCell ref="I1296:J1296"/>
    <mergeCell ref="K1296:L1296"/>
    <mergeCell ref="M1296:N1296"/>
    <mergeCell ref="F1295:G1295"/>
    <mergeCell ref="H1295:I1295"/>
    <mergeCell ref="J1295:K1295"/>
    <mergeCell ref="L1295:M1295"/>
    <mergeCell ref="N1295:O1295"/>
    <mergeCell ref="P1295:Q1295"/>
    <mergeCell ref="O1294:P1294"/>
    <mergeCell ref="Q1294:R1294"/>
    <mergeCell ref="S1294:T1294"/>
    <mergeCell ref="U1294:V1294"/>
    <mergeCell ref="W1294:X1294"/>
    <mergeCell ref="Y1294:Z1294"/>
    <mergeCell ref="R1293:S1293"/>
    <mergeCell ref="T1293:U1293"/>
    <mergeCell ref="V1293:W1293"/>
    <mergeCell ref="X1293:Y1293"/>
    <mergeCell ref="Z1293:AA1293"/>
    <mergeCell ref="E1294:F1294"/>
    <mergeCell ref="G1294:H1294"/>
    <mergeCell ref="I1294:J1294"/>
    <mergeCell ref="K1294:L1294"/>
    <mergeCell ref="M1294:N1294"/>
    <mergeCell ref="F1293:G1293"/>
    <mergeCell ref="H1293:I1293"/>
    <mergeCell ref="J1293:K1293"/>
    <mergeCell ref="L1293:M1293"/>
    <mergeCell ref="N1293:O1293"/>
    <mergeCell ref="P1293:Q1293"/>
    <mergeCell ref="O1292:P1292"/>
    <mergeCell ref="Q1292:R1292"/>
    <mergeCell ref="S1292:T1292"/>
    <mergeCell ref="U1292:V1292"/>
    <mergeCell ref="W1292:X1292"/>
    <mergeCell ref="Y1292:Z1292"/>
    <mergeCell ref="R1291:S1291"/>
    <mergeCell ref="T1291:U1291"/>
    <mergeCell ref="V1291:W1291"/>
    <mergeCell ref="X1291:Y1291"/>
    <mergeCell ref="Z1291:AA1291"/>
    <mergeCell ref="E1292:F1292"/>
    <mergeCell ref="G1292:H1292"/>
    <mergeCell ref="I1292:J1292"/>
    <mergeCell ref="K1292:L1292"/>
    <mergeCell ref="M1292:N1292"/>
    <mergeCell ref="F1291:G1291"/>
    <mergeCell ref="H1291:I1291"/>
    <mergeCell ref="J1291:K1291"/>
    <mergeCell ref="L1291:M1291"/>
    <mergeCell ref="N1291:O1291"/>
    <mergeCell ref="P1291:Q1291"/>
    <mergeCell ref="O1290:P1290"/>
    <mergeCell ref="Q1290:R1290"/>
    <mergeCell ref="S1290:T1290"/>
    <mergeCell ref="U1290:V1290"/>
    <mergeCell ref="W1290:X1290"/>
    <mergeCell ref="Y1290:Z1290"/>
    <mergeCell ref="R1289:S1289"/>
    <mergeCell ref="T1289:U1289"/>
    <mergeCell ref="V1289:W1289"/>
    <mergeCell ref="X1289:Y1289"/>
    <mergeCell ref="Z1289:AA1289"/>
    <mergeCell ref="E1290:F1290"/>
    <mergeCell ref="G1290:H1290"/>
    <mergeCell ref="I1290:J1290"/>
    <mergeCell ref="K1290:L1290"/>
    <mergeCell ref="M1290:N1290"/>
    <mergeCell ref="F1289:G1289"/>
    <mergeCell ref="H1289:I1289"/>
    <mergeCell ref="J1289:K1289"/>
    <mergeCell ref="L1289:M1289"/>
    <mergeCell ref="N1289:O1289"/>
    <mergeCell ref="P1289:Q1289"/>
    <mergeCell ref="O1288:P1288"/>
    <mergeCell ref="Q1288:R1288"/>
    <mergeCell ref="S1288:T1288"/>
    <mergeCell ref="U1288:V1288"/>
    <mergeCell ref="W1288:X1288"/>
    <mergeCell ref="Y1288:Z1288"/>
    <mergeCell ref="R1287:S1287"/>
    <mergeCell ref="T1287:U1287"/>
    <mergeCell ref="V1287:W1287"/>
    <mergeCell ref="X1287:Y1287"/>
    <mergeCell ref="Z1287:AA1287"/>
    <mergeCell ref="E1288:F1288"/>
    <mergeCell ref="G1288:H1288"/>
    <mergeCell ref="I1288:J1288"/>
    <mergeCell ref="K1288:L1288"/>
    <mergeCell ref="M1288:N1288"/>
    <mergeCell ref="F1287:G1287"/>
    <mergeCell ref="H1287:I1287"/>
    <mergeCell ref="J1287:K1287"/>
    <mergeCell ref="L1287:M1287"/>
    <mergeCell ref="N1287:O1287"/>
    <mergeCell ref="P1287:Q1287"/>
    <mergeCell ref="O1286:P1286"/>
    <mergeCell ref="Q1286:R1286"/>
    <mergeCell ref="S1286:T1286"/>
    <mergeCell ref="U1286:V1286"/>
    <mergeCell ref="W1286:X1286"/>
    <mergeCell ref="Y1286:Z1286"/>
    <mergeCell ref="R1285:S1285"/>
    <mergeCell ref="T1285:U1285"/>
    <mergeCell ref="V1285:W1285"/>
    <mergeCell ref="X1285:Y1285"/>
    <mergeCell ref="Z1285:AA1285"/>
    <mergeCell ref="E1286:F1286"/>
    <mergeCell ref="G1286:H1286"/>
    <mergeCell ref="I1286:J1286"/>
    <mergeCell ref="K1286:L1286"/>
    <mergeCell ref="M1286:N1286"/>
    <mergeCell ref="F1285:G1285"/>
    <mergeCell ref="H1285:I1285"/>
    <mergeCell ref="J1285:K1285"/>
    <mergeCell ref="L1285:M1285"/>
    <mergeCell ref="N1285:O1285"/>
    <mergeCell ref="P1285:Q1285"/>
    <mergeCell ref="O1284:P1284"/>
    <mergeCell ref="Q1284:R1284"/>
    <mergeCell ref="S1284:T1284"/>
    <mergeCell ref="U1284:V1284"/>
    <mergeCell ref="W1284:X1284"/>
    <mergeCell ref="Y1284:Z1284"/>
    <mergeCell ref="R1283:S1283"/>
    <mergeCell ref="T1283:U1283"/>
    <mergeCell ref="V1283:W1283"/>
    <mergeCell ref="X1283:Y1283"/>
    <mergeCell ref="Z1283:AA1283"/>
    <mergeCell ref="E1284:F1284"/>
    <mergeCell ref="G1284:H1284"/>
    <mergeCell ref="I1284:J1284"/>
    <mergeCell ref="K1284:L1284"/>
    <mergeCell ref="M1284:N1284"/>
    <mergeCell ref="F1283:G1283"/>
    <mergeCell ref="H1283:I1283"/>
    <mergeCell ref="J1283:K1283"/>
    <mergeCell ref="L1283:M1283"/>
    <mergeCell ref="N1283:O1283"/>
    <mergeCell ref="P1283:Q1283"/>
    <mergeCell ref="O1282:P1282"/>
    <mergeCell ref="Q1282:R1282"/>
    <mergeCell ref="S1282:T1282"/>
    <mergeCell ref="U1282:V1282"/>
    <mergeCell ref="W1282:X1282"/>
    <mergeCell ref="Y1282:Z1282"/>
    <mergeCell ref="R1281:S1281"/>
    <mergeCell ref="T1281:U1281"/>
    <mergeCell ref="V1281:W1281"/>
    <mergeCell ref="X1281:Y1281"/>
    <mergeCell ref="Z1281:AA1281"/>
    <mergeCell ref="E1282:F1282"/>
    <mergeCell ref="G1282:H1282"/>
    <mergeCell ref="I1282:J1282"/>
    <mergeCell ref="K1282:L1282"/>
    <mergeCell ref="M1282:N1282"/>
    <mergeCell ref="F1281:G1281"/>
    <mergeCell ref="H1281:I1281"/>
    <mergeCell ref="J1281:K1281"/>
    <mergeCell ref="L1281:M1281"/>
    <mergeCell ref="N1281:O1281"/>
    <mergeCell ref="P1281:Q1281"/>
    <mergeCell ref="O1280:P1280"/>
    <mergeCell ref="Q1280:R1280"/>
    <mergeCell ref="S1280:T1280"/>
    <mergeCell ref="U1280:V1280"/>
    <mergeCell ref="W1280:X1280"/>
    <mergeCell ref="Y1280:Z1280"/>
    <mergeCell ref="R1279:S1279"/>
    <mergeCell ref="T1279:U1279"/>
    <mergeCell ref="V1279:W1279"/>
    <mergeCell ref="X1279:Y1279"/>
    <mergeCell ref="Z1279:AA1279"/>
    <mergeCell ref="E1280:F1280"/>
    <mergeCell ref="G1280:H1280"/>
    <mergeCell ref="I1280:J1280"/>
    <mergeCell ref="K1280:L1280"/>
    <mergeCell ref="M1280:N1280"/>
    <mergeCell ref="F1279:G1279"/>
    <mergeCell ref="H1279:I1279"/>
    <mergeCell ref="J1279:K1279"/>
    <mergeCell ref="L1279:M1279"/>
    <mergeCell ref="N1279:O1279"/>
    <mergeCell ref="P1279:Q1279"/>
    <mergeCell ref="O1278:P1278"/>
    <mergeCell ref="Q1278:R1278"/>
    <mergeCell ref="S1278:T1278"/>
    <mergeCell ref="U1278:V1278"/>
    <mergeCell ref="W1278:X1278"/>
    <mergeCell ref="Y1278:Z1278"/>
    <mergeCell ref="R1277:S1277"/>
    <mergeCell ref="T1277:U1277"/>
    <mergeCell ref="V1277:W1277"/>
    <mergeCell ref="X1277:Y1277"/>
    <mergeCell ref="Z1277:AA1277"/>
    <mergeCell ref="E1278:F1278"/>
    <mergeCell ref="G1278:H1278"/>
    <mergeCell ref="I1278:J1278"/>
    <mergeCell ref="K1278:L1278"/>
    <mergeCell ref="M1278:N1278"/>
    <mergeCell ref="F1277:G1277"/>
    <mergeCell ref="H1277:I1277"/>
    <mergeCell ref="J1277:K1277"/>
    <mergeCell ref="L1277:M1277"/>
    <mergeCell ref="N1277:O1277"/>
    <mergeCell ref="P1277:Q1277"/>
    <mergeCell ref="O1276:P1276"/>
    <mergeCell ref="Q1276:R1276"/>
    <mergeCell ref="S1276:T1276"/>
    <mergeCell ref="U1276:V1276"/>
    <mergeCell ref="W1276:X1276"/>
    <mergeCell ref="Y1276:Z1276"/>
    <mergeCell ref="R1275:S1275"/>
    <mergeCell ref="T1275:U1275"/>
    <mergeCell ref="V1275:W1275"/>
    <mergeCell ref="X1275:Y1275"/>
    <mergeCell ref="Z1275:AA1275"/>
    <mergeCell ref="E1276:F1276"/>
    <mergeCell ref="G1276:H1276"/>
    <mergeCell ref="I1276:J1276"/>
    <mergeCell ref="K1276:L1276"/>
    <mergeCell ref="M1276:N1276"/>
    <mergeCell ref="F1275:G1275"/>
    <mergeCell ref="H1275:I1275"/>
    <mergeCell ref="J1275:K1275"/>
    <mergeCell ref="L1275:M1275"/>
    <mergeCell ref="N1275:O1275"/>
    <mergeCell ref="P1275:Q1275"/>
    <mergeCell ref="O1274:P1274"/>
    <mergeCell ref="Q1274:R1274"/>
    <mergeCell ref="S1274:T1274"/>
    <mergeCell ref="U1274:V1274"/>
    <mergeCell ref="W1274:X1274"/>
    <mergeCell ref="Y1274:Z1274"/>
    <mergeCell ref="R1273:S1273"/>
    <mergeCell ref="T1273:U1273"/>
    <mergeCell ref="V1273:W1273"/>
    <mergeCell ref="X1273:Y1273"/>
    <mergeCell ref="Z1273:AA1273"/>
    <mergeCell ref="E1274:F1274"/>
    <mergeCell ref="G1274:H1274"/>
    <mergeCell ref="I1274:J1274"/>
    <mergeCell ref="K1274:L1274"/>
    <mergeCell ref="M1274:N1274"/>
    <mergeCell ref="F1273:G1273"/>
    <mergeCell ref="H1273:I1273"/>
    <mergeCell ref="J1273:K1273"/>
    <mergeCell ref="L1273:M1273"/>
    <mergeCell ref="N1273:O1273"/>
    <mergeCell ref="P1273:Q1273"/>
    <mergeCell ref="O1272:P1272"/>
    <mergeCell ref="Q1272:R1272"/>
    <mergeCell ref="S1272:T1272"/>
    <mergeCell ref="U1272:V1272"/>
    <mergeCell ref="W1272:X1272"/>
    <mergeCell ref="Y1272:Z1272"/>
    <mergeCell ref="R1271:S1271"/>
    <mergeCell ref="T1271:U1271"/>
    <mergeCell ref="V1271:W1271"/>
    <mergeCell ref="X1271:Y1271"/>
    <mergeCell ref="Z1271:AA1271"/>
    <mergeCell ref="E1272:F1272"/>
    <mergeCell ref="G1272:H1272"/>
    <mergeCell ref="I1272:J1272"/>
    <mergeCell ref="K1272:L1272"/>
    <mergeCell ref="M1272:N1272"/>
    <mergeCell ref="F1271:G1271"/>
    <mergeCell ref="H1271:I1271"/>
    <mergeCell ref="J1271:K1271"/>
    <mergeCell ref="L1271:M1271"/>
    <mergeCell ref="N1271:O1271"/>
    <mergeCell ref="P1271:Q1271"/>
    <mergeCell ref="O1270:P1270"/>
    <mergeCell ref="Q1270:R1270"/>
    <mergeCell ref="S1270:T1270"/>
    <mergeCell ref="U1270:V1270"/>
    <mergeCell ref="W1270:X1270"/>
    <mergeCell ref="Y1270:Z1270"/>
    <mergeCell ref="R1269:S1269"/>
    <mergeCell ref="T1269:U1269"/>
    <mergeCell ref="V1269:W1269"/>
    <mergeCell ref="X1269:Y1269"/>
    <mergeCell ref="Z1269:AA1269"/>
    <mergeCell ref="E1270:F1270"/>
    <mergeCell ref="G1270:H1270"/>
    <mergeCell ref="I1270:J1270"/>
    <mergeCell ref="K1270:L1270"/>
    <mergeCell ref="M1270:N1270"/>
    <mergeCell ref="F1269:G1269"/>
    <mergeCell ref="H1269:I1269"/>
    <mergeCell ref="J1269:K1269"/>
    <mergeCell ref="L1269:M1269"/>
    <mergeCell ref="N1269:O1269"/>
    <mergeCell ref="P1269:Q1269"/>
    <mergeCell ref="O1268:P1268"/>
    <mergeCell ref="Q1268:R1268"/>
    <mergeCell ref="S1268:T1268"/>
    <mergeCell ref="U1268:V1268"/>
    <mergeCell ref="W1268:X1268"/>
    <mergeCell ref="Y1268:Z1268"/>
    <mergeCell ref="R1267:S1267"/>
    <mergeCell ref="T1267:U1267"/>
    <mergeCell ref="V1267:W1267"/>
    <mergeCell ref="X1267:Y1267"/>
    <mergeCell ref="Z1267:AA1267"/>
    <mergeCell ref="E1268:F1268"/>
    <mergeCell ref="G1268:H1268"/>
    <mergeCell ref="I1268:J1268"/>
    <mergeCell ref="K1268:L1268"/>
    <mergeCell ref="M1268:N1268"/>
    <mergeCell ref="F1267:G1267"/>
    <mergeCell ref="H1267:I1267"/>
    <mergeCell ref="J1267:K1267"/>
    <mergeCell ref="L1267:M1267"/>
    <mergeCell ref="N1267:O1267"/>
    <mergeCell ref="P1267:Q1267"/>
    <mergeCell ref="O1266:P1266"/>
    <mergeCell ref="Q1266:R1266"/>
    <mergeCell ref="S1266:T1266"/>
    <mergeCell ref="U1266:V1266"/>
    <mergeCell ref="W1266:X1266"/>
    <mergeCell ref="Y1266:Z1266"/>
    <mergeCell ref="R1265:S1265"/>
    <mergeCell ref="T1265:U1265"/>
    <mergeCell ref="V1265:W1265"/>
    <mergeCell ref="X1265:Y1265"/>
    <mergeCell ref="Z1265:AA1265"/>
    <mergeCell ref="E1266:F1266"/>
    <mergeCell ref="G1266:H1266"/>
    <mergeCell ref="I1266:J1266"/>
    <mergeCell ref="K1266:L1266"/>
    <mergeCell ref="M1266:N1266"/>
    <mergeCell ref="F1265:G1265"/>
    <mergeCell ref="H1265:I1265"/>
    <mergeCell ref="J1265:K1265"/>
    <mergeCell ref="L1265:M1265"/>
    <mergeCell ref="N1265:O1265"/>
    <mergeCell ref="P1265:Q1265"/>
    <mergeCell ref="O1264:P1264"/>
    <mergeCell ref="Q1264:R1264"/>
    <mergeCell ref="S1264:T1264"/>
    <mergeCell ref="U1264:V1264"/>
    <mergeCell ref="W1264:X1264"/>
    <mergeCell ref="Y1264:Z1264"/>
    <mergeCell ref="R1263:S1263"/>
    <mergeCell ref="T1263:U1263"/>
    <mergeCell ref="V1263:W1263"/>
    <mergeCell ref="X1263:Y1263"/>
    <mergeCell ref="Z1263:AA1263"/>
    <mergeCell ref="E1264:F1264"/>
    <mergeCell ref="G1264:H1264"/>
    <mergeCell ref="I1264:J1264"/>
    <mergeCell ref="K1264:L1264"/>
    <mergeCell ref="M1264:N1264"/>
    <mergeCell ref="F1263:G1263"/>
    <mergeCell ref="H1263:I1263"/>
    <mergeCell ref="J1263:K1263"/>
    <mergeCell ref="L1263:M1263"/>
    <mergeCell ref="N1263:O1263"/>
    <mergeCell ref="P1263:Q1263"/>
    <mergeCell ref="O1262:P1262"/>
    <mergeCell ref="Q1262:R1262"/>
    <mergeCell ref="S1262:T1262"/>
    <mergeCell ref="U1262:V1262"/>
    <mergeCell ref="W1262:X1262"/>
    <mergeCell ref="Y1262:Z1262"/>
    <mergeCell ref="R1261:S1261"/>
    <mergeCell ref="T1261:U1261"/>
    <mergeCell ref="V1261:W1261"/>
    <mergeCell ref="X1261:Y1261"/>
    <mergeCell ref="Z1261:AA1261"/>
    <mergeCell ref="E1262:F1262"/>
    <mergeCell ref="G1262:H1262"/>
    <mergeCell ref="I1262:J1262"/>
    <mergeCell ref="K1262:L1262"/>
    <mergeCell ref="M1262:N1262"/>
    <mergeCell ref="F1261:G1261"/>
    <mergeCell ref="H1261:I1261"/>
    <mergeCell ref="J1261:K1261"/>
    <mergeCell ref="L1261:M1261"/>
    <mergeCell ref="N1261:O1261"/>
    <mergeCell ref="P1261:Q1261"/>
    <mergeCell ref="O1260:P1260"/>
    <mergeCell ref="Q1260:R1260"/>
    <mergeCell ref="S1260:T1260"/>
    <mergeCell ref="U1260:V1260"/>
    <mergeCell ref="W1260:X1260"/>
    <mergeCell ref="Y1260:Z1260"/>
    <mergeCell ref="R1259:S1259"/>
    <mergeCell ref="T1259:U1259"/>
    <mergeCell ref="V1259:W1259"/>
    <mergeCell ref="X1259:Y1259"/>
    <mergeCell ref="Z1259:AA1259"/>
    <mergeCell ref="E1260:F1260"/>
    <mergeCell ref="G1260:H1260"/>
    <mergeCell ref="I1260:J1260"/>
    <mergeCell ref="K1260:L1260"/>
    <mergeCell ref="M1260:N1260"/>
    <mergeCell ref="F1259:G1259"/>
    <mergeCell ref="H1259:I1259"/>
    <mergeCell ref="J1259:K1259"/>
    <mergeCell ref="L1259:M1259"/>
    <mergeCell ref="N1259:O1259"/>
    <mergeCell ref="P1259:Q1259"/>
    <mergeCell ref="O1258:P1258"/>
    <mergeCell ref="Q1258:R1258"/>
    <mergeCell ref="S1258:T1258"/>
    <mergeCell ref="U1258:V1258"/>
    <mergeCell ref="W1258:X1258"/>
    <mergeCell ref="Y1258:Z1258"/>
    <mergeCell ref="R1257:S1257"/>
    <mergeCell ref="T1257:U1257"/>
    <mergeCell ref="V1257:W1257"/>
    <mergeCell ref="X1257:Y1257"/>
    <mergeCell ref="Z1257:AA1257"/>
    <mergeCell ref="E1258:F1258"/>
    <mergeCell ref="G1258:H1258"/>
    <mergeCell ref="I1258:J1258"/>
    <mergeCell ref="K1258:L1258"/>
    <mergeCell ref="M1258:N1258"/>
    <mergeCell ref="F1257:G1257"/>
    <mergeCell ref="H1257:I1257"/>
    <mergeCell ref="J1257:K1257"/>
    <mergeCell ref="L1257:M1257"/>
    <mergeCell ref="N1257:O1257"/>
    <mergeCell ref="P1257:Q1257"/>
    <mergeCell ref="O1256:P1256"/>
    <mergeCell ref="Q1256:R1256"/>
    <mergeCell ref="S1256:T1256"/>
    <mergeCell ref="U1256:V1256"/>
    <mergeCell ref="W1256:X1256"/>
    <mergeCell ref="Y1256:Z1256"/>
    <mergeCell ref="R1255:S1255"/>
    <mergeCell ref="T1255:U1255"/>
    <mergeCell ref="V1255:W1255"/>
    <mergeCell ref="X1255:Y1255"/>
    <mergeCell ref="Z1255:AA1255"/>
    <mergeCell ref="E1256:F1256"/>
    <mergeCell ref="G1256:H1256"/>
    <mergeCell ref="I1256:J1256"/>
    <mergeCell ref="K1256:L1256"/>
    <mergeCell ref="M1256:N1256"/>
    <mergeCell ref="F1255:G1255"/>
    <mergeCell ref="H1255:I1255"/>
    <mergeCell ref="J1255:K1255"/>
    <mergeCell ref="L1255:M1255"/>
    <mergeCell ref="N1255:O1255"/>
    <mergeCell ref="P1255:Q1255"/>
    <mergeCell ref="O1254:P1254"/>
    <mergeCell ref="Q1254:R1254"/>
    <mergeCell ref="S1254:T1254"/>
    <mergeCell ref="U1254:V1254"/>
    <mergeCell ref="W1254:X1254"/>
    <mergeCell ref="Y1254:Z1254"/>
    <mergeCell ref="R1253:S1253"/>
    <mergeCell ref="T1253:U1253"/>
    <mergeCell ref="V1253:W1253"/>
    <mergeCell ref="X1253:Y1253"/>
    <mergeCell ref="Z1253:AA1253"/>
    <mergeCell ref="E1254:F1254"/>
    <mergeCell ref="G1254:H1254"/>
    <mergeCell ref="I1254:J1254"/>
    <mergeCell ref="K1254:L1254"/>
    <mergeCell ref="M1254:N1254"/>
    <mergeCell ref="F1253:G1253"/>
    <mergeCell ref="H1253:I1253"/>
    <mergeCell ref="J1253:K1253"/>
    <mergeCell ref="L1253:M1253"/>
    <mergeCell ref="N1253:O1253"/>
    <mergeCell ref="P1253:Q1253"/>
    <mergeCell ref="O1252:P1252"/>
    <mergeCell ref="Q1252:R1252"/>
    <mergeCell ref="S1252:T1252"/>
    <mergeCell ref="U1252:V1252"/>
    <mergeCell ref="W1252:X1252"/>
    <mergeCell ref="Y1252:Z1252"/>
    <mergeCell ref="R1251:S1251"/>
    <mergeCell ref="T1251:U1251"/>
    <mergeCell ref="V1251:W1251"/>
    <mergeCell ref="X1251:Y1251"/>
    <mergeCell ref="Z1251:AA1251"/>
    <mergeCell ref="E1252:F1252"/>
    <mergeCell ref="G1252:H1252"/>
    <mergeCell ref="I1252:J1252"/>
    <mergeCell ref="K1252:L1252"/>
    <mergeCell ref="M1252:N1252"/>
    <mergeCell ref="F1251:G1251"/>
    <mergeCell ref="H1251:I1251"/>
    <mergeCell ref="J1251:K1251"/>
    <mergeCell ref="L1251:M1251"/>
    <mergeCell ref="N1251:O1251"/>
    <mergeCell ref="P1251:Q1251"/>
    <mergeCell ref="O1250:P1250"/>
    <mergeCell ref="Q1250:R1250"/>
    <mergeCell ref="S1250:T1250"/>
    <mergeCell ref="U1250:V1250"/>
    <mergeCell ref="W1250:X1250"/>
    <mergeCell ref="Y1250:Z1250"/>
    <mergeCell ref="R1249:S1249"/>
    <mergeCell ref="T1249:U1249"/>
    <mergeCell ref="V1249:W1249"/>
    <mergeCell ref="X1249:Y1249"/>
    <mergeCell ref="Z1249:AA1249"/>
    <mergeCell ref="E1250:F1250"/>
    <mergeCell ref="G1250:H1250"/>
    <mergeCell ref="I1250:J1250"/>
    <mergeCell ref="K1250:L1250"/>
    <mergeCell ref="M1250:N1250"/>
    <mergeCell ref="F1249:G1249"/>
    <mergeCell ref="H1249:I1249"/>
    <mergeCell ref="J1249:K1249"/>
    <mergeCell ref="L1249:M1249"/>
    <mergeCell ref="N1249:O1249"/>
    <mergeCell ref="P1249:Q1249"/>
    <mergeCell ref="O1248:P1248"/>
    <mergeCell ref="Q1248:R1248"/>
    <mergeCell ref="S1248:T1248"/>
    <mergeCell ref="U1248:V1248"/>
    <mergeCell ref="W1248:X1248"/>
    <mergeCell ref="Y1248:Z1248"/>
    <mergeCell ref="R1247:S1247"/>
    <mergeCell ref="T1247:U1247"/>
    <mergeCell ref="V1247:W1247"/>
    <mergeCell ref="X1247:Y1247"/>
    <mergeCell ref="Z1247:AA1247"/>
    <mergeCell ref="E1248:F1248"/>
    <mergeCell ref="G1248:H1248"/>
    <mergeCell ref="I1248:J1248"/>
    <mergeCell ref="K1248:L1248"/>
    <mergeCell ref="M1248:N1248"/>
    <mergeCell ref="F1247:G1247"/>
    <mergeCell ref="H1247:I1247"/>
    <mergeCell ref="J1247:K1247"/>
    <mergeCell ref="L1247:M1247"/>
    <mergeCell ref="N1247:O1247"/>
    <mergeCell ref="P1247:Q1247"/>
    <mergeCell ref="O1246:P1246"/>
    <mergeCell ref="Q1246:R1246"/>
    <mergeCell ref="S1246:T1246"/>
    <mergeCell ref="U1246:V1246"/>
    <mergeCell ref="W1246:X1246"/>
    <mergeCell ref="Y1246:Z1246"/>
    <mergeCell ref="R1245:S1245"/>
    <mergeCell ref="T1245:U1245"/>
    <mergeCell ref="V1245:W1245"/>
    <mergeCell ref="X1245:Y1245"/>
    <mergeCell ref="Z1245:AA1245"/>
    <mergeCell ref="E1246:F1246"/>
    <mergeCell ref="G1246:H1246"/>
    <mergeCell ref="I1246:J1246"/>
    <mergeCell ref="K1246:L1246"/>
    <mergeCell ref="M1246:N1246"/>
    <mergeCell ref="F1245:G1245"/>
    <mergeCell ref="H1245:I1245"/>
    <mergeCell ref="J1245:K1245"/>
    <mergeCell ref="L1245:M1245"/>
    <mergeCell ref="N1245:O1245"/>
    <mergeCell ref="P1245:Q1245"/>
    <mergeCell ref="O1244:P1244"/>
    <mergeCell ref="Q1244:R1244"/>
    <mergeCell ref="S1244:T1244"/>
    <mergeCell ref="U1244:V1244"/>
    <mergeCell ref="W1244:X1244"/>
    <mergeCell ref="Y1244:Z1244"/>
    <mergeCell ref="R1243:S1243"/>
    <mergeCell ref="T1243:U1243"/>
    <mergeCell ref="V1243:W1243"/>
    <mergeCell ref="X1243:Y1243"/>
    <mergeCell ref="Z1243:AA1243"/>
    <mergeCell ref="E1244:F1244"/>
    <mergeCell ref="G1244:H1244"/>
    <mergeCell ref="I1244:J1244"/>
    <mergeCell ref="K1244:L1244"/>
    <mergeCell ref="M1244:N1244"/>
    <mergeCell ref="F1243:G1243"/>
    <mergeCell ref="H1243:I1243"/>
    <mergeCell ref="J1243:K1243"/>
    <mergeCell ref="L1243:M1243"/>
    <mergeCell ref="N1243:O1243"/>
    <mergeCell ref="P1243:Q1243"/>
    <mergeCell ref="O1242:P1242"/>
    <mergeCell ref="Q1242:R1242"/>
    <mergeCell ref="S1242:T1242"/>
    <mergeCell ref="U1242:V1242"/>
    <mergeCell ref="W1242:X1242"/>
    <mergeCell ref="Y1242:Z1242"/>
    <mergeCell ref="R1241:S1241"/>
    <mergeCell ref="T1241:U1241"/>
    <mergeCell ref="V1241:W1241"/>
    <mergeCell ref="X1241:Y1241"/>
    <mergeCell ref="Z1241:AA1241"/>
    <mergeCell ref="E1242:F1242"/>
    <mergeCell ref="G1242:H1242"/>
    <mergeCell ref="I1242:J1242"/>
    <mergeCell ref="K1242:L1242"/>
    <mergeCell ref="M1242:N1242"/>
    <mergeCell ref="F1241:G1241"/>
    <mergeCell ref="H1241:I1241"/>
    <mergeCell ref="J1241:K1241"/>
    <mergeCell ref="L1241:M1241"/>
    <mergeCell ref="N1241:O1241"/>
    <mergeCell ref="P1241:Q1241"/>
    <mergeCell ref="O1240:P1240"/>
    <mergeCell ref="Q1240:R1240"/>
    <mergeCell ref="S1240:T1240"/>
    <mergeCell ref="U1240:V1240"/>
    <mergeCell ref="W1240:X1240"/>
    <mergeCell ref="Y1240:Z1240"/>
    <mergeCell ref="R1239:S1239"/>
    <mergeCell ref="T1239:U1239"/>
    <mergeCell ref="V1239:W1239"/>
    <mergeCell ref="X1239:Y1239"/>
    <mergeCell ref="Z1239:AA1239"/>
    <mergeCell ref="E1240:F1240"/>
    <mergeCell ref="G1240:H1240"/>
    <mergeCell ref="I1240:J1240"/>
    <mergeCell ref="K1240:L1240"/>
    <mergeCell ref="M1240:N1240"/>
    <mergeCell ref="F1239:G1239"/>
    <mergeCell ref="H1239:I1239"/>
    <mergeCell ref="J1239:K1239"/>
    <mergeCell ref="L1239:M1239"/>
    <mergeCell ref="N1239:O1239"/>
    <mergeCell ref="P1239:Q1239"/>
    <mergeCell ref="O1238:P1238"/>
    <mergeCell ref="Q1238:R1238"/>
    <mergeCell ref="S1238:T1238"/>
    <mergeCell ref="U1238:V1238"/>
    <mergeCell ref="W1238:X1238"/>
    <mergeCell ref="Y1238:Z1238"/>
    <mergeCell ref="R1237:S1237"/>
    <mergeCell ref="T1237:U1237"/>
    <mergeCell ref="V1237:W1237"/>
    <mergeCell ref="X1237:Y1237"/>
    <mergeCell ref="Z1237:AA1237"/>
    <mergeCell ref="E1238:F1238"/>
    <mergeCell ref="G1238:H1238"/>
    <mergeCell ref="I1238:J1238"/>
    <mergeCell ref="K1238:L1238"/>
    <mergeCell ref="M1238:N1238"/>
    <mergeCell ref="F1237:G1237"/>
    <mergeCell ref="H1237:I1237"/>
    <mergeCell ref="J1237:K1237"/>
    <mergeCell ref="L1237:M1237"/>
    <mergeCell ref="N1237:O1237"/>
    <mergeCell ref="P1237:Q1237"/>
    <mergeCell ref="O1236:P1236"/>
    <mergeCell ref="Q1236:R1236"/>
    <mergeCell ref="S1236:T1236"/>
    <mergeCell ref="U1236:V1236"/>
    <mergeCell ref="W1236:X1236"/>
    <mergeCell ref="Y1236:Z1236"/>
    <mergeCell ref="R1235:S1235"/>
    <mergeCell ref="T1235:U1235"/>
    <mergeCell ref="V1235:W1235"/>
    <mergeCell ref="X1235:Y1235"/>
    <mergeCell ref="Z1235:AA1235"/>
    <mergeCell ref="E1236:F1236"/>
    <mergeCell ref="G1236:H1236"/>
    <mergeCell ref="I1236:J1236"/>
    <mergeCell ref="K1236:L1236"/>
    <mergeCell ref="M1236:N1236"/>
    <mergeCell ref="F1235:G1235"/>
    <mergeCell ref="H1235:I1235"/>
    <mergeCell ref="J1235:K1235"/>
    <mergeCell ref="L1235:M1235"/>
    <mergeCell ref="N1235:O1235"/>
    <mergeCell ref="P1235:Q1235"/>
    <mergeCell ref="O1234:P1234"/>
    <mergeCell ref="Q1234:R1234"/>
    <mergeCell ref="S1234:T1234"/>
    <mergeCell ref="U1234:V1234"/>
    <mergeCell ref="W1234:X1234"/>
    <mergeCell ref="Y1234:Z1234"/>
    <mergeCell ref="R1233:S1233"/>
    <mergeCell ref="T1233:U1233"/>
    <mergeCell ref="V1233:W1233"/>
    <mergeCell ref="X1233:Y1233"/>
    <mergeCell ref="Z1233:AA1233"/>
    <mergeCell ref="E1234:F1234"/>
    <mergeCell ref="G1234:H1234"/>
    <mergeCell ref="I1234:J1234"/>
    <mergeCell ref="K1234:L1234"/>
    <mergeCell ref="M1234:N1234"/>
    <mergeCell ref="F1233:G1233"/>
    <mergeCell ref="H1233:I1233"/>
    <mergeCell ref="J1233:K1233"/>
    <mergeCell ref="L1233:M1233"/>
    <mergeCell ref="N1233:O1233"/>
    <mergeCell ref="P1233:Q1233"/>
    <mergeCell ref="O1232:P1232"/>
    <mergeCell ref="Q1232:R1232"/>
    <mergeCell ref="S1232:T1232"/>
    <mergeCell ref="U1232:V1232"/>
    <mergeCell ref="W1232:X1232"/>
    <mergeCell ref="Y1232:Z1232"/>
    <mergeCell ref="R1231:S1231"/>
    <mergeCell ref="T1231:U1231"/>
    <mergeCell ref="V1231:W1231"/>
    <mergeCell ref="X1231:Y1231"/>
    <mergeCell ref="Z1231:AA1231"/>
    <mergeCell ref="E1232:F1232"/>
    <mergeCell ref="G1232:H1232"/>
    <mergeCell ref="I1232:J1232"/>
    <mergeCell ref="K1232:L1232"/>
    <mergeCell ref="M1232:N1232"/>
    <mergeCell ref="F1231:G1231"/>
    <mergeCell ref="H1231:I1231"/>
    <mergeCell ref="J1231:K1231"/>
    <mergeCell ref="L1231:M1231"/>
    <mergeCell ref="N1231:O1231"/>
    <mergeCell ref="P1231:Q1231"/>
    <mergeCell ref="O1230:P1230"/>
    <mergeCell ref="Q1230:R1230"/>
    <mergeCell ref="S1230:T1230"/>
    <mergeCell ref="U1230:V1230"/>
    <mergeCell ref="W1230:X1230"/>
    <mergeCell ref="Y1230:Z1230"/>
    <mergeCell ref="R1229:S1229"/>
    <mergeCell ref="T1229:U1229"/>
    <mergeCell ref="V1229:W1229"/>
    <mergeCell ref="X1229:Y1229"/>
    <mergeCell ref="Z1229:AA1229"/>
    <mergeCell ref="E1230:F1230"/>
    <mergeCell ref="G1230:H1230"/>
    <mergeCell ref="I1230:J1230"/>
    <mergeCell ref="K1230:L1230"/>
    <mergeCell ref="M1230:N1230"/>
    <mergeCell ref="F1229:G1229"/>
    <mergeCell ref="H1229:I1229"/>
    <mergeCell ref="J1229:K1229"/>
    <mergeCell ref="L1229:M1229"/>
    <mergeCell ref="N1229:O1229"/>
    <mergeCell ref="P1229:Q1229"/>
    <mergeCell ref="O1228:P1228"/>
    <mergeCell ref="Q1228:R1228"/>
    <mergeCell ref="S1228:T1228"/>
    <mergeCell ref="U1228:V1228"/>
    <mergeCell ref="W1228:X1228"/>
    <mergeCell ref="Y1228:Z1228"/>
    <mergeCell ref="R1227:S1227"/>
    <mergeCell ref="T1227:U1227"/>
    <mergeCell ref="V1227:W1227"/>
    <mergeCell ref="X1227:Y1227"/>
    <mergeCell ref="Z1227:AA1227"/>
    <mergeCell ref="E1228:F1228"/>
    <mergeCell ref="G1228:H1228"/>
    <mergeCell ref="I1228:J1228"/>
    <mergeCell ref="K1228:L1228"/>
    <mergeCell ref="M1228:N1228"/>
    <mergeCell ref="F1227:G1227"/>
    <mergeCell ref="H1227:I1227"/>
    <mergeCell ref="J1227:K1227"/>
    <mergeCell ref="L1227:M1227"/>
    <mergeCell ref="N1227:O1227"/>
    <mergeCell ref="P1227:Q1227"/>
    <mergeCell ref="O1226:P1226"/>
    <mergeCell ref="Q1226:R1226"/>
    <mergeCell ref="S1226:T1226"/>
    <mergeCell ref="U1226:V1226"/>
    <mergeCell ref="W1226:X1226"/>
    <mergeCell ref="Y1226:Z1226"/>
    <mergeCell ref="R1225:S1225"/>
    <mergeCell ref="T1225:U1225"/>
    <mergeCell ref="V1225:W1225"/>
    <mergeCell ref="X1225:Y1225"/>
    <mergeCell ref="Z1225:AA1225"/>
    <mergeCell ref="E1226:F1226"/>
    <mergeCell ref="G1226:H1226"/>
    <mergeCell ref="I1226:J1226"/>
    <mergeCell ref="K1226:L1226"/>
    <mergeCell ref="M1226:N1226"/>
    <mergeCell ref="F1225:G1225"/>
    <mergeCell ref="H1225:I1225"/>
    <mergeCell ref="J1225:K1225"/>
    <mergeCell ref="L1225:M1225"/>
    <mergeCell ref="N1225:O1225"/>
    <mergeCell ref="P1225:Q1225"/>
    <mergeCell ref="O1224:P1224"/>
    <mergeCell ref="Q1224:R1224"/>
    <mergeCell ref="S1224:T1224"/>
    <mergeCell ref="U1224:V1224"/>
    <mergeCell ref="W1224:X1224"/>
    <mergeCell ref="Y1224:Z1224"/>
    <mergeCell ref="R1223:S1223"/>
    <mergeCell ref="T1223:U1223"/>
    <mergeCell ref="V1223:W1223"/>
    <mergeCell ref="X1223:Y1223"/>
    <mergeCell ref="Z1223:AA1223"/>
    <mergeCell ref="E1224:F1224"/>
    <mergeCell ref="G1224:H1224"/>
    <mergeCell ref="I1224:J1224"/>
    <mergeCell ref="K1224:L1224"/>
    <mergeCell ref="M1224:N1224"/>
    <mergeCell ref="F1223:G1223"/>
    <mergeCell ref="H1223:I1223"/>
    <mergeCell ref="J1223:K1223"/>
    <mergeCell ref="L1223:M1223"/>
    <mergeCell ref="N1223:O1223"/>
    <mergeCell ref="P1223:Q1223"/>
    <mergeCell ref="O1222:P1222"/>
    <mergeCell ref="Q1222:R1222"/>
    <mergeCell ref="S1222:T1222"/>
    <mergeCell ref="U1222:V1222"/>
    <mergeCell ref="W1222:X1222"/>
    <mergeCell ref="Y1222:Z1222"/>
    <mergeCell ref="R1221:S1221"/>
    <mergeCell ref="T1221:U1221"/>
    <mergeCell ref="V1221:W1221"/>
    <mergeCell ref="X1221:Y1221"/>
    <mergeCell ref="Z1221:AA1221"/>
    <mergeCell ref="E1222:F1222"/>
    <mergeCell ref="G1222:H1222"/>
    <mergeCell ref="I1222:J1222"/>
    <mergeCell ref="K1222:L1222"/>
    <mergeCell ref="M1222:N1222"/>
    <mergeCell ref="F1221:G1221"/>
    <mergeCell ref="H1221:I1221"/>
    <mergeCell ref="J1221:K1221"/>
    <mergeCell ref="L1221:M1221"/>
    <mergeCell ref="N1221:O1221"/>
    <mergeCell ref="P1221:Q1221"/>
    <mergeCell ref="O1220:P1220"/>
    <mergeCell ref="Q1220:R1220"/>
    <mergeCell ref="S1220:T1220"/>
    <mergeCell ref="U1220:V1220"/>
    <mergeCell ref="W1220:X1220"/>
    <mergeCell ref="Y1220:Z1220"/>
    <mergeCell ref="R1219:S1219"/>
    <mergeCell ref="T1219:U1219"/>
    <mergeCell ref="V1219:W1219"/>
    <mergeCell ref="X1219:Y1219"/>
    <mergeCell ref="Z1219:AA1219"/>
    <mergeCell ref="E1220:F1220"/>
    <mergeCell ref="G1220:H1220"/>
    <mergeCell ref="I1220:J1220"/>
    <mergeCell ref="K1220:L1220"/>
    <mergeCell ref="M1220:N1220"/>
    <mergeCell ref="F1219:G1219"/>
    <mergeCell ref="H1219:I1219"/>
    <mergeCell ref="J1219:K1219"/>
    <mergeCell ref="L1219:M1219"/>
    <mergeCell ref="N1219:O1219"/>
    <mergeCell ref="P1219:Q1219"/>
    <mergeCell ref="O1218:P1218"/>
    <mergeCell ref="Q1218:R1218"/>
    <mergeCell ref="S1218:T1218"/>
    <mergeCell ref="U1218:V1218"/>
    <mergeCell ref="W1218:X1218"/>
    <mergeCell ref="Y1218:Z1218"/>
    <mergeCell ref="R1217:S1217"/>
    <mergeCell ref="T1217:U1217"/>
    <mergeCell ref="V1217:W1217"/>
    <mergeCell ref="X1217:Y1217"/>
    <mergeCell ref="Z1217:AA1217"/>
    <mergeCell ref="E1218:F1218"/>
    <mergeCell ref="G1218:H1218"/>
    <mergeCell ref="I1218:J1218"/>
    <mergeCell ref="K1218:L1218"/>
    <mergeCell ref="M1218:N1218"/>
    <mergeCell ref="F1217:G1217"/>
    <mergeCell ref="H1217:I1217"/>
    <mergeCell ref="J1217:K1217"/>
    <mergeCell ref="L1217:M1217"/>
    <mergeCell ref="N1217:O1217"/>
    <mergeCell ref="P1217:Q1217"/>
    <mergeCell ref="O1216:P1216"/>
    <mergeCell ref="Q1216:R1216"/>
    <mergeCell ref="S1216:T1216"/>
    <mergeCell ref="U1216:V1216"/>
    <mergeCell ref="W1216:X1216"/>
    <mergeCell ref="Y1216:Z1216"/>
    <mergeCell ref="R1215:S1215"/>
    <mergeCell ref="T1215:U1215"/>
    <mergeCell ref="V1215:W1215"/>
    <mergeCell ref="X1215:Y1215"/>
    <mergeCell ref="Z1215:AA1215"/>
    <mergeCell ref="E1216:F1216"/>
    <mergeCell ref="G1216:H1216"/>
    <mergeCell ref="I1216:J1216"/>
    <mergeCell ref="K1216:L1216"/>
    <mergeCell ref="M1216:N1216"/>
    <mergeCell ref="F1215:G1215"/>
    <mergeCell ref="H1215:I1215"/>
    <mergeCell ref="J1215:K1215"/>
    <mergeCell ref="L1215:M1215"/>
    <mergeCell ref="N1215:O1215"/>
    <mergeCell ref="P1215:Q1215"/>
    <mergeCell ref="O1214:P1214"/>
    <mergeCell ref="Q1214:R1214"/>
    <mergeCell ref="S1214:T1214"/>
    <mergeCell ref="U1214:V1214"/>
    <mergeCell ref="W1214:X1214"/>
    <mergeCell ref="Y1214:Z1214"/>
    <mergeCell ref="R1213:S1213"/>
    <mergeCell ref="T1213:U1213"/>
    <mergeCell ref="V1213:W1213"/>
    <mergeCell ref="X1213:Y1213"/>
    <mergeCell ref="Z1213:AA1213"/>
    <mergeCell ref="E1214:F1214"/>
    <mergeCell ref="G1214:H1214"/>
    <mergeCell ref="I1214:J1214"/>
    <mergeCell ref="K1214:L1214"/>
    <mergeCell ref="M1214:N1214"/>
    <mergeCell ref="F1213:G1213"/>
    <mergeCell ref="H1213:I1213"/>
    <mergeCell ref="J1213:K1213"/>
    <mergeCell ref="L1213:M1213"/>
    <mergeCell ref="N1213:O1213"/>
    <mergeCell ref="P1213:Q1213"/>
    <mergeCell ref="O1212:P1212"/>
    <mergeCell ref="Q1212:R1212"/>
    <mergeCell ref="S1212:T1212"/>
    <mergeCell ref="U1212:V1212"/>
    <mergeCell ref="W1212:X1212"/>
    <mergeCell ref="Y1212:Z1212"/>
    <mergeCell ref="R1211:S1211"/>
    <mergeCell ref="T1211:U1211"/>
    <mergeCell ref="V1211:W1211"/>
    <mergeCell ref="X1211:Y1211"/>
    <mergeCell ref="Z1211:AA1211"/>
    <mergeCell ref="E1212:F1212"/>
    <mergeCell ref="G1212:H1212"/>
    <mergeCell ref="I1212:J1212"/>
    <mergeCell ref="K1212:L1212"/>
    <mergeCell ref="M1212:N1212"/>
    <mergeCell ref="F1211:G1211"/>
    <mergeCell ref="H1211:I1211"/>
    <mergeCell ref="J1211:K1211"/>
    <mergeCell ref="L1211:M1211"/>
    <mergeCell ref="N1211:O1211"/>
    <mergeCell ref="P1211:Q1211"/>
    <mergeCell ref="O1210:P1210"/>
    <mergeCell ref="Q1210:R1210"/>
    <mergeCell ref="S1210:T1210"/>
    <mergeCell ref="U1210:V1210"/>
    <mergeCell ref="W1210:X1210"/>
    <mergeCell ref="Y1210:Z1210"/>
    <mergeCell ref="R1209:S1209"/>
    <mergeCell ref="T1209:U1209"/>
    <mergeCell ref="V1209:W1209"/>
    <mergeCell ref="X1209:Y1209"/>
    <mergeCell ref="Z1209:AA1209"/>
    <mergeCell ref="E1210:F1210"/>
    <mergeCell ref="G1210:H1210"/>
    <mergeCell ref="I1210:J1210"/>
    <mergeCell ref="K1210:L1210"/>
    <mergeCell ref="M1210:N1210"/>
    <mergeCell ref="F1209:G1209"/>
    <mergeCell ref="H1209:I1209"/>
    <mergeCell ref="J1209:K1209"/>
    <mergeCell ref="L1209:M1209"/>
    <mergeCell ref="N1209:O1209"/>
    <mergeCell ref="P1209:Q1209"/>
    <mergeCell ref="O1208:P1208"/>
    <mergeCell ref="Q1208:R1208"/>
    <mergeCell ref="S1208:T1208"/>
    <mergeCell ref="U1208:V1208"/>
    <mergeCell ref="W1208:X1208"/>
    <mergeCell ref="Y1208:Z1208"/>
    <mergeCell ref="R1207:S1207"/>
    <mergeCell ref="T1207:U1207"/>
    <mergeCell ref="V1207:W1207"/>
    <mergeCell ref="X1207:Y1207"/>
    <mergeCell ref="Z1207:AA1207"/>
    <mergeCell ref="E1208:F1208"/>
    <mergeCell ref="G1208:H1208"/>
    <mergeCell ref="I1208:J1208"/>
    <mergeCell ref="K1208:L1208"/>
    <mergeCell ref="M1208:N1208"/>
    <mergeCell ref="F1207:G1207"/>
    <mergeCell ref="H1207:I1207"/>
    <mergeCell ref="J1207:K1207"/>
    <mergeCell ref="L1207:M1207"/>
    <mergeCell ref="N1207:O1207"/>
    <mergeCell ref="P1207:Q1207"/>
    <mergeCell ref="O1206:P1206"/>
    <mergeCell ref="Q1206:R1206"/>
    <mergeCell ref="S1206:T1206"/>
    <mergeCell ref="U1206:V1206"/>
    <mergeCell ref="W1206:X1206"/>
    <mergeCell ref="Y1206:Z1206"/>
    <mergeCell ref="R1205:S1205"/>
    <mergeCell ref="T1205:U1205"/>
    <mergeCell ref="V1205:W1205"/>
    <mergeCell ref="X1205:Y1205"/>
    <mergeCell ref="Z1205:AA1205"/>
    <mergeCell ref="E1206:F1206"/>
    <mergeCell ref="G1206:H1206"/>
    <mergeCell ref="I1206:J1206"/>
    <mergeCell ref="K1206:L1206"/>
    <mergeCell ref="M1206:N1206"/>
    <mergeCell ref="F1205:G1205"/>
    <mergeCell ref="H1205:I1205"/>
    <mergeCell ref="J1205:K1205"/>
    <mergeCell ref="L1205:M1205"/>
    <mergeCell ref="N1205:O1205"/>
    <mergeCell ref="P1205:Q1205"/>
    <mergeCell ref="O1204:P1204"/>
    <mergeCell ref="Q1204:R1204"/>
    <mergeCell ref="S1204:T1204"/>
    <mergeCell ref="U1204:V1204"/>
    <mergeCell ref="W1204:X1204"/>
    <mergeCell ref="Y1204:Z1204"/>
    <mergeCell ref="R1203:S1203"/>
    <mergeCell ref="T1203:U1203"/>
    <mergeCell ref="V1203:W1203"/>
    <mergeCell ref="X1203:Y1203"/>
    <mergeCell ref="Z1203:AA1203"/>
    <mergeCell ref="E1204:F1204"/>
    <mergeCell ref="G1204:H1204"/>
    <mergeCell ref="I1204:J1204"/>
    <mergeCell ref="K1204:L1204"/>
    <mergeCell ref="M1204:N1204"/>
    <mergeCell ref="F1203:G1203"/>
    <mergeCell ref="H1203:I1203"/>
    <mergeCell ref="J1203:K1203"/>
    <mergeCell ref="L1203:M1203"/>
    <mergeCell ref="N1203:O1203"/>
    <mergeCell ref="P1203:Q1203"/>
    <mergeCell ref="O1202:P1202"/>
    <mergeCell ref="Q1202:R1202"/>
    <mergeCell ref="S1202:T1202"/>
    <mergeCell ref="U1202:V1202"/>
    <mergeCell ref="W1202:X1202"/>
    <mergeCell ref="Y1202:Z1202"/>
    <mergeCell ref="R1201:S1201"/>
    <mergeCell ref="T1201:U1201"/>
    <mergeCell ref="V1201:W1201"/>
    <mergeCell ref="X1201:Y1201"/>
    <mergeCell ref="Z1201:AA1201"/>
    <mergeCell ref="E1202:F1202"/>
    <mergeCell ref="G1202:H1202"/>
    <mergeCell ref="I1202:J1202"/>
    <mergeCell ref="K1202:L1202"/>
    <mergeCell ref="M1202:N1202"/>
    <mergeCell ref="F1201:G1201"/>
    <mergeCell ref="H1201:I1201"/>
    <mergeCell ref="J1201:K1201"/>
    <mergeCell ref="L1201:M1201"/>
    <mergeCell ref="N1201:O1201"/>
    <mergeCell ref="P1201:Q1201"/>
    <mergeCell ref="O1200:P1200"/>
    <mergeCell ref="Q1200:R1200"/>
    <mergeCell ref="S1200:T1200"/>
    <mergeCell ref="U1200:V1200"/>
    <mergeCell ref="W1200:X1200"/>
    <mergeCell ref="Y1200:Z1200"/>
    <mergeCell ref="R1199:S1199"/>
    <mergeCell ref="T1199:U1199"/>
    <mergeCell ref="V1199:W1199"/>
    <mergeCell ref="X1199:Y1199"/>
    <mergeCell ref="Z1199:AA1199"/>
    <mergeCell ref="E1200:F1200"/>
    <mergeCell ref="G1200:H1200"/>
    <mergeCell ref="I1200:J1200"/>
    <mergeCell ref="K1200:L1200"/>
    <mergeCell ref="M1200:N1200"/>
    <mergeCell ref="F1199:G1199"/>
    <mergeCell ref="H1199:I1199"/>
    <mergeCell ref="J1199:K1199"/>
    <mergeCell ref="L1199:M1199"/>
    <mergeCell ref="N1199:O1199"/>
    <mergeCell ref="P1199:Q1199"/>
    <mergeCell ref="O1198:P1198"/>
    <mergeCell ref="Q1198:R1198"/>
    <mergeCell ref="S1198:T1198"/>
    <mergeCell ref="U1198:V1198"/>
    <mergeCell ref="W1198:X1198"/>
    <mergeCell ref="Y1198:Z1198"/>
    <mergeCell ref="R1197:S1197"/>
    <mergeCell ref="T1197:U1197"/>
    <mergeCell ref="V1197:W1197"/>
    <mergeCell ref="X1197:Y1197"/>
    <mergeCell ref="Z1197:AA1197"/>
    <mergeCell ref="E1198:F1198"/>
    <mergeCell ref="G1198:H1198"/>
    <mergeCell ref="I1198:J1198"/>
    <mergeCell ref="K1198:L1198"/>
    <mergeCell ref="M1198:N1198"/>
    <mergeCell ref="F1197:G1197"/>
    <mergeCell ref="H1197:I1197"/>
    <mergeCell ref="J1197:K1197"/>
    <mergeCell ref="L1197:M1197"/>
    <mergeCell ref="N1197:O1197"/>
    <mergeCell ref="P1197:Q1197"/>
    <mergeCell ref="O1196:P1196"/>
    <mergeCell ref="Q1196:R1196"/>
    <mergeCell ref="S1196:T1196"/>
    <mergeCell ref="U1196:V1196"/>
    <mergeCell ref="W1196:X1196"/>
    <mergeCell ref="Y1196:Z1196"/>
    <mergeCell ref="R1195:S1195"/>
    <mergeCell ref="T1195:U1195"/>
    <mergeCell ref="V1195:W1195"/>
    <mergeCell ref="X1195:Y1195"/>
    <mergeCell ref="Z1195:AA1195"/>
    <mergeCell ref="E1196:F1196"/>
    <mergeCell ref="G1196:H1196"/>
    <mergeCell ref="I1196:J1196"/>
    <mergeCell ref="K1196:L1196"/>
    <mergeCell ref="M1196:N1196"/>
    <mergeCell ref="F1195:G1195"/>
    <mergeCell ref="H1195:I1195"/>
    <mergeCell ref="J1195:K1195"/>
    <mergeCell ref="L1195:M1195"/>
    <mergeCell ref="N1195:O1195"/>
    <mergeCell ref="P1195:Q1195"/>
    <mergeCell ref="O1194:P1194"/>
    <mergeCell ref="Q1194:R1194"/>
    <mergeCell ref="S1194:T1194"/>
    <mergeCell ref="U1194:V1194"/>
    <mergeCell ref="W1194:X1194"/>
    <mergeCell ref="Y1194:Z1194"/>
    <mergeCell ref="R1193:S1193"/>
    <mergeCell ref="T1193:U1193"/>
    <mergeCell ref="V1193:W1193"/>
    <mergeCell ref="X1193:Y1193"/>
    <mergeCell ref="Z1193:AA1193"/>
    <mergeCell ref="E1194:F1194"/>
    <mergeCell ref="G1194:H1194"/>
    <mergeCell ref="I1194:J1194"/>
    <mergeCell ref="K1194:L1194"/>
    <mergeCell ref="M1194:N1194"/>
    <mergeCell ref="F1193:G1193"/>
    <mergeCell ref="H1193:I1193"/>
    <mergeCell ref="J1193:K1193"/>
    <mergeCell ref="L1193:M1193"/>
    <mergeCell ref="N1193:O1193"/>
    <mergeCell ref="P1193:Q1193"/>
    <mergeCell ref="O1192:P1192"/>
    <mergeCell ref="Q1192:R1192"/>
    <mergeCell ref="S1192:T1192"/>
    <mergeCell ref="U1192:V1192"/>
    <mergeCell ref="W1192:X1192"/>
    <mergeCell ref="Y1192:Z1192"/>
    <mergeCell ref="R1191:S1191"/>
    <mergeCell ref="T1191:U1191"/>
    <mergeCell ref="V1191:W1191"/>
    <mergeCell ref="X1191:Y1191"/>
    <mergeCell ref="Z1191:AA1191"/>
    <mergeCell ref="E1192:F1192"/>
    <mergeCell ref="G1192:H1192"/>
    <mergeCell ref="I1192:J1192"/>
    <mergeCell ref="K1192:L1192"/>
    <mergeCell ref="M1192:N1192"/>
    <mergeCell ref="F1191:G1191"/>
    <mergeCell ref="H1191:I1191"/>
    <mergeCell ref="J1191:K1191"/>
    <mergeCell ref="L1191:M1191"/>
    <mergeCell ref="N1191:O1191"/>
    <mergeCell ref="P1191:Q1191"/>
    <mergeCell ref="O1190:P1190"/>
    <mergeCell ref="Q1190:R1190"/>
    <mergeCell ref="S1190:T1190"/>
    <mergeCell ref="U1190:V1190"/>
    <mergeCell ref="W1190:X1190"/>
    <mergeCell ref="Y1190:Z1190"/>
    <mergeCell ref="R1189:S1189"/>
    <mergeCell ref="T1189:U1189"/>
    <mergeCell ref="V1189:W1189"/>
    <mergeCell ref="X1189:Y1189"/>
    <mergeCell ref="Z1189:AA1189"/>
    <mergeCell ref="E1190:F1190"/>
    <mergeCell ref="G1190:H1190"/>
    <mergeCell ref="I1190:J1190"/>
    <mergeCell ref="K1190:L1190"/>
    <mergeCell ref="M1190:N1190"/>
    <mergeCell ref="F1189:G1189"/>
    <mergeCell ref="H1189:I1189"/>
    <mergeCell ref="J1189:K1189"/>
    <mergeCell ref="L1189:M1189"/>
    <mergeCell ref="N1189:O1189"/>
    <mergeCell ref="P1189:Q1189"/>
    <mergeCell ref="O1188:P1188"/>
    <mergeCell ref="Q1188:R1188"/>
    <mergeCell ref="S1188:T1188"/>
    <mergeCell ref="U1188:V1188"/>
    <mergeCell ref="W1188:X1188"/>
    <mergeCell ref="Y1188:Z1188"/>
    <mergeCell ref="R1187:S1187"/>
    <mergeCell ref="T1187:U1187"/>
    <mergeCell ref="V1187:W1187"/>
    <mergeCell ref="X1187:Y1187"/>
    <mergeCell ref="Z1187:AA1187"/>
    <mergeCell ref="E1188:F1188"/>
    <mergeCell ref="G1188:H1188"/>
    <mergeCell ref="I1188:J1188"/>
    <mergeCell ref="K1188:L1188"/>
    <mergeCell ref="M1188:N1188"/>
    <mergeCell ref="F1187:G1187"/>
    <mergeCell ref="H1187:I1187"/>
    <mergeCell ref="J1187:K1187"/>
    <mergeCell ref="L1187:M1187"/>
    <mergeCell ref="N1187:O1187"/>
    <mergeCell ref="P1187:Q1187"/>
    <mergeCell ref="O1186:P1186"/>
    <mergeCell ref="Q1186:R1186"/>
    <mergeCell ref="S1186:T1186"/>
    <mergeCell ref="U1186:V1186"/>
    <mergeCell ref="W1186:X1186"/>
    <mergeCell ref="Y1186:Z1186"/>
    <mergeCell ref="R1185:S1185"/>
    <mergeCell ref="T1185:U1185"/>
    <mergeCell ref="V1185:W1185"/>
    <mergeCell ref="X1185:Y1185"/>
    <mergeCell ref="Z1185:AA1185"/>
    <mergeCell ref="E1186:F1186"/>
    <mergeCell ref="G1186:H1186"/>
    <mergeCell ref="I1186:J1186"/>
    <mergeCell ref="K1186:L1186"/>
    <mergeCell ref="M1186:N1186"/>
    <mergeCell ref="F1185:G1185"/>
    <mergeCell ref="H1185:I1185"/>
    <mergeCell ref="J1185:K1185"/>
    <mergeCell ref="L1185:M1185"/>
    <mergeCell ref="N1185:O1185"/>
    <mergeCell ref="P1185:Q1185"/>
    <mergeCell ref="O1184:P1184"/>
    <mergeCell ref="Q1184:R1184"/>
    <mergeCell ref="S1184:T1184"/>
    <mergeCell ref="U1184:V1184"/>
    <mergeCell ref="W1184:X1184"/>
    <mergeCell ref="Y1184:Z1184"/>
    <mergeCell ref="R1183:S1183"/>
    <mergeCell ref="T1183:U1183"/>
    <mergeCell ref="V1183:W1183"/>
    <mergeCell ref="X1183:Y1183"/>
    <mergeCell ref="Z1183:AA1183"/>
    <mergeCell ref="E1184:F1184"/>
    <mergeCell ref="G1184:H1184"/>
    <mergeCell ref="I1184:J1184"/>
    <mergeCell ref="K1184:L1184"/>
    <mergeCell ref="M1184:N1184"/>
    <mergeCell ref="F1183:G1183"/>
    <mergeCell ref="H1183:I1183"/>
    <mergeCell ref="J1183:K1183"/>
    <mergeCell ref="L1183:M1183"/>
    <mergeCell ref="N1183:O1183"/>
    <mergeCell ref="P1183:Q1183"/>
    <mergeCell ref="O1182:P1182"/>
    <mergeCell ref="Q1182:R1182"/>
    <mergeCell ref="S1182:T1182"/>
    <mergeCell ref="U1182:V1182"/>
    <mergeCell ref="W1182:X1182"/>
    <mergeCell ref="Y1182:Z1182"/>
    <mergeCell ref="R1181:S1181"/>
    <mergeCell ref="T1181:U1181"/>
    <mergeCell ref="V1181:W1181"/>
    <mergeCell ref="X1181:Y1181"/>
    <mergeCell ref="Z1181:AA1181"/>
    <mergeCell ref="E1182:F1182"/>
    <mergeCell ref="G1182:H1182"/>
    <mergeCell ref="I1182:J1182"/>
    <mergeCell ref="K1182:L1182"/>
    <mergeCell ref="M1182:N1182"/>
    <mergeCell ref="F1181:G1181"/>
    <mergeCell ref="H1181:I1181"/>
    <mergeCell ref="J1181:K1181"/>
    <mergeCell ref="L1181:M1181"/>
    <mergeCell ref="N1181:O1181"/>
    <mergeCell ref="P1181:Q1181"/>
    <mergeCell ref="O1180:P1180"/>
    <mergeCell ref="Q1180:R1180"/>
    <mergeCell ref="S1180:T1180"/>
    <mergeCell ref="U1180:V1180"/>
    <mergeCell ref="W1180:X1180"/>
    <mergeCell ref="Y1180:Z1180"/>
    <mergeCell ref="R1179:S1179"/>
    <mergeCell ref="T1179:U1179"/>
    <mergeCell ref="V1179:W1179"/>
    <mergeCell ref="X1179:Y1179"/>
    <mergeCell ref="Z1179:AA1179"/>
    <mergeCell ref="E1180:F1180"/>
    <mergeCell ref="G1180:H1180"/>
    <mergeCell ref="I1180:J1180"/>
    <mergeCell ref="K1180:L1180"/>
    <mergeCell ref="M1180:N1180"/>
    <mergeCell ref="F1179:G1179"/>
    <mergeCell ref="H1179:I1179"/>
    <mergeCell ref="J1179:K1179"/>
    <mergeCell ref="L1179:M1179"/>
    <mergeCell ref="N1179:O1179"/>
    <mergeCell ref="P1179:Q1179"/>
    <mergeCell ref="O1178:P1178"/>
    <mergeCell ref="Q1178:R1178"/>
    <mergeCell ref="S1178:T1178"/>
    <mergeCell ref="U1178:V1178"/>
    <mergeCell ref="W1178:X1178"/>
    <mergeCell ref="Y1178:Z1178"/>
    <mergeCell ref="R1177:S1177"/>
    <mergeCell ref="T1177:U1177"/>
    <mergeCell ref="V1177:W1177"/>
    <mergeCell ref="X1177:Y1177"/>
    <mergeCell ref="Z1177:AA1177"/>
    <mergeCell ref="E1178:F1178"/>
    <mergeCell ref="G1178:H1178"/>
    <mergeCell ref="I1178:J1178"/>
    <mergeCell ref="K1178:L1178"/>
    <mergeCell ref="M1178:N1178"/>
    <mergeCell ref="F1177:G1177"/>
    <mergeCell ref="H1177:I1177"/>
    <mergeCell ref="J1177:K1177"/>
    <mergeCell ref="L1177:M1177"/>
    <mergeCell ref="N1177:O1177"/>
    <mergeCell ref="P1177:Q1177"/>
    <mergeCell ref="O1176:P1176"/>
    <mergeCell ref="Q1176:R1176"/>
    <mergeCell ref="S1176:T1176"/>
    <mergeCell ref="U1176:V1176"/>
    <mergeCell ref="W1176:X1176"/>
    <mergeCell ref="Y1176:Z1176"/>
    <mergeCell ref="R1175:S1175"/>
    <mergeCell ref="T1175:U1175"/>
    <mergeCell ref="V1175:W1175"/>
    <mergeCell ref="X1175:Y1175"/>
    <mergeCell ref="Z1175:AA1175"/>
    <mergeCell ref="E1176:F1176"/>
    <mergeCell ref="G1176:H1176"/>
    <mergeCell ref="I1176:J1176"/>
    <mergeCell ref="K1176:L1176"/>
    <mergeCell ref="M1176:N1176"/>
    <mergeCell ref="F1175:G1175"/>
    <mergeCell ref="H1175:I1175"/>
    <mergeCell ref="J1175:K1175"/>
    <mergeCell ref="L1175:M1175"/>
    <mergeCell ref="N1175:O1175"/>
    <mergeCell ref="P1175:Q1175"/>
    <mergeCell ref="O1174:P1174"/>
    <mergeCell ref="Q1174:R1174"/>
    <mergeCell ref="S1174:T1174"/>
    <mergeCell ref="U1174:V1174"/>
    <mergeCell ref="W1174:X1174"/>
    <mergeCell ref="Y1174:Z1174"/>
    <mergeCell ref="R1173:S1173"/>
    <mergeCell ref="T1173:U1173"/>
    <mergeCell ref="V1173:W1173"/>
    <mergeCell ref="X1173:Y1173"/>
    <mergeCell ref="Z1173:AA1173"/>
    <mergeCell ref="E1174:F1174"/>
    <mergeCell ref="G1174:H1174"/>
    <mergeCell ref="I1174:J1174"/>
    <mergeCell ref="K1174:L1174"/>
    <mergeCell ref="M1174:N1174"/>
    <mergeCell ref="F1173:G1173"/>
    <mergeCell ref="H1173:I1173"/>
    <mergeCell ref="J1173:K1173"/>
    <mergeCell ref="L1173:M1173"/>
    <mergeCell ref="N1173:O1173"/>
    <mergeCell ref="P1173:Q1173"/>
    <mergeCell ref="O1172:P1172"/>
    <mergeCell ref="Q1172:R1172"/>
    <mergeCell ref="S1172:T1172"/>
    <mergeCell ref="U1172:V1172"/>
    <mergeCell ref="W1172:X1172"/>
    <mergeCell ref="Y1172:Z1172"/>
    <mergeCell ref="R1171:S1171"/>
    <mergeCell ref="T1171:U1171"/>
    <mergeCell ref="V1171:W1171"/>
    <mergeCell ref="X1171:Y1171"/>
    <mergeCell ref="Z1171:AA1171"/>
    <mergeCell ref="E1172:F1172"/>
    <mergeCell ref="G1172:H1172"/>
    <mergeCell ref="I1172:J1172"/>
    <mergeCell ref="K1172:L1172"/>
    <mergeCell ref="M1172:N1172"/>
    <mergeCell ref="F1171:G1171"/>
    <mergeCell ref="H1171:I1171"/>
    <mergeCell ref="J1171:K1171"/>
    <mergeCell ref="L1171:M1171"/>
    <mergeCell ref="N1171:O1171"/>
    <mergeCell ref="P1171:Q1171"/>
    <mergeCell ref="O1170:P1170"/>
    <mergeCell ref="Q1170:R1170"/>
    <mergeCell ref="S1170:T1170"/>
    <mergeCell ref="U1170:V1170"/>
    <mergeCell ref="W1170:X1170"/>
    <mergeCell ref="Y1170:Z1170"/>
    <mergeCell ref="R1169:S1169"/>
    <mergeCell ref="T1169:U1169"/>
    <mergeCell ref="V1169:W1169"/>
    <mergeCell ref="X1169:Y1169"/>
    <mergeCell ref="Z1169:AA1169"/>
    <mergeCell ref="E1170:F1170"/>
    <mergeCell ref="G1170:H1170"/>
    <mergeCell ref="I1170:J1170"/>
    <mergeCell ref="K1170:L1170"/>
    <mergeCell ref="M1170:N1170"/>
    <mergeCell ref="F1169:G1169"/>
    <mergeCell ref="H1169:I1169"/>
    <mergeCell ref="J1169:K1169"/>
    <mergeCell ref="L1169:M1169"/>
    <mergeCell ref="N1169:O1169"/>
    <mergeCell ref="P1169:Q1169"/>
    <mergeCell ref="O1168:P1168"/>
    <mergeCell ref="Q1168:R1168"/>
    <mergeCell ref="S1168:T1168"/>
    <mergeCell ref="U1168:V1168"/>
    <mergeCell ref="W1168:X1168"/>
    <mergeCell ref="Y1168:Z1168"/>
    <mergeCell ref="R1167:S1167"/>
    <mergeCell ref="T1167:U1167"/>
    <mergeCell ref="V1167:W1167"/>
    <mergeCell ref="X1167:Y1167"/>
    <mergeCell ref="Z1167:AA1167"/>
    <mergeCell ref="E1168:F1168"/>
    <mergeCell ref="G1168:H1168"/>
    <mergeCell ref="I1168:J1168"/>
    <mergeCell ref="K1168:L1168"/>
    <mergeCell ref="M1168:N1168"/>
    <mergeCell ref="F1167:G1167"/>
    <mergeCell ref="H1167:I1167"/>
    <mergeCell ref="J1167:K1167"/>
    <mergeCell ref="L1167:M1167"/>
    <mergeCell ref="N1167:O1167"/>
    <mergeCell ref="P1167:Q1167"/>
    <mergeCell ref="O1166:P1166"/>
    <mergeCell ref="Q1166:R1166"/>
    <mergeCell ref="S1166:T1166"/>
    <mergeCell ref="U1166:V1166"/>
    <mergeCell ref="W1166:X1166"/>
    <mergeCell ref="Y1166:Z1166"/>
    <mergeCell ref="R1165:S1165"/>
    <mergeCell ref="T1165:U1165"/>
    <mergeCell ref="V1165:W1165"/>
    <mergeCell ref="X1165:Y1165"/>
    <mergeCell ref="Z1165:AA1165"/>
    <mergeCell ref="E1166:F1166"/>
    <mergeCell ref="G1166:H1166"/>
    <mergeCell ref="I1166:J1166"/>
    <mergeCell ref="K1166:L1166"/>
    <mergeCell ref="M1166:N1166"/>
    <mergeCell ref="F1165:G1165"/>
    <mergeCell ref="H1165:I1165"/>
    <mergeCell ref="J1165:K1165"/>
    <mergeCell ref="L1165:M1165"/>
    <mergeCell ref="N1165:O1165"/>
    <mergeCell ref="P1165:Q1165"/>
    <mergeCell ref="O1164:P1164"/>
    <mergeCell ref="Q1164:R1164"/>
    <mergeCell ref="S1164:T1164"/>
    <mergeCell ref="U1164:V1164"/>
    <mergeCell ref="W1164:X1164"/>
    <mergeCell ref="Y1164:Z1164"/>
    <mergeCell ref="R1163:S1163"/>
    <mergeCell ref="T1163:U1163"/>
    <mergeCell ref="V1163:W1163"/>
    <mergeCell ref="X1163:Y1163"/>
    <mergeCell ref="Z1163:AA1163"/>
    <mergeCell ref="E1164:F1164"/>
    <mergeCell ref="G1164:H1164"/>
    <mergeCell ref="I1164:J1164"/>
    <mergeCell ref="K1164:L1164"/>
    <mergeCell ref="M1164:N1164"/>
    <mergeCell ref="F1163:G1163"/>
    <mergeCell ref="H1163:I1163"/>
    <mergeCell ref="J1163:K1163"/>
    <mergeCell ref="L1163:M1163"/>
    <mergeCell ref="N1163:O1163"/>
    <mergeCell ref="P1163:Q1163"/>
    <mergeCell ref="O1162:P1162"/>
    <mergeCell ref="Q1162:R1162"/>
    <mergeCell ref="S1162:T1162"/>
    <mergeCell ref="U1162:V1162"/>
    <mergeCell ref="W1162:X1162"/>
    <mergeCell ref="Y1162:Z1162"/>
    <mergeCell ref="R1161:S1161"/>
    <mergeCell ref="T1161:U1161"/>
    <mergeCell ref="V1161:W1161"/>
    <mergeCell ref="X1161:Y1161"/>
    <mergeCell ref="Z1161:AA1161"/>
    <mergeCell ref="E1162:F1162"/>
    <mergeCell ref="G1162:H1162"/>
    <mergeCell ref="I1162:J1162"/>
    <mergeCell ref="K1162:L1162"/>
    <mergeCell ref="M1162:N1162"/>
    <mergeCell ref="F1161:G1161"/>
    <mergeCell ref="H1161:I1161"/>
    <mergeCell ref="J1161:K1161"/>
    <mergeCell ref="L1161:M1161"/>
    <mergeCell ref="N1161:O1161"/>
    <mergeCell ref="P1161:Q1161"/>
    <mergeCell ref="O1160:P1160"/>
    <mergeCell ref="Q1160:R1160"/>
    <mergeCell ref="S1160:T1160"/>
    <mergeCell ref="U1160:V1160"/>
    <mergeCell ref="W1160:X1160"/>
    <mergeCell ref="Y1160:Z1160"/>
    <mergeCell ref="R1159:S1159"/>
    <mergeCell ref="T1159:U1159"/>
    <mergeCell ref="V1159:W1159"/>
    <mergeCell ref="X1159:Y1159"/>
    <mergeCell ref="Z1159:AA1159"/>
    <mergeCell ref="E1160:F1160"/>
    <mergeCell ref="G1160:H1160"/>
    <mergeCell ref="I1160:J1160"/>
    <mergeCell ref="K1160:L1160"/>
    <mergeCell ref="M1160:N1160"/>
    <mergeCell ref="F1159:G1159"/>
    <mergeCell ref="H1159:I1159"/>
    <mergeCell ref="J1159:K1159"/>
    <mergeCell ref="L1159:M1159"/>
    <mergeCell ref="N1159:O1159"/>
    <mergeCell ref="P1159:Q1159"/>
    <mergeCell ref="O1158:P1158"/>
    <mergeCell ref="Q1158:R1158"/>
    <mergeCell ref="S1158:T1158"/>
    <mergeCell ref="U1158:V1158"/>
    <mergeCell ref="W1158:X1158"/>
    <mergeCell ref="Y1158:Z1158"/>
    <mergeCell ref="R1157:S1157"/>
    <mergeCell ref="T1157:U1157"/>
    <mergeCell ref="V1157:W1157"/>
    <mergeCell ref="X1157:Y1157"/>
    <mergeCell ref="Z1157:AA1157"/>
    <mergeCell ref="E1158:F1158"/>
    <mergeCell ref="G1158:H1158"/>
    <mergeCell ref="I1158:J1158"/>
    <mergeCell ref="K1158:L1158"/>
    <mergeCell ref="M1158:N1158"/>
    <mergeCell ref="F1157:G1157"/>
    <mergeCell ref="H1157:I1157"/>
    <mergeCell ref="J1157:K1157"/>
    <mergeCell ref="L1157:M1157"/>
    <mergeCell ref="N1157:O1157"/>
    <mergeCell ref="P1157:Q1157"/>
    <mergeCell ref="O1156:P1156"/>
    <mergeCell ref="Q1156:R1156"/>
    <mergeCell ref="S1156:T1156"/>
    <mergeCell ref="U1156:V1156"/>
    <mergeCell ref="W1156:X1156"/>
    <mergeCell ref="Y1156:Z1156"/>
    <mergeCell ref="R1155:S1155"/>
    <mergeCell ref="T1155:U1155"/>
    <mergeCell ref="V1155:W1155"/>
    <mergeCell ref="X1155:Y1155"/>
    <mergeCell ref="Z1155:AA1155"/>
    <mergeCell ref="E1156:F1156"/>
    <mergeCell ref="G1156:H1156"/>
    <mergeCell ref="I1156:J1156"/>
    <mergeCell ref="K1156:L1156"/>
    <mergeCell ref="M1156:N1156"/>
    <mergeCell ref="F1155:G1155"/>
    <mergeCell ref="H1155:I1155"/>
    <mergeCell ref="J1155:K1155"/>
    <mergeCell ref="L1155:M1155"/>
    <mergeCell ref="N1155:O1155"/>
    <mergeCell ref="P1155:Q1155"/>
    <mergeCell ref="O1154:P1154"/>
    <mergeCell ref="Q1154:R1154"/>
    <mergeCell ref="S1154:T1154"/>
    <mergeCell ref="U1154:V1154"/>
    <mergeCell ref="W1154:X1154"/>
    <mergeCell ref="Y1154:Z1154"/>
    <mergeCell ref="R1153:S1153"/>
    <mergeCell ref="T1153:U1153"/>
    <mergeCell ref="V1153:W1153"/>
    <mergeCell ref="X1153:Y1153"/>
    <mergeCell ref="Z1153:AA1153"/>
    <mergeCell ref="E1154:F1154"/>
    <mergeCell ref="G1154:H1154"/>
    <mergeCell ref="I1154:J1154"/>
    <mergeCell ref="K1154:L1154"/>
    <mergeCell ref="M1154:N1154"/>
    <mergeCell ref="F1153:G1153"/>
    <mergeCell ref="H1153:I1153"/>
    <mergeCell ref="J1153:K1153"/>
    <mergeCell ref="L1153:M1153"/>
    <mergeCell ref="N1153:O1153"/>
    <mergeCell ref="P1153:Q1153"/>
    <mergeCell ref="O1152:P1152"/>
    <mergeCell ref="Q1152:R1152"/>
    <mergeCell ref="S1152:T1152"/>
    <mergeCell ref="U1152:V1152"/>
    <mergeCell ref="W1152:X1152"/>
    <mergeCell ref="Y1152:Z1152"/>
    <mergeCell ref="R1151:S1151"/>
    <mergeCell ref="T1151:U1151"/>
    <mergeCell ref="V1151:W1151"/>
    <mergeCell ref="X1151:Y1151"/>
    <mergeCell ref="Z1151:AA1151"/>
    <mergeCell ref="E1152:F1152"/>
    <mergeCell ref="G1152:H1152"/>
    <mergeCell ref="I1152:J1152"/>
    <mergeCell ref="K1152:L1152"/>
    <mergeCell ref="M1152:N1152"/>
    <mergeCell ref="F1151:G1151"/>
    <mergeCell ref="H1151:I1151"/>
    <mergeCell ref="J1151:K1151"/>
    <mergeCell ref="L1151:M1151"/>
    <mergeCell ref="N1151:O1151"/>
    <mergeCell ref="P1151:Q1151"/>
    <mergeCell ref="O1150:P1150"/>
    <mergeCell ref="Q1150:R1150"/>
    <mergeCell ref="S1150:T1150"/>
    <mergeCell ref="U1150:V1150"/>
    <mergeCell ref="W1150:X1150"/>
    <mergeCell ref="Y1150:Z1150"/>
    <mergeCell ref="R1149:S1149"/>
    <mergeCell ref="T1149:U1149"/>
    <mergeCell ref="V1149:W1149"/>
    <mergeCell ref="X1149:Y1149"/>
    <mergeCell ref="Z1149:AA1149"/>
    <mergeCell ref="E1150:F1150"/>
    <mergeCell ref="G1150:H1150"/>
    <mergeCell ref="I1150:J1150"/>
    <mergeCell ref="K1150:L1150"/>
    <mergeCell ref="M1150:N1150"/>
    <mergeCell ref="F1149:G1149"/>
    <mergeCell ref="H1149:I1149"/>
    <mergeCell ref="J1149:K1149"/>
    <mergeCell ref="L1149:M1149"/>
    <mergeCell ref="N1149:O1149"/>
    <mergeCell ref="P1149:Q1149"/>
    <mergeCell ref="O1148:P1148"/>
    <mergeCell ref="Q1148:R1148"/>
    <mergeCell ref="S1148:T1148"/>
    <mergeCell ref="U1148:V1148"/>
    <mergeCell ref="W1148:X1148"/>
    <mergeCell ref="Y1148:Z1148"/>
    <mergeCell ref="R1147:S1147"/>
    <mergeCell ref="T1147:U1147"/>
    <mergeCell ref="V1147:W1147"/>
    <mergeCell ref="X1147:Y1147"/>
    <mergeCell ref="Z1147:AA1147"/>
    <mergeCell ref="E1148:F1148"/>
    <mergeCell ref="G1148:H1148"/>
    <mergeCell ref="I1148:J1148"/>
    <mergeCell ref="K1148:L1148"/>
    <mergeCell ref="M1148:N1148"/>
    <mergeCell ref="F1147:G1147"/>
    <mergeCell ref="H1147:I1147"/>
    <mergeCell ref="J1147:K1147"/>
    <mergeCell ref="L1147:M1147"/>
    <mergeCell ref="N1147:O1147"/>
    <mergeCell ref="P1147:Q1147"/>
    <mergeCell ref="O1146:P1146"/>
    <mergeCell ref="Q1146:R1146"/>
    <mergeCell ref="S1146:T1146"/>
    <mergeCell ref="U1146:V1146"/>
    <mergeCell ref="W1146:X1146"/>
    <mergeCell ref="Y1146:Z1146"/>
    <mergeCell ref="R1145:S1145"/>
    <mergeCell ref="T1145:U1145"/>
    <mergeCell ref="V1145:W1145"/>
    <mergeCell ref="X1145:Y1145"/>
    <mergeCell ref="Z1145:AA1145"/>
    <mergeCell ref="E1146:F1146"/>
    <mergeCell ref="G1146:H1146"/>
    <mergeCell ref="I1146:J1146"/>
    <mergeCell ref="K1146:L1146"/>
    <mergeCell ref="M1146:N1146"/>
    <mergeCell ref="F1145:G1145"/>
    <mergeCell ref="H1145:I1145"/>
    <mergeCell ref="J1145:K1145"/>
    <mergeCell ref="L1145:M1145"/>
    <mergeCell ref="N1145:O1145"/>
    <mergeCell ref="P1145:Q1145"/>
    <mergeCell ref="O1144:P1144"/>
    <mergeCell ref="Q1144:R1144"/>
    <mergeCell ref="S1144:T1144"/>
    <mergeCell ref="U1144:V1144"/>
    <mergeCell ref="W1144:X1144"/>
    <mergeCell ref="Y1144:Z1144"/>
    <mergeCell ref="R1143:S1143"/>
    <mergeCell ref="T1143:U1143"/>
    <mergeCell ref="V1143:W1143"/>
    <mergeCell ref="X1143:Y1143"/>
    <mergeCell ref="Z1143:AA1143"/>
    <mergeCell ref="E1144:F1144"/>
    <mergeCell ref="G1144:H1144"/>
    <mergeCell ref="I1144:J1144"/>
    <mergeCell ref="K1144:L1144"/>
    <mergeCell ref="M1144:N1144"/>
    <mergeCell ref="F1143:G1143"/>
    <mergeCell ref="H1143:I1143"/>
    <mergeCell ref="J1143:K1143"/>
    <mergeCell ref="L1143:M1143"/>
    <mergeCell ref="N1143:O1143"/>
    <mergeCell ref="P1143:Q1143"/>
    <mergeCell ref="O1142:P1142"/>
    <mergeCell ref="Q1142:R1142"/>
    <mergeCell ref="S1142:T1142"/>
    <mergeCell ref="U1142:V1142"/>
    <mergeCell ref="W1142:X1142"/>
    <mergeCell ref="Y1142:Z1142"/>
    <mergeCell ref="R1141:S1141"/>
    <mergeCell ref="T1141:U1141"/>
    <mergeCell ref="V1141:W1141"/>
    <mergeCell ref="X1141:Y1141"/>
    <mergeCell ref="Z1141:AA1141"/>
    <mergeCell ref="E1142:F1142"/>
    <mergeCell ref="G1142:H1142"/>
    <mergeCell ref="I1142:J1142"/>
    <mergeCell ref="K1142:L1142"/>
    <mergeCell ref="M1142:N1142"/>
    <mergeCell ref="F1141:G1141"/>
    <mergeCell ref="H1141:I1141"/>
    <mergeCell ref="J1141:K1141"/>
    <mergeCell ref="L1141:M1141"/>
    <mergeCell ref="N1141:O1141"/>
    <mergeCell ref="P1141:Q1141"/>
    <mergeCell ref="O1140:P1140"/>
    <mergeCell ref="Q1140:R1140"/>
    <mergeCell ref="S1140:T1140"/>
    <mergeCell ref="U1140:V1140"/>
    <mergeCell ref="W1140:X1140"/>
    <mergeCell ref="Y1140:Z1140"/>
    <mergeCell ref="R1139:S1139"/>
    <mergeCell ref="T1139:U1139"/>
    <mergeCell ref="V1139:W1139"/>
    <mergeCell ref="X1139:Y1139"/>
    <mergeCell ref="Z1139:AA1139"/>
    <mergeCell ref="E1140:F1140"/>
    <mergeCell ref="G1140:H1140"/>
    <mergeCell ref="I1140:J1140"/>
    <mergeCell ref="K1140:L1140"/>
    <mergeCell ref="M1140:N1140"/>
    <mergeCell ref="F1139:G1139"/>
    <mergeCell ref="H1139:I1139"/>
    <mergeCell ref="J1139:K1139"/>
    <mergeCell ref="L1139:M1139"/>
    <mergeCell ref="N1139:O1139"/>
    <mergeCell ref="P1139:Q1139"/>
    <mergeCell ref="O1138:P1138"/>
    <mergeCell ref="Q1138:R1138"/>
    <mergeCell ref="S1138:T1138"/>
    <mergeCell ref="U1138:V1138"/>
    <mergeCell ref="W1138:X1138"/>
    <mergeCell ref="Y1138:Z1138"/>
    <mergeCell ref="R1137:S1137"/>
    <mergeCell ref="T1137:U1137"/>
    <mergeCell ref="V1137:W1137"/>
    <mergeCell ref="X1137:Y1137"/>
    <mergeCell ref="Z1137:AA1137"/>
    <mergeCell ref="E1138:F1138"/>
    <mergeCell ref="G1138:H1138"/>
    <mergeCell ref="I1138:J1138"/>
    <mergeCell ref="K1138:L1138"/>
    <mergeCell ref="M1138:N1138"/>
    <mergeCell ref="F1137:G1137"/>
    <mergeCell ref="H1137:I1137"/>
    <mergeCell ref="J1137:K1137"/>
    <mergeCell ref="L1137:M1137"/>
    <mergeCell ref="N1137:O1137"/>
    <mergeCell ref="P1137:Q1137"/>
    <mergeCell ref="O1136:P1136"/>
    <mergeCell ref="Q1136:R1136"/>
    <mergeCell ref="S1136:T1136"/>
    <mergeCell ref="U1136:V1136"/>
    <mergeCell ref="W1136:X1136"/>
    <mergeCell ref="Y1136:Z1136"/>
    <mergeCell ref="R1135:S1135"/>
    <mergeCell ref="T1135:U1135"/>
    <mergeCell ref="V1135:W1135"/>
    <mergeCell ref="X1135:Y1135"/>
    <mergeCell ref="Z1135:AA1135"/>
    <mergeCell ref="E1136:F1136"/>
    <mergeCell ref="G1136:H1136"/>
    <mergeCell ref="I1136:J1136"/>
    <mergeCell ref="K1136:L1136"/>
    <mergeCell ref="M1136:N1136"/>
    <mergeCell ref="F1135:G1135"/>
    <mergeCell ref="H1135:I1135"/>
    <mergeCell ref="J1135:K1135"/>
    <mergeCell ref="L1135:M1135"/>
    <mergeCell ref="N1135:O1135"/>
    <mergeCell ref="P1135:Q1135"/>
    <mergeCell ref="O1134:P1134"/>
    <mergeCell ref="Q1134:R1134"/>
    <mergeCell ref="S1134:T1134"/>
    <mergeCell ref="U1134:V1134"/>
    <mergeCell ref="W1134:X1134"/>
    <mergeCell ref="Y1134:Z1134"/>
    <mergeCell ref="R1133:S1133"/>
    <mergeCell ref="T1133:U1133"/>
    <mergeCell ref="V1133:W1133"/>
    <mergeCell ref="X1133:Y1133"/>
    <mergeCell ref="Z1133:AA1133"/>
    <mergeCell ref="E1134:F1134"/>
    <mergeCell ref="G1134:H1134"/>
    <mergeCell ref="I1134:J1134"/>
    <mergeCell ref="K1134:L1134"/>
    <mergeCell ref="M1134:N1134"/>
    <mergeCell ref="F1133:G1133"/>
    <mergeCell ref="H1133:I1133"/>
    <mergeCell ref="J1133:K1133"/>
    <mergeCell ref="L1133:M1133"/>
    <mergeCell ref="N1133:O1133"/>
    <mergeCell ref="P1133:Q1133"/>
    <mergeCell ref="O1132:P1132"/>
    <mergeCell ref="Q1132:R1132"/>
    <mergeCell ref="S1132:T1132"/>
    <mergeCell ref="U1132:V1132"/>
    <mergeCell ref="W1132:X1132"/>
    <mergeCell ref="Y1132:Z1132"/>
    <mergeCell ref="R1131:S1131"/>
    <mergeCell ref="T1131:U1131"/>
    <mergeCell ref="V1131:W1131"/>
    <mergeCell ref="X1131:Y1131"/>
    <mergeCell ref="Z1131:AA1131"/>
    <mergeCell ref="E1132:F1132"/>
    <mergeCell ref="G1132:H1132"/>
    <mergeCell ref="I1132:J1132"/>
    <mergeCell ref="K1132:L1132"/>
    <mergeCell ref="M1132:N1132"/>
    <mergeCell ref="F1131:G1131"/>
    <mergeCell ref="H1131:I1131"/>
    <mergeCell ref="J1131:K1131"/>
    <mergeCell ref="L1131:M1131"/>
    <mergeCell ref="N1131:O1131"/>
    <mergeCell ref="P1131:Q1131"/>
    <mergeCell ref="O1130:P1130"/>
    <mergeCell ref="Q1130:R1130"/>
    <mergeCell ref="S1130:T1130"/>
    <mergeCell ref="U1130:V1130"/>
    <mergeCell ref="W1130:X1130"/>
    <mergeCell ref="Y1130:Z1130"/>
    <mergeCell ref="R1129:S1129"/>
    <mergeCell ref="T1129:U1129"/>
    <mergeCell ref="V1129:W1129"/>
    <mergeCell ref="X1129:Y1129"/>
    <mergeCell ref="Z1129:AA1129"/>
    <mergeCell ref="E1130:F1130"/>
    <mergeCell ref="G1130:H1130"/>
    <mergeCell ref="I1130:J1130"/>
    <mergeCell ref="K1130:L1130"/>
    <mergeCell ref="M1130:N1130"/>
    <mergeCell ref="F1129:G1129"/>
    <mergeCell ref="H1129:I1129"/>
    <mergeCell ref="J1129:K1129"/>
    <mergeCell ref="L1129:M1129"/>
    <mergeCell ref="N1129:O1129"/>
    <mergeCell ref="P1129:Q1129"/>
    <mergeCell ref="O1128:P1128"/>
    <mergeCell ref="Q1128:R1128"/>
    <mergeCell ref="S1128:T1128"/>
    <mergeCell ref="U1128:V1128"/>
    <mergeCell ref="W1128:X1128"/>
    <mergeCell ref="Y1128:Z1128"/>
    <mergeCell ref="R1127:S1127"/>
    <mergeCell ref="T1127:U1127"/>
    <mergeCell ref="V1127:W1127"/>
    <mergeCell ref="X1127:Y1127"/>
    <mergeCell ref="Z1127:AA1127"/>
    <mergeCell ref="E1128:F1128"/>
    <mergeCell ref="G1128:H1128"/>
    <mergeCell ref="I1128:J1128"/>
    <mergeCell ref="K1128:L1128"/>
    <mergeCell ref="M1128:N1128"/>
    <mergeCell ref="F1127:G1127"/>
    <mergeCell ref="H1127:I1127"/>
    <mergeCell ref="J1127:K1127"/>
    <mergeCell ref="L1127:M1127"/>
    <mergeCell ref="N1127:O1127"/>
    <mergeCell ref="P1127:Q1127"/>
    <mergeCell ref="O1126:P1126"/>
    <mergeCell ref="Q1126:R1126"/>
    <mergeCell ref="S1126:T1126"/>
    <mergeCell ref="U1126:V1126"/>
    <mergeCell ref="W1126:X1126"/>
    <mergeCell ref="Y1126:Z1126"/>
    <mergeCell ref="R1125:S1125"/>
    <mergeCell ref="T1125:U1125"/>
    <mergeCell ref="V1125:W1125"/>
    <mergeCell ref="X1125:Y1125"/>
    <mergeCell ref="Z1125:AA1125"/>
    <mergeCell ref="E1126:F1126"/>
    <mergeCell ref="G1126:H1126"/>
    <mergeCell ref="I1126:J1126"/>
    <mergeCell ref="K1126:L1126"/>
    <mergeCell ref="M1126:N1126"/>
    <mergeCell ref="F1125:G1125"/>
    <mergeCell ref="H1125:I1125"/>
    <mergeCell ref="J1125:K1125"/>
    <mergeCell ref="L1125:M1125"/>
    <mergeCell ref="N1125:O1125"/>
    <mergeCell ref="P1125:Q1125"/>
    <mergeCell ref="O1124:P1124"/>
    <mergeCell ref="Q1124:R1124"/>
    <mergeCell ref="S1124:T1124"/>
    <mergeCell ref="U1124:V1124"/>
    <mergeCell ref="W1124:X1124"/>
    <mergeCell ref="Y1124:Z1124"/>
    <mergeCell ref="R1123:S1123"/>
    <mergeCell ref="T1123:U1123"/>
    <mergeCell ref="V1123:W1123"/>
    <mergeCell ref="X1123:Y1123"/>
    <mergeCell ref="Z1123:AA1123"/>
    <mergeCell ref="E1124:F1124"/>
    <mergeCell ref="G1124:H1124"/>
    <mergeCell ref="I1124:J1124"/>
    <mergeCell ref="K1124:L1124"/>
    <mergeCell ref="M1124:N1124"/>
    <mergeCell ref="F1123:G1123"/>
    <mergeCell ref="H1123:I1123"/>
    <mergeCell ref="J1123:K1123"/>
    <mergeCell ref="L1123:M1123"/>
    <mergeCell ref="N1123:O1123"/>
    <mergeCell ref="P1123:Q1123"/>
    <mergeCell ref="O1122:P1122"/>
    <mergeCell ref="Q1122:R1122"/>
    <mergeCell ref="S1122:T1122"/>
    <mergeCell ref="U1122:V1122"/>
    <mergeCell ref="W1122:X1122"/>
    <mergeCell ref="Y1122:Z1122"/>
    <mergeCell ref="R1121:S1121"/>
    <mergeCell ref="T1121:U1121"/>
    <mergeCell ref="V1121:W1121"/>
    <mergeCell ref="X1121:Y1121"/>
    <mergeCell ref="Z1121:AA1121"/>
    <mergeCell ref="E1122:F1122"/>
    <mergeCell ref="G1122:H1122"/>
    <mergeCell ref="I1122:J1122"/>
    <mergeCell ref="K1122:L1122"/>
    <mergeCell ref="M1122:N1122"/>
    <mergeCell ref="F1121:G1121"/>
    <mergeCell ref="H1121:I1121"/>
    <mergeCell ref="J1121:K1121"/>
    <mergeCell ref="L1121:M1121"/>
    <mergeCell ref="N1121:O1121"/>
    <mergeCell ref="P1121:Q1121"/>
    <mergeCell ref="O1120:P1120"/>
    <mergeCell ref="Q1120:R1120"/>
    <mergeCell ref="S1120:T1120"/>
    <mergeCell ref="U1120:V1120"/>
    <mergeCell ref="W1120:X1120"/>
    <mergeCell ref="Y1120:Z1120"/>
    <mergeCell ref="R1119:S1119"/>
    <mergeCell ref="T1119:U1119"/>
    <mergeCell ref="V1119:W1119"/>
    <mergeCell ref="X1119:Y1119"/>
    <mergeCell ref="Z1119:AA1119"/>
    <mergeCell ref="E1120:F1120"/>
    <mergeCell ref="G1120:H1120"/>
    <mergeCell ref="I1120:J1120"/>
    <mergeCell ref="K1120:L1120"/>
    <mergeCell ref="M1120:N1120"/>
    <mergeCell ref="F1119:G1119"/>
    <mergeCell ref="H1119:I1119"/>
    <mergeCell ref="J1119:K1119"/>
    <mergeCell ref="L1119:M1119"/>
    <mergeCell ref="N1119:O1119"/>
    <mergeCell ref="P1119:Q1119"/>
    <mergeCell ref="O1118:P1118"/>
    <mergeCell ref="Q1118:R1118"/>
    <mergeCell ref="S1118:T1118"/>
    <mergeCell ref="U1118:V1118"/>
    <mergeCell ref="W1118:X1118"/>
    <mergeCell ref="Y1118:Z1118"/>
    <mergeCell ref="R1117:S1117"/>
    <mergeCell ref="T1117:U1117"/>
    <mergeCell ref="V1117:W1117"/>
    <mergeCell ref="X1117:Y1117"/>
    <mergeCell ref="Z1117:AA1117"/>
    <mergeCell ref="E1118:F1118"/>
    <mergeCell ref="G1118:H1118"/>
    <mergeCell ref="I1118:J1118"/>
    <mergeCell ref="K1118:L1118"/>
    <mergeCell ref="M1118:N1118"/>
    <mergeCell ref="F1117:G1117"/>
    <mergeCell ref="H1117:I1117"/>
    <mergeCell ref="J1117:K1117"/>
    <mergeCell ref="L1117:M1117"/>
    <mergeCell ref="N1117:O1117"/>
    <mergeCell ref="P1117:Q1117"/>
    <mergeCell ref="O1116:P1116"/>
    <mergeCell ref="Q1116:R1116"/>
    <mergeCell ref="S1116:T1116"/>
    <mergeCell ref="U1116:V1116"/>
    <mergeCell ref="W1116:X1116"/>
    <mergeCell ref="Y1116:Z1116"/>
    <mergeCell ref="R1115:S1115"/>
    <mergeCell ref="T1115:U1115"/>
    <mergeCell ref="V1115:W1115"/>
    <mergeCell ref="X1115:Y1115"/>
    <mergeCell ref="Z1115:AA1115"/>
    <mergeCell ref="E1116:F1116"/>
    <mergeCell ref="G1116:H1116"/>
    <mergeCell ref="I1116:J1116"/>
    <mergeCell ref="K1116:L1116"/>
    <mergeCell ref="M1116:N1116"/>
    <mergeCell ref="F1115:G1115"/>
    <mergeCell ref="H1115:I1115"/>
    <mergeCell ref="J1115:K1115"/>
    <mergeCell ref="L1115:M1115"/>
    <mergeCell ref="N1115:O1115"/>
    <mergeCell ref="P1115:Q1115"/>
    <mergeCell ref="O1114:P1114"/>
    <mergeCell ref="Q1114:R1114"/>
    <mergeCell ref="S1114:T1114"/>
    <mergeCell ref="U1114:V1114"/>
    <mergeCell ref="W1114:X1114"/>
    <mergeCell ref="Y1114:Z1114"/>
    <mergeCell ref="R1113:S1113"/>
    <mergeCell ref="T1113:U1113"/>
    <mergeCell ref="V1113:W1113"/>
    <mergeCell ref="X1113:Y1113"/>
    <mergeCell ref="Z1113:AA1113"/>
    <mergeCell ref="E1114:F1114"/>
    <mergeCell ref="G1114:H1114"/>
    <mergeCell ref="I1114:J1114"/>
    <mergeCell ref="K1114:L1114"/>
    <mergeCell ref="M1114:N1114"/>
    <mergeCell ref="F1113:G1113"/>
    <mergeCell ref="H1113:I1113"/>
    <mergeCell ref="J1113:K1113"/>
    <mergeCell ref="L1113:M1113"/>
    <mergeCell ref="N1113:O1113"/>
    <mergeCell ref="P1113:Q1113"/>
    <mergeCell ref="O1112:P1112"/>
    <mergeCell ref="Q1112:R1112"/>
    <mergeCell ref="S1112:T1112"/>
    <mergeCell ref="U1112:V1112"/>
    <mergeCell ref="W1112:X1112"/>
    <mergeCell ref="Y1112:Z1112"/>
    <mergeCell ref="R1111:S1111"/>
    <mergeCell ref="T1111:U1111"/>
    <mergeCell ref="V1111:W1111"/>
    <mergeCell ref="X1111:Y1111"/>
    <mergeCell ref="Z1111:AA1111"/>
    <mergeCell ref="E1112:F1112"/>
    <mergeCell ref="G1112:H1112"/>
    <mergeCell ref="I1112:J1112"/>
    <mergeCell ref="K1112:L1112"/>
    <mergeCell ref="M1112:N1112"/>
    <mergeCell ref="F1111:G1111"/>
    <mergeCell ref="H1111:I1111"/>
    <mergeCell ref="J1111:K1111"/>
    <mergeCell ref="L1111:M1111"/>
    <mergeCell ref="N1111:O1111"/>
    <mergeCell ref="P1111:Q1111"/>
    <mergeCell ref="O1110:P1110"/>
    <mergeCell ref="Q1110:R1110"/>
    <mergeCell ref="S1110:T1110"/>
    <mergeCell ref="U1110:V1110"/>
    <mergeCell ref="W1110:X1110"/>
    <mergeCell ref="Y1110:Z1110"/>
    <mergeCell ref="R1109:S1109"/>
    <mergeCell ref="T1109:U1109"/>
    <mergeCell ref="V1109:W1109"/>
    <mergeCell ref="X1109:Y1109"/>
    <mergeCell ref="Z1109:AA1109"/>
    <mergeCell ref="E1110:F1110"/>
    <mergeCell ref="G1110:H1110"/>
    <mergeCell ref="I1110:J1110"/>
    <mergeCell ref="K1110:L1110"/>
    <mergeCell ref="M1110:N1110"/>
    <mergeCell ref="F1109:G1109"/>
    <mergeCell ref="H1109:I1109"/>
    <mergeCell ref="J1109:K1109"/>
    <mergeCell ref="L1109:M1109"/>
    <mergeCell ref="N1109:O1109"/>
    <mergeCell ref="P1109:Q1109"/>
    <mergeCell ref="O1108:P1108"/>
    <mergeCell ref="Q1108:R1108"/>
    <mergeCell ref="S1108:T1108"/>
    <mergeCell ref="U1108:V1108"/>
    <mergeCell ref="W1108:X1108"/>
    <mergeCell ref="Y1108:Z1108"/>
    <mergeCell ref="R1107:S1107"/>
    <mergeCell ref="T1107:U1107"/>
    <mergeCell ref="V1107:W1107"/>
    <mergeCell ref="X1107:Y1107"/>
    <mergeCell ref="Z1107:AA1107"/>
    <mergeCell ref="E1108:F1108"/>
    <mergeCell ref="G1108:H1108"/>
    <mergeCell ref="I1108:J1108"/>
    <mergeCell ref="K1108:L1108"/>
    <mergeCell ref="M1108:N1108"/>
    <mergeCell ref="F1107:G1107"/>
    <mergeCell ref="H1107:I1107"/>
    <mergeCell ref="J1107:K1107"/>
    <mergeCell ref="L1107:M1107"/>
    <mergeCell ref="N1107:O1107"/>
    <mergeCell ref="P1107:Q1107"/>
    <mergeCell ref="O1106:P1106"/>
    <mergeCell ref="Q1106:R1106"/>
    <mergeCell ref="S1106:T1106"/>
    <mergeCell ref="U1106:V1106"/>
    <mergeCell ref="W1106:X1106"/>
    <mergeCell ref="Y1106:Z1106"/>
    <mergeCell ref="R1105:S1105"/>
    <mergeCell ref="T1105:U1105"/>
    <mergeCell ref="V1105:W1105"/>
    <mergeCell ref="X1105:Y1105"/>
    <mergeCell ref="Z1105:AA1105"/>
    <mergeCell ref="E1106:F1106"/>
    <mergeCell ref="G1106:H1106"/>
    <mergeCell ref="I1106:J1106"/>
    <mergeCell ref="K1106:L1106"/>
    <mergeCell ref="M1106:N1106"/>
    <mergeCell ref="F1105:G1105"/>
    <mergeCell ref="H1105:I1105"/>
    <mergeCell ref="J1105:K1105"/>
    <mergeCell ref="L1105:M1105"/>
    <mergeCell ref="N1105:O1105"/>
    <mergeCell ref="P1105:Q1105"/>
    <mergeCell ref="O1104:P1104"/>
    <mergeCell ref="Q1104:R1104"/>
    <mergeCell ref="S1104:T1104"/>
    <mergeCell ref="U1104:V1104"/>
    <mergeCell ref="W1104:X1104"/>
    <mergeCell ref="Y1104:Z1104"/>
    <mergeCell ref="R1103:S1103"/>
    <mergeCell ref="T1103:U1103"/>
    <mergeCell ref="V1103:W1103"/>
    <mergeCell ref="X1103:Y1103"/>
    <mergeCell ref="Z1103:AA1103"/>
    <mergeCell ref="E1104:F1104"/>
    <mergeCell ref="G1104:H1104"/>
    <mergeCell ref="I1104:J1104"/>
    <mergeCell ref="K1104:L1104"/>
    <mergeCell ref="M1104:N1104"/>
    <mergeCell ref="F1103:G1103"/>
    <mergeCell ref="H1103:I1103"/>
    <mergeCell ref="J1103:K1103"/>
    <mergeCell ref="L1103:M1103"/>
    <mergeCell ref="N1103:O1103"/>
    <mergeCell ref="P1103:Q1103"/>
    <mergeCell ref="O1102:P1102"/>
    <mergeCell ref="Q1102:R1102"/>
    <mergeCell ref="S1102:T1102"/>
    <mergeCell ref="U1102:V1102"/>
    <mergeCell ref="W1102:X1102"/>
    <mergeCell ref="Y1102:Z1102"/>
    <mergeCell ref="R1101:S1101"/>
    <mergeCell ref="T1101:U1101"/>
    <mergeCell ref="V1101:W1101"/>
    <mergeCell ref="X1101:Y1101"/>
    <mergeCell ref="Z1101:AA1101"/>
    <mergeCell ref="E1102:F1102"/>
    <mergeCell ref="G1102:H1102"/>
    <mergeCell ref="I1102:J1102"/>
    <mergeCell ref="K1102:L1102"/>
    <mergeCell ref="M1102:N1102"/>
    <mergeCell ref="F1101:G1101"/>
    <mergeCell ref="H1101:I1101"/>
    <mergeCell ref="J1101:K1101"/>
    <mergeCell ref="L1101:M1101"/>
    <mergeCell ref="N1101:O1101"/>
    <mergeCell ref="P1101:Q1101"/>
    <mergeCell ref="O1100:P1100"/>
    <mergeCell ref="Q1100:R1100"/>
    <mergeCell ref="S1100:T1100"/>
    <mergeCell ref="U1100:V1100"/>
    <mergeCell ref="W1100:X1100"/>
    <mergeCell ref="Y1100:Z1100"/>
    <mergeCell ref="R1099:S1099"/>
    <mergeCell ref="T1099:U1099"/>
    <mergeCell ref="V1099:W1099"/>
    <mergeCell ref="X1099:Y1099"/>
    <mergeCell ref="Z1099:AA1099"/>
    <mergeCell ref="E1100:F1100"/>
    <mergeCell ref="G1100:H1100"/>
    <mergeCell ref="I1100:J1100"/>
    <mergeCell ref="K1100:L1100"/>
    <mergeCell ref="M1100:N1100"/>
    <mergeCell ref="F1099:G1099"/>
    <mergeCell ref="H1099:I1099"/>
    <mergeCell ref="J1099:K1099"/>
    <mergeCell ref="L1099:M1099"/>
    <mergeCell ref="N1099:O1099"/>
    <mergeCell ref="P1099:Q1099"/>
    <mergeCell ref="O1098:P1098"/>
    <mergeCell ref="Q1098:R1098"/>
    <mergeCell ref="S1098:T1098"/>
    <mergeCell ref="U1098:V1098"/>
    <mergeCell ref="W1098:X1098"/>
    <mergeCell ref="Y1098:Z1098"/>
    <mergeCell ref="R1097:S1097"/>
    <mergeCell ref="T1097:U1097"/>
    <mergeCell ref="V1097:W1097"/>
    <mergeCell ref="X1097:Y1097"/>
    <mergeCell ref="Z1097:AA1097"/>
    <mergeCell ref="E1098:F1098"/>
    <mergeCell ref="G1098:H1098"/>
    <mergeCell ref="I1098:J1098"/>
    <mergeCell ref="K1098:L1098"/>
    <mergeCell ref="M1098:N1098"/>
    <mergeCell ref="F1097:G1097"/>
    <mergeCell ref="H1097:I1097"/>
    <mergeCell ref="J1097:K1097"/>
    <mergeCell ref="L1097:M1097"/>
    <mergeCell ref="N1097:O1097"/>
    <mergeCell ref="P1097:Q1097"/>
    <mergeCell ref="O1096:P1096"/>
    <mergeCell ref="Q1096:R1096"/>
    <mergeCell ref="S1096:T1096"/>
    <mergeCell ref="U1096:V1096"/>
    <mergeCell ref="W1096:X1096"/>
    <mergeCell ref="Y1096:Z1096"/>
    <mergeCell ref="R1095:S1095"/>
    <mergeCell ref="T1095:U1095"/>
    <mergeCell ref="V1095:W1095"/>
    <mergeCell ref="X1095:Y1095"/>
    <mergeCell ref="Z1095:AA1095"/>
    <mergeCell ref="E1096:F1096"/>
    <mergeCell ref="G1096:H1096"/>
    <mergeCell ref="I1096:J1096"/>
    <mergeCell ref="K1096:L1096"/>
    <mergeCell ref="M1096:N1096"/>
    <mergeCell ref="F1095:G1095"/>
    <mergeCell ref="H1095:I1095"/>
    <mergeCell ref="J1095:K1095"/>
    <mergeCell ref="L1095:M1095"/>
    <mergeCell ref="N1095:O1095"/>
    <mergeCell ref="P1095:Q1095"/>
    <mergeCell ref="O1094:P1094"/>
    <mergeCell ref="Q1094:R1094"/>
    <mergeCell ref="S1094:T1094"/>
    <mergeCell ref="U1094:V1094"/>
    <mergeCell ref="W1094:X1094"/>
    <mergeCell ref="Y1094:Z1094"/>
    <mergeCell ref="R1093:S1093"/>
    <mergeCell ref="T1093:U1093"/>
    <mergeCell ref="V1093:W1093"/>
    <mergeCell ref="X1093:Y1093"/>
    <mergeCell ref="Z1093:AA1093"/>
    <mergeCell ref="E1094:F1094"/>
    <mergeCell ref="G1094:H1094"/>
    <mergeCell ref="I1094:J1094"/>
    <mergeCell ref="K1094:L1094"/>
    <mergeCell ref="M1094:N1094"/>
    <mergeCell ref="F1093:G1093"/>
    <mergeCell ref="H1093:I1093"/>
    <mergeCell ref="J1093:K1093"/>
    <mergeCell ref="L1093:M1093"/>
    <mergeCell ref="N1093:O1093"/>
    <mergeCell ref="P1093:Q1093"/>
    <mergeCell ref="O1092:P1092"/>
    <mergeCell ref="Q1092:R1092"/>
    <mergeCell ref="S1092:T1092"/>
    <mergeCell ref="U1092:V1092"/>
    <mergeCell ref="W1092:X1092"/>
    <mergeCell ref="Y1092:Z1092"/>
    <mergeCell ref="R1091:S1091"/>
    <mergeCell ref="T1091:U1091"/>
    <mergeCell ref="V1091:W1091"/>
    <mergeCell ref="X1091:Y1091"/>
    <mergeCell ref="Z1091:AA1091"/>
    <mergeCell ref="E1092:F1092"/>
    <mergeCell ref="G1092:H1092"/>
    <mergeCell ref="I1092:J1092"/>
    <mergeCell ref="K1092:L1092"/>
    <mergeCell ref="M1092:N1092"/>
    <mergeCell ref="F1091:G1091"/>
    <mergeCell ref="H1091:I1091"/>
    <mergeCell ref="J1091:K1091"/>
    <mergeCell ref="L1091:M1091"/>
    <mergeCell ref="N1091:O1091"/>
    <mergeCell ref="P1091:Q1091"/>
    <mergeCell ref="O1090:P1090"/>
    <mergeCell ref="Q1090:R1090"/>
    <mergeCell ref="S1090:T1090"/>
    <mergeCell ref="U1090:V1090"/>
    <mergeCell ref="W1090:X1090"/>
    <mergeCell ref="Y1090:Z1090"/>
    <mergeCell ref="R1089:S1089"/>
    <mergeCell ref="T1089:U1089"/>
    <mergeCell ref="V1089:W1089"/>
    <mergeCell ref="X1089:Y1089"/>
    <mergeCell ref="Z1089:AA1089"/>
    <mergeCell ref="E1090:F1090"/>
    <mergeCell ref="G1090:H1090"/>
    <mergeCell ref="I1090:J1090"/>
    <mergeCell ref="K1090:L1090"/>
    <mergeCell ref="M1090:N1090"/>
    <mergeCell ref="F1089:G1089"/>
    <mergeCell ref="H1089:I1089"/>
    <mergeCell ref="J1089:K1089"/>
    <mergeCell ref="L1089:M1089"/>
    <mergeCell ref="N1089:O1089"/>
    <mergeCell ref="P1089:Q1089"/>
    <mergeCell ref="O1088:P1088"/>
    <mergeCell ref="Q1088:R1088"/>
    <mergeCell ref="S1088:T1088"/>
    <mergeCell ref="U1088:V1088"/>
    <mergeCell ref="W1088:X1088"/>
    <mergeCell ref="Y1088:Z1088"/>
    <mergeCell ref="R1087:S1087"/>
    <mergeCell ref="T1087:U1087"/>
    <mergeCell ref="V1087:W1087"/>
    <mergeCell ref="X1087:Y1087"/>
    <mergeCell ref="Z1087:AA1087"/>
    <mergeCell ref="E1088:F1088"/>
    <mergeCell ref="G1088:H1088"/>
    <mergeCell ref="I1088:J1088"/>
    <mergeCell ref="K1088:L1088"/>
    <mergeCell ref="M1088:N1088"/>
    <mergeCell ref="F1087:G1087"/>
    <mergeCell ref="H1087:I1087"/>
    <mergeCell ref="J1087:K1087"/>
    <mergeCell ref="L1087:M1087"/>
    <mergeCell ref="N1087:O1087"/>
    <mergeCell ref="P1087:Q1087"/>
    <mergeCell ref="O1086:P1086"/>
    <mergeCell ref="Q1086:R1086"/>
    <mergeCell ref="S1086:T1086"/>
    <mergeCell ref="U1086:V1086"/>
    <mergeCell ref="W1086:X1086"/>
    <mergeCell ref="Y1086:Z1086"/>
    <mergeCell ref="R1085:S1085"/>
    <mergeCell ref="T1085:U1085"/>
    <mergeCell ref="V1085:W1085"/>
    <mergeCell ref="X1085:Y1085"/>
    <mergeCell ref="Z1085:AA1085"/>
    <mergeCell ref="E1086:F1086"/>
    <mergeCell ref="G1086:H1086"/>
    <mergeCell ref="I1086:J1086"/>
    <mergeCell ref="K1086:L1086"/>
    <mergeCell ref="M1086:N1086"/>
    <mergeCell ref="F1085:G1085"/>
    <mergeCell ref="H1085:I1085"/>
    <mergeCell ref="J1085:K1085"/>
    <mergeCell ref="L1085:M1085"/>
    <mergeCell ref="N1085:O1085"/>
    <mergeCell ref="P1085:Q1085"/>
    <mergeCell ref="O1084:P1084"/>
    <mergeCell ref="Q1084:R1084"/>
    <mergeCell ref="S1084:T1084"/>
    <mergeCell ref="U1084:V1084"/>
    <mergeCell ref="W1084:X1084"/>
    <mergeCell ref="Y1084:Z1084"/>
    <mergeCell ref="R1083:S1083"/>
    <mergeCell ref="T1083:U1083"/>
    <mergeCell ref="V1083:W1083"/>
    <mergeCell ref="X1083:Y1083"/>
    <mergeCell ref="Z1083:AA1083"/>
    <mergeCell ref="E1084:F1084"/>
    <mergeCell ref="G1084:H1084"/>
    <mergeCell ref="I1084:J1084"/>
    <mergeCell ref="K1084:L1084"/>
    <mergeCell ref="M1084:N1084"/>
    <mergeCell ref="F1083:G1083"/>
    <mergeCell ref="H1083:I1083"/>
    <mergeCell ref="J1083:K1083"/>
    <mergeCell ref="L1083:M1083"/>
    <mergeCell ref="N1083:O1083"/>
    <mergeCell ref="P1083:Q1083"/>
    <mergeCell ref="O1082:P1082"/>
    <mergeCell ref="Q1082:R1082"/>
    <mergeCell ref="S1082:T1082"/>
    <mergeCell ref="U1082:V1082"/>
    <mergeCell ref="W1082:X1082"/>
    <mergeCell ref="Y1082:Z1082"/>
    <mergeCell ref="R1081:S1081"/>
    <mergeCell ref="T1081:U1081"/>
    <mergeCell ref="V1081:W1081"/>
    <mergeCell ref="X1081:Y1081"/>
    <mergeCell ref="Z1081:AA1081"/>
    <mergeCell ref="E1082:F1082"/>
    <mergeCell ref="G1082:H1082"/>
    <mergeCell ref="I1082:J1082"/>
    <mergeCell ref="K1082:L1082"/>
    <mergeCell ref="M1082:N1082"/>
    <mergeCell ref="F1081:G1081"/>
    <mergeCell ref="H1081:I1081"/>
    <mergeCell ref="J1081:K1081"/>
    <mergeCell ref="L1081:M1081"/>
    <mergeCell ref="N1081:O1081"/>
    <mergeCell ref="P1081:Q1081"/>
    <mergeCell ref="O1080:P1080"/>
    <mergeCell ref="Q1080:R1080"/>
    <mergeCell ref="S1080:T1080"/>
    <mergeCell ref="U1080:V1080"/>
    <mergeCell ref="W1080:X1080"/>
    <mergeCell ref="Y1080:Z1080"/>
    <mergeCell ref="R1079:S1079"/>
    <mergeCell ref="T1079:U1079"/>
    <mergeCell ref="V1079:W1079"/>
    <mergeCell ref="X1079:Y1079"/>
    <mergeCell ref="Z1079:AA1079"/>
    <mergeCell ref="E1080:F1080"/>
    <mergeCell ref="G1080:H1080"/>
    <mergeCell ref="I1080:J1080"/>
    <mergeCell ref="K1080:L1080"/>
    <mergeCell ref="M1080:N1080"/>
    <mergeCell ref="F1079:G1079"/>
    <mergeCell ref="H1079:I1079"/>
    <mergeCell ref="J1079:K1079"/>
    <mergeCell ref="L1079:M1079"/>
    <mergeCell ref="N1079:O1079"/>
    <mergeCell ref="P1079:Q1079"/>
    <mergeCell ref="O1078:P1078"/>
    <mergeCell ref="Q1078:R1078"/>
    <mergeCell ref="S1078:T1078"/>
    <mergeCell ref="U1078:V1078"/>
    <mergeCell ref="W1078:X1078"/>
    <mergeCell ref="Y1078:Z1078"/>
    <mergeCell ref="R1077:S1077"/>
    <mergeCell ref="T1077:U1077"/>
    <mergeCell ref="V1077:W1077"/>
    <mergeCell ref="X1077:Y1077"/>
    <mergeCell ref="Z1077:AA1077"/>
    <mergeCell ref="E1078:F1078"/>
    <mergeCell ref="G1078:H1078"/>
    <mergeCell ref="I1078:J1078"/>
    <mergeCell ref="K1078:L1078"/>
    <mergeCell ref="M1078:N1078"/>
    <mergeCell ref="F1077:G1077"/>
    <mergeCell ref="H1077:I1077"/>
    <mergeCell ref="J1077:K1077"/>
    <mergeCell ref="L1077:M1077"/>
    <mergeCell ref="N1077:O1077"/>
    <mergeCell ref="P1077:Q1077"/>
    <mergeCell ref="O1076:P1076"/>
    <mergeCell ref="Q1076:R1076"/>
    <mergeCell ref="S1076:T1076"/>
    <mergeCell ref="U1076:V1076"/>
    <mergeCell ref="W1076:X1076"/>
    <mergeCell ref="Y1076:Z1076"/>
    <mergeCell ref="R1075:S1075"/>
    <mergeCell ref="T1075:U1075"/>
    <mergeCell ref="V1075:W1075"/>
    <mergeCell ref="X1075:Y1075"/>
    <mergeCell ref="Z1075:AA1075"/>
    <mergeCell ref="E1076:F1076"/>
    <mergeCell ref="G1076:H1076"/>
    <mergeCell ref="I1076:J1076"/>
    <mergeCell ref="K1076:L1076"/>
    <mergeCell ref="M1076:N1076"/>
    <mergeCell ref="F1075:G1075"/>
    <mergeCell ref="H1075:I1075"/>
    <mergeCell ref="J1075:K1075"/>
    <mergeCell ref="L1075:M1075"/>
    <mergeCell ref="N1075:O1075"/>
    <mergeCell ref="P1075:Q1075"/>
    <mergeCell ref="O1074:P1074"/>
    <mergeCell ref="Q1074:R1074"/>
    <mergeCell ref="S1074:T1074"/>
    <mergeCell ref="U1074:V1074"/>
    <mergeCell ref="W1074:X1074"/>
    <mergeCell ref="Y1074:Z1074"/>
    <mergeCell ref="R1073:S1073"/>
    <mergeCell ref="T1073:U1073"/>
    <mergeCell ref="V1073:W1073"/>
    <mergeCell ref="X1073:Y1073"/>
    <mergeCell ref="Z1073:AA1073"/>
    <mergeCell ref="E1074:F1074"/>
    <mergeCell ref="G1074:H1074"/>
    <mergeCell ref="I1074:J1074"/>
    <mergeCell ref="K1074:L1074"/>
    <mergeCell ref="M1074:N1074"/>
    <mergeCell ref="F1073:G1073"/>
    <mergeCell ref="H1073:I1073"/>
    <mergeCell ref="J1073:K1073"/>
    <mergeCell ref="L1073:M1073"/>
    <mergeCell ref="N1073:O1073"/>
    <mergeCell ref="P1073:Q1073"/>
    <mergeCell ref="O1072:P1072"/>
    <mergeCell ref="Q1072:R1072"/>
    <mergeCell ref="S1072:T1072"/>
    <mergeCell ref="U1072:V1072"/>
    <mergeCell ref="W1072:X1072"/>
    <mergeCell ref="Y1072:Z1072"/>
    <mergeCell ref="R1071:S1071"/>
    <mergeCell ref="T1071:U1071"/>
    <mergeCell ref="V1071:W1071"/>
    <mergeCell ref="X1071:Y1071"/>
    <mergeCell ref="Z1071:AA1071"/>
    <mergeCell ref="E1072:F1072"/>
    <mergeCell ref="G1072:H1072"/>
    <mergeCell ref="I1072:J1072"/>
    <mergeCell ref="K1072:L1072"/>
    <mergeCell ref="M1072:N1072"/>
    <mergeCell ref="F1071:G1071"/>
    <mergeCell ref="H1071:I1071"/>
    <mergeCell ref="J1071:K1071"/>
    <mergeCell ref="L1071:M1071"/>
    <mergeCell ref="N1071:O1071"/>
    <mergeCell ref="P1071:Q1071"/>
    <mergeCell ref="O1070:P1070"/>
    <mergeCell ref="Q1070:R1070"/>
    <mergeCell ref="S1070:T1070"/>
    <mergeCell ref="U1070:V1070"/>
    <mergeCell ref="W1070:X1070"/>
    <mergeCell ref="Y1070:Z1070"/>
    <mergeCell ref="R1069:S1069"/>
    <mergeCell ref="T1069:U1069"/>
    <mergeCell ref="V1069:W1069"/>
    <mergeCell ref="X1069:Y1069"/>
    <mergeCell ref="Z1069:AA1069"/>
    <mergeCell ref="E1070:F1070"/>
    <mergeCell ref="G1070:H1070"/>
    <mergeCell ref="I1070:J1070"/>
    <mergeCell ref="K1070:L1070"/>
    <mergeCell ref="M1070:N1070"/>
    <mergeCell ref="F1069:G1069"/>
    <mergeCell ref="H1069:I1069"/>
    <mergeCell ref="J1069:K1069"/>
    <mergeCell ref="L1069:M1069"/>
    <mergeCell ref="N1069:O1069"/>
    <mergeCell ref="P1069:Q1069"/>
    <mergeCell ref="O1068:P1068"/>
    <mergeCell ref="Q1068:R1068"/>
    <mergeCell ref="S1068:T1068"/>
    <mergeCell ref="U1068:V1068"/>
    <mergeCell ref="W1068:X1068"/>
    <mergeCell ref="Y1068:Z1068"/>
    <mergeCell ref="R1067:S1067"/>
    <mergeCell ref="T1067:U1067"/>
    <mergeCell ref="V1067:W1067"/>
    <mergeCell ref="X1067:Y1067"/>
    <mergeCell ref="Z1067:AA1067"/>
    <mergeCell ref="E1068:F1068"/>
    <mergeCell ref="G1068:H1068"/>
    <mergeCell ref="I1068:J1068"/>
    <mergeCell ref="K1068:L1068"/>
    <mergeCell ref="M1068:N1068"/>
    <mergeCell ref="F1067:G1067"/>
    <mergeCell ref="H1067:I1067"/>
    <mergeCell ref="J1067:K1067"/>
    <mergeCell ref="L1067:M1067"/>
    <mergeCell ref="N1067:O1067"/>
    <mergeCell ref="P1067:Q1067"/>
    <mergeCell ref="O1066:P1066"/>
    <mergeCell ref="Q1066:R1066"/>
    <mergeCell ref="S1066:T1066"/>
    <mergeCell ref="U1066:V1066"/>
    <mergeCell ref="W1066:X1066"/>
    <mergeCell ref="Y1066:Z1066"/>
    <mergeCell ref="R1065:S1065"/>
    <mergeCell ref="T1065:U1065"/>
    <mergeCell ref="V1065:W1065"/>
    <mergeCell ref="X1065:Y1065"/>
    <mergeCell ref="Z1065:AA1065"/>
    <mergeCell ref="E1066:F1066"/>
    <mergeCell ref="G1066:H1066"/>
    <mergeCell ref="I1066:J1066"/>
    <mergeCell ref="K1066:L1066"/>
    <mergeCell ref="M1066:N1066"/>
    <mergeCell ref="F1065:G1065"/>
    <mergeCell ref="H1065:I1065"/>
    <mergeCell ref="J1065:K1065"/>
    <mergeCell ref="L1065:M1065"/>
    <mergeCell ref="N1065:O1065"/>
    <mergeCell ref="P1065:Q1065"/>
    <mergeCell ref="O1064:P1064"/>
    <mergeCell ref="Q1064:R1064"/>
    <mergeCell ref="S1064:T1064"/>
    <mergeCell ref="U1064:V1064"/>
    <mergeCell ref="W1064:X1064"/>
    <mergeCell ref="Y1064:Z1064"/>
    <mergeCell ref="R1063:S1063"/>
    <mergeCell ref="T1063:U1063"/>
    <mergeCell ref="V1063:W1063"/>
    <mergeCell ref="X1063:Y1063"/>
    <mergeCell ref="Z1063:AA1063"/>
    <mergeCell ref="E1064:F1064"/>
    <mergeCell ref="G1064:H1064"/>
    <mergeCell ref="I1064:J1064"/>
    <mergeCell ref="K1064:L1064"/>
    <mergeCell ref="M1064:N1064"/>
    <mergeCell ref="F1063:G1063"/>
    <mergeCell ref="H1063:I1063"/>
    <mergeCell ref="J1063:K1063"/>
    <mergeCell ref="L1063:M1063"/>
    <mergeCell ref="N1063:O1063"/>
    <mergeCell ref="P1063:Q1063"/>
    <mergeCell ref="O1062:P1062"/>
    <mergeCell ref="Q1062:R1062"/>
    <mergeCell ref="S1062:T1062"/>
    <mergeCell ref="U1062:V1062"/>
    <mergeCell ref="W1062:X1062"/>
    <mergeCell ref="Y1062:Z1062"/>
    <mergeCell ref="R1061:S1061"/>
    <mergeCell ref="T1061:U1061"/>
    <mergeCell ref="V1061:W1061"/>
    <mergeCell ref="X1061:Y1061"/>
    <mergeCell ref="Z1061:AA1061"/>
    <mergeCell ref="E1062:F1062"/>
    <mergeCell ref="G1062:H1062"/>
    <mergeCell ref="I1062:J1062"/>
    <mergeCell ref="K1062:L1062"/>
    <mergeCell ref="M1062:N1062"/>
    <mergeCell ref="F1061:G1061"/>
    <mergeCell ref="H1061:I1061"/>
    <mergeCell ref="J1061:K1061"/>
    <mergeCell ref="L1061:M1061"/>
    <mergeCell ref="N1061:O1061"/>
    <mergeCell ref="P1061:Q1061"/>
    <mergeCell ref="O1060:P1060"/>
    <mergeCell ref="Q1060:R1060"/>
    <mergeCell ref="S1060:T1060"/>
    <mergeCell ref="U1060:V1060"/>
    <mergeCell ref="W1060:X1060"/>
    <mergeCell ref="Y1060:Z1060"/>
    <mergeCell ref="R1059:S1059"/>
    <mergeCell ref="T1059:U1059"/>
    <mergeCell ref="V1059:W1059"/>
    <mergeCell ref="X1059:Y1059"/>
    <mergeCell ref="Z1059:AA1059"/>
    <mergeCell ref="E1060:F1060"/>
    <mergeCell ref="G1060:H1060"/>
    <mergeCell ref="I1060:J1060"/>
    <mergeCell ref="K1060:L1060"/>
    <mergeCell ref="M1060:N1060"/>
    <mergeCell ref="F1059:G1059"/>
    <mergeCell ref="H1059:I1059"/>
    <mergeCell ref="J1059:K1059"/>
    <mergeCell ref="L1059:M1059"/>
    <mergeCell ref="N1059:O1059"/>
    <mergeCell ref="P1059:Q1059"/>
    <mergeCell ref="O1058:P1058"/>
    <mergeCell ref="Q1058:R1058"/>
    <mergeCell ref="S1058:T1058"/>
    <mergeCell ref="U1058:V1058"/>
    <mergeCell ref="W1058:X1058"/>
    <mergeCell ref="Y1058:Z1058"/>
    <mergeCell ref="R1057:S1057"/>
    <mergeCell ref="T1057:U1057"/>
    <mergeCell ref="V1057:W1057"/>
    <mergeCell ref="X1057:Y1057"/>
    <mergeCell ref="Z1057:AA1057"/>
    <mergeCell ref="E1058:F1058"/>
    <mergeCell ref="G1058:H1058"/>
    <mergeCell ref="I1058:J1058"/>
    <mergeCell ref="K1058:L1058"/>
    <mergeCell ref="M1058:N1058"/>
    <mergeCell ref="F1057:G1057"/>
    <mergeCell ref="H1057:I1057"/>
    <mergeCell ref="J1057:K1057"/>
    <mergeCell ref="L1057:M1057"/>
    <mergeCell ref="N1057:O1057"/>
    <mergeCell ref="P1057:Q1057"/>
    <mergeCell ref="O1056:P1056"/>
    <mergeCell ref="Q1056:R1056"/>
    <mergeCell ref="S1056:T1056"/>
    <mergeCell ref="U1056:V1056"/>
    <mergeCell ref="W1056:X1056"/>
    <mergeCell ref="Y1056:Z1056"/>
    <mergeCell ref="R1055:S1055"/>
    <mergeCell ref="T1055:U1055"/>
    <mergeCell ref="V1055:W1055"/>
    <mergeCell ref="X1055:Y1055"/>
    <mergeCell ref="Z1055:AA1055"/>
    <mergeCell ref="E1056:F1056"/>
    <mergeCell ref="G1056:H1056"/>
    <mergeCell ref="I1056:J1056"/>
    <mergeCell ref="K1056:L1056"/>
    <mergeCell ref="M1056:N1056"/>
    <mergeCell ref="F1055:G1055"/>
    <mergeCell ref="H1055:I1055"/>
    <mergeCell ref="J1055:K1055"/>
    <mergeCell ref="L1055:M1055"/>
    <mergeCell ref="N1055:O1055"/>
    <mergeCell ref="P1055:Q1055"/>
    <mergeCell ref="O1054:P1054"/>
    <mergeCell ref="Q1054:R1054"/>
    <mergeCell ref="S1054:T1054"/>
    <mergeCell ref="U1054:V1054"/>
    <mergeCell ref="W1054:X1054"/>
    <mergeCell ref="Y1054:Z1054"/>
    <mergeCell ref="R1053:S1053"/>
    <mergeCell ref="T1053:U1053"/>
    <mergeCell ref="V1053:W1053"/>
    <mergeCell ref="X1053:Y1053"/>
    <mergeCell ref="Z1053:AA1053"/>
    <mergeCell ref="E1054:F1054"/>
    <mergeCell ref="G1054:H1054"/>
    <mergeCell ref="I1054:J1054"/>
    <mergeCell ref="K1054:L1054"/>
    <mergeCell ref="M1054:N1054"/>
    <mergeCell ref="F1053:G1053"/>
    <mergeCell ref="H1053:I1053"/>
    <mergeCell ref="J1053:K1053"/>
    <mergeCell ref="L1053:M1053"/>
    <mergeCell ref="N1053:O1053"/>
    <mergeCell ref="P1053:Q1053"/>
    <mergeCell ref="O1052:P1052"/>
    <mergeCell ref="Q1052:R1052"/>
    <mergeCell ref="S1052:T1052"/>
    <mergeCell ref="U1052:V1052"/>
    <mergeCell ref="W1052:X1052"/>
    <mergeCell ref="Y1052:Z1052"/>
    <mergeCell ref="R1051:S1051"/>
    <mergeCell ref="T1051:U1051"/>
    <mergeCell ref="V1051:W1051"/>
    <mergeCell ref="X1051:Y1051"/>
    <mergeCell ref="Z1051:AA1051"/>
    <mergeCell ref="E1052:F1052"/>
    <mergeCell ref="G1052:H1052"/>
    <mergeCell ref="I1052:J1052"/>
    <mergeCell ref="K1052:L1052"/>
    <mergeCell ref="M1052:N1052"/>
    <mergeCell ref="F1051:G1051"/>
    <mergeCell ref="H1051:I1051"/>
    <mergeCell ref="J1051:K1051"/>
    <mergeCell ref="L1051:M1051"/>
    <mergeCell ref="N1051:O1051"/>
    <mergeCell ref="P1051:Q1051"/>
    <mergeCell ref="O1050:P1050"/>
    <mergeCell ref="Q1050:R1050"/>
    <mergeCell ref="S1050:T1050"/>
    <mergeCell ref="U1050:V1050"/>
    <mergeCell ref="W1050:X1050"/>
    <mergeCell ref="Y1050:Z1050"/>
    <mergeCell ref="R1049:S1049"/>
    <mergeCell ref="T1049:U1049"/>
    <mergeCell ref="V1049:W1049"/>
    <mergeCell ref="X1049:Y1049"/>
    <mergeCell ref="Z1049:AA1049"/>
    <mergeCell ref="E1050:F1050"/>
    <mergeCell ref="G1050:H1050"/>
    <mergeCell ref="I1050:J1050"/>
    <mergeCell ref="K1050:L1050"/>
    <mergeCell ref="M1050:N1050"/>
    <mergeCell ref="F1049:G1049"/>
    <mergeCell ref="H1049:I1049"/>
    <mergeCell ref="J1049:K1049"/>
    <mergeCell ref="L1049:M1049"/>
    <mergeCell ref="N1049:O1049"/>
    <mergeCell ref="P1049:Q1049"/>
    <mergeCell ref="O1048:P1048"/>
    <mergeCell ref="Q1048:R1048"/>
    <mergeCell ref="S1048:T1048"/>
    <mergeCell ref="U1048:V1048"/>
    <mergeCell ref="W1048:X1048"/>
    <mergeCell ref="Y1048:Z1048"/>
    <mergeCell ref="R1047:S1047"/>
    <mergeCell ref="T1047:U1047"/>
    <mergeCell ref="V1047:W1047"/>
    <mergeCell ref="X1047:Y1047"/>
    <mergeCell ref="Z1047:AA1047"/>
    <mergeCell ref="E1048:F1048"/>
    <mergeCell ref="G1048:H1048"/>
    <mergeCell ref="I1048:J1048"/>
    <mergeCell ref="K1048:L1048"/>
    <mergeCell ref="M1048:N1048"/>
    <mergeCell ref="F1047:G1047"/>
    <mergeCell ref="H1047:I1047"/>
    <mergeCell ref="J1047:K1047"/>
    <mergeCell ref="L1047:M1047"/>
    <mergeCell ref="N1047:O1047"/>
    <mergeCell ref="P1047:Q1047"/>
    <mergeCell ref="O1046:P1046"/>
    <mergeCell ref="Q1046:R1046"/>
    <mergeCell ref="S1046:T1046"/>
    <mergeCell ref="U1046:V1046"/>
    <mergeCell ref="W1046:X1046"/>
    <mergeCell ref="Y1046:Z1046"/>
    <mergeCell ref="R1045:S1045"/>
    <mergeCell ref="T1045:U1045"/>
    <mergeCell ref="V1045:W1045"/>
    <mergeCell ref="X1045:Y1045"/>
    <mergeCell ref="Z1045:AA1045"/>
    <mergeCell ref="E1046:F1046"/>
    <mergeCell ref="G1046:H1046"/>
    <mergeCell ref="I1046:J1046"/>
    <mergeCell ref="K1046:L1046"/>
    <mergeCell ref="M1046:N1046"/>
    <mergeCell ref="F1045:G1045"/>
    <mergeCell ref="H1045:I1045"/>
    <mergeCell ref="J1045:K1045"/>
    <mergeCell ref="L1045:M1045"/>
    <mergeCell ref="N1045:O1045"/>
    <mergeCell ref="P1045:Q1045"/>
    <mergeCell ref="O1044:P1044"/>
    <mergeCell ref="Q1044:R1044"/>
    <mergeCell ref="S1044:T1044"/>
    <mergeCell ref="U1044:V1044"/>
    <mergeCell ref="W1044:X1044"/>
    <mergeCell ref="Y1044:Z1044"/>
    <mergeCell ref="R1043:S1043"/>
    <mergeCell ref="T1043:U1043"/>
    <mergeCell ref="V1043:W1043"/>
    <mergeCell ref="X1043:Y1043"/>
    <mergeCell ref="Z1043:AA1043"/>
    <mergeCell ref="E1044:F1044"/>
    <mergeCell ref="G1044:H1044"/>
    <mergeCell ref="I1044:J1044"/>
    <mergeCell ref="K1044:L1044"/>
    <mergeCell ref="M1044:N1044"/>
    <mergeCell ref="F1043:G1043"/>
    <mergeCell ref="H1043:I1043"/>
    <mergeCell ref="J1043:K1043"/>
    <mergeCell ref="L1043:M1043"/>
    <mergeCell ref="N1043:O1043"/>
    <mergeCell ref="P1043:Q1043"/>
    <mergeCell ref="O1042:P1042"/>
    <mergeCell ref="Q1042:R1042"/>
    <mergeCell ref="S1042:T1042"/>
    <mergeCell ref="U1042:V1042"/>
    <mergeCell ref="W1042:X1042"/>
    <mergeCell ref="Y1042:Z1042"/>
    <mergeCell ref="R1041:S1041"/>
    <mergeCell ref="T1041:U1041"/>
    <mergeCell ref="V1041:W1041"/>
    <mergeCell ref="X1041:Y1041"/>
    <mergeCell ref="Z1041:AA1041"/>
    <mergeCell ref="E1042:F1042"/>
    <mergeCell ref="G1042:H1042"/>
    <mergeCell ref="I1042:J1042"/>
    <mergeCell ref="K1042:L1042"/>
    <mergeCell ref="M1042:N1042"/>
    <mergeCell ref="F1041:G1041"/>
    <mergeCell ref="H1041:I1041"/>
    <mergeCell ref="J1041:K1041"/>
    <mergeCell ref="L1041:M1041"/>
    <mergeCell ref="N1041:O1041"/>
    <mergeCell ref="P1041:Q1041"/>
    <mergeCell ref="O1040:P1040"/>
    <mergeCell ref="Q1040:R1040"/>
    <mergeCell ref="S1040:T1040"/>
    <mergeCell ref="U1040:V1040"/>
    <mergeCell ref="W1040:X1040"/>
    <mergeCell ref="Y1040:Z1040"/>
    <mergeCell ref="R1039:S1039"/>
    <mergeCell ref="T1039:U1039"/>
    <mergeCell ref="V1039:W1039"/>
    <mergeCell ref="X1039:Y1039"/>
    <mergeCell ref="Z1039:AA1039"/>
    <mergeCell ref="E1040:F1040"/>
    <mergeCell ref="G1040:H1040"/>
    <mergeCell ref="I1040:J1040"/>
    <mergeCell ref="K1040:L1040"/>
    <mergeCell ref="M1040:N1040"/>
    <mergeCell ref="F1039:G1039"/>
    <mergeCell ref="H1039:I1039"/>
    <mergeCell ref="J1039:K1039"/>
    <mergeCell ref="L1039:M1039"/>
    <mergeCell ref="N1039:O1039"/>
    <mergeCell ref="P1039:Q1039"/>
    <mergeCell ref="O1038:P1038"/>
    <mergeCell ref="Q1038:R1038"/>
    <mergeCell ref="S1038:T1038"/>
    <mergeCell ref="U1038:V1038"/>
    <mergeCell ref="W1038:X1038"/>
    <mergeCell ref="Y1038:Z1038"/>
    <mergeCell ref="R1037:S1037"/>
    <mergeCell ref="T1037:U1037"/>
    <mergeCell ref="V1037:W1037"/>
    <mergeCell ref="X1037:Y1037"/>
    <mergeCell ref="Z1037:AA1037"/>
    <mergeCell ref="E1038:F1038"/>
    <mergeCell ref="G1038:H1038"/>
    <mergeCell ref="I1038:J1038"/>
    <mergeCell ref="K1038:L1038"/>
    <mergeCell ref="M1038:N1038"/>
    <mergeCell ref="F1037:G1037"/>
    <mergeCell ref="H1037:I1037"/>
    <mergeCell ref="J1037:K1037"/>
    <mergeCell ref="L1037:M1037"/>
    <mergeCell ref="N1037:O1037"/>
    <mergeCell ref="P1037:Q1037"/>
    <mergeCell ref="O1036:P1036"/>
    <mergeCell ref="Q1036:R1036"/>
    <mergeCell ref="S1036:T1036"/>
    <mergeCell ref="U1036:V1036"/>
    <mergeCell ref="W1036:X1036"/>
    <mergeCell ref="Y1036:Z1036"/>
    <mergeCell ref="R1035:S1035"/>
    <mergeCell ref="T1035:U1035"/>
    <mergeCell ref="V1035:W1035"/>
    <mergeCell ref="X1035:Y1035"/>
    <mergeCell ref="Z1035:AA1035"/>
    <mergeCell ref="E1036:F1036"/>
    <mergeCell ref="G1036:H1036"/>
    <mergeCell ref="I1036:J1036"/>
    <mergeCell ref="K1036:L1036"/>
    <mergeCell ref="M1036:N1036"/>
    <mergeCell ref="F1035:G1035"/>
    <mergeCell ref="H1035:I1035"/>
    <mergeCell ref="J1035:K1035"/>
    <mergeCell ref="L1035:M1035"/>
    <mergeCell ref="N1035:O1035"/>
    <mergeCell ref="P1035:Q1035"/>
    <mergeCell ref="O1034:P1034"/>
    <mergeCell ref="Q1034:R1034"/>
    <mergeCell ref="S1034:T1034"/>
    <mergeCell ref="U1034:V1034"/>
    <mergeCell ref="W1034:X1034"/>
    <mergeCell ref="Y1034:Z1034"/>
    <mergeCell ref="R1033:S1033"/>
    <mergeCell ref="T1033:U1033"/>
    <mergeCell ref="V1033:W1033"/>
    <mergeCell ref="X1033:Y1033"/>
    <mergeCell ref="Z1033:AA1033"/>
    <mergeCell ref="E1034:F1034"/>
    <mergeCell ref="G1034:H1034"/>
    <mergeCell ref="I1034:J1034"/>
    <mergeCell ref="K1034:L1034"/>
    <mergeCell ref="M1034:N1034"/>
    <mergeCell ref="F1033:G1033"/>
    <mergeCell ref="H1033:I1033"/>
    <mergeCell ref="J1033:K1033"/>
    <mergeCell ref="L1033:M1033"/>
    <mergeCell ref="N1033:O1033"/>
    <mergeCell ref="P1033:Q1033"/>
    <mergeCell ref="O1032:P1032"/>
    <mergeCell ref="Q1032:R1032"/>
    <mergeCell ref="S1032:T1032"/>
    <mergeCell ref="U1032:V1032"/>
    <mergeCell ref="W1032:X1032"/>
    <mergeCell ref="Y1032:Z1032"/>
    <mergeCell ref="R1031:S1031"/>
    <mergeCell ref="T1031:U1031"/>
    <mergeCell ref="V1031:W1031"/>
    <mergeCell ref="X1031:Y1031"/>
    <mergeCell ref="Z1031:AA1031"/>
    <mergeCell ref="E1032:F1032"/>
    <mergeCell ref="G1032:H1032"/>
    <mergeCell ref="I1032:J1032"/>
    <mergeCell ref="K1032:L1032"/>
    <mergeCell ref="M1032:N1032"/>
    <mergeCell ref="F1031:G1031"/>
    <mergeCell ref="H1031:I1031"/>
    <mergeCell ref="J1031:K1031"/>
    <mergeCell ref="L1031:M1031"/>
    <mergeCell ref="N1031:O1031"/>
    <mergeCell ref="P1031:Q1031"/>
    <mergeCell ref="O1030:P1030"/>
    <mergeCell ref="Q1030:R1030"/>
    <mergeCell ref="S1030:T1030"/>
    <mergeCell ref="U1030:V1030"/>
    <mergeCell ref="W1030:X1030"/>
    <mergeCell ref="Y1030:Z1030"/>
    <mergeCell ref="R1029:S1029"/>
    <mergeCell ref="T1029:U1029"/>
    <mergeCell ref="V1029:W1029"/>
    <mergeCell ref="X1029:Y1029"/>
    <mergeCell ref="Z1029:AA1029"/>
    <mergeCell ref="E1030:F1030"/>
    <mergeCell ref="G1030:H1030"/>
    <mergeCell ref="I1030:J1030"/>
    <mergeCell ref="K1030:L1030"/>
    <mergeCell ref="M1030:N1030"/>
    <mergeCell ref="F1029:G1029"/>
    <mergeCell ref="H1029:I1029"/>
    <mergeCell ref="J1029:K1029"/>
    <mergeCell ref="L1029:M1029"/>
    <mergeCell ref="N1029:O1029"/>
    <mergeCell ref="P1029:Q1029"/>
    <mergeCell ref="O1028:P1028"/>
    <mergeCell ref="Q1028:R1028"/>
    <mergeCell ref="S1028:T1028"/>
    <mergeCell ref="U1028:V1028"/>
    <mergeCell ref="W1028:X1028"/>
    <mergeCell ref="Y1028:Z1028"/>
    <mergeCell ref="R1027:S1027"/>
    <mergeCell ref="T1027:U1027"/>
    <mergeCell ref="V1027:W1027"/>
    <mergeCell ref="X1027:Y1027"/>
    <mergeCell ref="Z1027:AA1027"/>
    <mergeCell ref="E1028:F1028"/>
    <mergeCell ref="G1028:H1028"/>
    <mergeCell ref="I1028:J1028"/>
    <mergeCell ref="K1028:L1028"/>
    <mergeCell ref="M1028:N1028"/>
    <mergeCell ref="F1027:G1027"/>
    <mergeCell ref="H1027:I1027"/>
    <mergeCell ref="J1027:K1027"/>
    <mergeCell ref="L1027:M1027"/>
    <mergeCell ref="N1027:O1027"/>
    <mergeCell ref="P1027:Q1027"/>
    <mergeCell ref="O1026:P1026"/>
    <mergeCell ref="Q1026:R1026"/>
    <mergeCell ref="S1026:T1026"/>
    <mergeCell ref="U1026:V1026"/>
    <mergeCell ref="W1026:X1026"/>
    <mergeCell ref="Y1026:Z1026"/>
    <mergeCell ref="R1025:S1025"/>
    <mergeCell ref="T1025:U1025"/>
    <mergeCell ref="V1025:W1025"/>
    <mergeCell ref="X1025:Y1025"/>
    <mergeCell ref="Z1025:AA1025"/>
    <mergeCell ref="E1026:F1026"/>
    <mergeCell ref="G1026:H1026"/>
    <mergeCell ref="I1026:J1026"/>
    <mergeCell ref="K1026:L1026"/>
    <mergeCell ref="M1026:N1026"/>
    <mergeCell ref="F1025:G1025"/>
    <mergeCell ref="H1025:I1025"/>
    <mergeCell ref="J1025:K1025"/>
    <mergeCell ref="L1025:M1025"/>
    <mergeCell ref="N1025:O1025"/>
    <mergeCell ref="P1025:Q1025"/>
    <mergeCell ref="O1024:P1024"/>
    <mergeCell ref="Q1024:R1024"/>
    <mergeCell ref="S1024:T1024"/>
    <mergeCell ref="U1024:V1024"/>
    <mergeCell ref="W1024:X1024"/>
    <mergeCell ref="Y1024:Z1024"/>
    <mergeCell ref="R1023:S1023"/>
    <mergeCell ref="T1023:U1023"/>
    <mergeCell ref="V1023:W1023"/>
    <mergeCell ref="X1023:Y1023"/>
    <mergeCell ref="Z1023:AA1023"/>
    <mergeCell ref="E1024:F1024"/>
    <mergeCell ref="G1024:H1024"/>
    <mergeCell ref="I1024:J1024"/>
    <mergeCell ref="K1024:L1024"/>
    <mergeCell ref="M1024:N1024"/>
    <mergeCell ref="F1023:G1023"/>
    <mergeCell ref="H1023:I1023"/>
    <mergeCell ref="J1023:K1023"/>
    <mergeCell ref="L1023:M1023"/>
    <mergeCell ref="N1023:O1023"/>
    <mergeCell ref="P1023:Q1023"/>
    <mergeCell ref="O1022:P1022"/>
    <mergeCell ref="Q1022:R1022"/>
    <mergeCell ref="S1022:T1022"/>
    <mergeCell ref="U1022:V1022"/>
    <mergeCell ref="W1022:X1022"/>
    <mergeCell ref="Y1022:Z1022"/>
    <mergeCell ref="R1021:S1021"/>
    <mergeCell ref="T1021:U1021"/>
    <mergeCell ref="V1021:W1021"/>
    <mergeCell ref="X1021:Y1021"/>
    <mergeCell ref="Z1021:AA1021"/>
    <mergeCell ref="E1022:F1022"/>
    <mergeCell ref="G1022:H1022"/>
    <mergeCell ref="I1022:J1022"/>
    <mergeCell ref="K1022:L1022"/>
    <mergeCell ref="M1022:N1022"/>
    <mergeCell ref="F1021:G1021"/>
    <mergeCell ref="H1021:I1021"/>
    <mergeCell ref="J1021:K1021"/>
    <mergeCell ref="L1021:M1021"/>
    <mergeCell ref="N1021:O1021"/>
    <mergeCell ref="P1021:Q1021"/>
    <mergeCell ref="O1020:P1020"/>
    <mergeCell ref="Q1020:R1020"/>
    <mergeCell ref="S1020:T1020"/>
    <mergeCell ref="U1020:V1020"/>
    <mergeCell ref="W1020:X1020"/>
    <mergeCell ref="Y1020:Z1020"/>
    <mergeCell ref="R1019:S1019"/>
    <mergeCell ref="T1019:U1019"/>
    <mergeCell ref="V1019:W1019"/>
    <mergeCell ref="X1019:Y1019"/>
    <mergeCell ref="Z1019:AA1019"/>
    <mergeCell ref="E1020:F1020"/>
    <mergeCell ref="G1020:H1020"/>
    <mergeCell ref="I1020:J1020"/>
    <mergeCell ref="K1020:L1020"/>
    <mergeCell ref="M1020:N1020"/>
    <mergeCell ref="F1019:G1019"/>
    <mergeCell ref="H1019:I1019"/>
    <mergeCell ref="J1019:K1019"/>
    <mergeCell ref="L1019:M1019"/>
    <mergeCell ref="N1019:O1019"/>
    <mergeCell ref="P1019:Q1019"/>
    <mergeCell ref="O1018:P1018"/>
    <mergeCell ref="Q1018:R1018"/>
    <mergeCell ref="S1018:T1018"/>
    <mergeCell ref="U1018:V1018"/>
    <mergeCell ref="W1018:X1018"/>
    <mergeCell ref="Y1018:Z1018"/>
    <mergeCell ref="R1017:S1017"/>
    <mergeCell ref="T1017:U1017"/>
    <mergeCell ref="V1017:W1017"/>
    <mergeCell ref="X1017:Y1017"/>
    <mergeCell ref="Z1017:AA1017"/>
    <mergeCell ref="E1018:F1018"/>
    <mergeCell ref="G1018:H1018"/>
    <mergeCell ref="I1018:J1018"/>
    <mergeCell ref="K1018:L1018"/>
    <mergeCell ref="M1018:N1018"/>
    <mergeCell ref="F1017:G1017"/>
    <mergeCell ref="H1017:I1017"/>
    <mergeCell ref="J1017:K1017"/>
    <mergeCell ref="L1017:M1017"/>
    <mergeCell ref="N1017:O1017"/>
    <mergeCell ref="P1017:Q1017"/>
    <mergeCell ref="O1016:P1016"/>
    <mergeCell ref="Q1016:R1016"/>
    <mergeCell ref="S1016:T1016"/>
    <mergeCell ref="U1016:V1016"/>
    <mergeCell ref="W1016:X1016"/>
    <mergeCell ref="Y1016:Z1016"/>
    <mergeCell ref="R1015:S1015"/>
    <mergeCell ref="T1015:U1015"/>
    <mergeCell ref="V1015:W1015"/>
    <mergeCell ref="X1015:Y1015"/>
    <mergeCell ref="Z1015:AA1015"/>
    <mergeCell ref="E1016:F1016"/>
    <mergeCell ref="G1016:H1016"/>
    <mergeCell ref="I1016:J1016"/>
    <mergeCell ref="K1016:L1016"/>
    <mergeCell ref="M1016:N1016"/>
    <mergeCell ref="F1015:G1015"/>
    <mergeCell ref="H1015:I1015"/>
    <mergeCell ref="J1015:K1015"/>
    <mergeCell ref="L1015:M1015"/>
    <mergeCell ref="N1015:O1015"/>
    <mergeCell ref="P1015:Q1015"/>
    <mergeCell ref="O1014:P1014"/>
    <mergeCell ref="Q1014:R1014"/>
    <mergeCell ref="S1014:T1014"/>
    <mergeCell ref="U1014:V1014"/>
    <mergeCell ref="W1014:X1014"/>
    <mergeCell ref="Y1014:Z1014"/>
    <mergeCell ref="R1013:S1013"/>
    <mergeCell ref="T1013:U1013"/>
    <mergeCell ref="V1013:W1013"/>
    <mergeCell ref="X1013:Y1013"/>
    <mergeCell ref="Z1013:AA1013"/>
    <mergeCell ref="E1014:F1014"/>
    <mergeCell ref="G1014:H1014"/>
    <mergeCell ref="I1014:J1014"/>
    <mergeCell ref="K1014:L1014"/>
    <mergeCell ref="M1014:N1014"/>
    <mergeCell ref="F1013:G1013"/>
    <mergeCell ref="H1013:I1013"/>
    <mergeCell ref="J1013:K1013"/>
    <mergeCell ref="L1013:M1013"/>
    <mergeCell ref="N1013:O1013"/>
    <mergeCell ref="P1013:Q1013"/>
    <mergeCell ref="O1012:P1012"/>
    <mergeCell ref="Q1012:R1012"/>
    <mergeCell ref="S1012:T1012"/>
    <mergeCell ref="U1012:V1012"/>
    <mergeCell ref="W1012:X1012"/>
    <mergeCell ref="Y1012:Z1012"/>
    <mergeCell ref="R1011:S1011"/>
    <mergeCell ref="T1011:U1011"/>
    <mergeCell ref="V1011:W1011"/>
    <mergeCell ref="X1011:Y1011"/>
    <mergeCell ref="Z1011:AA1011"/>
    <mergeCell ref="E1012:F1012"/>
    <mergeCell ref="G1012:H1012"/>
    <mergeCell ref="I1012:J1012"/>
    <mergeCell ref="K1012:L1012"/>
    <mergeCell ref="M1012:N1012"/>
    <mergeCell ref="F1011:G1011"/>
    <mergeCell ref="H1011:I1011"/>
    <mergeCell ref="J1011:K1011"/>
    <mergeCell ref="L1011:M1011"/>
    <mergeCell ref="N1011:O1011"/>
    <mergeCell ref="P1011:Q1011"/>
    <mergeCell ref="O1010:P1010"/>
    <mergeCell ref="Q1010:R1010"/>
    <mergeCell ref="S1010:T1010"/>
    <mergeCell ref="U1010:V1010"/>
    <mergeCell ref="W1010:X1010"/>
    <mergeCell ref="Y1010:Z1010"/>
    <mergeCell ref="R1009:S1009"/>
    <mergeCell ref="T1009:U1009"/>
    <mergeCell ref="V1009:W1009"/>
    <mergeCell ref="X1009:Y1009"/>
    <mergeCell ref="Z1009:AA1009"/>
    <mergeCell ref="E1010:F1010"/>
    <mergeCell ref="G1010:H1010"/>
    <mergeCell ref="I1010:J1010"/>
    <mergeCell ref="K1010:L1010"/>
    <mergeCell ref="M1010:N1010"/>
    <mergeCell ref="F1009:G1009"/>
    <mergeCell ref="H1009:I1009"/>
    <mergeCell ref="J1009:K1009"/>
    <mergeCell ref="L1009:M1009"/>
    <mergeCell ref="N1009:O1009"/>
    <mergeCell ref="P1009:Q1009"/>
    <mergeCell ref="O1008:P1008"/>
    <mergeCell ref="Q1008:R1008"/>
    <mergeCell ref="S1008:T1008"/>
    <mergeCell ref="U1008:V1008"/>
    <mergeCell ref="W1008:X1008"/>
    <mergeCell ref="Y1008:Z1008"/>
    <mergeCell ref="R1007:S1007"/>
    <mergeCell ref="T1007:U1007"/>
    <mergeCell ref="V1007:W1007"/>
    <mergeCell ref="X1007:Y1007"/>
    <mergeCell ref="Z1007:AA1007"/>
    <mergeCell ref="E1008:F1008"/>
    <mergeCell ref="G1008:H1008"/>
    <mergeCell ref="I1008:J1008"/>
    <mergeCell ref="K1008:L1008"/>
    <mergeCell ref="M1008:N1008"/>
    <mergeCell ref="F1007:G1007"/>
    <mergeCell ref="H1007:I1007"/>
    <mergeCell ref="J1007:K1007"/>
    <mergeCell ref="L1007:M1007"/>
    <mergeCell ref="N1007:O1007"/>
    <mergeCell ref="P1007:Q1007"/>
    <mergeCell ref="O1006:P1006"/>
    <mergeCell ref="Q1006:R1006"/>
    <mergeCell ref="S1006:T1006"/>
    <mergeCell ref="U1006:V1006"/>
    <mergeCell ref="W1006:X1006"/>
    <mergeCell ref="Y1006:Z1006"/>
    <mergeCell ref="R1005:S1005"/>
    <mergeCell ref="T1005:U1005"/>
    <mergeCell ref="V1005:W1005"/>
    <mergeCell ref="X1005:Y1005"/>
    <mergeCell ref="Z1005:AA1005"/>
    <mergeCell ref="E1006:F1006"/>
    <mergeCell ref="G1006:H1006"/>
    <mergeCell ref="I1006:J1006"/>
    <mergeCell ref="K1006:L1006"/>
    <mergeCell ref="M1006:N1006"/>
    <mergeCell ref="F1005:G1005"/>
    <mergeCell ref="H1005:I1005"/>
    <mergeCell ref="J1005:K1005"/>
    <mergeCell ref="L1005:M1005"/>
    <mergeCell ref="N1005:O1005"/>
    <mergeCell ref="P1005:Q1005"/>
    <mergeCell ref="O1004:P1004"/>
    <mergeCell ref="Q1004:R1004"/>
    <mergeCell ref="S1004:T1004"/>
    <mergeCell ref="U1004:V1004"/>
    <mergeCell ref="W1004:X1004"/>
    <mergeCell ref="Y1004:Z1004"/>
    <mergeCell ref="R1003:S1003"/>
    <mergeCell ref="T1003:U1003"/>
    <mergeCell ref="V1003:W1003"/>
    <mergeCell ref="X1003:Y1003"/>
    <mergeCell ref="Z1003:AA1003"/>
    <mergeCell ref="E1004:F1004"/>
    <mergeCell ref="G1004:H1004"/>
    <mergeCell ref="I1004:J1004"/>
    <mergeCell ref="K1004:L1004"/>
    <mergeCell ref="M1004:N1004"/>
    <mergeCell ref="F1003:G1003"/>
    <mergeCell ref="H1003:I1003"/>
    <mergeCell ref="J1003:K1003"/>
    <mergeCell ref="L1003:M1003"/>
    <mergeCell ref="N1003:O1003"/>
    <mergeCell ref="P1003:Q1003"/>
    <mergeCell ref="O1002:P1002"/>
    <mergeCell ref="Q1002:R1002"/>
    <mergeCell ref="S1002:T1002"/>
    <mergeCell ref="U1002:V1002"/>
    <mergeCell ref="W1002:X1002"/>
    <mergeCell ref="Y1002:Z1002"/>
    <mergeCell ref="R1001:S1001"/>
    <mergeCell ref="T1001:U1001"/>
    <mergeCell ref="V1001:W1001"/>
    <mergeCell ref="X1001:Y1001"/>
    <mergeCell ref="Z1001:AA1001"/>
    <mergeCell ref="E1002:F1002"/>
    <mergeCell ref="G1002:H1002"/>
    <mergeCell ref="I1002:J1002"/>
    <mergeCell ref="K1002:L1002"/>
    <mergeCell ref="M1002:N1002"/>
    <mergeCell ref="F1001:G1001"/>
    <mergeCell ref="H1001:I1001"/>
    <mergeCell ref="J1001:K1001"/>
    <mergeCell ref="L1001:M1001"/>
    <mergeCell ref="N1001:O1001"/>
    <mergeCell ref="P1001:Q1001"/>
    <mergeCell ref="O1000:P1000"/>
    <mergeCell ref="Q1000:R1000"/>
    <mergeCell ref="S1000:T1000"/>
    <mergeCell ref="U1000:V1000"/>
    <mergeCell ref="W1000:X1000"/>
    <mergeCell ref="Y1000:Z1000"/>
    <mergeCell ref="R999:S999"/>
    <mergeCell ref="T999:U999"/>
    <mergeCell ref="V999:W999"/>
    <mergeCell ref="X999:Y999"/>
    <mergeCell ref="Z999:AA999"/>
    <mergeCell ref="E1000:F1000"/>
    <mergeCell ref="G1000:H1000"/>
    <mergeCell ref="I1000:J1000"/>
    <mergeCell ref="K1000:L1000"/>
    <mergeCell ref="M1000:N1000"/>
    <mergeCell ref="F999:G999"/>
    <mergeCell ref="H999:I999"/>
    <mergeCell ref="J999:K999"/>
    <mergeCell ref="L999:M999"/>
    <mergeCell ref="N999:O999"/>
    <mergeCell ref="P999:Q999"/>
    <mergeCell ref="O998:P998"/>
    <mergeCell ref="Q998:R998"/>
    <mergeCell ref="S998:T998"/>
    <mergeCell ref="U998:V998"/>
    <mergeCell ref="W998:X998"/>
    <mergeCell ref="Y998:Z998"/>
    <mergeCell ref="R997:S997"/>
    <mergeCell ref="T997:U997"/>
    <mergeCell ref="V997:W997"/>
    <mergeCell ref="X997:Y997"/>
    <mergeCell ref="Z997:AA997"/>
    <mergeCell ref="E998:F998"/>
    <mergeCell ref="G998:H998"/>
    <mergeCell ref="I998:J998"/>
    <mergeCell ref="K998:L998"/>
    <mergeCell ref="M998:N998"/>
    <mergeCell ref="F997:G997"/>
    <mergeCell ref="H997:I997"/>
    <mergeCell ref="J997:K997"/>
    <mergeCell ref="L997:M997"/>
    <mergeCell ref="N997:O997"/>
    <mergeCell ref="P997:Q997"/>
    <mergeCell ref="O996:P996"/>
    <mergeCell ref="Q996:R996"/>
    <mergeCell ref="S996:T996"/>
    <mergeCell ref="U996:V996"/>
    <mergeCell ref="W996:X996"/>
    <mergeCell ref="Y996:Z996"/>
    <mergeCell ref="R995:S995"/>
    <mergeCell ref="T995:U995"/>
    <mergeCell ref="V995:W995"/>
    <mergeCell ref="X995:Y995"/>
    <mergeCell ref="Z995:AA995"/>
    <mergeCell ref="E996:F996"/>
    <mergeCell ref="G996:H996"/>
    <mergeCell ref="I996:J996"/>
    <mergeCell ref="K996:L996"/>
    <mergeCell ref="M996:N996"/>
    <mergeCell ref="F995:G995"/>
    <mergeCell ref="H995:I995"/>
    <mergeCell ref="J995:K995"/>
    <mergeCell ref="L995:M995"/>
    <mergeCell ref="N995:O995"/>
    <mergeCell ref="P995:Q995"/>
    <mergeCell ref="O994:P994"/>
    <mergeCell ref="Q994:R994"/>
    <mergeCell ref="S994:T994"/>
    <mergeCell ref="U994:V994"/>
    <mergeCell ref="W994:X994"/>
    <mergeCell ref="Y994:Z994"/>
    <mergeCell ref="R993:S993"/>
    <mergeCell ref="T993:U993"/>
    <mergeCell ref="V993:W993"/>
    <mergeCell ref="X993:Y993"/>
    <mergeCell ref="Z993:AA993"/>
    <mergeCell ref="E994:F994"/>
    <mergeCell ref="G994:H994"/>
    <mergeCell ref="I994:J994"/>
    <mergeCell ref="K994:L994"/>
    <mergeCell ref="M994:N994"/>
    <mergeCell ref="F993:G993"/>
    <mergeCell ref="H993:I993"/>
    <mergeCell ref="J993:K993"/>
    <mergeCell ref="L993:M993"/>
    <mergeCell ref="N993:O993"/>
    <mergeCell ref="P993:Q993"/>
    <mergeCell ref="O992:P992"/>
    <mergeCell ref="Q992:R992"/>
    <mergeCell ref="S992:T992"/>
    <mergeCell ref="U992:V992"/>
    <mergeCell ref="W992:X992"/>
    <mergeCell ref="Y992:Z992"/>
    <mergeCell ref="R991:S991"/>
    <mergeCell ref="T991:U991"/>
    <mergeCell ref="V991:W991"/>
    <mergeCell ref="X991:Y991"/>
    <mergeCell ref="Z991:AA991"/>
    <mergeCell ref="E992:F992"/>
    <mergeCell ref="G992:H992"/>
    <mergeCell ref="I992:J992"/>
    <mergeCell ref="K992:L992"/>
    <mergeCell ref="M992:N992"/>
    <mergeCell ref="F991:G991"/>
    <mergeCell ref="H991:I991"/>
    <mergeCell ref="J991:K991"/>
    <mergeCell ref="L991:M991"/>
    <mergeCell ref="N991:O991"/>
    <mergeCell ref="P991:Q991"/>
    <mergeCell ref="O990:P990"/>
    <mergeCell ref="Q990:R990"/>
    <mergeCell ref="S990:T990"/>
    <mergeCell ref="U990:V990"/>
    <mergeCell ref="W990:X990"/>
    <mergeCell ref="Y990:Z990"/>
    <mergeCell ref="R989:S989"/>
    <mergeCell ref="T989:U989"/>
    <mergeCell ref="V989:W989"/>
    <mergeCell ref="X989:Y989"/>
    <mergeCell ref="Z989:AA989"/>
    <mergeCell ref="E990:F990"/>
    <mergeCell ref="G990:H990"/>
    <mergeCell ref="I990:J990"/>
    <mergeCell ref="K990:L990"/>
    <mergeCell ref="M990:N990"/>
    <mergeCell ref="F989:G989"/>
    <mergeCell ref="H989:I989"/>
    <mergeCell ref="J989:K989"/>
    <mergeCell ref="L989:M989"/>
    <mergeCell ref="N989:O989"/>
    <mergeCell ref="P989:Q989"/>
    <mergeCell ref="O988:P988"/>
    <mergeCell ref="Q988:R988"/>
    <mergeCell ref="S988:T988"/>
    <mergeCell ref="U988:V988"/>
    <mergeCell ref="W988:X988"/>
    <mergeCell ref="Y988:Z988"/>
    <mergeCell ref="R987:S987"/>
    <mergeCell ref="T987:U987"/>
    <mergeCell ref="V987:W987"/>
    <mergeCell ref="X987:Y987"/>
    <mergeCell ref="Z987:AA987"/>
    <mergeCell ref="E988:F988"/>
    <mergeCell ref="G988:H988"/>
    <mergeCell ref="I988:J988"/>
    <mergeCell ref="K988:L988"/>
    <mergeCell ref="M988:N988"/>
    <mergeCell ref="F987:G987"/>
    <mergeCell ref="H987:I987"/>
    <mergeCell ref="J987:K987"/>
    <mergeCell ref="L987:M987"/>
    <mergeCell ref="N987:O987"/>
    <mergeCell ref="P987:Q987"/>
    <mergeCell ref="O986:P986"/>
    <mergeCell ref="Q986:R986"/>
    <mergeCell ref="S986:T986"/>
    <mergeCell ref="U986:V986"/>
    <mergeCell ref="W986:X986"/>
    <mergeCell ref="Y986:Z986"/>
    <mergeCell ref="R985:S985"/>
    <mergeCell ref="T985:U985"/>
    <mergeCell ref="V985:W985"/>
    <mergeCell ref="X985:Y985"/>
    <mergeCell ref="Z985:AA985"/>
    <mergeCell ref="E986:F986"/>
    <mergeCell ref="G986:H986"/>
    <mergeCell ref="I986:J986"/>
    <mergeCell ref="K986:L986"/>
    <mergeCell ref="M986:N986"/>
    <mergeCell ref="F985:G985"/>
    <mergeCell ref="H985:I985"/>
    <mergeCell ref="J985:K985"/>
    <mergeCell ref="L985:M985"/>
    <mergeCell ref="N985:O985"/>
    <mergeCell ref="P985:Q985"/>
    <mergeCell ref="O984:P984"/>
    <mergeCell ref="Q984:R984"/>
    <mergeCell ref="S984:T984"/>
    <mergeCell ref="U984:V984"/>
    <mergeCell ref="W984:X984"/>
    <mergeCell ref="Y984:Z984"/>
    <mergeCell ref="R983:S983"/>
    <mergeCell ref="T983:U983"/>
    <mergeCell ref="V983:W983"/>
    <mergeCell ref="X983:Y983"/>
    <mergeCell ref="Z983:AA983"/>
    <mergeCell ref="E984:F984"/>
    <mergeCell ref="G984:H984"/>
    <mergeCell ref="I984:J984"/>
    <mergeCell ref="K984:L984"/>
    <mergeCell ref="M984:N984"/>
    <mergeCell ref="F983:G983"/>
    <mergeCell ref="H983:I983"/>
    <mergeCell ref="J983:K983"/>
    <mergeCell ref="L983:M983"/>
    <mergeCell ref="N983:O983"/>
    <mergeCell ref="P983:Q983"/>
    <mergeCell ref="O982:P982"/>
    <mergeCell ref="Q982:R982"/>
    <mergeCell ref="S982:T982"/>
    <mergeCell ref="U982:V982"/>
    <mergeCell ref="W982:X982"/>
    <mergeCell ref="Y982:Z982"/>
    <mergeCell ref="R981:S981"/>
    <mergeCell ref="T981:U981"/>
    <mergeCell ref="V981:W981"/>
    <mergeCell ref="X981:Y981"/>
    <mergeCell ref="Z981:AA981"/>
    <mergeCell ref="E982:F982"/>
    <mergeCell ref="G982:H982"/>
    <mergeCell ref="I982:J982"/>
    <mergeCell ref="K982:L982"/>
    <mergeCell ref="M982:N982"/>
    <mergeCell ref="F981:G981"/>
    <mergeCell ref="H981:I981"/>
    <mergeCell ref="J981:K981"/>
    <mergeCell ref="L981:M981"/>
    <mergeCell ref="N981:O981"/>
    <mergeCell ref="P981:Q981"/>
    <mergeCell ref="O980:P980"/>
    <mergeCell ref="Q980:R980"/>
    <mergeCell ref="S980:T980"/>
    <mergeCell ref="U980:V980"/>
    <mergeCell ref="W980:X980"/>
    <mergeCell ref="Y980:Z980"/>
    <mergeCell ref="R979:S979"/>
    <mergeCell ref="T979:U979"/>
    <mergeCell ref="V979:W979"/>
    <mergeCell ref="X979:Y979"/>
    <mergeCell ref="Z979:AA979"/>
    <mergeCell ref="E980:F980"/>
    <mergeCell ref="G980:H980"/>
    <mergeCell ref="I980:J980"/>
    <mergeCell ref="K980:L980"/>
    <mergeCell ref="M980:N980"/>
    <mergeCell ref="F979:G979"/>
    <mergeCell ref="H979:I979"/>
    <mergeCell ref="J979:K979"/>
    <mergeCell ref="L979:M979"/>
    <mergeCell ref="N979:O979"/>
    <mergeCell ref="P979:Q979"/>
    <mergeCell ref="O978:P978"/>
    <mergeCell ref="Q978:R978"/>
    <mergeCell ref="S978:T978"/>
    <mergeCell ref="U978:V978"/>
    <mergeCell ref="W978:X978"/>
    <mergeCell ref="Y978:Z978"/>
    <mergeCell ref="R977:S977"/>
    <mergeCell ref="T977:U977"/>
    <mergeCell ref="V977:W977"/>
    <mergeCell ref="X977:Y977"/>
    <mergeCell ref="Z977:AA977"/>
    <mergeCell ref="E978:F978"/>
    <mergeCell ref="G978:H978"/>
    <mergeCell ref="I978:J978"/>
    <mergeCell ref="K978:L978"/>
    <mergeCell ref="M978:N978"/>
    <mergeCell ref="F977:G977"/>
    <mergeCell ref="H977:I977"/>
    <mergeCell ref="J977:K977"/>
    <mergeCell ref="L977:M977"/>
    <mergeCell ref="N977:O977"/>
    <mergeCell ref="P977:Q977"/>
    <mergeCell ref="O976:P976"/>
    <mergeCell ref="Q976:R976"/>
    <mergeCell ref="S976:T976"/>
    <mergeCell ref="U976:V976"/>
    <mergeCell ref="W976:X976"/>
    <mergeCell ref="Y976:Z976"/>
    <mergeCell ref="R975:S975"/>
    <mergeCell ref="T975:U975"/>
    <mergeCell ref="V975:W975"/>
    <mergeCell ref="X975:Y975"/>
    <mergeCell ref="Z975:AA975"/>
    <mergeCell ref="E976:F976"/>
    <mergeCell ref="G976:H976"/>
    <mergeCell ref="I976:J976"/>
    <mergeCell ref="K976:L976"/>
    <mergeCell ref="M976:N976"/>
    <mergeCell ref="F975:G975"/>
    <mergeCell ref="H975:I975"/>
    <mergeCell ref="J975:K975"/>
    <mergeCell ref="L975:M975"/>
    <mergeCell ref="N975:O975"/>
    <mergeCell ref="P975:Q975"/>
    <mergeCell ref="O974:P974"/>
    <mergeCell ref="Q974:R974"/>
    <mergeCell ref="S974:T974"/>
    <mergeCell ref="U974:V974"/>
    <mergeCell ref="W974:X974"/>
    <mergeCell ref="Y974:Z974"/>
    <mergeCell ref="R973:S973"/>
    <mergeCell ref="T973:U973"/>
    <mergeCell ref="V973:W973"/>
    <mergeCell ref="X973:Y973"/>
    <mergeCell ref="Z973:AA973"/>
    <mergeCell ref="E974:F974"/>
    <mergeCell ref="G974:H974"/>
    <mergeCell ref="I974:J974"/>
    <mergeCell ref="K974:L974"/>
    <mergeCell ref="M974:N974"/>
    <mergeCell ref="F973:G973"/>
    <mergeCell ref="H973:I973"/>
    <mergeCell ref="J973:K973"/>
    <mergeCell ref="L973:M973"/>
    <mergeCell ref="N973:O973"/>
    <mergeCell ref="P973:Q973"/>
    <mergeCell ref="O972:P972"/>
    <mergeCell ref="Q972:R972"/>
    <mergeCell ref="S972:T972"/>
    <mergeCell ref="U972:V972"/>
    <mergeCell ref="W972:X972"/>
    <mergeCell ref="Y972:Z972"/>
    <mergeCell ref="R971:S971"/>
    <mergeCell ref="T971:U971"/>
    <mergeCell ref="V971:W971"/>
    <mergeCell ref="X971:Y971"/>
    <mergeCell ref="Z971:AA971"/>
    <mergeCell ref="E972:F972"/>
    <mergeCell ref="G972:H972"/>
    <mergeCell ref="I972:J972"/>
    <mergeCell ref="K972:L972"/>
    <mergeCell ref="M972:N972"/>
    <mergeCell ref="F971:G971"/>
    <mergeCell ref="H971:I971"/>
    <mergeCell ref="J971:K971"/>
    <mergeCell ref="L971:M971"/>
    <mergeCell ref="N971:O971"/>
    <mergeCell ref="P971:Q971"/>
    <mergeCell ref="O970:P970"/>
    <mergeCell ref="Q970:R970"/>
    <mergeCell ref="S970:T970"/>
    <mergeCell ref="U970:V970"/>
    <mergeCell ref="W970:X970"/>
    <mergeCell ref="Y970:Z970"/>
    <mergeCell ref="R969:S969"/>
    <mergeCell ref="T969:U969"/>
    <mergeCell ref="V969:W969"/>
    <mergeCell ref="X969:Y969"/>
    <mergeCell ref="Z969:AA969"/>
    <mergeCell ref="E970:F970"/>
    <mergeCell ref="G970:H970"/>
    <mergeCell ref="I970:J970"/>
    <mergeCell ref="K970:L970"/>
    <mergeCell ref="M970:N970"/>
    <mergeCell ref="F969:G969"/>
    <mergeCell ref="H969:I969"/>
    <mergeCell ref="J969:K969"/>
    <mergeCell ref="L969:M969"/>
    <mergeCell ref="N969:O969"/>
    <mergeCell ref="P969:Q969"/>
    <mergeCell ref="O968:P968"/>
    <mergeCell ref="Q968:R968"/>
    <mergeCell ref="S968:T968"/>
    <mergeCell ref="U968:V968"/>
    <mergeCell ref="W968:X968"/>
    <mergeCell ref="Y968:Z968"/>
    <mergeCell ref="R967:S967"/>
    <mergeCell ref="T967:U967"/>
    <mergeCell ref="V967:W967"/>
    <mergeCell ref="X967:Y967"/>
    <mergeCell ref="Z967:AA967"/>
    <mergeCell ref="E968:F968"/>
    <mergeCell ref="G968:H968"/>
    <mergeCell ref="I968:J968"/>
    <mergeCell ref="K968:L968"/>
    <mergeCell ref="M968:N968"/>
    <mergeCell ref="F967:G967"/>
    <mergeCell ref="H967:I967"/>
    <mergeCell ref="J967:K967"/>
    <mergeCell ref="L967:M967"/>
    <mergeCell ref="N967:O967"/>
    <mergeCell ref="P967:Q967"/>
    <mergeCell ref="O966:P966"/>
    <mergeCell ref="Q966:R966"/>
    <mergeCell ref="S966:T966"/>
    <mergeCell ref="U966:V966"/>
    <mergeCell ref="W966:X966"/>
    <mergeCell ref="Y966:Z966"/>
    <mergeCell ref="R965:S965"/>
    <mergeCell ref="T965:U965"/>
    <mergeCell ref="V965:W965"/>
    <mergeCell ref="X965:Y965"/>
    <mergeCell ref="Z965:AA965"/>
    <mergeCell ref="E966:F966"/>
    <mergeCell ref="G966:H966"/>
    <mergeCell ref="I966:J966"/>
    <mergeCell ref="K966:L966"/>
    <mergeCell ref="M966:N966"/>
    <mergeCell ref="F965:G965"/>
    <mergeCell ref="H965:I965"/>
    <mergeCell ref="J965:K965"/>
    <mergeCell ref="L965:M965"/>
    <mergeCell ref="N965:O965"/>
    <mergeCell ref="P965:Q965"/>
    <mergeCell ref="O964:P964"/>
    <mergeCell ref="Q964:R964"/>
    <mergeCell ref="S964:T964"/>
    <mergeCell ref="U964:V964"/>
    <mergeCell ref="W964:X964"/>
    <mergeCell ref="Y964:Z964"/>
    <mergeCell ref="R963:S963"/>
    <mergeCell ref="T963:U963"/>
    <mergeCell ref="V963:W963"/>
    <mergeCell ref="X963:Y963"/>
    <mergeCell ref="Z963:AA963"/>
    <mergeCell ref="E964:F964"/>
    <mergeCell ref="G964:H964"/>
    <mergeCell ref="I964:J964"/>
    <mergeCell ref="K964:L964"/>
    <mergeCell ref="M964:N964"/>
    <mergeCell ref="F963:G963"/>
    <mergeCell ref="H963:I963"/>
    <mergeCell ref="J963:K963"/>
    <mergeCell ref="L963:M963"/>
    <mergeCell ref="N963:O963"/>
    <mergeCell ref="P963:Q963"/>
    <mergeCell ref="O962:P962"/>
    <mergeCell ref="Q962:R962"/>
    <mergeCell ref="S962:T962"/>
    <mergeCell ref="U962:V962"/>
    <mergeCell ref="W962:X962"/>
    <mergeCell ref="Y962:Z962"/>
    <mergeCell ref="R961:S961"/>
    <mergeCell ref="T961:U961"/>
    <mergeCell ref="V961:W961"/>
    <mergeCell ref="X961:Y961"/>
    <mergeCell ref="Z961:AA961"/>
    <mergeCell ref="E962:F962"/>
    <mergeCell ref="G962:H962"/>
    <mergeCell ref="I962:J962"/>
    <mergeCell ref="K962:L962"/>
    <mergeCell ref="M962:N962"/>
    <mergeCell ref="F961:G961"/>
    <mergeCell ref="H961:I961"/>
    <mergeCell ref="J961:K961"/>
    <mergeCell ref="L961:M961"/>
    <mergeCell ref="N961:O961"/>
    <mergeCell ref="P961:Q961"/>
    <mergeCell ref="O960:P960"/>
    <mergeCell ref="Q960:R960"/>
    <mergeCell ref="S960:T960"/>
    <mergeCell ref="U960:V960"/>
    <mergeCell ref="W960:X960"/>
    <mergeCell ref="Y960:Z960"/>
    <mergeCell ref="R959:S959"/>
    <mergeCell ref="T959:U959"/>
    <mergeCell ref="V959:W959"/>
    <mergeCell ref="X959:Y959"/>
    <mergeCell ref="Z959:AA959"/>
    <mergeCell ref="E960:F960"/>
    <mergeCell ref="G960:H960"/>
    <mergeCell ref="I960:J960"/>
    <mergeCell ref="K960:L960"/>
    <mergeCell ref="M960:N960"/>
    <mergeCell ref="F959:G959"/>
    <mergeCell ref="H959:I959"/>
    <mergeCell ref="J959:K959"/>
    <mergeCell ref="L959:M959"/>
    <mergeCell ref="N959:O959"/>
    <mergeCell ref="P959:Q959"/>
    <mergeCell ref="O958:P958"/>
    <mergeCell ref="Q958:R958"/>
    <mergeCell ref="S958:T958"/>
    <mergeCell ref="U958:V958"/>
    <mergeCell ref="W958:X958"/>
    <mergeCell ref="Y958:Z958"/>
    <mergeCell ref="R957:S957"/>
    <mergeCell ref="T957:U957"/>
    <mergeCell ref="V957:W957"/>
    <mergeCell ref="X957:Y957"/>
    <mergeCell ref="Z957:AA957"/>
    <mergeCell ref="E958:F958"/>
    <mergeCell ref="G958:H958"/>
    <mergeCell ref="I958:J958"/>
    <mergeCell ref="K958:L958"/>
    <mergeCell ref="M958:N958"/>
    <mergeCell ref="F957:G957"/>
    <mergeCell ref="H957:I957"/>
    <mergeCell ref="J957:K957"/>
    <mergeCell ref="L957:M957"/>
    <mergeCell ref="N957:O957"/>
    <mergeCell ref="P957:Q957"/>
    <mergeCell ref="O956:P956"/>
    <mergeCell ref="Q956:R956"/>
    <mergeCell ref="S956:T956"/>
    <mergeCell ref="U956:V956"/>
    <mergeCell ref="W956:X956"/>
    <mergeCell ref="Y956:Z956"/>
    <mergeCell ref="R955:S955"/>
    <mergeCell ref="T955:U955"/>
    <mergeCell ref="V955:W955"/>
    <mergeCell ref="X955:Y955"/>
    <mergeCell ref="Z955:AA955"/>
    <mergeCell ref="E956:F956"/>
    <mergeCell ref="G956:H956"/>
    <mergeCell ref="I956:J956"/>
    <mergeCell ref="K956:L956"/>
    <mergeCell ref="M956:N956"/>
    <mergeCell ref="F955:G955"/>
    <mergeCell ref="H955:I955"/>
    <mergeCell ref="J955:K955"/>
    <mergeCell ref="L955:M955"/>
    <mergeCell ref="N955:O955"/>
    <mergeCell ref="P955:Q955"/>
    <mergeCell ref="O954:P954"/>
    <mergeCell ref="Q954:R954"/>
    <mergeCell ref="S954:T954"/>
    <mergeCell ref="U954:V954"/>
    <mergeCell ref="W954:X954"/>
    <mergeCell ref="Y954:Z954"/>
    <mergeCell ref="R953:S953"/>
    <mergeCell ref="T953:U953"/>
    <mergeCell ref="V953:W953"/>
    <mergeCell ref="X953:Y953"/>
    <mergeCell ref="Z953:AA953"/>
    <mergeCell ref="E954:F954"/>
    <mergeCell ref="G954:H954"/>
    <mergeCell ref="I954:J954"/>
    <mergeCell ref="K954:L954"/>
    <mergeCell ref="M954:N954"/>
    <mergeCell ref="F953:G953"/>
    <mergeCell ref="H953:I953"/>
    <mergeCell ref="J953:K953"/>
    <mergeCell ref="L953:M953"/>
    <mergeCell ref="N953:O953"/>
    <mergeCell ref="P953:Q953"/>
    <mergeCell ref="O952:P952"/>
    <mergeCell ref="Q952:R952"/>
    <mergeCell ref="S952:T952"/>
    <mergeCell ref="U952:V952"/>
    <mergeCell ref="W952:X952"/>
    <mergeCell ref="Y952:Z952"/>
    <mergeCell ref="R951:S951"/>
    <mergeCell ref="T951:U951"/>
    <mergeCell ref="V951:W951"/>
    <mergeCell ref="X951:Y951"/>
    <mergeCell ref="Z951:AA951"/>
    <mergeCell ref="E952:F952"/>
    <mergeCell ref="G952:H952"/>
    <mergeCell ref="I952:J952"/>
    <mergeCell ref="K952:L952"/>
    <mergeCell ref="M952:N952"/>
    <mergeCell ref="F951:G951"/>
    <mergeCell ref="H951:I951"/>
    <mergeCell ref="J951:K951"/>
    <mergeCell ref="L951:M951"/>
    <mergeCell ref="N951:O951"/>
    <mergeCell ref="P951:Q951"/>
    <mergeCell ref="O950:P950"/>
    <mergeCell ref="Q950:R950"/>
    <mergeCell ref="S950:T950"/>
    <mergeCell ref="U950:V950"/>
    <mergeCell ref="W950:X950"/>
    <mergeCell ref="Y950:Z950"/>
    <mergeCell ref="R949:S949"/>
    <mergeCell ref="T949:U949"/>
    <mergeCell ref="V949:W949"/>
    <mergeCell ref="X949:Y949"/>
    <mergeCell ref="Z949:AA949"/>
    <mergeCell ref="E950:F950"/>
    <mergeCell ref="G950:H950"/>
    <mergeCell ref="I950:J950"/>
    <mergeCell ref="K950:L950"/>
    <mergeCell ref="M950:N950"/>
    <mergeCell ref="F949:G949"/>
    <mergeCell ref="H949:I949"/>
    <mergeCell ref="J949:K949"/>
    <mergeCell ref="L949:M949"/>
    <mergeCell ref="N949:O949"/>
    <mergeCell ref="P949:Q949"/>
    <mergeCell ref="O948:P948"/>
    <mergeCell ref="Q948:R948"/>
    <mergeCell ref="S948:T948"/>
    <mergeCell ref="U948:V948"/>
    <mergeCell ref="W948:X948"/>
    <mergeCell ref="Y948:Z948"/>
    <mergeCell ref="R947:S947"/>
    <mergeCell ref="T947:U947"/>
    <mergeCell ref="V947:W947"/>
    <mergeCell ref="X947:Y947"/>
    <mergeCell ref="Z947:AA947"/>
    <mergeCell ref="E948:F948"/>
    <mergeCell ref="G948:H948"/>
    <mergeCell ref="I948:J948"/>
    <mergeCell ref="K948:L948"/>
    <mergeCell ref="M948:N948"/>
    <mergeCell ref="F947:G947"/>
    <mergeCell ref="H947:I947"/>
    <mergeCell ref="J947:K947"/>
    <mergeCell ref="L947:M947"/>
    <mergeCell ref="N947:O947"/>
    <mergeCell ref="P947:Q947"/>
    <mergeCell ref="O946:P946"/>
    <mergeCell ref="Q946:R946"/>
    <mergeCell ref="S946:T946"/>
    <mergeCell ref="U946:V946"/>
    <mergeCell ref="W946:X946"/>
    <mergeCell ref="Y946:Z946"/>
    <mergeCell ref="R945:S945"/>
    <mergeCell ref="T945:U945"/>
    <mergeCell ref="V945:W945"/>
    <mergeCell ref="X945:Y945"/>
    <mergeCell ref="Z945:AA945"/>
    <mergeCell ref="E946:F946"/>
    <mergeCell ref="G946:H946"/>
    <mergeCell ref="I946:J946"/>
    <mergeCell ref="K946:L946"/>
    <mergeCell ref="M946:N946"/>
    <mergeCell ref="F945:G945"/>
    <mergeCell ref="H945:I945"/>
    <mergeCell ref="J945:K945"/>
    <mergeCell ref="L945:M945"/>
    <mergeCell ref="N945:O945"/>
    <mergeCell ref="P945:Q945"/>
    <mergeCell ref="O944:P944"/>
    <mergeCell ref="Q944:R944"/>
    <mergeCell ref="S944:T944"/>
    <mergeCell ref="U944:V944"/>
    <mergeCell ref="W944:X944"/>
    <mergeCell ref="Y944:Z944"/>
    <mergeCell ref="R943:S943"/>
    <mergeCell ref="T943:U943"/>
    <mergeCell ref="V943:W943"/>
    <mergeCell ref="X943:Y943"/>
    <mergeCell ref="Z943:AA943"/>
    <mergeCell ref="E944:F944"/>
    <mergeCell ref="G944:H944"/>
    <mergeCell ref="I944:J944"/>
    <mergeCell ref="K944:L944"/>
    <mergeCell ref="M944:N944"/>
    <mergeCell ref="F943:G943"/>
    <mergeCell ref="H943:I943"/>
    <mergeCell ref="J943:K943"/>
    <mergeCell ref="L943:M943"/>
    <mergeCell ref="N943:O943"/>
    <mergeCell ref="P943:Q943"/>
    <mergeCell ref="O942:P942"/>
    <mergeCell ref="Q942:R942"/>
    <mergeCell ref="S942:T942"/>
    <mergeCell ref="U942:V942"/>
    <mergeCell ref="W942:X942"/>
    <mergeCell ref="Y942:Z942"/>
    <mergeCell ref="R941:S941"/>
    <mergeCell ref="T941:U941"/>
    <mergeCell ref="V941:W941"/>
    <mergeCell ref="X941:Y941"/>
    <mergeCell ref="Z941:AA941"/>
    <mergeCell ref="E942:F942"/>
    <mergeCell ref="G942:H942"/>
    <mergeCell ref="I942:J942"/>
    <mergeCell ref="K942:L942"/>
    <mergeCell ref="M942:N942"/>
    <mergeCell ref="F941:G941"/>
    <mergeCell ref="H941:I941"/>
    <mergeCell ref="J941:K941"/>
    <mergeCell ref="L941:M941"/>
    <mergeCell ref="N941:O941"/>
    <mergeCell ref="P941:Q941"/>
    <mergeCell ref="O940:P940"/>
    <mergeCell ref="Q940:R940"/>
    <mergeCell ref="S940:T940"/>
    <mergeCell ref="U940:V940"/>
    <mergeCell ref="W940:X940"/>
    <mergeCell ref="Y940:Z940"/>
    <mergeCell ref="R939:S939"/>
    <mergeCell ref="T939:U939"/>
    <mergeCell ref="V939:W939"/>
    <mergeCell ref="X939:Y939"/>
    <mergeCell ref="Z939:AA939"/>
    <mergeCell ref="E940:F940"/>
    <mergeCell ref="G940:H940"/>
    <mergeCell ref="I940:J940"/>
    <mergeCell ref="K940:L940"/>
    <mergeCell ref="M940:N940"/>
    <mergeCell ref="F939:G939"/>
    <mergeCell ref="H939:I939"/>
    <mergeCell ref="J939:K939"/>
    <mergeCell ref="L939:M939"/>
    <mergeCell ref="N939:O939"/>
    <mergeCell ref="P939:Q939"/>
    <mergeCell ref="O938:P938"/>
    <mergeCell ref="Q938:R938"/>
    <mergeCell ref="S938:T938"/>
    <mergeCell ref="U938:V938"/>
    <mergeCell ref="W938:X938"/>
    <mergeCell ref="Y938:Z938"/>
    <mergeCell ref="R937:S937"/>
    <mergeCell ref="T937:U937"/>
    <mergeCell ref="V937:W937"/>
    <mergeCell ref="X937:Y937"/>
    <mergeCell ref="Z937:AA937"/>
    <mergeCell ref="E938:F938"/>
    <mergeCell ref="G938:H938"/>
    <mergeCell ref="I938:J938"/>
    <mergeCell ref="K938:L938"/>
    <mergeCell ref="M938:N938"/>
    <mergeCell ref="F937:G937"/>
    <mergeCell ref="H937:I937"/>
    <mergeCell ref="J937:K937"/>
    <mergeCell ref="L937:M937"/>
    <mergeCell ref="N937:O937"/>
    <mergeCell ref="P937:Q937"/>
    <mergeCell ref="O936:P936"/>
    <mergeCell ref="Q936:R936"/>
    <mergeCell ref="S936:T936"/>
    <mergeCell ref="U936:V936"/>
    <mergeCell ref="W936:X936"/>
    <mergeCell ref="Y936:Z936"/>
    <mergeCell ref="R935:S935"/>
    <mergeCell ref="T935:U935"/>
    <mergeCell ref="V935:W935"/>
    <mergeCell ref="X935:Y935"/>
    <mergeCell ref="Z935:AA935"/>
    <mergeCell ref="E936:F936"/>
    <mergeCell ref="G936:H936"/>
    <mergeCell ref="I936:J936"/>
    <mergeCell ref="K936:L936"/>
    <mergeCell ref="M936:N936"/>
    <mergeCell ref="F935:G935"/>
    <mergeCell ref="H935:I935"/>
    <mergeCell ref="J935:K935"/>
    <mergeCell ref="L935:M935"/>
    <mergeCell ref="N935:O935"/>
    <mergeCell ref="P935:Q935"/>
    <mergeCell ref="O934:P934"/>
    <mergeCell ref="Q934:R934"/>
    <mergeCell ref="S934:T934"/>
    <mergeCell ref="U934:V934"/>
    <mergeCell ref="W934:X934"/>
    <mergeCell ref="Y934:Z934"/>
    <mergeCell ref="R933:S933"/>
    <mergeCell ref="T933:U933"/>
    <mergeCell ref="V933:W933"/>
    <mergeCell ref="X933:Y933"/>
    <mergeCell ref="Z933:AA933"/>
    <mergeCell ref="E934:F934"/>
    <mergeCell ref="G934:H934"/>
    <mergeCell ref="I934:J934"/>
    <mergeCell ref="K934:L934"/>
    <mergeCell ref="M934:N934"/>
    <mergeCell ref="F933:G933"/>
    <mergeCell ref="H933:I933"/>
    <mergeCell ref="J933:K933"/>
    <mergeCell ref="L933:M933"/>
    <mergeCell ref="N933:O933"/>
    <mergeCell ref="P933:Q933"/>
    <mergeCell ref="O932:P932"/>
    <mergeCell ref="Q932:R932"/>
    <mergeCell ref="S932:T932"/>
    <mergeCell ref="U932:V932"/>
    <mergeCell ref="W932:X932"/>
    <mergeCell ref="Y932:Z932"/>
    <mergeCell ref="R931:S931"/>
    <mergeCell ref="T931:U931"/>
    <mergeCell ref="V931:W931"/>
    <mergeCell ref="X931:Y931"/>
    <mergeCell ref="Z931:AA931"/>
    <mergeCell ref="E932:F932"/>
    <mergeCell ref="G932:H932"/>
    <mergeCell ref="I932:J932"/>
    <mergeCell ref="K932:L932"/>
    <mergeCell ref="M932:N932"/>
    <mergeCell ref="F931:G931"/>
    <mergeCell ref="H931:I931"/>
    <mergeCell ref="J931:K931"/>
    <mergeCell ref="L931:M931"/>
    <mergeCell ref="N931:O931"/>
    <mergeCell ref="P931:Q931"/>
    <mergeCell ref="O930:P930"/>
    <mergeCell ref="Q930:R930"/>
    <mergeCell ref="S930:T930"/>
    <mergeCell ref="U930:V930"/>
    <mergeCell ref="W930:X930"/>
    <mergeCell ref="Y930:Z930"/>
    <mergeCell ref="R929:S929"/>
    <mergeCell ref="T929:U929"/>
    <mergeCell ref="V929:W929"/>
    <mergeCell ref="X929:Y929"/>
    <mergeCell ref="Z929:AA929"/>
    <mergeCell ref="E930:F930"/>
    <mergeCell ref="G930:H930"/>
    <mergeCell ref="I930:J930"/>
    <mergeCell ref="K930:L930"/>
    <mergeCell ref="M930:N930"/>
    <mergeCell ref="F929:G929"/>
    <mergeCell ref="H929:I929"/>
    <mergeCell ref="J929:K929"/>
    <mergeCell ref="L929:M929"/>
    <mergeCell ref="N929:O929"/>
    <mergeCell ref="P929:Q929"/>
    <mergeCell ref="O928:P928"/>
    <mergeCell ref="Q928:R928"/>
    <mergeCell ref="S928:T928"/>
    <mergeCell ref="U928:V928"/>
    <mergeCell ref="W928:X928"/>
    <mergeCell ref="Y928:Z928"/>
    <mergeCell ref="R927:S927"/>
    <mergeCell ref="T927:U927"/>
    <mergeCell ref="V927:W927"/>
    <mergeCell ref="X927:Y927"/>
    <mergeCell ref="Z927:AA927"/>
    <mergeCell ref="E928:F928"/>
    <mergeCell ref="G928:H928"/>
    <mergeCell ref="I928:J928"/>
    <mergeCell ref="K928:L928"/>
    <mergeCell ref="M928:N928"/>
    <mergeCell ref="F927:G927"/>
    <mergeCell ref="H927:I927"/>
    <mergeCell ref="J927:K927"/>
    <mergeCell ref="L927:M927"/>
    <mergeCell ref="N927:O927"/>
    <mergeCell ref="P927:Q927"/>
    <mergeCell ref="O926:P926"/>
    <mergeCell ref="Q926:R926"/>
    <mergeCell ref="S926:T926"/>
    <mergeCell ref="U926:V926"/>
    <mergeCell ref="W926:X926"/>
    <mergeCell ref="Y926:Z926"/>
    <mergeCell ref="R925:S925"/>
    <mergeCell ref="T925:U925"/>
    <mergeCell ref="V925:W925"/>
    <mergeCell ref="X925:Y925"/>
    <mergeCell ref="Z925:AA925"/>
    <mergeCell ref="E926:F926"/>
    <mergeCell ref="G926:H926"/>
    <mergeCell ref="I926:J926"/>
    <mergeCell ref="K926:L926"/>
    <mergeCell ref="M926:N926"/>
    <mergeCell ref="F925:G925"/>
    <mergeCell ref="H925:I925"/>
    <mergeCell ref="J925:K925"/>
    <mergeCell ref="L925:M925"/>
    <mergeCell ref="N925:O925"/>
    <mergeCell ref="P925:Q925"/>
    <mergeCell ref="O924:P924"/>
    <mergeCell ref="Q924:R924"/>
    <mergeCell ref="S924:T924"/>
    <mergeCell ref="U924:V924"/>
    <mergeCell ref="W924:X924"/>
    <mergeCell ref="Y924:Z924"/>
    <mergeCell ref="R923:S923"/>
    <mergeCell ref="T923:U923"/>
    <mergeCell ref="V923:W923"/>
    <mergeCell ref="X923:Y923"/>
    <mergeCell ref="Z923:AA923"/>
    <mergeCell ref="E924:F924"/>
    <mergeCell ref="G924:H924"/>
    <mergeCell ref="I924:J924"/>
    <mergeCell ref="K924:L924"/>
    <mergeCell ref="M924:N924"/>
    <mergeCell ref="F923:G923"/>
    <mergeCell ref="H923:I923"/>
    <mergeCell ref="J923:K923"/>
    <mergeCell ref="L923:M923"/>
    <mergeCell ref="N923:O923"/>
    <mergeCell ref="P923:Q923"/>
    <mergeCell ref="O922:P922"/>
    <mergeCell ref="Q922:R922"/>
    <mergeCell ref="S922:T922"/>
    <mergeCell ref="U922:V922"/>
    <mergeCell ref="W922:X922"/>
    <mergeCell ref="Y922:Z922"/>
    <mergeCell ref="R921:S921"/>
    <mergeCell ref="T921:U921"/>
    <mergeCell ref="V921:W921"/>
    <mergeCell ref="X921:Y921"/>
    <mergeCell ref="Z921:AA921"/>
    <mergeCell ref="E922:F922"/>
    <mergeCell ref="G922:H922"/>
    <mergeCell ref="I922:J922"/>
    <mergeCell ref="K922:L922"/>
    <mergeCell ref="M922:N922"/>
    <mergeCell ref="F921:G921"/>
    <mergeCell ref="H921:I921"/>
    <mergeCell ref="J921:K921"/>
    <mergeCell ref="L921:M921"/>
    <mergeCell ref="N921:O921"/>
    <mergeCell ref="P921:Q921"/>
    <mergeCell ref="O920:P920"/>
    <mergeCell ref="Q920:R920"/>
    <mergeCell ref="S920:T920"/>
    <mergeCell ref="U920:V920"/>
    <mergeCell ref="W920:X920"/>
    <mergeCell ref="Y920:Z920"/>
    <mergeCell ref="R919:S919"/>
    <mergeCell ref="T919:U919"/>
    <mergeCell ref="V919:W919"/>
    <mergeCell ref="X919:Y919"/>
    <mergeCell ref="Z919:AA919"/>
    <mergeCell ref="E920:F920"/>
    <mergeCell ref="G920:H920"/>
    <mergeCell ref="I920:J920"/>
    <mergeCell ref="K920:L920"/>
    <mergeCell ref="M920:N920"/>
    <mergeCell ref="F919:G919"/>
    <mergeCell ref="H919:I919"/>
    <mergeCell ref="J919:K919"/>
    <mergeCell ref="L919:M919"/>
    <mergeCell ref="N919:O919"/>
    <mergeCell ref="P919:Q919"/>
    <mergeCell ref="O918:P918"/>
    <mergeCell ref="Q918:R918"/>
    <mergeCell ref="S918:T918"/>
    <mergeCell ref="U918:V918"/>
    <mergeCell ref="W918:X918"/>
    <mergeCell ref="Y918:Z918"/>
    <mergeCell ref="R917:S917"/>
    <mergeCell ref="T917:U917"/>
    <mergeCell ref="V917:W917"/>
    <mergeCell ref="X917:Y917"/>
    <mergeCell ref="Z917:AA917"/>
    <mergeCell ref="E918:F918"/>
    <mergeCell ref="G918:H918"/>
    <mergeCell ref="I918:J918"/>
    <mergeCell ref="K918:L918"/>
    <mergeCell ref="M918:N918"/>
    <mergeCell ref="F917:G917"/>
    <mergeCell ref="H917:I917"/>
    <mergeCell ref="J917:K917"/>
    <mergeCell ref="L917:M917"/>
    <mergeCell ref="N917:O917"/>
    <mergeCell ref="P917:Q917"/>
    <mergeCell ref="O916:P916"/>
    <mergeCell ref="Q916:R916"/>
    <mergeCell ref="S916:T916"/>
    <mergeCell ref="U916:V916"/>
    <mergeCell ref="W916:X916"/>
    <mergeCell ref="Y916:Z916"/>
    <mergeCell ref="R915:S915"/>
    <mergeCell ref="T915:U915"/>
    <mergeCell ref="V915:W915"/>
    <mergeCell ref="X915:Y915"/>
    <mergeCell ref="Z915:AA915"/>
    <mergeCell ref="E916:F916"/>
    <mergeCell ref="G916:H916"/>
    <mergeCell ref="I916:J916"/>
    <mergeCell ref="K916:L916"/>
    <mergeCell ref="M916:N916"/>
    <mergeCell ref="F915:G915"/>
    <mergeCell ref="H915:I915"/>
    <mergeCell ref="J915:K915"/>
    <mergeCell ref="L915:M915"/>
    <mergeCell ref="N915:O915"/>
    <mergeCell ref="P915:Q915"/>
    <mergeCell ref="O914:P914"/>
    <mergeCell ref="Q914:R914"/>
    <mergeCell ref="S914:T914"/>
    <mergeCell ref="U914:V914"/>
    <mergeCell ref="W914:X914"/>
    <mergeCell ref="Y914:Z914"/>
    <mergeCell ref="R913:S913"/>
    <mergeCell ref="T913:U913"/>
    <mergeCell ref="V913:W913"/>
    <mergeCell ref="X913:Y913"/>
    <mergeCell ref="Z913:AA913"/>
    <mergeCell ref="E914:F914"/>
    <mergeCell ref="G914:H914"/>
    <mergeCell ref="I914:J914"/>
    <mergeCell ref="K914:L914"/>
    <mergeCell ref="M914:N914"/>
    <mergeCell ref="F913:G913"/>
    <mergeCell ref="H913:I913"/>
    <mergeCell ref="J913:K913"/>
    <mergeCell ref="L913:M913"/>
    <mergeCell ref="N913:O913"/>
    <mergeCell ref="P913:Q913"/>
    <mergeCell ref="O912:P912"/>
    <mergeCell ref="Q912:R912"/>
    <mergeCell ref="S912:T912"/>
    <mergeCell ref="U912:V912"/>
    <mergeCell ref="W912:X912"/>
    <mergeCell ref="Y912:Z912"/>
    <mergeCell ref="R911:S911"/>
    <mergeCell ref="T911:U911"/>
    <mergeCell ref="V911:W911"/>
    <mergeCell ref="X911:Y911"/>
    <mergeCell ref="Z911:AA911"/>
    <mergeCell ref="E912:F912"/>
    <mergeCell ref="G912:H912"/>
    <mergeCell ref="I912:J912"/>
    <mergeCell ref="K912:L912"/>
    <mergeCell ref="M912:N912"/>
    <mergeCell ref="F911:G911"/>
    <mergeCell ref="H911:I911"/>
    <mergeCell ref="J911:K911"/>
    <mergeCell ref="L911:M911"/>
    <mergeCell ref="N911:O911"/>
    <mergeCell ref="P911:Q911"/>
    <mergeCell ref="O910:P910"/>
    <mergeCell ref="Q910:R910"/>
    <mergeCell ref="S910:T910"/>
    <mergeCell ref="U910:V910"/>
    <mergeCell ref="W910:X910"/>
    <mergeCell ref="Y910:Z910"/>
    <mergeCell ref="R909:S909"/>
    <mergeCell ref="T909:U909"/>
    <mergeCell ref="V909:W909"/>
    <mergeCell ref="X909:Y909"/>
    <mergeCell ref="Z909:AA909"/>
    <mergeCell ref="E910:F910"/>
    <mergeCell ref="G910:H910"/>
    <mergeCell ref="I910:J910"/>
    <mergeCell ref="K910:L910"/>
    <mergeCell ref="M910:N910"/>
    <mergeCell ref="F909:G909"/>
    <mergeCell ref="H909:I909"/>
    <mergeCell ref="J909:K909"/>
    <mergeCell ref="L909:M909"/>
    <mergeCell ref="N909:O909"/>
    <mergeCell ref="P909:Q909"/>
    <mergeCell ref="O908:P908"/>
    <mergeCell ref="Q908:R908"/>
    <mergeCell ref="S908:T908"/>
    <mergeCell ref="U908:V908"/>
    <mergeCell ref="W908:X908"/>
    <mergeCell ref="Y908:Z908"/>
    <mergeCell ref="R907:S907"/>
    <mergeCell ref="T907:U907"/>
    <mergeCell ref="V907:W907"/>
    <mergeCell ref="X907:Y907"/>
    <mergeCell ref="Z907:AA907"/>
    <mergeCell ref="E908:F908"/>
    <mergeCell ref="G908:H908"/>
    <mergeCell ref="I908:J908"/>
    <mergeCell ref="K908:L908"/>
    <mergeCell ref="M908:N908"/>
    <mergeCell ref="F907:G907"/>
    <mergeCell ref="H907:I907"/>
    <mergeCell ref="J907:K907"/>
    <mergeCell ref="L907:M907"/>
    <mergeCell ref="N907:O907"/>
    <mergeCell ref="P907:Q907"/>
    <mergeCell ref="O906:P906"/>
    <mergeCell ref="Q906:R906"/>
    <mergeCell ref="S906:T906"/>
    <mergeCell ref="U906:V906"/>
    <mergeCell ref="W906:X906"/>
    <mergeCell ref="Y906:Z906"/>
    <mergeCell ref="R905:S905"/>
    <mergeCell ref="T905:U905"/>
    <mergeCell ref="V905:W905"/>
    <mergeCell ref="X905:Y905"/>
    <mergeCell ref="Z905:AA905"/>
    <mergeCell ref="E906:F906"/>
    <mergeCell ref="G906:H906"/>
    <mergeCell ref="I906:J906"/>
    <mergeCell ref="K906:L906"/>
    <mergeCell ref="M906:N906"/>
    <mergeCell ref="F905:G905"/>
    <mergeCell ref="H905:I905"/>
    <mergeCell ref="J905:K905"/>
    <mergeCell ref="L905:M905"/>
    <mergeCell ref="N905:O905"/>
    <mergeCell ref="P905:Q905"/>
    <mergeCell ref="O904:P904"/>
    <mergeCell ref="Q904:R904"/>
    <mergeCell ref="S904:T904"/>
    <mergeCell ref="U904:V904"/>
    <mergeCell ref="W904:X904"/>
    <mergeCell ref="Y904:Z904"/>
    <mergeCell ref="R903:S903"/>
    <mergeCell ref="T903:U903"/>
    <mergeCell ref="V903:W903"/>
    <mergeCell ref="X903:Y903"/>
    <mergeCell ref="Z903:AA903"/>
    <mergeCell ref="E904:F904"/>
    <mergeCell ref="G904:H904"/>
    <mergeCell ref="I904:J904"/>
    <mergeCell ref="K904:L904"/>
    <mergeCell ref="M904:N904"/>
    <mergeCell ref="F903:G903"/>
    <mergeCell ref="H903:I903"/>
    <mergeCell ref="J903:K903"/>
    <mergeCell ref="L903:M903"/>
    <mergeCell ref="N903:O903"/>
    <mergeCell ref="P903:Q903"/>
    <mergeCell ref="O902:P902"/>
    <mergeCell ref="Q902:R902"/>
    <mergeCell ref="S902:T902"/>
    <mergeCell ref="U902:V902"/>
    <mergeCell ref="W902:X902"/>
    <mergeCell ref="Y902:Z902"/>
    <mergeCell ref="R901:S901"/>
    <mergeCell ref="T901:U901"/>
    <mergeCell ref="V901:W901"/>
    <mergeCell ref="X901:Y901"/>
    <mergeCell ref="Z901:AA901"/>
    <mergeCell ref="E902:F902"/>
    <mergeCell ref="G902:H902"/>
    <mergeCell ref="I902:J902"/>
    <mergeCell ref="K902:L902"/>
    <mergeCell ref="M902:N902"/>
    <mergeCell ref="F901:G901"/>
    <mergeCell ref="H901:I901"/>
    <mergeCell ref="J901:K901"/>
    <mergeCell ref="L901:M901"/>
    <mergeCell ref="N901:O901"/>
    <mergeCell ref="P901:Q901"/>
    <mergeCell ref="O900:P900"/>
    <mergeCell ref="Q900:R900"/>
    <mergeCell ref="S900:T900"/>
    <mergeCell ref="U900:V900"/>
    <mergeCell ref="W900:X900"/>
    <mergeCell ref="Y900:Z900"/>
    <mergeCell ref="R899:S899"/>
    <mergeCell ref="T899:U899"/>
    <mergeCell ref="V899:W899"/>
    <mergeCell ref="X899:Y899"/>
    <mergeCell ref="Z899:AA899"/>
    <mergeCell ref="E900:F900"/>
    <mergeCell ref="G900:H900"/>
    <mergeCell ref="I900:J900"/>
    <mergeCell ref="K900:L900"/>
    <mergeCell ref="M900:N900"/>
    <mergeCell ref="F899:G899"/>
    <mergeCell ref="H899:I899"/>
    <mergeCell ref="J899:K899"/>
    <mergeCell ref="L899:M899"/>
    <mergeCell ref="N899:O899"/>
    <mergeCell ref="P899:Q899"/>
    <mergeCell ref="O898:P898"/>
    <mergeCell ref="Q898:R898"/>
    <mergeCell ref="S898:T898"/>
    <mergeCell ref="U898:V898"/>
    <mergeCell ref="W898:X898"/>
    <mergeCell ref="Y898:Z898"/>
    <mergeCell ref="R897:S897"/>
    <mergeCell ref="T897:U897"/>
    <mergeCell ref="V897:W897"/>
    <mergeCell ref="X897:Y897"/>
    <mergeCell ref="Z897:AA897"/>
    <mergeCell ref="E898:F898"/>
    <mergeCell ref="G898:H898"/>
    <mergeCell ref="I898:J898"/>
    <mergeCell ref="K898:L898"/>
    <mergeCell ref="M898:N898"/>
    <mergeCell ref="F897:G897"/>
    <mergeCell ref="H897:I897"/>
    <mergeCell ref="J897:K897"/>
    <mergeCell ref="L897:M897"/>
    <mergeCell ref="N897:O897"/>
    <mergeCell ref="P897:Q897"/>
    <mergeCell ref="O896:P896"/>
    <mergeCell ref="Q896:R896"/>
    <mergeCell ref="S896:T896"/>
    <mergeCell ref="U896:V896"/>
    <mergeCell ref="W896:X896"/>
    <mergeCell ref="Y896:Z896"/>
    <mergeCell ref="R895:S895"/>
    <mergeCell ref="T895:U895"/>
    <mergeCell ref="V895:W895"/>
    <mergeCell ref="X895:Y895"/>
    <mergeCell ref="Z895:AA895"/>
    <mergeCell ref="E896:F896"/>
    <mergeCell ref="G896:H896"/>
    <mergeCell ref="I896:J896"/>
    <mergeCell ref="K896:L896"/>
    <mergeCell ref="M896:N896"/>
    <mergeCell ref="F895:G895"/>
    <mergeCell ref="H895:I895"/>
    <mergeCell ref="J895:K895"/>
    <mergeCell ref="L895:M895"/>
    <mergeCell ref="N895:O895"/>
    <mergeCell ref="P895:Q895"/>
    <mergeCell ref="O894:P894"/>
    <mergeCell ref="Q894:R894"/>
    <mergeCell ref="S894:T894"/>
    <mergeCell ref="U894:V894"/>
    <mergeCell ref="W894:X894"/>
    <mergeCell ref="Y894:Z894"/>
    <mergeCell ref="R893:S893"/>
    <mergeCell ref="T893:U893"/>
    <mergeCell ref="V893:W893"/>
    <mergeCell ref="X893:Y893"/>
    <mergeCell ref="Z893:AA893"/>
    <mergeCell ref="E894:F894"/>
    <mergeCell ref="G894:H894"/>
    <mergeCell ref="I894:J894"/>
    <mergeCell ref="K894:L894"/>
    <mergeCell ref="M894:N894"/>
    <mergeCell ref="F893:G893"/>
    <mergeCell ref="H893:I893"/>
    <mergeCell ref="J893:K893"/>
    <mergeCell ref="L893:M893"/>
    <mergeCell ref="N893:O893"/>
    <mergeCell ref="P893:Q893"/>
    <mergeCell ref="O892:P892"/>
    <mergeCell ref="Q892:R892"/>
    <mergeCell ref="S892:T892"/>
    <mergeCell ref="U892:V892"/>
    <mergeCell ref="W892:X892"/>
    <mergeCell ref="Y892:Z892"/>
    <mergeCell ref="R891:S891"/>
    <mergeCell ref="T891:U891"/>
    <mergeCell ref="V891:W891"/>
    <mergeCell ref="X891:Y891"/>
    <mergeCell ref="Z891:AA891"/>
    <mergeCell ref="E892:F892"/>
    <mergeCell ref="G892:H892"/>
    <mergeCell ref="I892:J892"/>
    <mergeCell ref="K892:L892"/>
    <mergeCell ref="M892:N892"/>
    <mergeCell ref="F891:G891"/>
    <mergeCell ref="H891:I891"/>
    <mergeCell ref="J891:K891"/>
    <mergeCell ref="L891:M891"/>
    <mergeCell ref="N891:O891"/>
    <mergeCell ref="P891:Q891"/>
    <mergeCell ref="O890:P890"/>
    <mergeCell ref="Q890:R890"/>
    <mergeCell ref="S890:T890"/>
    <mergeCell ref="U890:V890"/>
    <mergeCell ref="W890:X890"/>
    <mergeCell ref="Y890:Z890"/>
    <mergeCell ref="R889:S889"/>
    <mergeCell ref="T889:U889"/>
    <mergeCell ref="V889:W889"/>
    <mergeCell ref="X889:Y889"/>
    <mergeCell ref="Z889:AA889"/>
    <mergeCell ref="E890:F890"/>
    <mergeCell ref="G890:H890"/>
    <mergeCell ref="I890:J890"/>
    <mergeCell ref="K890:L890"/>
    <mergeCell ref="M890:N890"/>
    <mergeCell ref="F889:G889"/>
    <mergeCell ref="H889:I889"/>
    <mergeCell ref="J889:K889"/>
    <mergeCell ref="L889:M889"/>
    <mergeCell ref="N889:O889"/>
    <mergeCell ref="P889:Q889"/>
    <mergeCell ref="O888:P888"/>
    <mergeCell ref="Q888:R888"/>
    <mergeCell ref="S888:T888"/>
    <mergeCell ref="U888:V888"/>
    <mergeCell ref="W888:X888"/>
    <mergeCell ref="Y888:Z888"/>
    <mergeCell ref="R887:S887"/>
    <mergeCell ref="T887:U887"/>
    <mergeCell ref="V887:W887"/>
    <mergeCell ref="X887:Y887"/>
    <mergeCell ref="Z887:AA887"/>
    <mergeCell ref="E888:F888"/>
    <mergeCell ref="G888:H888"/>
    <mergeCell ref="I888:J888"/>
    <mergeCell ref="K888:L888"/>
    <mergeCell ref="M888:N888"/>
    <mergeCell ref="F887:G887"/>
    <mergeCell ref="H887:I887"/>
    <mergeCell ref="J887:K887"/>
    <mergeCell ref="L887:M887"/>
    <mergeCell ref="N887:O887"/>
    <mergeCell ref="P887:Q887"/>
    <mergeCell ref="O886:P886"/>
    <mergeCell ref="Q886:R886"/>
    <mergeCell ref="S886:T886"/>
    <mergeCell ref="U886:V886"/>
    <mergeCell ref="W886:X886"/>
    <mergeCell ref="Y886:Z886"/>
    <mergeCell ref="R885:S885"/>
    <mergeCell ref="T885:U885"/>
    <mergeCell ref="V885:W885"/>
    <mergeCell ref="X885:Y885"/>
    <mergeCell ref="Z885:AA885"/>
    <mergeCell ref="E886:F886"/>
    <mergeCell ref="G886:H886"/>
    <mergeCell ref="I886:J886"/>
    <mergeCell ref="K886:L886"/>
    <mergeCell ref="M886:N886"/>
    <mergeCell ref="F885:G885"/>
    <mergeCell ref="H885:I885"/>
    <mergeCell ref="J885:K885"/>
    <mergeCell ref="L885:M885"/>
    <mergeCell ref="N885:O885"/>
    <mergeCell ref="P885:Q885"/>
    <mergeCell ref="O884:P884"/>
    <mergeCell ref="Q884:R884"/>
    <mergeCell ref="S884:T884"/>
    <mergeCell ref="U884:V884"/>
    <mergeCell ref="W884:X884"/>
    <mergeCell ref="Y884:Z884"/>
    <mergeCell ref="R883:S883"/>
    <mergeCell ref="T883:U883"/>
    <mergeCell ref="V883:W883"/>
    <mergeCell ref="X883:Y883"/>
    <mergeCell ref="Z883:AA883"/>
    <mergeCell ref="E884:F884"/>
    <mergeCell ref="G884:H884"/>
    <mergeCell ref="I884:J884"/>
    <mergeCell ref="K884:L884"/>
    <mergeCell ref="M884:N884"/>
    <mergeCell ref="F883:G883"/>
    <mergeCell ref="H883:I883"/>
    <mergeCell ref="J883:K883"/>
    <mergeCell ref="L883:M883"/>
    <mergeCell ref="N883:O883"/>
    <mergeCell ref="P883:Q883"/>
    <mergeCell ref="O882:P882"/>
    <mergeCell ref="Q882:R882"/>
    <mergeCell ref="S882:T882"/>
    <mergeCell ref="U882:V882"/>
    <mergeCell ref="W882:X882"/>
    <mergeCell ref="Y882:Z882"/>
    <mergeCell ref="R881:S881"/>
    <mergeCell ref="T881:U881"/>
    <mergeCell ref="V881:W881"/>
    <mergeCell ref="X881:Y881"/>
    <mergeCell ref="Z881:AA881"/>
    <mergeCell ref="E882:F882"/>
    <mergeCell ref="G882:H882"/>
    <mergeCell ref="I882:J882"/>
    <mergeCell ref="K882:L882"/>
    <mergeCell ref="M882:N882"/>
    <mergeCell ref="F881:G881"/>
    <mergeCell ref="H881:I881"/>
    <mergeCell ref="J881:K881"/>
    <mergeCell ref="L881:M881"/>
    <mergeCell ref="N881:O881"/>
    <mergeCell ref="P881:Q881"/>
    <mergeCell ref="O880:P880"/>
    <mergeCell ref="Q880:R880"/>
    <mergeCell ref="S880:T880"/>
    <mergeCell ref="U880:V880"/>
    <mergeCell ref="W880:X880"/>
    <mergeCell ref="Y880:Z880"/>
    <mergeCell ref="R879:S879"/>
    <mergeCell ref="T879:U879"/>
    <mergeCell ref="V879:W879"/>
    <mergeCell ref="X879:Y879"/>
    <mergeCell ref="Z879:AA879"/>
    <mergeCell ref="E880:F880"/>
    <mergeCell ref="G880:H880"/>
    <mergeCell ref="I880:J880"/>
    <mergeCell ref="K880:L880"/>
    <mergeCell ref="M880:N880"/>
    <mergeCell ref="F879:G879"/>
    <mergeCell ref="H879:I879"/>
    <mergeCell ref="J879:K879"/>
    <mergeCell ref="L879:M879"/>
    <mergeCell ref="N879:O879"/>
    <mergeCell ref="P879:Q879"/>
    <mergeCell ref="O878:P878"/>
    <mergeCell ref="Q878:R878"/>
    <mergeCell ref="S878:T878"/>
    <mergeCell ref="U878:V878"/>
    <mergeCell ref="W878:X878"/>
    <mergeCell ref="Y878:Z878"/>
    <mergeCell ref="R877:S877"/>
    <mergeCell ref="T877:U877"/>
    <mergeCell ref="V877:W877"/>
    <mergeCell ref="X877:Y877"/>
    <mergeCell ref="Z877:AA877"/>
    <mergeCell ref="E878:F878"/>
    <mergeCell ref="G878:H878"/>
    <mergeCell ref="I878:J878"/>
    <mergeCell ref="K878:L878"/>
    <mergeCell ref="M878:N878"/>
    <mergeCell ref="F877:G877"/>
    <mergeCell ref="H877:I877"/>
    <mergeCell ref="J877:K877"/>
    <mergeCell ref="L877:M877"/>
    <mergeCell ref="N877:O877"/>
    <mergeCell ref="P877:Q877"/>
    <mergeCell ref="O876:P876"/>
    <mergeCell ref="Q876:R876"/>
    <mergeCell ref="S876:T876"/>
    <mergeCell ref="U876:V876"/>
    <mergeCell ref="W876:X876"/>
    <mergeCell ref="Y876:Z876"/>
    <mergeCell ref="R875:S875"/>
    <mergeCell ref="T875:U875"/>
    <mergeCell ref="V875:W875"/>
    <mergeCell ref="X875:Y875"/>
    <mergeCell ref="Z875:AA875"/>
    <mergeCell ref="E876:F876"/>
    <mergeCell ref="G876:H876"/>
    <mergeCell ref="I876:J876"/>
    <mergeCell ref="K876:L876"/>
    <mergeCell ref="M876:N876"/>
    <mergeCell ref="F875:G875"/>
    <mergeCell ref="H875:I875"/>
    <mergeCell ref="J875:K875"/>
    <mergeCell ref="L875:M875"/>
    <mergeCell ref="N875:O875"/>
    <mergeCell ref="P875:Q875"/>
    <mergeCell ref="O874:P874"/>
    <mergeCell ref="Q874:R874"/>
    <mergeCell ref="S874:T874"/>
    <mergeCell ref="U874:V874"/>
    <mergeCell ref="W874:X874"/>
    <mergeCell ref="Y874:Z874"/>
    <mergeCell ref="R873:S873"/>
    <mergeCell ref="T873:U873"/>
    <mergeCell ref="V873:W873"/>
    <mergeCell ref="X873:Y873"/>
    <mergeCell ref="Z873:AA873"/>
    <mergeCell ref="E874:F874"/>
    <mergeCell ref="G874:H874"/>
    <mergeCell ref="I874:J874"/>
    <mergeCell ref="K874:L874"/>
    <mergeCell ref="M874:N874"/>
    <mergeCell ref="F873:G873"/>
    <mergeCell ref="H873:I873"/>
    <mergeCell ref="J873:K873"/>
    <mergeCell ref="L873:M873"/>
    <mergeCell ref="N873:O873"/>
    <mergeCell ref="P873:Q873"/>
    <mergeCell ref="O872:P872"/>
    <mergeCell ref="Q872:R872"/>
    <mergeCell ref="S872:T872"/>
    <mergeCell ref="U872:V872"/>
    <mergeCell ref="W872:X872"/>
    <mergeCell ref="Y872:Z872"/>
    <mergeCell ref="R871:S871"/>
    <mergeCell ref="T871:U871"/>
    <mergeCell ref="V871:W871"/>
    <mergeCell ref="X871:Y871"/>
    <mergeCell ref="Z871:AA871"/>
    <mergeCell ref="E872:F872"/>
    <mergeCell ref="G872:H872"/>
    <mergeCell ref="I872:J872"/>
    <mergeCell ref="K872:L872"/>
    <mergeCell ref="M872:N872"/>
    <mergeCell ref="F871:G871"/>
    <mergeCell ref="H871:I871"/>
    <mergeCell ref="J871:K871"/>
    <mergeCell ref="L871:M871"/>
    <mergeCell ref="N871:O871"/>
    <mergeCell ref="P871:Q871"/>
    <mergeCell ref="O870:P870"/>
    <mergeCell ref="Q870:R870"/>
    <mergeCell ref="S870:T870"/>
    <mergeCell ref="U870:V870"/>
    <mergeCell ref="W870:X870"/>
    <mergeCell ref="Y870:Z870"/>
    <mergeCell ref="R869:S869"/>
    <mergeCell ref="T869:U869"/>
    <mergeCell ref="V869:W869"/>
    <mergeCell ref="X869:Y869"/>
    <mergeCell ref="Z869:AA869"/>
    <mergeCell ref="E870:F870"/>
    <mergeCell ref="G870:H870"/>
    <mergeCell ref="I870:J870"/>
    <mergeCell ref="K870:L870"/>
    <mergeCell ref="M870:N870"/>
    <mergeCell ref="F869:G869"/>
    <mergeCell ref="H869:I869"/>
    <mergeCell ref="J869:K869"/>
    <mergeCell ref="L869:M869"/>
    <mergeCell ref="N869:O869"/>
    <mergeCell ref="P869:Q869"/>
    <mergeCell ref="O868:P868"/>
    <mergeCell ref="Q868:R868"/>
    <mergeCell ref="S868:T868"/>
    <mergeCell ref="U868:V868"/>
    <mergeCell ref="W868:X868"/>
    <mergeCell ref="Y868:Z868"/>
    <mergeCell ref="R867:S867"/>
    <mergeCell ref="T867:U867"/>
    <mergeCell ref="V867:W867"/>
    <mergeCell ref="X867:Y867"/>
    <mergeCell ref="Z867:AA867"/>
    <mergeCell ref="E868:F868"/>
    <mergeCell ref="G868:H868"/>
    <mergeCell ref="I868:J868"/>
    <mergeCell ref="K868:L868"/>
    <mergeCell ref="M868:N868"/>
    <mergeCell ref="F867:G867"/>
    <mergeCell ref="H867:I867"/>
    <mergeCell ref="J867:K867"/>
    <mergeCell ref="L867:M867"/>
    <mergeCell ref="N867:O867"/>
    <mergeCell ref="P867:Q867"/>
    <mergeCell ref="O866:P866"/>
    <mergeCell ref="Q866:R866"/>
    <mergeCell ref="S866:T866"/>
    <mergeCell ref="U866:V866"/>
    <mergeCell ref="W866:X866"/>
    <mergeCell ref="Y866:Z866"/>
    <mergeCell ref="R865:S865"/>
    <mergeCell ref="T865:U865"/>
    <mergeCell ref="V865:W865"/>
    <mergeCell ref="X865:Y865"/>
    <mergeCell ref="Z865:AA865"/>
    <mergeCell ref="E866:F866"/>
    <mergeCell ref="G866:H866"/>
    <mergeCell ref="I866:J866"/>
    <mergeCell ref="K866:L866"/>
    <mergeCell ref="M866:N866"/>
    <mergeCell ref="F865:G865"/>
    <mergeCell ref="H865:I865"/>
    <mergeCell ref="J865:K865"/>
    <mergeCell ref="L865:M865"/>
    <mergeCell ref="N865:O865"/>
    <mergeCell ref="P865:Q865"/>
    <mergeCell ref="O864:P864"/>
    <mergeCell ref="Q864:R864"/>
    <mergeCell ref="S864:T864"/>
    <mergeCell ref="U864:V864"/>
    <mergeCell ref="W864:X864"/>
    <mergeCell ref="Y864:Z864"/>
    <mergeCell ref="R863:S863"/>
    <mergeCell ref="T863:U863"/>
    <mergeCell ref="V863:W863"/>
    <mergeCell ref="X863:Y863"/>
    <mergeCell ref="Z863:AA863"/>
    <mergeCell ref="E864:F864"/>
    <mergeCell ref="G864:H864"/>
    <mergeCell ref="I864:J864"/>
    <mergeCell ref="K864:L864"/>
    <mergeCell ref="M864:N864"/>
    <mergeCell ref="F863:G863"/>
    <mergeCell ref="H863:I863"/>
    <mergeCell ref="J863:K863"/>
    <mergeCell ref="L863:M863"/>
    <mergeCell ref="N863:O863"/>
    <mergeCell ref="P863:Q863"/>
    <mergeCell ref="O862:P862"/>
    <mergeCell ref="Q862:R862"/>
    <mergeCell ref="S862:T862"/>
    <mergeCell ref="U862:V862"/>
    <mergeCell ref="W862:X862"/>
    <mergeCell ref="Y862:Z862"/>
    <mergeCell ref="R861:S861"/>
    <mergeCell ref="T861:U861"/>
    <mergeCell ref="V861:W861"/>
    <mergeCell ref="X861:Y861"/>
    <mergeCell ref="Z861:AA861"/>
    <mergeCell ref="E862:F862"/>
    <mergeCell ref="G862:H862"/>
    <mergeCell ref="I862:J862"/>
    <mergeCell ref="K862:L862"/>
    <mergeCell ref="M862:N862"/>
    <mergeCell ref="F861:G861"/>
    <mergeCell ref="H861:I861"/>
    <mergeCell ref="J861:K861"/>
    <mergeCell ref="L861:M861"/>
    <mergeCell ref="N861:O861"/>
    <mergeCell ref="P861:Q861"/>
    <mergeCell ref="O860:P860"/>
    <mergeCell ref="Q860:R860"/>
    <mergeCell ref="S860:T860"/>
    <mergeCell ref="U860:V860"/>
    <mergeCell ref="W860:X860"/>
    <mergeCell ref="Y860:Z860"/>
    <mergeCell ref="R859:S859"/>
    <mergeCell ref="T859:U859"/>
    <mergeCell ref="V859:W859"/>
    <mergeCell ref="X859:Y859"/>
    <mergeCell ref="Z859:AA859"/>
    <mergeCell ref="E860:F860"/>
    <mergeCell ref="G860:H860"/>
    <mergeCell ref="I860:J860"/>
    <mergeCell ref="K860:L860"/>
    <mergeCell ref="M860:N860"/>
    <mergeCell ref="F859:G859"/>
    <mergeCell ref="H859:I859"/>
    <mergeCell ref="J859:K859"/>
    <mergeCell ref="L859:M859"/>
    <mergeCell ref="N859:O859"/>
    <mergeCell ref="P859:Q859"/>
    <mergeCell ref="O858:P858"/>
    <mergeCell ref="Q858:R858"/>
    <mergeCell ref="S858:T858"/>
    <mergeCell ref="U858:V858"/>
    <mergeCell ref="W858:X858"/>
    <mergeCell ref="Y858:Z858"/>
    <mergeCell ref="R857:S857"/>
    <mergeCell ref="T857:U857"/>
    <mergeCell ref="V857:W857"/>
    <mergeCell ref="X857:Y857"/>
    <mergeCell ref="Z857:AA857"/>
    <mergeCell ref="E858:F858"/>
    <mergeCell ref="G858:H858"/>
    <mergeCell ref="I858:J858"/>
    <mergeCell ref="K858:L858"/>
    <mergeCell ref="M858:N858"/>
    <mergeCell ref="F857:G857"/>
    <mergeCell ref="H857:I857"/>
    <mergeCell ref="J857:K857"/>
    <mergeCell ref="L857:M857"/>
    <mergeCell ref="N857:O857"/>
    <mergeCell ref="P857:Q857"/>
    <mergeCell ref="O856:P856"/>
    <mergeCell ref="Q856:R856"/>
    <mergeCell ref="S856:T856"/>
    <mergeCell ref="U856:V856"/>
    <mergeCell ref="W856:X856"/>
    <mergeCell ref="Y856:Z856"/>
    <mergeCell ref="R855:S855"/>
    <mergeCell ref="T855:U855"/>
    <mergeCell ref="V855:W855"/>
    <mergeCell ref="X855:Y855"/>
    <mergeCell ref="Z855:AA855"/>
    <mergeCell ref="E856:F856"/>
    <mergeCell ref="G856:H856"/>
    <mergeCell ref="I856:J856"/>
    <mergeCell ref="K856:L856"/>
    <mergeCell ref="M856:N856"/>
    <mergeCell ref="F855:G855"/>
    <mergeCell ref="H855:I855"/>
    <mergeCell ref="J855:K855"/>
    <mergeCell ref="L855:M855"/>
    <mergeCell ref="N855:O855"/>
    <mergeCell ref="P855:Q855"/>
    <mergeCell ref="O854:P854"/>
    <mergeCell ref="Q854:R854"/>
    <mergeCell ref="S854:T854"/>
    <mergeCell ref="U854:V854"/>
    <mergeCell ref="W854:X854"/>
    <mergeCell ref="Y854:Z854"/>
    <mergeCell ref="R853:S853"/>
    <mergeCell ref="T853:U853"/>
    <mergeCell ref="V853:W853"/>
    <mergeCell ref="X853:Y853"/>
    <mergeCell ref="Z853:AA853"/>
    <mergeCell ref="E854:F854"/>
    <mergeCell ref="G854:H854"/>
    <mergeCell ref="I854:J854"/>
    <mergeCell ref="K854:L854"/>
    <mergeCell ref="M854:N854"/>
    <mergeCell ref="F853:G853"/>
    <mergeCell ref="H853:I853"/>
    <mergeCell ref="J853:K853"/>
    <mergeCell ref="L853:M853"/>
    <mergeCell ref="N853:O853"/>
    <mergeCell ref="P853:Q853"/>
    <mergeCell ref="O852:P852"/>
    <mergeCell ref="Q852:R852"/>
    <mergeCell ref="S852:T852"/>
    <mergeCell ref="U852:V852"/>
    <mergeCell ref="W852:X852"/>
    <mergeCell ref="Y852:Z852"/>
    <mergeCell ref="R851:S851"/>
    <mergeCell ref="T851:U851"/>
    <mergeCell ref="V851:W851"/>
    <mergeCell ref="X851:Y851"/>
    <mergeCell ref="Z851:AA851"/>
    <mergeCell ref="E852:F852"/>
    <mergeCell ref="G852:H852"/>
    <mergeCell ref="I852:J852"/>
    <mergeCell ref="K852:L852"/>
    <mergeCell ref="M852:N852"/>
    <mergeCell ref="F851:G851"/>
    <mergeCell ref="H851:I851"/>
    <mergeCell ref="J851:K851"/>
    <mergeCell ref="L851:M851"/>
    <mergeCell ref="N851:O851"/>
    <mergeCell ref="P851:Q851"/>
    <mergeCell ref="O850:P850"/>
    <mergeCell ref="Q850:R850"/>
    <mergeCell ref="S850:T850"/>
    <mergeCell ref="U850:V850"/>
    <mergeCell ref="W850:X850"/>
    <mergeCell ref="Y850:Z850"/>
    <mergeCell ref="R849:S849"/>
    <mergeCell ref="T849:U849"/>
    <mergeCell ref="V849:W849"/>
    <mergeCell ref="X849:Y849"/>
    <mergeCell ref="Z849:AA849"/>
    <mergeCell ref="E850:F850"/>
    <mergeCell ref="G850:H850"/>
    <mergeCell ref="I850:J850"/>
    <mergeCell ref="K850:L850"/>
    <mergeCell ref="M850:N850"/>
    <mergeCell ref="F849:G849"/>
    <mergeCell ref="H849:I849"/>
    <mergeCell ref="J849:K849"/>
    <mergeCell ref="L849:M849"/>
    <mergeCell ref="N849:O849"/>
    <mergeCell ref="P849:Q849"/>
    <mergeCell ref="O848:P848"/>
    <mergeCell ref="Q848:R848"/>
    <mergeCell ref="S848:T848"/>
    <mergeCell ref="U848:V848"/>
    <mergeCell ref="W848:X848"/>
    <mergeCell ref="Y848:Z848"/>
    <mergeCell ref="R847:S847"/>
    <mergeCell ref="T847:U847"/>
    <mergeCell ref="V847:W847"/>
    <mergeCell ref="X847:Y847"/>
    <mergeCell ref="Z847:AA847"/>
    <mergeCell ref="E848:F848"/>
    <mergeCell ref="G848:H848"/>
    <mergeCell ref="I848:J848"/>
    <mergeCell ref="K848:L848"/>
    <mergeCell ref="M848:N848"/>
    <mergeCell ref="F847:G847"/>
    <mergeCell ref="H847:I847"/>
    <mergeCell ref="J847:K847"/>
    <mergeCell ref="L847:M847"/>
    <mergeCell ref="N847:O847"/>
    <mergeCell ref="P847:Q847"/>
    <mergeCell ref="O846:P846"/>
    <mergeCell ref="Q846:R846"/>
    <mergeCell ref="S846:T846"/>
    <mergeCell ref="U846:V846"/>
    <mergeCell ref="W846:X846"/>
    <mergeCell ref="Y846:Z846"/>
    <mergeCell ref="R845:S845"/>
    <mergeCell ref="T845:U845"/>
    <mergeCell ref="V845:W845"/>
    <mergeCell ref="X845:Y845"/>
    <mergeCell ref="Z845:AA845"/>
    <mergeCell ref="E846:F846"/>
    <mergeCell ref="G846:H846"/>
    <mergeCell ref="I846:J846"/>
    <mergeCell ref="K846:L846"/>
    <mergeCell ref="M846:N846"/>
    <mergeCell ref="F845:G845"/>
    <mergeCell ref="H845:I845"/>
    <mergeCell ref="J845:K845"/>
    <mergeCell ref="L845:M845"/>
    <mergeCell ref="N845:O845"/>
    <mergeCell ref="P845:Q845"/>
    <mergeCell ref="O844:P844"/>
    <mergeCell ref="Q844:R844"/>
    <mergeCell ref="S844:T844"/>
    <mergeCell ref="U844:V844"/>
    <mergeCell ref="W844:X844"/>
    <mergeCell ref="Y844:Z844"/>
    <mergeCell ref="R843:S843"/>
    <mergeCell ref="T843:U843"/>
    <mergeCell ref="V843:W843"/>
    <mergeCell ref="X843:Y843"/>
    <mergeCell ref="Z843:AA843"/>
    <mergeCell ref="E844:F844"/>
    <mergeCell ref="G844:H844"/>
    <mergeCell ref="I844:J844"/>
    <mergeCell ref="K844:L844"/>
    <mergeCell ref="M844:N844"/>
    <mergeCell ref="F843:G843"/>
    <mergeCell ref="H843:I843"/>
    <mergeCell ref="J843:K843"/>
    <mergeCell ref="L843:M843"/>
    <mergeCell ref="N843:O843"/>
    <mergeCell ref="P843:Q843"/>
    <mergeCell ref="O842:P842"/>
    <mergeCell ref="Q842:R842"/>
    <mergeCell ref="S842:T842"/>
    <mergeCell ref="U842:V842"/>
    <mergeCell ref="W842:X842"/>
    <mergeCell ref="Y842:Z842"/>
    <mergeCell ref="R841:S841"/>
    <mergeCell ref="T841:U841"/>
    <mergeCell ref="V841:W841"/>
    <mergeCell ref="X841:Y841"/>
    <mergeCell ref="Z841:AA841"/>
    <mergeCell ref="E842:F842"/>
    <mergeCell ref="G842:H842"/>
    <mergeCell ref="I842:J842"/>
    <mergeCell ref="K842:L842"/>
    <mergeCell ref="M842:N842"/>
    <mergeCell ref="F841:G841"/>
    <mergeCell ref="H841:I841"/>
    <mergeCell ref="J841:K841"/>
    <mergeCell ref="L841:M841"/>
    <mergeCell ref="N841:O841"/>
    <mergeCell ref="P841:Q841"/>
    <mergeCell ref="O840:P840"/>
    <mergeCell ref="Q840:R840"/>
    <mergeCell ref="S840:T840"/>
    <mergeCell ref="U840:V840"/>
    <mergeCell ref="W840:X840"/>
    <mergeCell ref="Y840:Z840"/>
    <mergeCell ref="R839:S839"/>
    <mergeCell ref="T839:U839"/>
    <mergeCell ref="V839:W839"/>
    <mergeCell ref="X839:Y839"/>
    <mergeCell ref="Z839:AA839"/>
    <mergeCell ref="E840:F840"/>
    <mergeCell ref="G840:H840"/>
    <mergeCell ref="I840:J840"/>
    <mergeCell ref="K840:L840"/>
    <mergeCell ref="M840:N840"/>
    <mergeCell ref="F839:G839"/>
    <mergeCell ref="H839:I839"/>
    <mergeCell ref="J839:K839"/>
    <mergeCell ref="L839:M839"/>
    <mergeCell ref="N839:O839"/>
    <mergeCell ref="P839:Q839"/>
    <mergeCell ref="O838:P838"/>
    <mergeCell ref="Q838:R838"/>
    <mergeCell ref="S838:T838"/>
    <mergeCell ref="U838:V838"/>
    <mergeCell ref="W838:X838"/>
    <mergeCell ref="Y838:Z838"/>
    <mergeCell ref="R837:S837"/>
    <mergeCell ref="T837:U837"/>
    <mergeCell ref="V837:W837"/>
    <mergeCell ref="X837:Y837"/>
    <mergeCell ref="Z837:AA837"/>
    <mergeCell ref="E838:F838"/>
    <mergeCell ref="G838:H838"/>
    <mergeCell ref="I838:J838"/>
    <mergeCell ref="K838:L838"/>
    <mergeCell ref="M838:N838"/>
    <mergeCell ref="F837:G837"/>
    <mergeCell ref="H837:I837"/>
    <mergeCell ref="J837:K837"/>
    <mergeCell ref="L837:M837"/>
    <mergeCell ref="N837:O837"/>
    <mergeCell ref="P837:Q837"/>
    <mergeCell ref="O836:P836"/>
    <mergeCell ref="Q836:R836"/>
    <mergeCell ref="S836:T836"/>
    <mergeCell ref="U836:V836"/>
    <mergeCell ref="W836:X836"/>
    <mergeCell ref="Y836:Z836"/>
    <mergeCell ref="R835:S835"/>
    <mergeCell ref="T835:U835"/>
    <mergeCell ref="V835:W835"/>
    <mergeCell ref="X835:Y835"/>
    <mergeCell ref="Z835:AA835"/>
    <mergeCell ref="E836:F836"/>
    <mergeCell ref="G836:H836"/>
    <mergeCell ref="I836:J836"/>
    <mergeCell ref="K836:L836"/>
    <mergeCell ref="M836:N836"/>
    <mergeCell ref="F835:G835"/>
    <mergeCell ref="H835:I835"/>
    <mergeCell ref="J835:K835"/>
    <mergeCell ref="L835:M835"/>
    <mergeCell ref="N835:O835"/>
    <mergeCell ref="P835:Q835"/>
    <mergeCell ref="O834:P834"/>
    <mergeCell ref="Q834:R834"/>
    <mergeCell ref="S834:T834"/>
    <mergeCell ref="U834:V834"/>
    <mergeCell ref="W834:X834"/>
    <mergeCell ref="Y834:Z834"/>
    <mergeCell ref="R833:S833"/>
    <mergeCell ref="T833:U833"/>
    <mergeCell ref="V833:W833"/>
    <mergeCell ref="X833:Y833"/>
    <mergeCell ref="Z833:AA833"/>
    <mergeCell ref="E834:F834"/>
    <mergeCell ref="G834:H834"/>
    <mergeCell ref="I834:J834"/>
    <mergeCell ref="K834:L834"/>
    <mergeCell ref="M834:N834"/>
    <mergeCell ref="F833:G833"/>
    <mergeCell ref="H833:I833"/>
    <mergeCell ref="J833:K833"/>
    <mergeCell ref="L833:M833"/>
    <mergeCell ref="N833:O833"/>
    <mergeCell ref="P833:Q833"/>
    <mergeCell ref="O832:P832"/>
    <mergeCell ref="Q832:R832"/>
    <mergeCell ref="S832:T832"/>
    <mergeCell ref="U832:V832"/>
    <mergeCell ref="W832:X832"/>
    <mergeCell ref="Y832:Z832"/>
    <mergeCell ref="R831:S831"/>
    <mergeCell ref="T831:U831"/>
    <mergeCell ref="V831:W831"/>
    <mergeCell ref="X831:Y831"/>
    <mergeCell ref="Z831:AA831"/>
    <mergeCell ref="E832:F832"/>
    <mergeCell ref="G832:H832"/>
    <mergeCell ref="I832:J832"/>
    <mergeCell ref="K832:L832"/>
    <mergeCell ref="M832:N832"/>
    <mergeCell ref="F831:G831"/>
    <mergeCell ref="H831:I831"/>
    <mergeCell ref="J831:K831"/>
    <mergeCell ref="L831:M831"/>
    <mergeCell ref="N831:O831"/>
    <mergeCell ref="P831:Q831"/>
    <mergeCell ref="O830:P830"/>
    <mergeCell ref="Q830:R830"/>
    <mergeCell ref="S830:T830"/>
    <mergeCell ref="U830:V830"/>
    <mergeCell ref="W830:X830"/>
    <mergeCell ref="Y830:Z830"/>
    <mergeCell ref="R829:S829"/>
    <mergeCell ref="T829:U829"/>
    <mergeCell ref="V829:W829"/>
    <mergeCell ref="X829:Y829"/>
    <mergeCell ref="Z829:AA829"/>
    <mergeCell ref="E830:F830"/>
    <mergeCell ref="G830:H830"/>
    <mergeCell ref="I830:J830"/>
    <mergeCell ref="K830:L830"/>
    <mergeCell ref="M830:N830"/>
    <mergeCell ref="F829:G829"/>
    <mergeCell ref="H829:I829"/>
    <mergeCell ref="J829:K829"/>
    <mergeCell ref="L829:M829"/>
    <mergeCell ref="N829:O829"/>
    <mergeCell ref="P829:Q829"/>
    <mergeCell ref="O828:P828"/>
    <mergeCell ref="Q828:R828"/>
    <mergeCell ref="S828:T828"/>
    <mergeCell ref="U828:V828"/>
    <mergeCell ref="W828:X828"/>
    <mergeCell ref="Y828:Z828"/>
    <mergeCell ref="R827:S827"/>
    <mergeCell ref="T827:U827"/>
    <mergeCell ref="V827:W827"/>
    <mergeCell ref="X827:Y827"/>
    <mergeCell ref="Z827:AA827"/>
    <mergeCell ref="E828:F828"/>
    <mergeCell ref="G828:H828"/>
    <mergeCell ref="I828:J828"/>
    <mergeCell ref="K828:L828"/>
    <mergeCell ref="M828:N828"/>
    <mergeCell ref="F827:G827"/>
    <mergeCell ref="H827:I827"/>
    <mergeCell ref="J827:K827"/>
    <mergeCell ref="L827:M827"/>
    <mergeCell ref="N827:O827"/>
    <mergeCell ref="P827:Q827"/>
    <mergeCell ref="O826:P826"/>
    <mergeCell ref="Q826:R826"/>
    <mergeCell ref="S826:T826"/>
    <mergeCell ref="U826:V826"/>
    <mergeCell ref="W826:X826"/>
    <mergeCell ref="Y826:Z826"/>
    <mergeCell ref="R825:S825"/>
    <mergeCell ref="T825:U825"/>
    <mergeCell ref="V825:W825"/>
    <mergeCell ref="X825:Y825"/>
    <mergeCell ref="Z825:AA825"/>
    <mergeCell ref="E826:F826"/>
    <mergeCell ref="G826:H826"/>
    <mergeCell ref="I826:J826"/>
    <mergeCell ref="K826:L826"/>
    <mergeCell ref="M826:N826"/>
    <mergeCell ref="F825:G825"/>
    <mergeCell ref="H825:I825"/>
    <mergeCell ref="J825:K825"/>
    <mergeCell ref="L825:M825"/>
    <mergeCell ref="N825:O825"/>
    <mergeCell ref="P825:Q825"/>
    <mergeCell ref="O824:P824"/>
    <mergeCell ref="Q824:R824"/>
    <mergeCell ref="S824:T824"/>
    <mergeCell ref="U824:V824"/>
    <mergeCell ref="W824:X824"/>
    <mergeCell ref="Y824:Z824"/>
    <mergeCell ref="R823:S823"/>
    <mergeCell ref="T823:U823"/>
    <mergeCell ref="V823:W823"/>
    <mergeCell ref="X823:Y823"/>
    <mergeCell ref="Z823:AA823"/>
    <mergeCell ref="E824:F824"/>
    <mergeCell ref="G824:H824"/>
    <mergeCell ref="I824:J824"/>
    <mergeCell ref="K824:L824"/>
    <mergeCell ref="M824:N824"/>
    <mergeCell ref="F823:G823"/>
    <mergeCell ref="H823:I823"/>
    <mergeCell ref="J823:K823"/>
    <mergeCell ref="L823:M823"/>
    <mergeCell ref="N823:O823"/>
    <mergeCell ref="P823:Q823"/>
    <mergeCell ref="O822:P822"/>
    <mergeCell ref="Q822:R822"/>
    <mergeCell ref="S822:T822"/>
    <mergeCell ref="U822:V822"/>
    <mergeCell ref="W822:X822"/>
    <mergeCell ref="Y822:Z822"/>
    <mergeCell ref="R821:S821"/>
    <mergeCell ref="T821:U821"/>
    <mergeCell ref="V821:W821"/>
    <mergeCell ref="X821:Y821"/>
    <mergeCell ref="Z821:AA821"/>
    <mergeCell ref="E822:F822"/>
    <mergeCell ref="G822:H822"/>
    <mergeCell ref="I822:J822"/>
    <mergeCell ref="K822:L822"/>
    <mergeCell ref="M822:N822"/>
    <mergeCell ref="F821:G821"/>
    <mergeCell ref="H821:I821"/>
    <mergeCell ref="J821:K821"/>
    <mergeCell ref="L821:M821"/>
    <mergeCell ref="N821:O821"/>
    <mergeCell ref="P821:Q821"/>
    <mergeCell ref="O820:P820"/>
    <mergeCell ref="Q820:R820"/>
    <mergeCell ref="S820:T820"/>
    <mergeCell ref="U820:V820"/>
    <mergeCell ref="W820:X820"/>
    <mergeCell ref="Y820:Z820"/>
    <mergeCell ref="R819:S819"/>
    <mergeCell ref="T819:U819"/>
    <mergeCell ref="V819:W819"/>
    <mergeCell ref="X819:Y819"/>
    <mergeCell ref="Z819:AA819"/>
    <mergeCell ref="E820:F820"/>
    <mergeCell ref="G820:H820"/>
    <mergeCell ref="I820:J820"/>
    <mergeCell ref="K820:L820"/>
    <mergeCell ref="M820:N820"/>
    <mergeCell ref="F819:G819"/>
    <mergeCell ref="H819:I819"/>
    <mergeCell ref="J819:K819"/>
    <mergeCell ref="L819:M819"/>
    <mergeCell ref="N819:O819"/>
    <mergeCell ref="P819:Q819"/>
    <mergeCell ref="O818:P818"/>
    <mergeCell ref="Q818:R818"/>
    <mergeCell ref="S818:T818"/>
    <mergeCell ref="U818:V818"/>
    <mergeCell ref="W818:X818"/>
    <mergeCell ref="Y818:Z818"/>
    <mergeCell ref="R817:S817"/>
    <mergeCell ref="T817:U817"/>
    <mergeCell ref="V817:W817"/>
    <mergeCell ref="X817:Y817"/>
    <mergeCell ref="Z817:AA817"/>
    <mergeCell ref="E818:F818"/>
    <mergeCell ref="G818:H818"/>
    <mergeCell ref="I818:J818"/>
    <mergeCell ref="K818:L818"/>
    <mergeCell ref="M818:N818"/>
    <mergeCell ref="F817:G817"/>
    <mergeCell ref="H817:I817"/>
    <mergeCell ref="J817:K817"/>
    <mergeCell ref="L817:M817"/>
    <mergeCell ref="N817:O817"/>
    <mergeCell ref="P817:Q817"/>
    <mergeCell ref="O816:P816"/>
    <mergeCell ref="Q816:R816"/>
    <mergeCell ref="S816:T816"/>
    <mergeCell ref="U816:V816"/>
    <mergeCell ref="W816:X816"/>
    <mergeCell ref="Y816:Z816"/>
    <mergeCell ref="R815:S815"/>
    <mergeCell ref="T815:U815"/>
    <mergeCell ref="V815:W815"/>
    <mergeCell ref="X815:Y815"/>
    <mergeCell ref="Z815:AA815"/>
    <mergeCell ref="E816:F816"/>
    <mergeCell ref="G816:H816"/>
    <mergeCell ref="I816:J816"/>
    <mergeCell ref="K816:L816"/>
    <mergeCell ref="M816:N816"/>
    <mergeCell ref="F815:G815"/>
    <mergeCell ref="H815:I815"/>
    <mergeCell ref="J815:K815"/>
    <mergeCell ref="L815:M815"/>
    <mergeCell ref="N815:O815"/>
    <mergeCell ref="P815:Q815"/>
    <mergeCell ref="O814:P814"/>
    <mergeCell ref="Q814:R814"/>
    <mergeCell ref="S814:T814"/>
    <mergeCell ref="U814:V814"/>
    <mergeCell ref="W814:X814"/>
    <mergeCell ref="Y814:Z814"/>
    <mergeCell ref="R813:S813"/>
    <mergeCell ref="T813:U813"/>
    <mergeCell ref="V813:W813"/>
    <mergeCell ref="X813:Y813"/>
    <mergeCell ref="Z813:AA813"/>
    <mergeCell ref="E814:F814"/>
    <mergeCell ref="G814:H814"/>
    <mergeCell ref="I814:J814"/>
    <mergeCell ref="K814:L814"/>
    <mergeCell ref="M814:N814"/>
    <mergeCell ref="F813:G813"/>
    <mergeCell ref="H813:I813"/>
    <mergeCell ref="J813:K813"/>
    <mergeCell ref="L813:M813"/>
    <mergeCell ref="N813:O813"/>
    <mergeCell ref="P813:Q813"/>
    <mergeCell ref="O812:P812"/>
    <mergeCell ref="Q812:R812"/>
    <mergeCell ref="S812:T812"/>
    <mergeCell ref="U812:V812"/>
    <mergeCell ref="W812:X812"/>
    <mergeCell ref="Y812:Z812"/>
    <mergeCell ref="R811:S811"/>
    <mergeCell ref="T811:U811"/>
    <mergeCell ref="V811:W811"/>
    <mergeCell ref="X811:Y811"/>
    <mergeCell ref="Z811:AA811"/>
    <mergeCell ref="E812:F812"/>
    <mergeCell ref="G812:H812"/>
    <mergeCell ref="I812:J812"/>
    <mergeCell ref="K812:L812"/>
    <mergeCell ref="M812:N812"/>
    <mergeCell ref="F811:G811"/>
    <mergeCell ref="H811:I811"/>
    <mergeCell ref="J811:K811"/>
    <mergeCell ref="L811:M811"/>
    <mergeCell ref="N811:O811"/>
    <mergeCell ref="P811:Q811"/>
    <mergeCell ref="O810:P810"/>
    <mergeCell ref="Q810:R810"/>
    <mergeCell ref="S810:T810"/>
    <mergeCell ref="U810:V810"/>
    <mergeCell ref="W810:X810"/>
    <mergeCell ref="Y810:Z810"/>
    <mergeCell ref="R809:S809"/>
    <mergeCell ref="T809:U809"/>
    <mergeCell ref="V809:W809"/>
    <mergeCell ref="X809:Y809"/>
    <mergeCell ref="Z809:AA809"/>
    <mergeCell ref="E810:F810"/>
    <mergeCell ref="G810:H810"/>
    <mergeCell ref="I810:J810"/>
    <mergeCell ref="K810:L810"/>
    <mergeCell ref="M810:N810"/>
    <mergeCell ref="F809:G809"/>
    <mergeCell ref="H809:I809"/>
    <mergeCell ref="J809:K809"/>
    <mergeCell ref="L809:M809"/>
    <mergeCell ref="N809:O809"/>
    <mergeCell ref="P809:Q809"/>
    <mergeCell ref="O808:P808"/>
    <mergeCell ref="Q808:R808"/>
    <mergeCell ref="S808:T808"/>
    <mergeCell ref="U808:V808"/>
    <mergeCell ref="W808:X808"/>
    <mergeCell ref="Y808:Z808"/>
    <mergeCell ref="R807:S807"/>
    <mergeCell ref="T807:U807"/>
    <mergeCell ref="V807:W807"/>
    <mergeCell ref="X807:Y807"/>
    <mergeCell ref="Z807:AA807"/>
    <mergeCell ref="E808:F808"/>
    <mergeCell ref="G808:H808"/>
    <mergeCell ref="I808:J808"/>
    <mergeCell ref="K808:L808"/>
    <mergeCell ref="M808:N808"/>
    <mergeCell ref="F807:G807"/>
    <mergeCell ref="H807:I807"/>
    <mergeCell ref="J807:K807"/>
    <mergeCell ref="L807:M807"/>
    <mergeCell ref="N807:O807"/>
    <mergeCell ref="P807:Q807"/>
    <mergeCell ref="O806:P806"/>
    <mergeCell ref="Q806:R806"/>
    <mergeCell ref="S806:T806"/>
    <mergeCell ref="U806:V806"/>
    <mergeCell ref="W806:X806"/>
    <mergeCell ref="Y806:Z806"/>
    <mergeCell ref="R805:S805"/>
    <mergeCell ref="T805:U805"/>
    <mergeCell ref="V805:W805"/>
    <mergeCell ref="X805:Y805"/>
    <mergeCell ref="Z805:AA805"/>
    <mergeCell ref="E806:F806"/>
    <mergeCell ref="G806:H806"/>
    <mergeCell ref="I806:J806"/>
    <mergeCell ref="K806:L806"/>
    <mergeCell ref="M806:N806"/>
    <mergeCell ref="F805:G805"/>
    <mergeCell ref="H805:I805"/>
    <mergeCell ref="J805:K805"/>
    <mergeCell ref="L805:M805"/>
    <mergeCell ref="N805:O805"/>
    <mergeCell ref="P805:Q805"/>
    <mergeCell ref="O804:P804"/>
    <mergeCell ref="Q804:R804"/>
    <mergeCell ref="S804:T804"/>
    <mergeCell ref="U804:V804"/>
    <mergeCell ref="W804:X804"/>
    <mergeCell ref="Y804:Z804"/>
    <mergeCell ref="R803:S803"/>
    <mergeCell ref="T803:U803"/>
    <mergeCell ref="V803:W803"/>
    <mergeCell ref="X803:Y803"/>
    <mergeCell ref="Z803:AA803"/>
    <mergeCell ref="E804:F804"/>
    <mergeCell ref="G804:H804"/>
    <mergeCell ref="I804:J804"/>
    <mergeCell ref="K804:L804"/>
    <mergeCell ref="M804:N804"/>
    <mergeCell ref="F803:G803"/>
    <mergeCell ref="H803:I803"/>
    <mergeCell ref="J803:K803"/>
    <mergeCell ref="L803:M803"/>
    <mergeCell ref="N803:O803"/>
    <mergeCell ref="P803:Q803"/>
    <mergeCell ref="O802:P802"/>
    <mergeCell ref="Q802:R802"/>
    <mergeCell ref="S802:T802"/>
    <mergeCell ref="U802:V802"/>
    <mergeCell ref="W802:X802"/>
    <mergeCell ref="Y802:Z802"/>
    <mergeCell ref="R801:S801"/>
    <mergeCell ref="T801:U801"/>
    <mergeCell ref="V801:W801"/>
    <mergeCell ref="X801:Y801"/>
    <mergeCell ref="Z801:AA801"/>
    <mergeCell ref="E802:F802"/>
    <mergeCell ref="G802:H802"/>
    <mergeCell ref="I802:J802"/>
    <mergeCell ref="K802:L802"/>
    <mergeCell ref="M802:N802"/>
    <mergeCell ref="F801:G801"/>
    <mergeCell ref="H801:I801"/>
    <mergeCell ref="J801:K801"/>
    <mergeCell ref="L801:M801"/>
    <mergeCell ref="N801:O801"/>
    <mergeCell ref="P801:Q801"/>
    <mergeCell ref="O800:P800"/>
    <mergeCell ref="Q800:R800"/>
    <mergeCell ref="S800:T800"/>
    <mergeCell ref="U800:V800"/>
    <mergeCell ref="W800:X800"/>
    <mergeCell ref="Y800:Z800"/>
    <mergeCell ref="R799:S799"/>
    <mergeCell ref="T799:U799"/>
    <mergeCell ref="V799:W799"/>
    <mergeCell ref="X799:Y799"/>
    <mergeCell ref="Z799:AA799"/>
    <mergeCell ref="E800:F800"/>
    <mergeCell ref="G800:H800"/>
    <mergeCell ref="I800:J800"/>
    <mergeCell ref="K800:L800"/>
    <mergeCell ref="M800:N800"/>
    <mergeCell ref="F799:G799"/>
    <mergeCell ref="H799:I799"/>
    <mergeCell ref="J799:K799"/>
    <mergeCell ref="L799:M799"/>
    <mergeCell ref="N799:O799"/>
    <mergeCell ref="P799:Q799"/>
    <mergeCell ref="O798:P798"/>
    <mergeCell ref="Q798:R798"/>
    <mergeCell ref="S798:T798"/>
    <mergeCell ref="U798:V798"/>
    <mergeCell ref="W798:X798"/>
    <mergeCell ref="Y798:Z798"/>
    <mergeCell ref="R797:S797"/>
    <mergeCell ref="T797:U797"/>
    <mergeCell ref="V797:W797"/>
    <mergeCell ref="X797:Y797"/>
    <mergeCell ref="Z797:AA797"/>
    <mergeCell ref="E798:F798"/>
    <mergeCell ref="G798:H798"/>
    <mergeCell ref="I798:J798"/>
    <mergeCell ref="K798:L798"/>
    <mergeCell ref="M798:N798"/>
    <mergeCell ref="F797:G797"/>
    <mergeCell ref="H797:I797"/>
    <mergeCell ref="J797:K797"/>
    <mergeCell ref="L797:M797"/>
    <mergeCell ref="N797:O797"/>
    <mergeCell ref="P797:Q797"/>
    <mergeCell ref="O796:P796"/>
    <mergeCell ref="Q796:R796"/>
    <mergeCell ref="S796:T796"/>
    <mergeCell ref="U796:V796"/>
    <mergeCell ref="W796:X796"/>
    <mergeCell ref="Y796:Z796"/>
    <mergeCell ref="R795:S795"/>
    <mergeCell ref="T795:U795"/>
    <mergeCell ref="V795:W795"/>
    <mergeCell ref="X795:Y795"/>
    <mergeCell ref="Z795:AA795"/>
    <mergeCell ref="E796:F796"/>
    <mergeCell ref="G796:H796"/>
    <mergeCell ref="I796:J796"/>
    <mergeCell ref="K796:L796"/>
    <mergeCell ref="M796:N796"/>
    <mergeCell ref="F795:G795"/>
    <mergeCell ref="H795:I795"/>
    <mergeCell ref="J795:K795"/>
    <mergeCell ref="L795:M795"/>
    <mergeCell ref="N795:O795"/>
    <mergeCell ref="P795:Q795"/>
    <mergeCell ref="O794:P794"/>
    <mergeCell ref="Q794:R794"/>
    <mergeCell ref="S794:T794"/>
    <mergeCell ref="U794:V794"/>
    <mergeCell ref="W794:X794"/>
    <mergeCell ref="Y794:Z794"/>
    <mergeCell ref="R793:S793"/>
    <mergeCell ref="T793:U793"/>
    <mergeCell ref="V793:W793"/>
    <mergeCell ref="X793:Y793"/>
    <mergeCell ref="Z793:AA793"/>
    <mergeCell ref="E794:F794"/>
    <mergeCell ref="G794:H794"/>
    <mergeCell ref="I794:J794"/>
    <mergeCell ref="K794:L794"/>
    <mergeCell ref="M794:N794"/>
    <mergeCell ref="F793:G793"/>
    <mergeCell ref="H793:I793"/>
    <mergeCell ref="J793:K793"/>
    <mergeCell ref="L793:M793"/>
    <mergeCell ref="N793:O793"/>
    <mergeCell ref="P793:Q793"/>
    <mergeCell ref="O792:P792"/>
    <mergeCell ref="Q792:R792"/>
    <mergeCell ref="S792:T792"/>
    <mergeCell ref="U792:V792"/>
    <mergeCell ref="W792:X792"/>
    <mergeCell ref="Y792:Z792"/>
    <mergeCell ref="R791:S791"/>
    <mergeCell ref="T791:U791"/>
    <mergeCell ref="V791:W791"/>
    <mergeCell ref="X791:Y791"/>
    <mergeCell ref="Z791:AA791"/>
    <mergeCell ref="E792:F792"/>
    <mergeCell ref="G792:H792"/>
    <mergeCell ref="I792:J792"/>
    <mergeCell ref="K792:L792"/>
    <mergeCell ref="M792:N792"/>
    <mergeCell ref="F791:G791"/>
    <mergeCell ref="H791:I791"/>
    <mergeCell ref="J791:K791"/>
    <mergeCell ref="L791:M791"/>
    <mergeCell ref="N791:O791"/>
    <mergeCell ref="P791:Q791"/>
    <mergeCell ref="O790:P790"/>
    <mergeCell ref="Q790:R790"/>
    <mergeCell ref="S790:T790"/>
    <mergeCell ref="U790:V790"/>
    <mergeCell ref="W790:X790"/>
    <mergeCell ref="Y790:Z790"/>
    <mergeCell ref="R789:S789"/>
    <mergeCell ref="T789:U789"/>
    <mergeCell ref="V789:W789"/>
    <mergeCell ref="X789:Y789"/>
    <mergeCell ref="Z789:AA789"/>
    <mergeCell ref="E790:F790"/>
    <mergeCell ref="G790:H790"/>
    <mergeCell ref="I790:J790"/>
    <mergeCell ref="K790:L790"/>
    <mergeCell ref="M790:N790"/>
    <mergeCell ref="F789:G789"/>
    <mergeCell ref="H789:I789"/>
    <mergeCell ref="J789:K789"/>
    <mergeCell ref="L789:M789"/>
    <mergeCell ref="N789:O789"/>
    <mergeCell ref="P789:Q789"/>
    <mergeCell ref="O788:P788"/>
    <mergeCell ref="Q788:R788"/>
    <mergeCell ref="S788:T788"/>
    <mergeCell ref="U788:V788"/>
    <mergeCell ref="W788:X788"/>
    <mergeCell ref="Y788:Z788"/>
    <mergeCell ref="R787:S787"/>
    <mergeCell ref="T787:U787"/>
    <mergeCell ref="V787:W787"/>
    <mergeCell ref="X787:Y787"/>
    <mergeCell ref="Z787:AA787"/>
    <mergeCell ref="E788:F788"/>
    <mergeCell ref="G788:H788"/>
    <mergeCell ref="I788:J788"/>
    <mergeCell ref="K788:L788"/>
    <mergeCell ref="M788:N788"/>
    <mergeCell ref="F787:G787"/>
    <mergeCell ref="H787:I787"/>
    <mergeCell ref="J787:K787"/>
    <mergeCell ref="L787:M787"/>
    <mergeCell ref="N787:O787"/>
    <mergeCell ref="P787:Q787"/>
    <mergeCell ref="O786:P786"/>
    <mergeCell ref="Q786:R786"/>
    <mergeCell ref="S786:T786"/>
    <mergeCell ref="U786:V786"/>
    <mergeCell ref="W786:X786"/>
    <mergeCell ref="Y786:Z786"/>
    <mergeCell ref="R785:S785"/>
    <mergeCell ref="T785:U785"/>
    <mergeCell ref="V785:W785"/>
    <mergeCell ref="X785:Y785"/>
    <mergeCell ref="Z785:AA785"/>
    <mergeCell ref="E786:F786"/>
    <mergeCell ref="G786:H786"/>
    <mergeCell ref="I786:J786"/>
    <mergeCell ref="K786:L786"/>
    <mergeCell ref="M786:N786"/>
    <mergeCell ref="F785:G785"/>
    <mergeCell ref="H785:I785"/>
    <mergeCell ref="J785:K785"/>
    <mergeCell ref="L785:M785"/>
    <mergeCell ref="N785:O785"/>
    <mergeCell ref="P785:Q785"/>
    <mergeCell ref="O784:P784"/>
    <mergeCell ref="Q784:R784"/>
    <mergeCell ref="S784:T784"/>
    <mergeCell ref="U784:V784"/>
    <mergeCell ref="W784:X784"/>
    <mergeCell ref="Y784:Z784"/>
    <mergeCell ref="R783:S783"/>
    <mergeCell ref="T783:U783"/>
    <mergeCell ref="V783:W783"/>
    <mergeCell ref="X783:Y783"/>
    <mergeCell ref="Z783:AA783"/>
    <mergeCell ref="E784:F784"/>
    <mergeCell ref="G784:H784"/>
    <mergeCell ref="I784:J784"/>
    <mergeCell ref="K784:L784"/>
    <mergeCell ref="M784:N784"/>
    <mergeCell ref="F783:G783"/>
    <mergeCell ref="H783:I783"/>
    <mergeCell ref="J783:K783"/>
    <mergeCell ref="L783:M783"/>
    <mergeCell ref="N783:O783"/>
    <mergeCell ref="P783:Q783"/>
    <mergeCell ref="O782:P782"/>
    <mergeCell ref="Q782:R782"/>
    <mergeCell ref="S782:T782"/>
    <mergeCell ref="U782:V782"/>
    <mergeCell ref="W782:X782"/>
    <mergeCell ref="Y782:Z782"/>
    <mergeCell ref="R781:S781"/>
    <mergeCell ref="T781:U781"/>
    <mergeCell ref="V781:W781"/>
    <mergeCell ref="X781:Y781"/>
    <mergeCell ref="Z781:AA781"/>
    <mergeCell ref="E782:F782"/>
    <mergeCell ref="G782:H782"/>
    <mergeCell ref="I782:J782"/>
    <mergeCell ref="K782:L782"/>
    <mergeCell ref="M782:N782"/>
    <mergeCell ref="F781:G781"/>
    <mergeCell ref="H781:I781"/>
    <mergeCell ref="J781:K781"/>
    <mergeCell ref="L781:M781"/>
    <mergeCell ref="N781:O781"/>
    <mergeCell ref="P781:Q781"/>
    <mergeCell ref="O780:P780"/>
    <mergeCell ref="Q780:R780"/>
    <mergeCell ref="S780:T780"/>
    <mergeCell ref="U780:V780"/>
    <mergeCell ref="W780:X780"/>
    <mergeCell ref="Y780:Z780"/>
    <mergeCell ref="R779:S779"/>
    <mergeCell ref="T779:U779"/>
    <mergeCell ref="V779:W779"/>
    <mergeCell ref="X779:Y779"/>
    <mergeCell ref="Z779:AA779"/>
    <mergeCell ref="E780:F780"/>
    <mergeCell ref="G780:H780"/>
    <mergeCell ref="I780:J780"/>
    <mergeCell ref="K780:L780"/>
    <mergeCell ref="M780:N780"/>
    <mergeCell ref="F779:G779"/>
    <mergeCell ref="H779:I779"/>
    <mergeCell ref="J779:K779"/>
    <mergeCell ref="L779:M779"/>
    <mergeCell ref="N779:O779"/>
    <mergeCell ref="P779:Q779"/>
    <mergeCell ref="O778:P778"/>
    <mergeCell ref="Q778:R778"/>
    <mergeCell ref="S778:T778"/>
    <mergeCell ref="U778:V778"/>
    <mergeCell ref="W778:X778"/>
    <mergeCell ref="Y778:Z778"/>
    <mergeCell ref="R777:S777"/>
    <mergeCell ref="T777:U777"/>
    <mergeCell ref="V777:W777"/>
    <mergeCell ref="X777:Y777"/>
    <mergeCell ref="Z777:AA777"/>
    <mergeCell ref="E778:F778"/>
    <mergeCell ref="G778:H778"/>
    <mergeCell ref="I778:J778"/>
    <mergeCell ref="K778:L778"/>
    <mergeCell ref="M778:N778"/>
    <mergeCell ref="F777:G777"/>
    <mergeCell ref="H777:I777"/>
    <mergeCell ref="J777:K777"/>
    <mergeCell ref="L777:M777"/>
    <mergeCell ref="N777:O777"/>
    <mergeCell ref="P777:Q777"/>
    <mergeCell ref="O776:P776"/>
    <mergeCell ref="Q776:R776"/>
    <mergeCell ref="S776:T776"/>
    <mergeCell ref="U776:V776"/>
    <mergeCell ref="W776:X776"/>
    <mergeCell ref="Y776:Z776"/>
    <mergeCell ref="R775:S775"/>
    <mergeCell ref="T775:U775"/>
    <mergeCell ref="V775:W775"/>
    <mergeCell ref="X775:Y775"/>
    <mergeCell ref="Z775:AA775"/>
    <mergeCell ref="E776:F776"/>
    <mergeCell ref="G776:H776"/>
    <mergeCell ref="I776:J776"/>
    <mergeCell ref="K776:L776"/>
    <mergeCell ref="M776:N776"/>
    <mergeCell ref="F775:G775"/>
    <mergeCell ref="H775:I775"/>
    <mergeCell ref="J775:K775"/>
    <mergeCell ref="L775:M775"/>
    <mergeCell ref="N775:O775"/>
    <mergeCell ref="P775:Q775"/>
    <mergeCell ref="O774:P774"/>
    <mergeCell ref="Q774:R774"/>
    <mergeCell ref="S774:T774"/>
    <mergeCell ref="U774:V774"/>
    <mergeCell ref="W774:X774"/>
    <mergeCell ref="Y774:Z774"/>
    <mergeCell ref="R773:S773"/>
    <mergeCell ref="T773:U773"/>
    <mergeCell ref="V773:W773"/>
    <mergeCell ref="X773:Y773"/>
    <mergeCell ref="Z773:AA773"/>
    <mergeCell ref="E774:F774"/>
    <mergeCell ref="G774:H774"/>
    <mergeCell ref="I774:J774"/>
    <mergeCell ref="K774:L774"/>
    <mergeCell ref="M774:N774"/>
    <mergeCell ref="F773:G773"/>
    <mergeCell ref="H773:I773"/>
    <mergeCell ref="J773:K773"/>
    <mergeCell ref="L773:M773"/>
    <mergeCell ref="N773:O773"/>
    <mergeCell ref="P773:Q773"/>
    <mergeCell ref="O772:P772"/>
    <mergeCell ref="Q772:R772"/>
    <mergeCell ref="S772:T772"/>
    <mergeCell ref="U772:V772"/>
    <mergeCell ref="W772:X772"/>
    <mergeCell ref="Y772:Z772"/>
    <mergeCell ref="R771:S771"/>
    <mergeCell ref="T771:U771"/>
    <mergeCell ref="V771:W771"/>
    <mergeCell ref="X771:Y771"/>
    <mergeCell ref="Z771:AA771"/>
    <mergeCell ref="E772:F772"/>
    <mergeCell ref="G772:H772"/>
    <mergeCell ref="I772:J772"/>
    <mergeCell ref="K772:L772"/>
    <mergeCell ref="M772:N772"/>
    <mergeCell ref="F771:G771"/>
    <mergeCell ref="H771:I771"/>
    <mergeCell ref="J771:K771"/>
    <mergeCell ref="L771:M771"/>
    <mergeCell ref="N771:O771"/>
    <mergeCell ref="P771:Q771"/>
    <mergeCell ref="O770:P770"/>
    <mergeCell ref="Q770:R770"/>
    <mergeCell ref="S770:T770"/>
    <mergeCell ref="U770:V770"/>
    <mergeCell ref="W770:X770"/>
    <mergeCell ref="Y770:Z770"/>
    <mergeCell ref="R769:S769"/>
    <mergeCell ref="T769:U769"/>
    <mergeCell ref="V769:W769"/>
    <mergeCell ref="X769:Y769"/>
    <mergeCell ref="Z769:AA769"/>
    <mergeCell ref="E770:F770"/>
    <mergeCell ref="G770:H770"/>
    <mergeCell ref="I770:J770"/>
    <mergeCell ref="K770:L770"/>
    <mergeCell ref="M770:N770"/>
    <mergeCell ref="F769:G769"/>
    <mergeCell ref="H769:I769"/>
    <mergeCell ref="J769:K769"/>
    <mergeCell ref="L769:M769"/>
    <mergeCell ref="N769:O769"/>
    <mergeCell ref="P769:Q769"/>
    <mergeCell ref="O768:P768"/>
    <mergeCell ref="Q768:R768"/>
    <mergeCell ref="S768:T768"/>
    <mergeCell ref="U768:V768"/>
    <mergeCell ref="W768:X768"/>
    <mergeCell ref="Y768:Z768"/>
    <mergeCell ref="R767:S767"/>
    <mergeCell ref="T767:U767"/>
    <mergeCell ref="V767:W767"/>
    <mergeCell ref="X767:Y767"/>
    <mergeCell ref="Z767:AA767"/>
    <mergeCell ref="E768:F768"/>
    <mergeCell ref="G768:H768"/>
    <mergeCell ref="I768:J768"/>
    <mergeCell ref="K768:L768"/>
    <mergeCell ref="M768:N768"/>
    <mergeCell ref="F767:G767"/>
    <mergeCell ref="H767:I767"/>
    <mergeCell ref="J767:K767"/>
    <mergeCell ref="L767:M767"/>
    <mergeCell ref="N767:O767"/>
    <mergeCell ref="P767:Q767"/>
    <mergeCell ref="O766:P766"/>
    <mergeCell ref="Q766:R766"/>
    <mergeCell ref="S766:T766"/>
    <mergeCell ref="U766:V766"/>
    <mergeCell ref="W766:X766"/>
    <mergeCell ref="Y766:Z766"/>
    <mergeCell ref="R765:S765"/>
    <mergeCell ref="T765:U765"/>
    <mergeCell ref="V765:W765"/>
    <mergeCell ref="X765:Y765"/>
    <mergeCell ref="Z765:AA765"/>
    <mergeCell ref="E766:F766"/>
    <mergeCell ref="G766:H766"/>
    <mergeCell ref="I766:J766"/>
    <mergeCell ref="K766:L766"/>
    <mergeCell ref="M766:N766"/>
    <mergeCell ref="F765:G765"/>
    <mergeCell ref="H765:I765"/>
    <mergeCell ref="J765:K765"/>
    <mergeCell ref="L765:M765"/>
    <mergeCell ref="N765:O765"/>
    <mergeCell ref="P765:Q765"/>
    <mergeCell ref="O764:P764"/>
    <mergeCell ref="Q764:R764"/>
    <mergeCell ref="S764:T764"/>
    <mergeCell ref="U764:V764"/>
    <mergeCell ref="W764:X764"/>
    <mergeCell ref="Y764:Z764"/>
    <mergeCell ref="R763:S763"/>
    <mergeCell ref="T763:U763"/>
    <mergeCell ref="V763:W763"/>
    <mergeCell ref="X763:Y763"/>
    <mergeCell ref="Z763:AA763"/>
    <mergeCell ref="E764:F764"/>
    <mergeCell ref="G764:H764"/>
    <mergeCell ref="I764:J764"/>
    <mergeCell ref="K764:L764"/>
    <mergeCell ref="M764:N764"/>
    <mergeCell ref="F763:G763"/>
    <mergeCell ref="H763:I763"/>
    <mergeCell ref="J763:K763"/>
    <mergeCell ref="L763:M763"/>
    <mergeCell ref="N763:O763"/>
    <mergeCell ref="P763:Q763"/>
    <mergeCell ref="O762:P762"/>
    <mergeCell ref="Q762:R762"/>
    <mergeCell ref="S762:T762"/>
    <mergeCell ref="U762:V762"/>
    <mergeCell ref="W762:X762"/>
    <mergeCell ref="Y762:Z762"/>
    <mergeCell ref="R761:S761"/>
    <mergeCell ref="T761:U761"/>
    <mergeCell ref="V761:W761"/>
    <mergeCell ref="X761:Y761"/>
    <mergeCell ref="Z761:AA761"/>
    <mergeCell ref="E762:F762"/>
    <mergeCell ref="G762:H762"/>
    <mergeCell ref="I762:J762"/>
    <mergeCell ref="K762:L762"/>
    <mergeCell ref="M762:N762"/>
    <mergeCell ref="F761:G761"/>
    <mergeCell ref="H761:I761"/>
    <mergeCell ref="J761:K761"/>
    <mergeCell ref="L761:M761"/>
    <mergeCell ref="N761:O761"/>
    <mergeCell ref="P761:Q761"/>
    <mergeCell ref="O760:P760"/>
    <mergeCell ref="Q760:R760"/>
    <mergeCell ref="S760:T760"/>
    <mergeCell ref="U760:V760"/>
    <mergeCell ref="W760:X760"/>
    <mergeCell ref="Y760:Z760"/>
    <mergeCell ref="R759:S759"/>
    <mergeCell ref="T759:U759"/>
    <mergeCell ref="V759:W759"/>
    <mergeCell ref="X759:Y759"/>
    <mergeCell ref="Z759:AA759"/>
    <mergeCell ref="E760:F760"/>
    <mergeCell ref="G760:H760"/>
    <mergeCell ref="I760:J760"/>
    <mergeCell ref="K760:L760"/>
    <mergeCell ref="M760:N760"/>
    <mergeCell ref="F759:G759"/>
    <mergeCell ref="H759:I759"/>
    <mergeCell ref="J759:K759"/>
    <mergeCell ref="L759:M759"/>
    <mergeCell ref="N759:O759"/>
    <mergeCell ref="P759:Q759"/>
    <mergeCell ref="O758:P758"/>
    <mergeCell ref="Q758:R758"/>
    <mergeCell ref="S758:T758"/>
    <mergeCell ref="U758:V758"/>
    <mergeCell ref="W758:X758"/>
    <mergeCell ref="Y758:Z758"/>
    <mergeCell ref="R757:S757"/>
    <mergeCell ref="T757:U757"/>
    <mergeCell ref="V757:W757"/>
    <mergeCell ref="X757:Y757"/>
    <mergeCell ref="Z757:AA757"/>
    <mergeCell ref="E758:F758"/>
    <mergeCell ref="G758:H758"/>
    <mergeCell ref="I758:J758"/>
    <mergeCell ref="K758:L758"/>
    <mergeCell ref="M758:N758"/>
    <mergeCell ref="F757:G757"/>
    <mergeCell ref="H757:I757"/>
    <mergeCell ref="J757:K757"/>
    <mergeCell ref="L757:M757"/>
    <mergeCell ref="N757:O757"/>
    <mergeCell ref="P757:Q757"/>
    <mergeCell ref="O756:P756"/>
    <mergeCell ref="Q756:R756"/>
    <mergeCell ref="S756:T756"/>
    <mergeCell ref="U756:V756"/>
    <mergeCell ref="W756:X756"/>
    <mergeCell ref="Y756:Z756"/>
    <mergeCell ref="R755:S755"/>
    <mergeCell ref="T755:U755"/>
    <mergeCell ref="V755:W755"/>
    <mergeCell ref="X755:Y755"/>
    <mergeCell ref="Z755:AA755"/>
    <mergeCell ref="E756:F756"/>
    <mergeCell ref="G756:H756"/>
    <mergeCell ref="I756:J756"/>
    <mergeCell ref="K756:L756"/>
    <mergeCell ref="M756:N756"/>
    <mergeCell ref="F755:G755"/>
    <mergeCell ref="H755:I755"/>
    <mergeCell ref="J755:K755"/>
    <mergeCell ref="L755:M755"/>
    <mergeCell ref="N755:O755"/>
    <mergeCell ref="P755:Q755"/>
    <mergeCell ref="O754:P754"/>
    <mergeCell ref="Q754:R754"/>
    <mergeCell ref="S754:T754"/>
    <mergeCell ref="U754:V754"/>
    <mergeCell ref="W754:X754"/>
    <mergeCell ref="Y754:Z754"/>
    <mergeCell ref="R753:S753"/>
    <mergeCell ref="T753:U753"/>
    <mergeCell ref="V753:W753"/>
    <mergeCell ref="X753:Y753"/>
    <mergeCell ref="Z753:AA753"/>
    <mergeCell ref="E754:F754"/>
    <mergeCell ref="G754:H754"/>
    <mergeCell ref="I754:J754"/>
    <mergeCell ref="K754:L754"/>
    <mergeCell ref="M754:N754"/>
    <mergeCell ref="F753:G753"/>
    <mergeCell ref="H753:I753"/>
    <mergeCell ref="J753:K753"/>
    <mergeCell ref="L753:M753"/>
    <mergeCell ref="N753:O753"/>
    <mergeCell ref="P753:Q753"/>
    <mergeCell ref="O752:P752"/>
    <mergeCell ref="Q752:R752"/>
    <mergeCell ref="S752:T752"/>
    <mergeCell ref="U752:V752"/>
    <mergeCell ref="W752:X752"/>
    <mergeCell ref="Y752:Z752"/>
    <mergeCell ref="R751:S751"/>
    <mergeCell ref="T751:U751"/>
    <mergeCell ref="V751:W751"/>
    <mergeCell ref="X751:Y751"/>
    <mergeCell ref="Z751:AA751"/>
    <mergeCell ref="E752:F752"/>
    <mergeCell ref="G752:H752"/>
    <mergeCell ref="I752:J752"/>
    <mergeCell ref="K752:L752"/>
    <mergeCell ref="M752:N752"/>
    <mergeCell ref="F751:G751"/>
    <mergeCell ref="H751:I751"/>
    <mergeCell ref="J751:K751"/>
    <mergeCell ref="L751:M751"/>
    <mergeCell ref="N751:O751"/>
    <mergeCell ref="P751:Q751"/>
    <mergeCell ref="O750:P750"/>
    <mergeCell ref="Q750:R750"/>
    <mergeCell ref="S750:T750"/>
    <mergeCell ref="U750:V750"/>
    <mergeCell ref="W750:X750"/>
    <mergeCell ref="Y750:Z750"/>
    <mergeCell ref="R749:S749"/>
    <mergeCell ref="T749:U749"/>
    <mergeCell ref="V749:W749"/>
    <mergeCell ref="X749:Y749"/>
    <mergeCell ref="Z749:AA749"/>
    <mergeCell ref="E750:F750"/>
    <mergeCell ref="G750:H750"/>
    <mergeCell ref="I750:J750"/>
    <mergeCell ref="K750:L750"/>
    <mergeCell ref="M750:N750"/>
    <mergeCell ref="F749:G749"/>
    <mergeCell ref="H749:I749"/>
    <mergeCell ref="J749:K749"/>
    <mergeCell ref="L749:M749"/>
    <mergeCell ref="N749:O749"/>
    <mergeCell ref="P749:Q749"/>
    <mergeCell ref="O748:P748"/>
    <mergeCell ref="Q748:R748"/>
    <mergeCell ref="S748:T748"/>
    <mergeCell ref="U748:V748"/>
    <mergeCell ref="W748:X748"/>
    <mergeCell ref="Y748:Z748"/>
    <mergeCell ref="R747:S747"/>
    <mergeCell ref="T747:U747"/>
    <mergeCell ref="V747:W747"/>
    <mergeCell ref="X747:Y747"/>
    <mergeCell ref="Z747:AA747"/>
    <mergeCell ref="E748:F748"/>
    <mergeCell ref="G748:H748"/>
    <mergeCell ref="I748:J748"/>
    <mergeCell ref="K748:L748"/>
    <mergeCell ref="M748:N748"/>
    <mergeCell ref="F747:G747"/>
    <mergeCell ref="H747:I747"/>
    <mergeCell ref="J747:K747"/>
    <mergeCell ref="L747:M747"/>
    <mergeCell ref="N747:O747"/>
    <mergeCell ref="P747:Q747"/>
    <mergeCell ref="O746:P746"/>
    <mergeCell ref="Q746:R746"/>
    <mergeCell ref="S746:T746"/>
    <mergeCell ref="U746:V746"/>
    <mergeCell ref="W746:X746"/>
    <mergeCell ref="Y746:Z746"/>
    <mergeCell ref="R745:S745"/>
    <mergeCell ref="T745:U745"/>
    <mergeCell ref="V745:W745"/>
    <mergeCell ref="X745:Y745"/>
    <mergeCell ref="Z745:AA745"/>
    <mergeCell ref="E746:F746"/>
    <mergeCell ref="G746:H746"/>
    <mergeCell ref="I746:J746"/>
    <mergeCell ref="K746:L746"/>
    <mergeCell ref="M746:N746"/>
    <mergeCell ref="F745:G745"/>
    <mergeCell ref="H745:I745"/>
    <mergeCell ref="J745:K745"/>
    <mergeCell ref="L745:M745"/>
    <mergeCell ref="N745:O745"/>
    <mergeCell ref="P745:Q745"/>
    <mergeCell ref="O744:P744"/>
    <mergeCell ref="Q744:R744"/>
    <mergeCell ref="S744:T744"/>
    <mergeCell ref="U744:V744"/>
    <mergeCell ref="W744:X744"/>
    <mergeCell ref="Y744:Z744"/>
    <mergeCell ref="R743:S743"/>
    <mergeCell ref="T743:U743"/>
    <mergeCell ref="V743:W743"/>
    <mergeCell ref="X743:Y743"/>
    <mergeCell ref="Z743:AA743"/>
    <mergeCell ref="E744:F744"/>
    <mergeCell ref="G744:H744"/>
    <mergeCell ref="I744:J744"/>
    <mergeCell ref="K744:L744"/>
    <mergeCell ref="M744:N744"/>
    <mergeCell ref="F743:G743"/>
    <mergeCell ref="H743:I743"/>
    <mergeCell ref="J743:K743"/>
    <mergeCell ref="L743:M743"/>
    <mergeCell ref="N743:O743"/>
    <mergeCell ref="P743:Q743"/>
    <mergeCell ref="O742:P742"/>
    <mergeCell ref="Q742:R742"/>
    <mergeCell ref="S742:T742"/>
    <mergeCell ref="U742:V742"/>
    <mergeCell ref="W742:X742"/>
    <mergeCell ref="Y742:Z742"/>
    <mergeCell ref="R741:S741"/>
    <mergeCell ref="T741:U741"/>
    <mergeCell ref="V741:W741"/>
    <mergeCell ref="X741:Y741"/>
    <mergeCell ref="Z741:AA741"/>
    <mergeCell ref="E742:F742"/>
    <mergeCell ref="G742:H742"/>
    <mergeCell ref="I742:J742"/>
    <mergeCell ref="K742:L742"/>
    <mergeCell ref="M742:N742"/>
    <mergeCell ref="F741:G741"/>
    <mergeCell ref="H741:I741"/>
    <mergeCell ref="J741:K741"/>
    <mergeCell ref="L741:M741"/>
    <mergeCell ref="N741:O741"/>
    <mergeCell ref="P741:Q741"/>
    <mergeCell ref="O740:P740"/>
    <mergeCell ref="Q740:R740"/>
    <mergeCell ref="S740:T740"/>
    <mergeCell ref="U740:V740"/>
    <mergeCell ref="W740:X740"/>
    <mergeCell ref="Y740:Z740"/>
    <mergeCell ref="R739:S739"/>
    <mergeCell ref="T739:U739"/>
    <mergeCell ref="V739:W739"/>
    <mergeCell ref="X739:Y739"/>
    <mergeCell ref="Z739:AA739"/>
    <mergeCell ref="E740:F740"/>
    <mergeCell ref="G740:H740"/>
    <mergeCell ref="I740:J740"/>
    <mergeCell ref="K740:L740"/>
    <mergeCell ref="M740:N740"/>
    <mergeCell ref="F739:G739"/>
    <mergeCell ref="H739:I739"/>
    <mergeCell ref="J739:K739"/>
    <mergeCell ref="L739:M739"/>
    <mergeCell ref="N739:O739"/>
    <mergeCell ref="P739:Q739"/>
    <mergeCell ref="O738:P738"/>
    <mergeCell ref="Q738:R738"/>
    <mergeCell ref="S738:T738"/>
    <mergeCell ref="U738:V738"/>
    <mergeCell ref="W738:X738"/>
    <mergeCell ref="Y738:Z738"/>
    <mergeCell ref="R737:S737"/>
    <mergeCell ref="T737:U737"/>
    <mergeCell ref="V737:W737"/>
    <mergeCell ref="X737:Y737"/>
    <mergeCell ref="Z737:AA737"/>
    <mergeCell ref="E738:F738"/>
    <mergeCell ref="G738:H738"/>
    <mergeCell ref="I738:J738"/>
    <mergeCell ref="K738:L738"/>
    <mergeCell ref="M738:N738"/>
    <mergeCell ref="F737:G737"/>
    <mergeCell ref="H737:I737"/>
    <mergeCell ref="J737:K737"/>
    <mergeCell ref="L737:M737"/>
    <mergeCell ref="N737:O737"/>
    <mergeCell ref="P737:Q737"/>
    <mergeCell ref="O736:P736"/>
    <mergeCell ref="Q736:R736"/>
    <mergeCell ref="S736:T736"/>
    <mergeCell ref="U736:V736"/>
    <mergeCell ref="W736:X736"/>
    <mergeCell ref="Y736:Z736"/>
    <mergeCell ref="R735:S735"/>
    <mergeCell ref="T735:U735"/>
    <mergeCell ref="V735:W735"/>
    <mergeCell ref="X735:Y735"/>
    <mergeCell ref="Z735:AA735"/>
    <mergeCell ref="E736:F736"/>
    <mergeCell ref="G736:H736"/>
    <mergeCell ref="I736:J736"/>
    <mergeCell ref="K736:L736"/>
    <mergeCell ref="M736:N736"/>
    <mergeCell ref="F735:G735"/>
    <mergeCell ref="H735:I735"/>
    <mergeCell ref="J735:K735"/>
    <mergeCell ref="L735:M735"/>
    <mergeCell ref="N735:O735"/>
    <mergeCell ref="P735:Q735"/>
    <mergeCell ref="O734:P734"/>
    <mergeCell ref="Q734:R734"/>
    <mergeCell ref="S734:T734"/>
    <mergeCell ref="U734:V734"/>
    <mergeCell ref="W734:X734"/>
    <mergeCell ref="Y734:Z734"/>
    <mergeCell ref="R733:S733"/>
    <mergeCell ref="T733:U733"/>
    <mergeCell ref="V733:W733"/>
    <mergeCell ref="X733:Y733"/>
    <mergeCell ref="Z733:AA733"/>
    <mergeCell ref="E734:F734"/>
    <mergeCell ref="G734:H734"/>
    <mergeCell ref="I734:J734"/>
    <mergeCell ref="K734:L734"/>
    <mergeCell ref="M734:N734"/>
    <mergeCell ref="F733:G733"/>
    <mergeCell ref="H733:I733"/>
    <mergeCell ref="J733:K733"/>
    <mergeCell ref="L733:M733"/>
    <mergeCell ref="N733:O733"/>
    <mergeCell ref="P733:Q733"/>
    <mergeCell ref="O732:P732"/>
    <mergeCell ref="Q732:R732"/>
    <mergeCell ref="S732:T732"/>
    <mergeCell ref="U732:V732"/>
    <mergeCell ref="W732:X732"/>
    <mergeCell ref="Y732:Z732"/>
    <mergeCell ref="R731:S731"/>
    <mergeCell ref="T731:U731"/>
    <mergeCell ref="V731:W731"/>
    <mergeCell ref="X731:Y731"/>
    <mergeCell ref="Z731:AA731"/>
    <mergeCell ref="E732:F732"/>
    <mergeCell ref="G732:H732"/>
    <mergeCell ref="I732:J732"/>
    <mergeCell ref="K732:L732"/>
    <mergeCell ref="M732:N732"/>
    <mergeCell ref="F731:G731"/>
    <mergeCell ref="H731:I731"/>
    <mergeCell ref="J731:K731"/>
    <mergeCell ref="L731:M731"/>
    <mergeCell ref="N731:O731"/>
    <mergeCell ref="P731:Q731"/>
    <mergeCell ref="O730:P730"/>
    <mergeCell ref="Q730:R730"/>
    <mergeCell ref="S730:T730"/>
    <mergeCell ref="U730:V730"/>
    <mergeCell ref="W730:X730"/>
    <mergeCell ref="Y730:Z730"/>
    <mergeCell ref="R729:S729"/>
    <mergeCell ref="T729:U729"/>
    <mergeCell ref="V729:W729"/>
    <mergeCell ref="X729:Y729"/>
    <mergeCell ref="Z729:AA729"/>
    <mergeCell ref="E730:F730"/>
    <mergeCell ref="G730:H730"/>
    <mergeCell ref="I730:J730"/>
    <mergeCell ref="K730:L730"/>
    <mergeCell ref="M730:N730"/>
    <mergeCell ref="F729:G729"/>
    <mergeCell ref="H729:I729"/>
    <mergeCell ref="J729:K729"/>
    <mergeCell ref="L729:M729"/>
    <mergeCell ref="N729:O729"/>
    <mergeCell ref="P729:Q729"/>
    <mergeCell ref="O728:P728"/>
    <mergeCell ref="Q728:R728"/>
    <mergeCell ref="S728:T728"/>
    <mergeCell ref="U728:V728"/>
    <mergeCell ref="W728:X728"/>
    <mergeCell ref="Y728:Z728"/>
    <mergeCell ref="R727:S727"/>
    <mergeCell ref="T727:U727"/>
    <mergeCell ref="V727:W727"/>
    <mergeCell ref="X727:Y727"/>
    <mergeCell ref="Z727:AA727"/>
    <mergeCell ref="E728:F728"/>
    <mergeCell ref="G728:H728"/>
    <mergeCell ref="I728:J728"/>
    <mergeCell ref="K728:L728"/>
    <mergeCell ref="M728:N728"/>
    <mergeCell ref="F727:G727"/>
    <mergeCell ref="H727:I727"/>
    <mergeCell ref="J727:K727"/>
    <mergeCell ref="L727:M727"/>
    <mergeCell ref="N727:O727"/>
    <mergeCell ref="P727:Q727"/>
    <mergeCell ref="O726:P726"/>
    <mergeCell ref="Q726:R726"/>
    <mergeCell ref="S726:T726"/>
    <mergeCell ref="U726:V726"/>
    <mergeCell ref="W726:X726"/>
    <mergeCell ref="Y726:Z726"/>
    <mergeCell ref="R725:S725"/>
    <mergeCell ref="T725:U725"/>
    <mergeCell ref="V725:W725"/>
    <mergeCell ref="X725:Y725"/>
    <mergeCell ref="Z725:AA725"/>
    <mergeCell ref="E726:F726"/>
    <mergeCell ref="G726:H726"/>
    <mergeCell ref="I726:J726"/>
    <mergeCell ref="K726:L726"/>
    <mergeCell ref="M726:N726"/>
    <mergeCell ref="F725:G725"/>
    <mergeCell ref="H725:I725"/>
    <mergeCell ref="J725:K725"/>
    <mergeCell ref="L725:M725"/>
    <mergeCell ref="N725:O725"/>
    <mergeCell ref="P725:Q725"/>
    <mergeCell ref="O724:P724"/>
    <mergeCell ref="Q724:R724"/>
    <mergeCell ref="S724:T724"/>
    <mergeCell ref="U724:V724"/>
    <mergeCell ref="W724:X724"/>
    <mergeCell ref="Y724:Z724"/>
    <mergeCell ref="R723:S723"/>
    <mergeCell ref="T723:U723"/>
    <mergeCell ref="V723:W723"/>
    <mergeCell ref="X723:Y723"/>
    <mergeCell ref="Z723:AA723"/>
    <mergeCell ref="E724:F724"/>
    <mergeCell ref="G724:H724"/>
    <mergeCell ref="I724:J724"/>
    <mergeCell ref="K724:L724"/>
    <mergeCell ref="M724:N724"/>
    <mergeCell ref="F723:G723"/>
    <mergeCell ref="H723:I723"/>
    <mergeCell ref="J723:K723"/>
    <mergeCell ref="L723:M723"/>
    <mergeCell ref="N723:O723"/>
    <mergeCell ref="P723:Q723"/>
    <mergeCell ref="O722:P722"/>
    <mergeCell ref="Q722:R722"/>
    <mergeCell ref="S722:T722"/>
    <mergeCell ref="U722:V722"/>
    <mergeCell ref="W722:X722"/>
    <mergeCell ref="Y722:Z722"/>
    <mergeCell ref="R721:S721"/>
    <mergeCell ref="T721:U721"/>
    <mergeCell ref="V721:W721"/>
    <mergeCell ref="X721:Y721"/>
    <mergeCell ref="Z721:AA721"/>
    <mergeCell ref="E722:F722"/>
    <mergeCell ref="G722:H722"/>
    <mergeCell ref="I722:J722"/>
    <mergeCell ref="K722:L722"/>
    <mergeCell ref="M722:N722"/>
    <mergeCell ref="F721:G721"/>
    <mergeCell ref="H721:I721"/>
    <mergeCell ref="J721:K721"/>
    <mergeCell ref="L721:M721"/>
    <mergeCell ref="N721:O721"/>
    <mergeCell ref="P721:Q721"/>
    <mergeCell ref="O720:P720"/>
    <mergeCell ref="Q720:R720"/>
    <mergeCell ref="S720:T720"/>
    <mergeCell ref="U720:V720"/>
    <mergeCell ref="W720:X720"/>
    <mergeCell ref="Y720:Z720"/>
    <mergeCell ref="R719:S719"/>
    <mergeCell ref="T719:U719"/>
    <mergeCell ref="V719:W719"/>
    <mergeCell ref="X719:Y719"/>
    <mergeCell ref="Z719:AA719"/>
    <mergeCell ref="E720:F720"/>
    <mergeCell ref="G720:H720"/>
    <mergeCell ref="I720:J720"/>
    <mergeCell ref="K720:L720"/>
    <mergeCell ref="M720:N720"/>
    <mergeCell ref="F719:G719"/>
    <mergeCell ref="H719:I719"/>
    <mergeCell ref="J719:K719"/>
    <mergeCell ref="L719:M719"/>
    <mergeCell ref="N719:O719"/>
    <mergeCell ref="P719:Q719"/>
    <mergeCell ref="O718:P718"/>
    <mergeCell ref="Q718:R718"/>
    <mergeCell ref="S718:T718"/>
    <mergeCell ref="U718:V718"/>
    <mergeCell ref="W718:X718"/>
    <mergeCell ref="Y718:Z718"/>
    <mergeCell ref="R717:S717"/>
    <mergeCell ref="T717:U717"/>
    <mergeCell ref="V717:W717"/>
    <mergeCell ref="X717:Y717"/>
    <mergeCell ref="Z717:AA717"/>
    <mergeCell ref="E718:F718"/>
    <mergeCell ref="G718:H718"/>
    <mergeCell ref="I718:J718"/>
    <mergeCell ref="K718:L718"/>
    <mergeCell ref="M718:N718"/>
    <mergeCell ref="F717:G717"/>
    <mergeCell ref="H717:I717"/>
    <mergeCell ref="J717:K717"/>
    <mergeCell ref="L717:M717"/>
    <mergeCell ref="N717:O717"/>
    <mergeCell ref="P717:Q717"/>
    <mergeCell ref="O716:P716"/>
    <mergeCell ref="Q716:R716"/>
    <mergeCell ref="S716:T716"/>
    <mergeCell ref="U716:V716"/>
    <mergeCell ref="W716:X716"/>
    <mergeCell ref="Y716:Z716"/>
    <mergeCell ref="R715:S715"/>
    <mergeCell ref="T715:U715"/>
    <mergeCell ref="V715:W715"/>
    <mergeCell ref="X715:Y715"/>
    <mergeCell ref="Z715:AA715"/>
    <mergeCell ref="E716:F716"/>
    <mergeCell ref="G716:H716"/>
    <mergeCell ref="I716:J716"/>
    <mergeCell ref="K716:L716"/>
    <mergeCell ref="M716:N716"/>
    <mergeCell ref="F715:G715"/>
    <mergeCell ref="H715:I715"/>
    <mergeCell ref="J715:K715"/>
    <mergeCell ref="L715:M715"/>
    <mergeCell ref="N715:O715"/>
    <mergeCell ref="P715:Q715"/>
    <mergeCell ref="O714:P714"/>
    <mergeCell ref="Q714:R714"/>
    <mergeCell ref="S714:T714"/>
    <mergeCell ref="U714:V714"/>
    <mergeCell ref="W714:X714"/>
    <mergeCell ref="Y714:Z714"/>
    <mergeCell ref="R713:S713"/>
    <mergeCell ref="T713:U713"/>
    <mergeCell ref="V713:W713"/>
    <mergeCell ref="X713:Y713"/>
    <mergeCell ref="Z713:AA713"/>
    <mergeCell ref="E714:F714"/>
    <mergeCell ref="G714:H714"/>
    <mergeCell ref="I714:J714"/>
    <mergeCell ref="K714:L714"/>
    <mergeCell ref="M714:N714"/>
    <mergeCell ref="F713:G713"/>
    <mergeCell ref="H713:I713"/>
    <mergeCell ref="J713:K713"/>
    <mergeCell ref="L713:M713"/>
    <mergeCell ref="N713:O713"/>
    <mergeCell ref="P713:Q713"/>
    <mergeCell ref="O712:P712"/>
    <mergeCell ref="Q712:R712"/>
    <mergeCell ref="S712:T712"/>
    <mergeCell ref="U712:V712"/>
    <mergeCell ref="W712:X712"/>
    <mergeCell ref="Y712:Z712"/>
    <mergeCell ref="R711:S711"/>
    <mergeCell ref="T711:U711"/>
    <mergeCell ref="V711:W711"/>
    <mergeCell ref="X711:Y711"/>
    <mergeCell ref="Z711:AA711"/>
    <mergeCell ref="E712:F712"/>
    <mergeCell ref="G712:H712"/>
    <mergeCell ref="I712:J712"/>
    <mergeCell ref="K712:L712"/>
    <mergeCell ref="M712:N712"/>
    <mergeCell ref="F711:G711"/>
    <mergeCell ref="H711:I711"/>
    <mergeCell ref="J711:K711"/>
    <mergeCell ref="L711:M711"/>
    <mergeCell ref="N711:O711"/>
    <mergeCell ref="P711:Q711"/>
    <mergeCell ref="O710:P710"/>
    <mergeCell ref="Q710:R710"/>
    <mergeCell ref="S710:T710"/>
    <mergeCell ref="U710:V710"/>
    <mergeCell ref="W710:X710"/>
    <mergeCell ref="Y710:Z710"/>
    <mergeCell ref="R709:S709"/>
    <mergeCell ref="T709:U709"/>
    <mergeCell ref="V709:W709"/>
    <mergeCell ref="X709:Y709"/>
    <mergeCell ref="Z709:AA709"/>
    <mergeCell ref="E710:F710"/>
    <mergeCell ref="G710:H710"/>
    <mergeCell ref="I710:J710"/>
    <mergeCell ref="K710:L710"/>
    <mergeCell ref="M710:N710"/>
    <mergeCell ref="F709:G709"/>
    <mergeCell ref="H709:I709"/>
    <mergeCell ref="J709:K709"/>
    <mergeCell ref="L709:M709"/>
    <mergeCell ref="N709:O709"/>
    <mergeCell ref="P709:Q709"/>
    <mergeCell ref="O708:P708"/>
    <mergeCell ref="Q708:R708"/>
    <mergeCell ref="S708:T708"/>
    <mergeCell ref="U708:V708"/>
    <mergeCell ref="W708:X708"/>
    <mergeCell ref="Y708:Z708"/>
    <mergeCell ref="R707:S707"/>
    <mergeCell ref="T707:U707"/>
    <mergeCell ref="V707:W707"/>
    <mergeCell ref="X707:Y707"/>
    <mergeCell ref="Z707:AA707"/>
    <mergeCell ref="E708:F708"/>
    <mergeCell ref="G708:H708"/>
    <mergeCell ref="I708:J708"/>
    <mergeCell ref="K708:L708"/>
    <mergeCell ref="M708:N708"/>
    <mergeCell ref="F707:G707"/>
    <mergeCell ref="H707:I707"/>
    <mergeCell ref="J707:K707"/>
    <mergeCell ref="L707:M707"/>
    <mergeCell ref="N707:O707"/>
    <mergeCell ref="P707:Q707"/>
    <mergeCell ref="O706:P706"/>
    <mergeCell ref="Q706:R706"/>
    <mergeCell ref="S706:T706"/>
    <mergeCell ref="U706:V706"/>
    <mergeCell ref="W706:X706"/>
    <mergeCell ref="Y706:Z706"/>
    <mergeCell ref="R705:S705"/>
    <mergeCell ref="T705:U705"/>
    <mergeCell ref="V705:W705"/>
    <mergeCell ref="X705:Y705"/>
    <mergeCell ref="Z705:AA705"/>
    <mergeCell ref="E706:F706"/>
    <mergeCell ref="G706:H706"/>
    <mergeCell ref="I706:J706"/>
    <mergeCell ref="K706:L706"/>
    <mergeCell ref="M706:N706"/>
    <mergeCell ref="F705:G705"/>
    <mergeCell ref="H705:I705"/>
    <mergeCell ref="J705:K705"/>
    <mergeCell ref="L705:M705"/>
    <mergeCell ref="N705:O705"/>
    <mergeCell ref="P705:Q705"/>
    <mergeCell ref="O704:P704"/>
    <mergeCell ref="Q704:R704"/>
    <mergeCell ref="S704:T704"/>
    <mergeCell ref="U704:V704"/>
    <mergeCell ref="W704:X704"/>
    <mergeCell ref="Y704:Z704"/>
    <mergeCell ref="R703:S703"/>
    <mergeCell ref="T703:U703"/>
    <mergeCell ref="V703:W703"/>
    <mergeCell ref="X703:Y703"/>
    <mergeCell ref="Z703:AA703"/>
    <mergeCell ref="E704:F704"/>
    <mergeCell ref="G704:H704"/>
    <mergeCell ref="I704:J704"/>
    <mergeCell ref="K704:L704"/>
    <mergeCell ref="M704:N704"/>
    <mergeCell ref="F703:G703"/>
    <mergeCell ref="H703:I703"/>
    <mergeCell ref="J703:K703"/>
    <mergeCell ref="L703:M703"/>
    <mergeCell ref="N703:O703"/>
    <mergeCell ref="P703:Q703"/>
    <mergeCell ref="O702:P702"/>
    <mergeCell ref="Q702:R702"/>
    <mergeCell ref="S702:T702"/>
    <mergeCell ref="U702:V702"/>
    <mergeCell ref="W702:X702"/>
    <mergeCell ref="Y702:Z702"/>
    <mergeCell ref="R701:S701"/>
    <mergeCell ref="T701:U701"/>
    <mergeCell ref="V701:W701"/>
    <mergeCell ref="X701:Y701"/>
    <mergeCell ref="Z701:AA701"/>
    <mergeCell ref="E702:F702"/>
    <mergeCell ref="G702:H702"/>
    <mergeCell ref="I702:J702"/>
    <mergeCell ref="K702:L702"/>
    <mergeCell ref="M702:N702"/>
    <mergeCell ref="F701:G701"/>
    <mergeCell ref="H701:I701"/>
    <mergeCell ref="J701:K701"/>
    <mergeCell ref="L701:M701"/>
    <mergeCell ref="N701:O701"/>
    <mergeCell ref="P701:Q701"/>
    <mergeCell ref="O700:P700"/>
    <mergeCell ref="Q700:R700"/>
    <mergeCell ref="S700:T700"/>
    <mergeCell ref="U700:V700"/>
    <mergeCell ref="W700:X700"/>
    <mergeCell ref="Y700:Z700"/>
    <mergeCell ref="R699:S699"/>
    <mergeCell ref="T699:U699"/>
    <mergeCell ref="V699:W699"/>
    <mergeCell ref="X699:Y699"/>
    <mergeCell ref="Z699:AA699"/>
    <mergeCell ref="E700:F700"/>
    <mergeCell ref="G700:H700"/>
    <mergeCell ref="I700:J700"/>
    <mergeCell ref="K700:L700"/>
    <mergeCell ref="M700:N700"/>
    <mergeCell ref="F699:G699"/>
    <mergeCell ref="H699:I699"/>
    <mergeCell ref="J699:K699"/>
    <mergeCell ref="L699:M699"/>
    <mergeCell ref="N699:O699"/>
    <mergeCell ref="P699:Q699"/>
    <mergeCell ref="O698:P698"/>
    <mergeCell ref="Q698:R698"/>
    <mergeCell ref="S698:T698"/>
    <mergeCell ref="U698:V698"/>
    <mergeCell ref="W698:X698"/>
    <mergeCell ref="Y698:Z698"/>
    <mergeCell ref="R697:S697"/>
    <mergeCell ref="T697:U697"/>
    <mergeCell ref="V697:W697"/>
    <mergeCell ref="X697:Y697"/>
    <mergeCell ref="Z697:AA697"/>
    <mergeCell ref="E698:F698"/>
    <mergeCell ref="G698:H698"/>
    <mergeCell ref="I698:J698"/>
    <mergeCell ref="K698:L698"/>
    <mergeCell ref="M698:N698"/>
    <mergeCell ref="F697:G697"/>
    <mergeCell ref="H697:I697"/>
    <mergeCell ref="J697:K697"/>
    <mergeCell ref="L697:M697"/>
    <mergeCell ref="N697:O697"/>
    <mergeCell ref="P697:Q697"/>
    <mergeCell ref="O696:P696"/>
    <mergeCell ref="Q696:R696"/>
    <mergeCell ref="S696:T696"/>
    <mergeCell ref="U696:V696"/>
    <mergeCell ref="W696:X696"/>
    <mergeCell ref="Y696:Z696"/>
    <mergeCell ref="R695:S695"/>
    <mergeCell ref="T695:U695"/>
    <mergeCell ref="V695:W695"/>
    <mergeCell ref="X695:Y695"/>
    <mergeCell ref="Z695:AA695"/>
    <mergeCell ref="E696:F696"/>
    <mergeCell ref="G696:H696"/>
    <mergeCell ref="I696:J696"/>
    <mergeCell ref="K696:L696"/>
    <mergeCell ref="M696:N696"/>
    <mergeCell ref="F695:G695"/>
    <mergeCell ref="H695:I695"/>
    <mergeCell ref="J695:K695"/>
    <mergeCell ref="L695:M695"/>
    <mergeCell ref="N695:O695"/>
    <mergeCell ref="P695:Q695"/>
    <mergeCell ref="O694:P694"/>
    <mergeCell ref="Q694:R694"/>
    <mergeCell ref="S694:T694"/>
    <mergeCell ref="U694:V694"/>
    <mergeCell ref="W694:X694"/>
    <mergeCell ref="Y694:Z694"/>
    <mergeCell ref="R693:S693"/>
    <mergeCell ref="T693:U693"/>
    <mergeCell ref="V693:W693"/>
    <mergeCell ref="X693:Y693"/>
    <mergeCell ref="Z693:AA693"/>
    <mergeCell ref="E694:F694"/>
    <mergeCell ref="G694:H694"/>
    <mergeCell ref="I694:J694"/>
    <mergeCell ref="K694:L694"/>
    <mergeCell ref="M694:N694"/>
    <mergeCell ref="F693:G693"/>
    <mergeCell ref="H693:I693"/>
    <mergeCell ref="J693:K693"/>
    <mergeCell ref="L693:M693"/>
    <mergeCell ref="N693:O693"/>
    <mergeCell ref="P693:Q693"/>
    <mergeCell ref="O692:P692"/>
    <mergeCell ref="Q692:R692"/>
    <mergeCell ref="S692:T692"/>
    <mergeCell ref="U692:V692"/>
    <mergeCell ref="W692:X692"/>
    <mergeCell ref="Y692:Z692"/>
    <mergeCell ref="R691:S691"/>
    <mergeCell ref="T691:U691"/>
    <mergeCell ref="V691:W691"/>
    <mergeCell ref="X691:Y691"/>
    <mergeCell ref="Z691:AA691"/>
    <mergeCell ref="E692:F692"/>
    <mergeCell ref="G692:H692"/>
    <mergeCell ref="I692:J692"/>
    <mergeCell ref="K692:L692"/>
    <mergeCell ref="M692:N692"/>
    <mergeCell ref="F691:G691"/>
    <mergeCell ref="H691:I691"/>
    <mergeCell ref="J691:K691"/>
    <mergeCell ref="L691:M691"/>
    <mergeCell ref="N691:O691"/>
    <mergeCell ref="P691:Q691"/>
    <mergeCell ref="O690:P690"/>
    <mergeCell ref="Q690:R690"/>
    <mergeCell ref="S690:T690"/>
    <mergeCell ref="U690:V690"/>
    <mergeCell ref="W690:X690"/>
    <mergeCell ref="Y690:Z690"/>
    <mergeCell ref="R689:S689"/>
    <mergeCell ref="T689:U689"/>
    <mergeCell ref="V689:W689"/>
    <mergeCell ref="X689:Y689"/>
    <mergeCell ref="Z689:AA689"/>
    <mergeCell ref="E690:F690"/>
    <mergeCell ref="G690:H690"/>
    <mergeCell ref="I690:J690"/>
    <mergeCell ref="K690:L690"/>
    <mergeCell ref="M690:N690"/>
    <mergeCell ref="F689:G689"/>
    <mergeCell ref="H689:I689"/>
    <mergeCell ref="J689:K689"/>
    <mergeCell ref="L689:M689"/>
    <mergeCell ref="N689:O689"/>
    <mergeCell ref="P689:Q689"/>
    <mergeCell ref="O688:P688"/>
    <mergeCell ref="Q688:R688"/>
    <mergeCell ref="S688:T688"/>
    <mergeCell ref="U688:V688"/>
    <mergeCell ref="W688:X688"/>
    <mergeCell ref="Y688:Z688"/>
    <mergeCell ref="R687:S687"/>
    <mergeCell ref="T687:U687"/>
    <mergeCell ref="V687:W687"/>
    <mergeCell ref="X687:Y687"/>
    <mergeCell ref="Z687:AA687"/>
    <mergeCell ref="E688:F688"/>
    <mergeCell ref="G688:H688"/>
    <mergeCell ref="I688:J688"/>
    <mergeCell ref="K688:L688"/>
    <mergeCell ref="M688:N688"/>
    <mergeCell ref="F687:G687"/>
    <mergeCell ref="H687:I687"/>
    <mergeCell ref="J687:K687"/>
    <mergeCell ref="L687:M687"/>
    <mergeCell ref="N687:O687"/>
    <mergeCell ref="P687:Q687"/>
    <mergeCell ref="O686:P686"/>
    <mergeCell ref="Q686:R686"/>
    <mergeCell ref="S686:T686"/>
    <mergeCell ref="U686:V686"/>
    <mergeCell ref="W686:X686"/>
    <mergeCell ref="Y686:Z686"/>
    <mergeCell ref="R685:S685"/>
    <mergeCell ref="T685:U685"/>
    <mergeCell ref="V685:W685"/>
    <mergeCell ref="X685:Y685"/>
    <mergeCell ref="Z685:AA685"/>
    <mergeCell ref="E686:F686"/>
    <mergeCell ref="G686:H686"/>
    <mergeCell ref="I686:J686"/>
    <mergeCell ref="K686:L686"/>
    <mergeCell ref="M686:N686"/>
    <mergeCell ref="F685:G685"/>
    <mergeCell ref="H685:I685"/>
    <mergeCell ref="J685:K685"/>
    <mergeCell ref="L685:M685"/>
    <mergeCell ref="N685:O685"/>
    <mergeCell ref="P685:Q685"/>
    <mergeCell ref="O684:P684"/>
    <mergeCell ref="Q684:R684"/>
    <mergeCell ref="S684:T684"/>
    <mergeCell ref="U684:V684"/>
    <mergeCell ref="W684:X684"/>
    <mergeCell ref="Y684:Z684"/>
    <mergeCell ref="R683:S683"/>
    <mergeCell ref="T683:U683"/>
    <mergeCell ref="V683:W683"/>
    <mergeCell ref="X683:Y683"/>
    <mergeCell ref="Z683:AA683"/>
    <mergeCell ref="E684:F684"/>
    <mergeCell ref="G684:H684"/>
    <mergeCell ref="I684:J684"/>
    <mergeCell ref="K684:L684"/>
    <mergeCell ref="M684:N684"/>
    <mergeCell ref="F683:G683"/>
    <mergeCell ref="H683:I683"/>
    <mergeCell ref="J683:K683"/>
    <mergeCell ref="L683:M683"/>
    <mergeCell ref="N683:O683"/>
    <mergeCell ref="P683:Q683"/>
    <mergeCell ref="O682:P682"/>
    <mergeCell ref="Q682:R682"/>
    <mergeCell ref="S682:T682"/>
    <mergeCell ref="U682:V682"/>
    <mergeCell ref="W682:X682"/>
    <mergeCell ref="Y682:Z682"/>
    <mergeCell ref="R681:S681"/>
    <mergeCell ref="T681:U681"/>
    <mergeCell ref="V681:W681"/>
    <mergeCell ref="X681:Y681"/>
    <mergeCell ref="Z681:AA681"/>
    <mergeCell ref="E682:F682"/>
    <mergeCell ref="G682:H682"/>
    <mergeCell ref="I682:J682"/>
    <mergeCell ref="K682:L682"/>
    <mergeCell ref="M682:N682"/>
    <mergeCell ref="F681:G681"/>
    <mergeCell ref="H681:I681"/>
    <mergeCell ref="J681:K681"/>
    <mergeCell ref="L681:M681"/>
    <mergeCell ref="N681:O681"/>
    <mergeCell ref="P681:Q681"/>
    <mergeCell ref="O680:P680"/>
    <mergeCell ref="Q680:R680"/>
    <mergeCell ref="S680:T680"/>
    <mergeCell ref="U680:V680"/>
    <mergeCell ref="W680:X680"/>
    <mergeCell ref="Y680:Z680"/>
    <mergeCell ref="R679:S679"/>
    <mergeCell ref="T679:U679"/>
    <mergeCell ref="V679:W679"/>
    <mergeCell ref="X679:Y679"/>
    <mergeCell ref="Z679:AA679"/>
    <mergeCell ref="E680:F680"/>
    <mergeCell ref="G680:H680"/>
    <mergeCell ref="I680:J680"/>
    <mergeCell ref="K680:L680"/>
    <mergeCell ref="M680:N680"/>
    <mergeCell ref="F679:G679"/>
    <mergeCell ref="H679:I679"/>
    <mergeCell ref="J679:K679"/>
    <mergeCell ref="L679:M679"/>
    <mergeCell ref="N679:O679"/>
    <mergeCell ref="P679:Q679"/>
    <mergeCell ref="O678:P678"/>
    <mergeCell ref="Q678:R678"/>
    <mergeCell ref="S678:T678"/>
    <mergeCell ref="U678:V678"/>
    <mergeCell ref="W678:X678"/>
    <mergeCell ref="Y678:Z678"/>
    <mergeCell ref="R677:S677"/>
    <mergeCell ref="T677:U677"/>
    <mergeCell ref="V677:W677"/>
    <mergeCell ref="X677:Y677"/>
    <mergeCell ref="Z677:AA677"/>
    <mergeCell ref="E678:F678"/>
    <mergeCell ref="G678:H678"/>
    <mergeCell ref="I678:J678"/>
    <mergeCell ref="K678:L678"/>
    <mergeCell ref="M678:N678"/>
    <mergeCell ref="F677:G677"/>
    <mergeCell ref="H677:I677"/>
    <mergeCell ref="J677:K677"/>
    <mergeCell ref="L677:M677"/>
    <mergeCell ref="N677:O677"/>
    <mergeCell ref="P677:Q677"/>
    <mergeCell ref="O676:P676"/>
    <mergeCell ref="Q676:R676"/>
    <mergeCell ref="S676:T676"/>
    <mergeCell ref="U676:V676"/>
    <mergeCell ref="W676:X676"/>
    <mergeCell ref="Y676:Z676"/>
    <mergeCell ref="R675:S675"/>
    <mergeCell ref="T675:U675"/>
    <mergeCell ref="V675:W675"/>
    <mergeCell ref="X675:Y675"/>
    <mergeCell ref="Z675:AA675"/>
    <mergeCell ref="E676:F676"/>
    <mergeCell ref="G676:H676"/>
    <mergeCell ref="I676:J676"/>
    <mergeCell ref="K676:L676"/>
    <mergeCell ref="M676:N676"/>
    <mergeCell ref="F675:G675"/>
    <mergeCell ref="H675:I675"/>
    <mergeCell ref="J675:K675"/>
    <mergeCell ref="L675:M675"/>
    <mergeCell ref="N675:O675"/>
    <mergeCell ref="P675:Q675"/>
    <mergeCell ref="O674:P674"/>
    <mergeCell ref="Q674:R674"/>
    <mergeCell ref="S674:T674"/>
    <mergeCell ref="U674:V674"/>
    <mergeCell ref="W674:X674"/>
    <mergeCell ref="Y674:Z674"/>
    <mergeCell ref="R673:S673"/>
    <mergeCell ref="T673:U673"/>
    <mergeCell ref="V673:W673"/>
    <mergeCell ref="X673:Y673"/>
    <mergeCell ref="Z673:AA673"/>
    <mergeCell ref="E674:F674"/>
    <mergeCell ref="G674:H674"/>
    <mergeCell ref="I674:J674"/>
    <mergeCell ref="K674:L674"/>
    <mergeCell ref="M674:N674"/>
    <mergeCell ref="F673:G673"/>
    <mergeCell ref="H673:I673"/>
    <mergeCell ref="J673:K673"/>
    <mergeCell ref="L673:M673"/>
    <mergeCell ref="N673:O673"/>
    <mergeCell ref="P673:Q673"/>
    <mergeCell ref="O672:P672"/>
    <mergeCell ref="Q672:R672"/>
    <mergeCell ref="S672:T672"/>
    <mergeCell ref="U672:V672"/>
    <mergeCell ref="W672:X672"/>
    <mergeCell ref="Y672:Z672"/>
    <mergeCell ref="R671:S671"/>
    <mergeCell ref="T671:U671"/>
    <mergeCell ref="V671:W671"/>
    <mergeCell ref="X671:Y671"/>
    <mergeCell ref="Z671:AA671"/>
    <mergeCell ref="E672:F672"/>
    <mergeCell ref="G672:H672"/>
    <mergeCell ref="I672:J672"/>
    <mergeCell ref="K672:L672"/>
    <mergeCell ref="M672:N672"/>
    <mergeCell ref="F671:G671"/>
    <mergeCell ref="H671:I671"/>
    <mergeCell ref="J671:K671"/>
    <mergeCell ref="L671:M671"/>
    <mergeCell ref="N671:O671"/>
    <mergeCell ref="P671:Q671"/>
    <mergeCell ref="O670:P670"/>
    <mergeCell ref="Q670:R670"/>
    <mergeCell ref="S670:T670"/>
    <mergeCell ref="U670:V670"/>
    <mergeCell ref="W670:X670"/>
    <mergeCell ref="Y670:Z670"/>
    <mergeCell ref="R669:S669"/>
    <mergeCell ref="T669:U669"/>
    <mergeCell ref="V669:W669"/>
    <mergeCell ref="X669:Y669"/>
    <mergeCell ref="Z669:AA669"/>
    <mergeCell ref="E670:F670"/>
    <mergeCell ref="G670:H670"/>
    <mergeCell ref="I670:J670"/>
    <mergeCell ref="K670:L670"/>
    <mergeCell ref="M670:N670"/>
    <mergeCell ref="F669:G669"/>
    <mergeCell ref="H669:I669"/>
    <mergeCell ref="J669:K669"/>
    <mergeCell ref="L669:M669"/>
    <mergeCell ref="N669:O669"/>
    <mergeCell ref="P669:Q669"/>
    <mergeCell ref="O668:P668"/>
    <mergeCell ref="Q668:R668"/>
    <mergeCell ref="S668:T668"/>
    <mergeCell ref="U668:V668"/>
    <mergeCell ref="W668:X668"/>
    <mergeCell ref="Y668:Z668"/>
    <mergeCell ref="R667:S667"/>
    <mergeCell ref="T667:U667"/>
    <mergeCell ref="V667:W667"/>
    <mergeCell ref="X667:Y667"/>
    <mergeCell ref="Z667:AA667"/>
    <mergeCell ref="E668:F668"/>
    <mergeCell ref="G668:H668"/>
    <mergeCell ref="I668:J668"/>
    <mergeCell ref="K668:L668"/>
    <mergeCell ref="M668:N668"/>
    <mergeCell ref="F667:G667"/>
    <mergeCell ref="H667:I667"/>
    <mergeCell ref="J667:K667"/>
    <mergeCell ref="L667:M667"/>
    <mergeCell ref="N667:O667"/>
    <mergeCell ref="P667:Q667"/>
    <mergeCell ref="O666:P666"/>
    <mergeCell ref="Q666:R666"/>
    <mergeCell ref="S666:T666"/>
    <mergeCell ref="U666:V666"/>
    <mergeCell ref="W666:X666"/>
    <mergeCell ref="Y666:Z666"/>
    <mergeCell ref="R665:S665"/>
    <mergeCell ref="T665:U665"/>
    <mergeCell ref="V665:W665"/>
    <mergeCell ref="X665:Y665"/>
    <mergeCell ref="Z665:AA665"/>
    <mergeCell ref="E666:F666"/>
    <mergeCell ref="G666:H666"/>
    <mergeCell ref="I666:J666"/>
    <mergeCell ref="K666:L666"/>
    <mergeCell ref="M666:N666"/>
    <mergeCell ref="F665:G665"/>
    <mergeCell ref="H665:I665"/>
    <mergeCell ref="J665:K665"/>
    <mergeCell ref="L665:M665"/>
    <mergeCell ref="N665:O665"/>
    <mergeCell ref="P665:Q665"/>
    <mergeCell ref="O664:P664"/>
    <mergeCell ref="Q664:R664"/>
    <mergeCell ref="S664:T664"/>
    <mergeCell ref="U664:V664"/>
    <mergeCell ref="W664:X664"/>
    <mergeCell ref="Y664:Z664"/>
    <mergeCell ref="R663:S663"/>
    <mergeCell ref="T663:U663"/>
    <mergeCell ref="V663:W663"/>
    <mergeCell ref="X663:Y663"/>
    <mergeCell ref="Z663:AA663"/>
    <mergeCell ref="E664:F664"/>
    <mergeCell ref="G664:H664"/>
    <mergeCell ref="I664:J664"/>
    <mergeCell ref="K664:L664"/>
    <mergeCell ref="M664:N664"/>
    <mergeCell ref="F663:G663"/>
    <mergeCell ref="H663:I663"/>
    <mergeCell ref="J663:K663"/>
    <mergeCell ref="L663:M663"/>
    <mergeCell ref="N663:O663"/>
    <mergeCell ref="P663:Q663"/>
    <mergeCell ref="O662:P662"/>
    <mergeCell ref="Q662:R662"/>
    <mergeCell ref="S662:T662"/>
    <mergeCell ref="U662:V662"/>
    <mergeCell ref="W662:X662"/>
    <mergeCell ref="Y662:Z662"/>
    <mergeCell ref="R661:S661"/>
    <mergeCell ref="T661:U661"/>
    <mergeCell ref="V661:W661"/>
    <mergeCell ref="X661:Y661"/>
    <mergeCell ref="Z661:AA661"/>
    <mergeCell ref="E662:F662"/>
    <mergeCell ref="G662:H662"/>
    <mergeCell ref="I662:J662"/>
    <mergeCell ref="K662:L662"/>
    <mergeCell ref="M662:N662"/>
    <mergeCell ref="F661:G661"/>
    <mergeCell ref="H661:I661"/>
    <mergeCell ref="J661:K661"/>
    <mergeCell ref="L661:M661"/>
    <mergeCell ref="N661:O661"/>
    <mergeCell ref="P661:Q661"/>
    <mergeCell ref="O660:P660"/>
    <mergeCell ref="Q660:R660"/>
    <mergeCell ref="S660:T660"/>
    <mergeCell ref="U660:V660"/>
    <mergeCell ref="W660:X660"/>
    <mergeCell ref="Y660:Z660"/>
    <mergeCell ref="R659:S659"/>
    <mergeCell ref="T659:U659"/>
    <mergeCell ref="V659:W659"/>
    <mergeCell ref="X659:Y659"/>
    <mergeCell ref="Z659:AA659"/>
    <mergeCell ref="E660:F660"/>
    <mergeCell ref="G660:H660"/>
    <mergeCell ref="I660:J660"/>
    <mergeCell ref="K660:L660"/>
    <mergeCell ref="M660:N660"/>
    <mergeCell ref="F659:G659"/>
    <mergeCell ref="H659:I659"/>
    <mergeCell ref="J659:K659"/>
    <mergeCell ref="L659:M659"/>
    <mergeCell ref="N659:O659"/>
    <mergeCell ref="P659:Q659"/>
    <mergeCell ref="O658:P658"/>
    <mergeCell ref="Q658:R658"/>
    <mergeCell ref="S658:T658"/>
    <mergeCell ref="U658:V658"/>
    <mergeCell ref="W658:X658"/>
    <mergeCell ref="Y658:Z658"/>
    <mergeCell ref="R657:S657"/>
    <mergeCell ref="T657:U657"/>
    <mergeCell ref="V657:W657"/>
    <mergeCell ref="X657:Y657"/>
    <mergeCell ref="Z657:AA657"/>
    <mergeCell ref="E658:F658"/>
    <mergeCell ref="G658:H658"/>
    <mergeCell ref="I658:J658"/>
    <mergeCell ref="K658:L658"/>
    <mergeCell ref="M658:N658"/>
    <mergeCell ref="F657:G657"/>
    <mergeCell ref="H657:I657"/>
    <mergeCell ref="J657:K657"/>
    <mergeCell ref="L657:M657"/>
    <mergeCell ref="N657:O657"/>
    <mergeCell ref="P657:Q657"/>
    <mergeCell ref="O656:P656"/>
    <mergeCell ref="Q656:R656"/>
    <mergeCell ref="S656:T656"/>
    <mergeCell ref="U656:V656"/>
    <mergeCell ref="W656:X656"/>
    <mergeCell ref="Y656:Z656"/>
    <mergeCell ref="R655:S655"/>
    <mergeCell ref="T655:U655"/>
    <mergeCell ref="V655:W655"/>
    <mergeCell ref="X655:Y655"/>
    <mergeCell ref="Z655:AA655"/>
    <mergeCell ref="E656:F656"/>
    <mergeCell ref="G656:H656"/>
    <mergeCell ref="I656:J656"/>
    <mergeCell ref="K656:L656"/>
    <mergeCell ref="M656:N656"/>
    <mergeCell ref="F655:G655"/>
    <mergeCell ref="H655:I655"/>
    <mergeCell ref="J655:K655"/>
    <mergeCell ref="L655:M655"/>
    <mergeCell ref="N655:O655"/>
    <mergeCell ref="P655:Q655"/>
    <mergeCell ref="O654:P654"/>
    <mergeCell ref="Q654:R654"/>
    <mergeCell ref="S654:T654"/>
    <mergeCell ref="U654:V654"/>
    <mergeCell ref="W654:X654"/>
    <mergeCell ref="Y654:Z654"/>
    <mergeCell ref="R653:S653"/>
    <mergeCell ref="T653:U653"/>
    <mergeCell ref="V653:W653"/>
    <mergeCell ref="X653:Y653"/>
    <mergeCell ref="Z653:AA653"/>
    <mergeCell ref="E654:F654"/>
    <mergeCell ref="G654:H654"/>
    <mergeCell ref="I654:J654"/>
    <mergeCell ref="K654:L654"/>
    <mergeCell ref="M654:N654"/>
    <mergeCell ref="F653:G653"/>
    <mergeCell ref="H653:I653"/>
    <mergeCell ref="J653:K653"/>
    <mergeCell ref="L653:M653"/>
    <mergeCell ref="N653:O653"/>
    <mergeCell ref="P653:Q653"/>
    <mergeCell ref="O652:P652"/>
    <mergeCell ref="Q652:R652"/>
    <mergeCell ref="S652:T652"/>
    <mergeCell ref="U652:V652"/>
    <mergeCell ref="W652:X652"/>
    <mergeCell ref="Y652:Z652"/>
    <mergeCell ref="R651:S651"/>
    <mergeCell ref="T651:U651"/>
    <mergeCell ref="V651:W651"/>
    <mergeCell ref="X651:Y651"/>
    <mergeCell ref="Z651:AA651"/>
    <mergeCell ref="E652:F652"/>
    <mergeCell ref="G652:H652"/>
    <mergeCell ref="I652:J652"/>
    <mergeCell ref="K652:L652"/>
    <mergeCell ref="M652:N652"/>
    <mergeCell ref="F651:G651"/>
    <mergeCell ref="H651:I651"/>
    <mergeCell ref="J651:K651"/>
    <mergeCell ref="L651:M651"/>
    <mergeCell ref="N651:O651"/>
    <mergeCell ref="P651:Q651"/>
    <mergeCell ref="O650:P650"/>
    <mergeCell ref="Q650:R650"/>
    <mergeCell ref="S650:T650"/>
    <mergeCell ref="U650:V650"/>
    <mergeCell ref="W650:X650"/>
    <mergeCell ref="Y650:Z650"/>
    <mergeCell ref="R649:S649"/>
    <mergeCell ref="T649:U649"/>
    <mergeCell ref="V649:W649"/>
    <mergeCell ref="X649:Y649"/>
    <mergeCell ref="Z649:AA649"/>
    <mergeCell ref="E650:F650"/>
    <mergeCell ref="G650:H650"/>
    <mergeCell ref="I650:J650"/>
    <mergeCell ref="K650:L650"/>
    <mergeCell ref="M650:N650"/>
    <mergeCell ref="F649:G649"/>
    <mergeCell ref="H649:I649"/>
    <mergeCell ref="J649:K649"/>
    <mergeCell ref="L649:M649"/>
    <mergeCell ref="N649:O649"/>
    <mergeCell ref="P649:Q649"/>
    <mergeCell ref="O648:P648"/>
    <mergeCell ref="Q648:R648"/>
    <mergeCell ref="S648:T648"/>
    <mergeCell ref="U648:V648"/>
    <mergeCell ref="W648:X648"/>
    <mergeCell ref="Y648:Z648"/>
    <mergeCell ref="R647:S647"/>
    <mergeCell ref="T647:U647"/>
    <mergeCell ref="V647:W647"/>
    <mergeCell ref="X647:Y647"/>
    <mergeCell ref="Z647:AA647"/>
    <mergeCell ref="E648:F648"/>
    <mergeCell ref="G648:H648"/>
    <mergeCell ref="I648:J648"/>
    <mergeCell ref="K648:L648"/>
    <mergeCell ref="M648:N648"/>
    <mergeCell ref="F647:G647"/>
    <mergeCell ref="H647:I647"/>
    <mergeCell ref="J647:K647"/>
    <mergeCell ref="L647:M647"/>
    <mergeCell ref="N647:O647"/>
    <mergeCell ref="P647:Q647"/>
    <mergeCell ref="O646:P646"/>
    <mergeCell ref="Q646:R646"/>
    <mergeCell ref="S646:T646"/>
    <mergeCell ref="U646:V646"/>
    <mergeCell ref="W646:X646"/>
    <mergeCell ref="Y646:Z646"/>
    <mergeCell ref="R645:S645"/>
    <mergeCell ref="T645:U645"/>
    <mergeCell ref="V645:W645"/>
    <mergeCell ref="X645:Y645"/>
    <mergeCell ref="Z645:AA645"/>
    <mergeCell ref="E646:F646"/>
    <mergeCell ref="G646:H646"/>
    <mergeCell ref="I646:J646"/>
    <mergeCell ref="K646:L646"/>
    <mergeCell ref="M646:N646"/>
    <mergeCell ref="F645:G645"/>
    <mergeCell ref="H645:I645"/>
    <mergeCell ref="J645:K645"/>
    <mergeCell ref="L645:M645"/>
    <mergeCell ref="N645:O645"/>
    <mergeCell ref="P645:Q645"/>
    <mergeCell ref="O644:P644"/>
    <mergeCell ref="Q644:R644"/>
    <mergeCell ref="S644:T644"/>
    <mergeCell ref="U644:V644"/>
    <mergeCell ref="W644:X644"/>
    <mergeCell ref="Y644:Z644"/>
    <mergeCell ref="R643:S643"/>
    <mergeCell ref="T643:U643"/>
    <mergeCell ref="V643:W643"/>
    <mergeCell ref="X643:Y643"/>
    <mergeCell ref="Z643:AA643"/>
    <mergeCell ref="E644:F644"/>
    <mergeCell ref="G644:H644"/>
    <mergeCell ref="I644:J644"/>
    <mergeCell ref="K644:L644"/>
    <mergeCell ref="M644:N644"/>
    <mergeCell ref="F643:G643"/>
    <mergeCell ref="H643:I643"/>
    <mergeCell ref="J643:K643"/>
    <mergeCell ref="L643:M643"/>
    <mergeCell ref="N643:O643"/>
    <mergeCell ref="P643:Q643"/>
    <mergeCell ref="O642:P642"/>
    <mergeCell ref="Q642:R642"/>
    <mergeCell ref="S642:T642"/>
    <mergeCell ref="U642:V642"/>
    <mergeCell ref="W642:X642"/>
    <mergeCell ref="Y642:Z642"/>
    <mergeCell ref="R641:S641"/>
    <mergeCell ref="T641:U641"/>
    <mergeCell ref="V641:W641"/>
    <mergeCell ref="X641:Y641"/>
    <mergeCell ref="Z641:AA641"/>
    <mergeCell ref="E642:F642"/>
    <mergeCell ref="G642:H642"/>
    <mergeCell ref="I642:J642"/>
    <mergeCell ref="K642:L642"/>
    <mergeCell ref="M642:N642"/>
    <mergeCell ref="F641:G641"/>
    <mergeCell ref="H641:I641"/>
    <mergeCell ref="J641:K641"/>
    <mergeCell ref="L641:M641"/>
    <mergeCell ref="N641:O641"/>
    <mergeCell ref="P641:Q641"/>
    <mergeCell ref="O640:P640"/>
    <mergeCell ref="Q640:R640"/>
    <mergeCell ref="S640:T640"/>
    <mergeCell ref="U640:V640"/>
    <mergeCell ref="W640:X640"/>
    <mergeCell ref="Y640:Z640"/>
    <mergeCell ref="R639:S639"/>
    <mergeCell ref="T639:U639"/>
    <mergeCell ref="V639:W639"/>
    <mergeCell ref="X639:Y639"/>
    <mergeCell ref="Z639:AA639"/>
    <mergeCell ref="E640:F640"/>
    <mergeCell ref="G640:H640"/>
    <mergeCell ref="I640:J640"/>
    <mergeCell ref="K640:L640"/>
    <mergeCell ref="M640:N640"/>
    <mergeCell ref="F639:G639"/>
    <mergeCell ref="H639:I639"/>
    <mergeCell ref="J639:K639"/>
    <mergeCell ref="L639:M639"/>
    <mergeCell ref="N639:O639"/>
    <mergeCell ref="P639:Q639"/>
    <mergeCell ref="O638:P638"/>
    <mergeCell ref="Q638:R638"/>
    <mergeCell ref="S638:T638"/>
    <mergeCell ref="U638:V638"/>
    <mergeCell ref="W638:X638"/>
    <mergeCell ref="Y638:Z638"/>
    <mergeCell ref="R637:S637"/>
    <mergeCell ref="T637:U637"/>
    <mergeCell ref="V637:W637"/>
    <mergeCell ref="X637:Y637"/>
    <mergeCell ref="Z637:AA637"/>
    <mergeCell ref="E638:F638"/>
    <mergeCell ref="G638:H638"/>
    <mergeCell ref="I638:J638"/>
    <mergeCell ref="K638:L638"/>
    <mergeCell ref="M638:N638"/>
    <mergeCell ref="F637:G637"/>
    <mergeCell ref="H637:I637"/>
    <mergeCell ref="J637:K637"/>
    <mergeCell ref="L637:M637"/>
    <mergeCell ref="N637:O637"/>
    <mergeCell ref="P637:Q637"/>
    <mergeCell ref="O636:P636"/>
    <mergeCell ref="Q636:R636"/>
    <mergeCell ref="S636:T636"/>
    <mergeCell ref="U636:V636"/>
    <mergeCell ref="W636:X636"/>
    <mergeCell ref="Y636:Z636"/>
    <mergeCell ref="R635:S635"/>
    <mergeCell ref="T635:U635"/>
    <mergeCell ref="V635:W635"/>
    <mergeCell ref="X635:Y635"/>
    <mergeCell ref="Z635:AA635"/>
    <mergeCell ref="E636:F636"/>
    <mergeCell ref="G636:H636"/>
    <mergeCell ref="I636:J636"/>
    <mergeCell ref="K636:L636"/>
    <mergeCell ref="M636:N636"/>
    <mergeCell ref="F635:G635"/>
    <mergeCell ref="H635:I635"/>
    <mergeCell ref="J635:K635"/>
    <mergeCell ref="L635:M635"/>
    <mergeCell ref="N635:O635"/>
    <mergeCell ref="P635:Q635"/>
    <mergeCell ref="O634:P634"/>
    <mergeCell ref="Q634:R634"/>
    <mergeCell ref="S634:T634"/>
    <mergeCell ref="U634:V634"/>
    <mergeCell ref="W634:X634"/>
    <mergeCell ref="Y634:Z634"/>
    <mergeCell ref="R633:S633"/>
    <mergeCell ref="T633:U633"/>
    <mergeCell ref="V633:W633"/>
    <mergeCell ref="X633:Y633"/>
    <mergeCell ref="Z633:AA633"/>
    <mergeCell ref="E634:F634"/>
    <mergeCell ref="G634:H634"/>
    <mergeCell ref="I634:J634"/>
    <mergeCell ref="K634:L634"/>
    <mergeCell ref="M634:N634"/>
    <mergeCell ref="F633:G633"/>
    <mergeCell ref="H633:I633"/>
    <mergeCell ref="J633:K633"/>
    <mergeCell ref="L633:M633"/>
    <mergeCell ref="N633:O633"/>
    <mergeCell ref="P633:Q633"/>
    <mergeCell ref="O632:P632"/>
    <mergeCell ref="Q632:R632"/>
    <mergeCell ref="S632:T632"/>
    <mergeCell ref="U632:V632"/>
    <mergeCell ref="W632:X632"/>
    <mergeCell ref="Y632:Z632"/>
    <mergeCell ref="R631:S631"/>
    <mergeCell ref="T631:U631"/>
    <mergeCell ref="V631:W631"/>
    <mergeCell ref="X631:Y631"/>
    <mergeCell ref="Z631:AA631"/>
    <mergeCell ref="E632:F632"/>
    <mergeCell ref="G632:H632"/>
    <mergeCell ref="I632:J632"/>
    <mergeCell ref="K632:L632"/>
    <mergeCell ref="M632:N632"/>
    <mergeCell ref="F631:G631"/>
    <mergeCell ref="H631:I631"/>
    <mergeCell ref="J631:K631"/>
    <mergeCell ref="L631:M631"/>
    <mergeCell ref="N631:O631"/>
    <mergeCell ref="P631:Q631"/>
    <mergeCell ref="O630:P630"/>
    <mergeCell ref="Q630:R630"/>
    <mergeCell ref="S630:T630"/>
    <mergeCell ref="U630:V630"/>
    <mergeCell ref="W630:X630"/>
    <mergeCell ref="Y630:Z630"/>
    <mergeCell ref="R629:S629"/>
    <mergeCell ref="T629:U629"/>
    <mergeCell ref="V629:W629"/>
    <mergeCell ref="X629:Y629"/>
    <mergeCell ref="Z629:AA629"/>
    <mergeCell ref="E630:F630"/>
    <mergeCell ref="G630:H630"/>
    <mergeCell ref="I630:J630"/>
    <mergeCell ref="K630:L630"/>
    <mergeCell ref="M630:N630"/>
    <mergeCell ref="F629:G629"/>
    <mergeCell ref="H629:I629"/>
    <mergeCell ref="J629:K629"/>
    <mergeCell ref="L629:M629"/>
    <mergeCell ref="N629:O629"/>
    <mergeCell ref="P629:Q629"/>
    <mergeCell ref="O628:P628"/>
    <mergeCell ref="Q628:R628"/>
    <mergeCell ref="S628:T628"/>
    <mergeCell ref="U628:V628"/>
    <mergeCell ref="W628:X628"/>
    <mergeCell ref="Y628:Z628"/>
    <mergeCell ref="R627:S627"/>
    <mergeCell ref="T627:U627"/>
    <mergeCell ref="V627:W627"/>
    <mergeCell ref="X627:Y627"/>
    <mergeCell ref="Z627:AA627"/>
    <mergeCell ref="E628:F628"/>
    <mergeCell ref="G628:H628"/>
    <mergeCell ref="I628:J628"/>
    <mergeCell ref="K628:L628"/>
    <mergeCell ref="M628:N628"/>
    <mergeCell ref="F627:G627"/>
    <mergeCell ref="H627:I627"/>
    <mergeCell ref="J627:K627"/>
    <mergeCell ref="L627:M627"/>
    <mergeCell ref="N627:O627"/>
    <mergeCell ref="P627:Q627"/>
    <mergeCell ref="O626:P626"/>
    <mergeCell ref="Q626:R626"/>
    <mergeCell ref="S626:T626"/>
    <mergeCell ref="U626:V626"/>
    <mergeCell ref="W626:X626"/>
    <mergeCell ref="Y626:Z626"/>
    <mergeCell ref="R625:S625"/>
    <mergeCell ref="T625:U625"/>
    <mergeCell ref="V625:W625"/>
    <mergeCell ref="X625:Y625"/>
    <mergeCell ref="Z625:AA625"/>
    <mergeCell ref="E626:F626"/>
    <mergeCell ref="G626:H626"/>
    <mergeCell ref="I626:J626"/>
    <mergeCell ref="K626:L626"/>
    <mergeCell ref="M626:N626"/>
    <mergeCell ref="F625:G625"/>
    <mergeCell ref="H625:I625"/>
    <mergeCell ref="J625:K625"/>
    <mergeCell ref="L625:M625"/>
    <mergeCell ref="N625:O625"/>
    <mergeCell ref="P625:Q625"/>
    <mergeCell ref="O624:P624"/>
    <mergeCell ref="Q624:R624"/>
    <mergeCell ref="S624:T624"/>
    <mergeCell ref="U624:V624"/>
    <mergeCell ref="W624:X624"/>
    <mergeCell ref="Y624:Z624"/>
    <mergeCell ref="R623:S623"/>
    <mergeCell ref="T623:U623"/>
    <mergeCell ref="V623:W623"/>
    <mergeCell ref="X623:Y623"/>
    <mergeCell ref="Z623:AA623"/>
    <mergeCell ref="E624:F624"/>
    <mergeCell ref="G624:H624"/>
    <mergeCell ref="I624:J624"/>
    <mergeCell ref="K624:L624"/>
    <mergeCell ref="M624:N624"/>
    <mergeCell ref="F623:G623"/>
    <mergeCell ref="H623:I623"/>
    <mergeCell ref="J623:K623"/>
    <mergeCell ref="L623:M623"/>
    <mergeCell ref="N623:O623"/>
    <mergeCell ref="P623:Q623"/>
    <mergeCell ref="O622:P622"/>
    <mergeCell ref="Q622:R622"/>
    <mergeCell ref="S622:T622"/>
    <mergeCell ref="U622:V622"/>
    <mergeCell ref="W622:X622"/>
    <mergeCell ref="Y622:Z622"/>
    <mergeCell ref="R621:S621"/>
    <mergeCell ref="T621:U621"/>
    <mergeCell ref="V621:W621"/>
    <mergeCell ref="X621:Y621"/>
    <mergeCell ref="Z621:AA621"/>
    <mergeCell ref="E622:F622"/>
    <mergeCell ref="G622:H622"/>
    <mergeCell ref="I622:J622"/>
    <mergeCell ref="K622:L622"/>
    <mergeCell ref="M622:N622"/>
    <mergeCell ref="F621:G621"/>
    <mergeCell ref="H621:I621"/>
    <mergeCell ref="J621:K621"/>
    <mergeCell ref="L621:M621"/>
    <mergeCell ref="N621:O621"/>
    <mergeCell ref="P621:Q621"/>
    <mergeCell ref="O620:P620"/>
    <mergeCell ref="Q620:R620"/>
    <mergeCell ref="S620:T620"/>
    <mergeCell ref="U620:V620"/>
    <mergeCell ref="W620:X620"/>
    <mergeCell ref="Y620:Z620"/>
    <mergeCell ref="R619:S619"/>
    <mergeCell ref="T619:U619"/>
    <mergeCell ref="V619:W619"/>
    <mergeCell ref="X619:Y619"/>
    <mergeCell ref="Z619:AA619"/>
    <mergeCell ref="E620:F620"/>
    <mergeCell ref="G620:H620"/>
    <mergeCell ref="I620:J620"/>
    <mergeCell ref="K620:L620"/>
    <mergeCell ref="M620:N620"/>
    <mergeCell ref="F619:G619"/>
    <mergeCell ref="H619:I619"/>
    <mergeCell ref="J619:K619"/>
    <mergeCell ref="L619:M619"/>
    <mergeCell ref="N619:O619"/>
    <mergeCell ref="P619:Q619"/>
    <mergeCell ref="O618:P618"/>
    <mergeCell ref="Q618:R618"/>
    <mergeCell ref="S618:T618"/>
    <mergeCell ref="U618:V618"/>
    <mergeCell ref="W618:X618"/>
    <mergeCell ref="Y618:Z618"/>
    <mergeCell ref="R617:S617"/>
    <mergeCell ref="T617:U617"/>
    <mergeCell ref="V617:W617"/>
    <mergeCell ref="X617:Y617"/>
    <mergeCell ref="Z617:AA617"/>
    <mergeCell ref="E618:F618"/>
    <mergeCell ref="G618:H618"/>
    <mergeCell ref="I618:J618"/>
    <mergeCell ref="K618:L618"/>
    <mergeCell ref="M618:N618"/>
    <mergeCell ref="F617:G617"/>
    <mergeCell ref="H617:I617"/>
    <mergeCell ref="J617:K617"/>
    <mergeCell ref="L617:M617"/>
    <mergeCell ref="N617:O617"/>
    <mergeCell ref="P617:Q617"/>
    <mergeCell ref="O616:P616"/>
    <mergeCell ref="Q616:R616"/>
    <mergeCell ref="S616:T616"/>
    <mergeCell ref="U616:V616"/>
    <mergeCell ref="W616:X616"/>
    <mergeCell ref="Y616:Z616"/>
    <mergeCell ref="R615:S615"/>
    <mergeCell ref="T615:U615"/>
    <mergeCell ref="V615:W615"/>
    <mergeCell ref="X615:Y615"/>
    <mergeCell ref="Z615:AA615"/>
    <mergeCell ref="E616:F616"/>
    <mergeCell ref="G616:H616"/>
    <mergeCell ref="I616:J616"/>
    <mergeCell ref="K616:L616"/>
    <mergeCell ref="M616:N616"/>
    <mergeCell ref="F615:G615"/>
    <mergeCell ref="H615:I615"/>
    <mergeCell ref="J615:K615"/>
    <mergeCell ref="L615:M615"/>
    <mergeCell ref="N615:O615"/>
    <mergeCell ref="P615:Q615"/>
    <mergeCell ref="O614:P614"/>
    <mergeCell ref="Q614:R614"/>
    <mergeCell ref="S614:T614"/>
    <mergeCell ref="U614:V614"/>
    <mergeCell ref="W614:X614"/>
    <mergeCell ref="Y614:Z614"/>
    <mergeCell ref="R613:S613"/>
    <mergeCell ref="T613:U613"/>
    <mergeCell ref="V613:W613"/>
    <mergeCell ref="X613:Y613"/>
    <mergeCell ref="Z613:AA613"/>
    <mergeCell ref="E614:F614"/>
    <mergeCell ref="G614:H614"/>
    <mergeCell ref="I614:J614"/>
    <mergeCell ref="K614:L614"/>
    <mergeCell ref="M614:N614"/>
    <mergeCell ref="F613:G613"/>
    <mergeCell ref="H613:I613"/>
    <mergeCell ref="J613:K613"/>
    <mergeCell ref="L613:M613"/>
    <mergeCell ref="N613:O613"/>
    <mergeCell ref="P613:Q613"/>
    <mergeCell ref="O612:P612"/>
    <mergeCell ref="Q612:R612"/>
    <mergeCell ref="S612:T612"/>
    <mergeCell ref="U612:V612"/>
    <mergeCell ref="W612:X612"/>
    <mergeCell ref="Y612:Z612"/>
    <mergeCell ref="R611:S611"/>
    <mergeCell ref="T611:U611"/>
    <mergeCell ref="V611:W611"/>
    <mergeCell ref="X611:Y611"/>
    <mergeCell ref="Z611:AA611"/>
    <mergeCell ref="E612:F612"/>
    <mergeCell ref="G612:H612"/>
    <mergeCell ref="I612:J612"/>
    <mergeCell ref="K612:L612"/>
    <mergeCell ref="M612:N612"/>
    <mergeCell ref="F611:G611"/>
    <mergeCell ref="H611:I611"/>
    <mergeCell ref="J611:K611"/>
    <mergeCell ref="L611:M611"/>
    <mergeCell ref="N611:O611"/>
    <mergeCell ref="P611:Q611"/>
    <mergeCell ref="O610:P610"/>
    <mergeCell ref="Q610:R610"/>
    <mergeCell ref="S610:T610"/>
    <mergeCell ref="U610:V610"/>
    <mergeCell ref="W610:X610"/>
    <mergeCell ref="Y610:Z610"/>
    <mergeCell ref="R609:S609"/>
    <mergeCell ref="T609:U609"/>
    <mergeCell ref="V609:W609"/>
    <mergeCell ref="X609:Y609"/>
    <mergeCell ref="Z609:AA609"/>
    <mergeCell ref="E610:F610"/>
    <mergeCell ref="G610:H610"/>
    <mergeCell ref="I610:J610"/>
    <mergeCell ref="K610:L610"/>
    <mergeCell ref="M610:N610"/>
    <mergeCell ref="F609:G609"/>
    <mergeCell ref="H609:I609"/>
    <mergeCell ref="J609:K609"/>
    <mergeCell ref="L609:M609"/>
    <mergeCell ref="N609:O609"/>
    <mergeCell ref="P609:Q609"/>
    <mergeCell ref="O608:P608"/>
    <mergeCell ref="Q608:R608"/>
    <mergeCell ref="S608:T608"/>
    <mergeCell ref="U608:V608"/>
    <mergeCell ref="W608:X608"/>
    <mergeCell ref="Y608:Z608"/>
    <mergeCell ref="R607:S607"/>
    <mergeCell ref="T607:U607"/>
    <mergeCell ref="V607:W607"/>
    <mergeCell ref="X607:Y607"/>
    <mergeCell ref="Z607:AA607"/>
    <mergeCell ref="E608:F608"/>
    <mergeCell ref="G608:H608"/>
    <mergeCell ref="I608:J608"/>
    <mergeCell ref="K608:L608"/>
    <mergeCell ref="M608:N608"/>
    <mergeCell ref="F607:G607"/>
    <mergeCell ref="H607:I607"/>
    <mergeCell ref="J607:K607"/>
    <mergeCell ref="L607:M607"/>
    <mergeCell ref="N607:O607"/>
    <mergeCell ref="P607:Q607"/>
    <mergeCell ref="O606:P606"/>
    <mergeCell ref="Q606:R606"/>
    <mergeCell ref="S606:T606"/>
    <mergeCell ref="U606:V606"/>
    <mergeCell ref="W606:X606"/>
    <mergeCell ref="Y606:Z606"/>
    <mergeCell ref="R605:S605"/>
    <mergeCell ref="T605:U605"/>
    <mergeCell ref="V605:W605"/>
    <mergeCell ref="X605:Y605"/>
    <mergeCell ref="Z605:AA605"/>
    <mergeCell ref="E606:F606"/>
    <mergeCell ref="G606:H606"/>
    <mergeCell ref="I606:J606"/>
    <mergeCell ref="K606:L606"/>
    <mergeCell ref="M606:N606"/>
    <mergeCell ref="F605:G605"/>
    <mergeCell ref="H605:I605"/>
    <mergeCell ref="J605:K605"/>
    <mergeCell ref="L605:M605"/>
    <mergeCell ref="N605:O605"/>
    <mergeCell ref="P605:Q605"/>
    <mergeCell ref="O604:P604"/>
    <mergeCell ref="Q604:R604"/>
    <mergeCell ref="S604:T604"/>
    <mergeCell ref="U604:V604"/>
    <mergeCell ref="W604:X604"/>
    <mergeCell ref="Y604:Z604"/>
    <mergeCell ref="R603:S603"/>
    <mergeCell ref="T603:U603"/>
    <mergeCell ref="V603:W603"/>
    <mergeCell ref="X603:Y603"/>
    <mergeCell ref="Z603:AA603"/>
    <mergeCell ref="E604:F604"/>
    <mergeCell ref="G604:H604"/>
    <mergeCell ref="I604:J604"/>
    <mergeCell ref="K604:L604"/>
    <mergeCell ref="M604:N604"/>
    <mergeCell ref="F603:G603"/>
    <mergeCell ref="H603:I603"/>
    <mergeCell ref="J603:K603"/>
    <mergeCell ref="L603:M603"/>
    <mergeCell ref="N603:O603"/>
    <mergeCell ref="P603:Q603"/>
    <mergeCell ref="O602:P602"/>
    <mergeCell ref="Q602:R602"/>
    <mergeCell ref="S602:T602"/>
    <mergeCell ref="U602:V602"/>
    <mergeCell ref="W602:X602"/>
    <mergeCell ref="Y602:Z602"/>
    <mergeCell ref="R601:S601"/>
    <mergeCell ref="T601:U601"/>
    <mergeCell ref="V601:W601"/>
    <mergeCell ref="X601:Y601"/>
    <mergeCell ref="Z601:AA601"/>
    <mergeCell ref="E602:F602"/>
    <mergeCell ref="G602:H602"/>
    <mergeCell ref="I602:J602"/>
    <mergeCell ref="K602:L602"/>
    <mergeCell ref="M602:N602"/>
    <mergeCell ref="F601:G601"/>
    <mergeCell ref="H601:I601"/>
    <mergeCell ref="J601:K601"/>
    <mergeCell ref="L601:M601"/>
    <mergeCell ref="N601:O601"/>
    <mergeCell ref="P601:Q601"/>
    <mergeCell ref="O600:P600"/>
    <mergeCell ref="Q600:R600"/>
    <mergeCell ref="S600:T600"/>
    <mergeCell ref="U600:V600"/>
    <mergeCell ref="W600:X600"/>
    <mergeCell ref="Y600:Z600"/>
    <mergeCell ref="R599:S599"/>
    <mergeCell ref="T599:U599"/>
    <mergeCell ref="V599:W599"/>
    <mergeCell ref="X599:Y599"/>
    <mergeCell ref="Z599:AA599"/>
    <mergeCell ref="E600:F600"/>
    <mergeCell ref="G600:H600"/>
    <mergeCell ref="I600:J600"/>
    <mergeCell ref="K600:L600"/>
    <mergeCell ref="M600:N600"/>
    <mergeCell ref="F599:G599"/>
    <mergeCell ref="H599:I599"/>
    <mergeCell ref="J599:K599"/>
    <mergeCell ref="L599:M599"/>
    <mergeCell ref="N599:O599"/>
    <mergeCell ref="P599:Q599"/>
    <mergeCell ref="O598:P598"/>
    <mergeCell ref="Q598:R598"/>
    <mergeCell ref="S598:T598"/>
    <mergeCell ref="U598:V598"/>
    <mergeCell ref="W598:X598"/>
    <mergeCell ref="Y598:Z598"/>
    <mergeCell ref="R597:S597"/>
    <mergeCell ref="T597:U597"/>
    <mergeCell ref="V597:W597"/>
    <mergeCell ref="X597:Y597"/>
    <mergeCell ref="Z597:AA597"/>
    <mergeCell ref="E598:F598"/>
    <mergeCell ref="G598:H598"/>
    <mergeCell ref="I598:J598"/>
    <mergeCell ref="K598:L598"/>
    <mergeCell ref="M598:N598"/>
    <mergeCell ref="F597:G597"/>
    <mergeCell ref="H597:I597"/>
    <mergeCell ref="J597:K597"/>
    <mergeCell ref="L597:M597"/>
    <mergeCell ref="N597:O597"/>
    <mergeCell ref="P597:Q597"/>
    <mergeCell ref="O596:P596"/>
    <mergeCell ref="Q596:R596"/>
    <mergeCell ref="S596:T596"/>
    <mergeCell ref="U596:V596"/>
    <mergeCell ref="W596:X596"/>
    <mergeCell ref="Y596:Z596"/>
    <mergeCell ref="R595:S595"/>
    <mergeCell ref="T595:U595"/>
    <mergeCell ref="V595:W595"/>
    <mergeCell ref="X595:Y595"/>
    <mergeCell ref="Z595:AA595"/>
    <mergeCell ref="E596:F596"/>
    <mergeCell ref="G596:H596"/>
    <mergeCell ref="I596:J596"/>
    <mergeCell ref="K596:L596"/>
    <mergeCell ref="M596:N596"/>
    <mergeCell ref="F595:G595"/>
    <mergeCell ref="H595:I595"/>
    <mergeCell ref="J595:K595"/>
    <mergeCell ref="L595:M595"/>
    <mergeCell ref="N595:O595"/>
    <mergeCell ref="P595:Q595"/>
    <mergeCell ref="O594:P594"/>
    <mergeCell ref="Q594:R594"/>
    <mergeCell ref="S594:T594"/>
    <mergeCell ref="U594:V594"/>
    <mergeCell ref="W594:X594"/>
    <mergeCell ref="Y594:Z594"/>
    <mergeCell ref="R593:S593"/>
    <mergeCell ref="T593:U593"/>
    <mergeCell ref="V593:W593"/>
    <mergeCell ref="X593:Y593"/>
    <mergeCell ref="Z593:AA593"/>
    <mergeCell ref="E594:F594"/>
    <mergeCell ref="G594:H594"/>
    <mergeCell ref="I594:J594"/>
    <mergeCell ref="K594:L594"/>
    <mergeCell ref="M594:N594"/>
    <mergeCell ref="F593:G593"/>
    <mergeCell ref="H593:I593"/>
    <mergeCell ref="J593:K593"/>
    <mergeCell ref="L593:M593"/>
    <mergeCell ref="N593:O593"/>
    <mergeCell ref="P593:Q593"/>
    <mergeCell ref="O592:P592"/>
    <mergeCell ref="Q592:R592"/>
    <mergeCell ref="S592:T592"/>
    <mergeCell ref="U592:V592"/>
    <mergeCell ref="W592:X592"/>
    <mergeCell ref="Y592:Z592"/>
    <mergeCell ref="R591:S591"/>
    <mergeCell ref="T591:U591"/>
    <mergeCell ref="V591:W591"/>
    <mergeCell ref="X591:Y591"/>
    <mergeCell ref="Z591:AA591"/>
    <mergeCell ref="E592:F592"/>
    <mergeCell ref="G592:H592"/>
    <mergeCell ref="I592:J592"/>
    <mergeCell ref="K592:L592"/>
    <mergeCell ref="M592:N592"/>
    <mergeCell ref="F591:G591"/>
    <mergeCell ref="H591:I591"/>
    <mergeCell ref="J591:K591"/>
    <mergeCell ref="L591:M591"/>
    <mergeCell ref="N591:O591"/>
    <mergeCell ref="P591:Q591"/>
    <mergeCell ref="O590:P590"/>
    <mergeCell ref="Q590:R590"/>
    <mergeCell ref="S590:T590"/>
    <mergeCell ref="U590:V590"/>
    <mergeCell ref="W590:X590"/>
    <mergeCell ref="Y590:Z590"/>
    <mergeCell ref="R589:S589"/>
    <mergeCell ref="T589:U589"/>
    <mergeCell ref="V589:W589"/>
    <mergeCell ref="X589:Y589"/>
    <mergeCell ref="Z589:AA589"/>
    <mergeCell ref="E590:F590"/>
    <mergeCell ref="G590:H590"/>
    <mergeCell ref="I590:J590"/>
    <mergeCell ref="K590:L590"/>
    <mergeCell ref="M590:N590"/>
    <mergeCell ref="F589:G589"/>
    <mergeCell ref="H589:I589"/>
    <mergeCell ref="J589:K589"/>
    <mergeCell ref="L589:M589"/>
    <mergeCell ref="N589:O589"/>
    <mergeCell ref="P589:Q589"/>
    <mergeCell ref="O588:P588"/>
    <mergeCell ref="Q588:R588"/>
    <mergeCell ref="S588:T588"/>
    <mergeCell ref="U588:V588"/>
    <mergeCell ref="W588:X588"/>
    <mergeCell ref="Y588:Z588"/>
    <mergeCell ref="R587:S587"/>
    <mergeCell ref="T587:U587"/>
    <mergeCell ref="V587:W587"/>
    <mergeCell ref="X587:Y587"/>
    <mergeCell ref="Z587:AA587"/>
    <mergeCell ref="E588:F588"/>
    <mergeCell ref="G588:H588"/>
    <mergeCell ref="I588:J588"/>
    <mergeCell ref="K588:L588"/>
    <mergeCell ref="M588:N588"/>
    <mergeCell ref="F587:G587"/>
    <mergeCell ref="H587:I587"/>
    <mergeCell ref="J587:K587"/>
    <mergeCell ref="L587:M587"/>
    <mergeCell ref="N587:O587"/>
    <mergeCell ref="P587:Q587"/>
    <mergeCell ref="O586:P586"/>
    <mergeCell ref="Q586:R586"/>
    <mergeCell ref="S586:T586"/>
    <mergeCell ref="U586:V586"/>
    <mergeCell ref="W586:X586"/>
    <mergeCell ref="Y586:Z586"/>
    <mergeCell ref="R585:S585"/>
    <mergeCell ref="T585:U585"/>
    <mergeCell ref="V585:W585"/>
    <mergeCell ref="X585:Y585"/>
    <mergeCell ref="Z585:AA585"/>
    <mergeCell ref="E586:F586"/>
    <mergeCell ref="G586:H586"/>
    <mergeCell ref="I586:J586"/>
    <mergeCell ref="K586:L586"/>
    <mergeCell ref="M586:N586"/>
    <mergeCell ref="F585:G585"/>
    <mergeCell ref="H585:I585"/>
    <mergeCell ref="J585:K585"/>
    <mergeCell ref="L585:M585"/>
    <mergeCell ref="N585:O585"/>
    <mergeCell ref="P585:Q585"/>
    <mergeCell ref="O584:P584"/>
    <mergeCell ref="Q584:R584"/>
    <mergeCell ref="S584:T584"/>
    <mergeCell ref="U584:V584"/>
    <mergeCell ref="W584:X584"/>
    <mergeCell ref="Y584:Z584"/>
    <mergeCell ref="R583:S583"/>
    <mergeCell ref="T583:U583"/>
    <mergeCell ref="V583:W583"/>
    <mergeCell ref="X583:Y583"/>
    <mergeCell ref="Z583:AA583"/>
    <mergeCell ref="E584:F584"/>
    <mergeCell ref="G584:H584"/>
    <mergeCell ref="I584:J584"/>
    <mergeCell ref="K584:L584"/>
    <mergeCell ref="M584:N584"/>
    <mergeCell ref="F583:G583"/>
    <mergeCell ref="H583:I583"/>
    <mergeCell ref="J583:K583"/>
    <mergeCell ref="L583:M583"/>
    <mergeCell ref="N583:O583"/>
    <mergeCell ref="P583:Q583"/>
    <mergeCell ref="O582:P582"/>
    <mergeCell ref="Q582:R582"/>
    <mergeCell ref="S582:T582"/>
    <mergeCell ref="U582:V582"/>
    <mergeCell ref="W582:X582"/>
    <mergeCell ref="Y582:Z582"/>
    <mergeCell ref="R581:S581"/>
    <mergeCell ref="T581:U581"/>
    <mergeCell ref="V581:W581"/>
    <mergeCell ref="X581:Y581"/>
    <mergeCell ref="Z581:AA581"/>
    <mergeCell ref="E582:F582"/>
    <mergeCell ref="G582:H582"/>
    <mergeCell ref="I582:J582"/>
    <mergeCell ref="K582:L582"/>
    <mergeCell ref="M582:N582"/>
    <mergeCell ref="F581:G581"/>
    <mergeCell ref="H581:I581"/>
    <mergeCell ref="J581:K581"/>
    <mergeCell ref="L581:M581"/>
    <mergeCell ref="N581:O581"/>
    <mergeCell ref="P581:Q581"/>
    <mergeCell ref="O580:P580"/>
    <mergeCell ref="Q580:R580"/>
    <mergeCell ref="S580:T580"/>
    <mergeCell ref="U580:V580"/>
    <mergeCell ref="W580:X580"/>
    <mergeCell ref="Y580:Z580"/>
    <mergeCell ref="R579:S579"/>
    <mergeCell ref="T579:U579"/>
    <mergeCell ref="V579:W579"/>
    <mergeCell ref="X579:Y579"/>
    <mergeCell ref="Z579:AA579"/>
    <mergeCell ref="E580:F580"/>
    <mergeCell ref="G580:H580"/>
    <mergeCell ref="I580:J580"/>
    <mergeCell ref="K580:L580"/>
    <mergeCell ref="M580:N580"/>
    <mergeCell ref="F579:G579"/>
    <mergeCell ref="H579:I579"/>
    <mergeCell ref="J579:K579"/>
    <mergeCell ref="L579:M579"/>
    <mergeCell ref="N579:O579"/>
    <mergeCell ref="P579:Q579"/>
    <mergeCell ref="O578:P578"/>
    <mergeCell ref="Q578:R578"/>
    <mergeCell ref="S578:T578"/>
    <mergeCell ref="U578:V578"/>
    <mergeCell ref="W578:X578"/>
    <mergeCell ref="Y578:Z578"/>
    <mergeCell ref="R577:S577"/>
    <mergeCell ref="T577:U577"/>
    <mergeCell ref="V577:W577"/>
    <mergeCell ref="X577:Y577"/>
    <mergeCell ref="Z577:AA577"/>
    <mergeCell ref="E578:F578"/>
    <mergeCell ref="G578:H578"/>
    <mergeCell ref="I578:J578"/>
    <mergeCell ref="K578:L578"/>
    <mergeCell ref="M578:N578"/>
    <mergeCell ref="F577:G577"/>
    <mergeCell ref="H577:I577"/>
    <mergeCell ref="J577:K577"/>
    <mergeCell ref="L577:M577"/>
    <mergeCell ref="N577:O577"/>
    <mergeCell ref="P577:Q577"/>
    <mergeCell ref="O576:P576"/>
    <mergeCell ref="Q576:R576"/>
    <mergeCell ref="S576:T576"/>
    <mergeCell ref="U576:V576"/>
    <mergeCell ref="W576:X576"/>
    <mergeCell ref="Y576:Z576"/>
    <mergeCell ref="R575:S575"/>
    <mergeCell ref="T575:U575"/>
    <mergeCell ref="V575:W575"/>
    <mergeCell ref="X575:Y575"/>
    <mergeCell ref="Z575:AA575"/>
    <mergeCell ref="E576:F576"/>
    <mergeCell ref="G576:H576"/>
    <mergeCell ref="I576:J576"/>
    <mergeCell ref="K576:L576"/>
    <mergeCell ref="M576:N576"/>
    <mergeCell ref="F575:G575"/>
    <mergeCell ref="H575:I575"/>
    <mergeCell ref="J575:K575"/>
    <mergeCell ref="L575:M575"/>
    <mergeCell ref="N575:O575"/>
    <mergeCell ref="P575:Q575"/>
    <mergeCell ref="O574:P574"/>
    <mergeCell ref="Q574:R574"/>
    <mergeCell ref="S574:T574"/>
    <mergeCell ref="U574:V574"/>
    <mergeCell ref="W574:X574"/>
    <mergeCell ref="Y574:Z574"/>
    <mergeCell ref="R573:S573"/>
    <mergeCell ref="T573:U573"/>
    <mergeCell ref="V573:W573"/>
    <mergeCell ref="X573:Y573"/>
    <mergeCell ref="Z573:AA573"/>
    <mergeCell ref="E574:F574"/>
    <mergeCell ref="G574:H574"/>
    <mergeCell ref="I574:J574"/>
    <mergeCell ref="K574:L574"/>
    <mergeCell ref="M574:N574"/>
    <mergeCell ref="F573:G573"/>
    <mergeCell ref="H573:I573"/>
    <mergeCell ref="J573:K573"/>
    <mergeCell ref="L573:M573"/>
    <mergeCell ref="N573:O573"/>
    <mergeCell ref="P573:Q573"/>
    <mergeCell ref="O572:P572"/>
    <mergeCell ref="Q572:R572"/>
    <mergeCell ref="S572:T572"/>
    <mergeCell ref="U572:V572"/>
    <mergeCell ref="W572:X572"/>
    <mergeCell ref="Y572:Z572"/>
    <mergeCell ref="R571:S571"/>
    <mergeCell ref="T571:U571"/>
    <mergeCell ref="V571:W571"/>
    <mergeCell ref="X571:Y571"/>
    <mergeCell ref="Z571:AA571"/>
    <mergeCell ref="E572:F572"/>
    <mergeCell ref="G572:H572"/>
    <mergeCell ref="I572:J572"/>
    <mergeCell ref="K572:L572"/>
    <mergeCell ref="M572:N572"/>
    <mergeCell ref="F571:G571"/>
    <mergeCell ref="H571:I571"/>
    <mergeCell ref="J571:K571"/>
    <mergeCell ref="L571:M571"/>
    <mergeCell ref="N571:O571"/>
    <mergeCell ref="P571:Q571"/>
    <mergeCell ref="O570:P570"/>
    <mergeCell ref="Q570:R570"/>
    <mergeCell ref="S570:T570"/>
    <mergeCell ref="U570:V570"/>
    <mergeCell ref="W570:X570"/>
    <mergeCell ref="Y570:Z570"/>
    <mergeCell ref="R569:S569"/>
    <mergeCell ref="T569:U569"/>
    <mergeCell ref="V569:W569"/>
    <mergeCell ref="X569:Y569"/>
    <mergeCell ref="Z569:AA569"/>
    <mergeCell ref="E570:F570"/>
    <mergeCell ref="G570:H570"/>
    <mergeCell ref="I570:J570"/>
    <mergeCell ref="K570:L570"/>
    <mergeCell ref="M570:N570"/>
    <mergeCell ref="F569:G569"/>
    <mergeCell ref="H569:I569"/>
    <mergeCell ref="J569:K569"/>
    <mergeCell ref="L569:M569"/>
    <mergeCell ref="N569:O569"/>
    <mergeCell ref="P569:Q569"/>
    <mergeCell ref="O568:P568"/>
    <mergeCell ref="Q568:R568"/>
    <mergeCell ref="S568:T568"/>
    <mergeCell ref="U568:V568"/>
    <mergeCell ref="W568:X568"/>
    <mergeCell ref="Y568:Z568"/>
    <mergeCell ref="R567:S567"/>
    <mergeCell ref="T567:U567"/>
    <mergeCell ref="V567:W567"/>
    <mergeCell ref="X567:Y567"/>
    <mergeCell ref="Z567:AA567"/>
    <mergeCell ref="E568:F568"/>
    <mergeCell ref="G568:H568"/>
    <mergeCell ref="I568:J568"/>
    <mergeCell ref="K568:L568"/>
    <mergeCell ref="M568:N568"/>
    <mergeCell ref="F567:G567"/>
    <mergeCell ref="H567:I567"/>
    <mergeCell ref="J567:K567"/>
    <mergeCell ref="L567:M567"/>
    <mergeCell ref="N567:O567"/>
    <mergeCell ref="P567:Q567"/>
    <mergeCell ref="O566:P566"/>
    <mergeCell ref="Q566:R566"/>
    <mergeCell ref="S566:T566"/>
    <mergeCell ref="U566:V566"/>
    <mergeCell ref="W566:X566"/>
    <mergeCell ref="Y566:Z566"/>
    <mergeCell ref="R565:S565"/>
    <mergeCell ref="T565:U565"/>
    <mergeCell ref="V565:W565"/>
    <mergeCell ref="X565:Y565"/>
    <mergeCell ref="Z565:AA565"/>
    <mergeCell ref="E566:F566"/>
    <mergeCell ref="G566:H566"/>
    <mergeCell ref="I566:J566"/>
    <mergeCell ref="K566:L566"/>
    <mergeCell ref="M566:N566"/>
    <mergeCell ref="F565:G565"/>
    <mergeCell ref="H565:I565"/>
    <mergeCell ref="J565:K565"/>
    <mergeCell ref="L565:M565"/>
    <mergeCell ref="N565:O565"/>
    <mergeCell ref="P565:Q565"/>
    <mergeCell ref="O564:P564"/>
    <mergeCell ref="Q564:R564"/>
    <mergeCell ref="S564:T564"/>
    <mergeCell ref="U564:V564"/>
    <mergeCell ref="W564:X564"/>
    <mergeCell ref="Y564:Z564"/>
    <mergeCell ref="R563:S563"/>
    <mergeCell ref="T563:U563"/>
    <mergeCell ref="V563:W563"/>
    <mergeCell ref="X563:Y563"/>
    <mergeCell ref="Z563:AA563"/>
    <mergeCell ref="E564:F564"/>
    <mergeCell ref="G564:H564"/>
    <mergeCell ref="I564:J564"/>
    <mergeCell ref="K564:L564"/>
    <mergeCell ref="M564:N564"/>
    <mergeCell ref="F563:G563"/>
    <mergeCell ref="H563:I563"/>
    <mergeCell ref="J563:K563"/>
    <mergeCell ref="L563:M563"/>
    <mergeCell ref="N563:O563"/>
    <mergeCell ref="P563:Q563"/>
    <mergeCell ref="O562:P562"/>
    <mergeCell ref="Q562:R562"/>
    <mergeCell ref="S562:T562"/>
    <mergeCell ref="U562:V562"/>
    <mergeCell ref="W562:X562"/>
    <mergeCell ref="Y562:Z562"/>
    <mergeCell ref="R561:S561"/>
    <mergeCell ref="T561:U561"/>
    <mergeCell ref="V561:W561"/>
    <mergeCell ref="X561:Y561"/>
    <mergeCell ref="Z561:AA561"/>
    <mergeCell ref="E562:F562"/>
    <mergeCell ref="G562:H562"/>
    <mergeCell ref="I562:J562"/>
    <mergeCell ref="K562:L562"/>
    <mergeCell ref="M562:N562"/>
    <mergeCell ref="F561:G561"/>
    <mergeCell ref="H561:I561"/>
    <mergeCell ref="J561:K561"/>
    <mergeCell ref="L561:M561"/>
    <mergeCell ref="N561:O561"/>
    <mergeCell ref="P561:Q561"/>
    <mergeCell ref="O560:P560"/>
    <mergeCell ref="Q560:R560"/>
    <mergeCell ref="S560:T560"/>
    <mergeCell ref="U560:V560"/>
    <mergeCell ref="W560:X560"/>
    <mergeCell ref="Y560:Z560"/>
    <mergeCell ref="R559:S559"/>
    <mergeCell ref="T559:U559"/>
    <mergeCell ref="V559:W559"/>
    <mergeCell ref="X559:Y559"/>
    <mergeCell ref="Z559:AA559"/>
    <mergeCell ref="E560:F560"/>
    <mergeCell ref="G560:H560"/>
    <mergeCell ref="I560:J560"/>
    <mergeCell ref="K560:L560"/>
    <mergeCell ref="M560:N560"/>
    <mergeCell ref="F559:G559"/>
    <mergeCell ref="H559:I559"/>
    <mergeCell ref="J559:K559"/>
    <mergeCell ref="L559:M559"/>
    <mergeCell ref="N559:O559"/>
    <mergeCell ref="P559:Q559"/>
    <mergeCell ref="O558:P558"/>
    <mergeCell ref="Q558:R558"/>
    <mergeCell ref="S558:T558"/>
    <mergeCell ref="U558:V558"/>
    <mergeCell ref="W558:X558"/>
    <mergeCell ref="Y558:Z558"/>
    <mergeCell ref="R557:S557"/>
    <mergeCell ref="T557:U557"/>
    <mergeCell ref="V557:W557"/>
    <mergeCell ref="X557:Y557"/>
    <mergeCell ref="Z557:AA557"/>
    <mergeCell ref="E558:F558"/>
    <mergeCell ref="G558:H558"/>
    <mergeCell ref="I558:J558"/>
    <mergeCell ref="K558:L558"/>
    <mergeCell ref="M558:N558"/>
    <mergeCell ref="F557:G557"/>
    <mergeCell ref="H557:I557"/>
    <mergeCell ref="J557:K557"/>
    <mergeCell ref="L557:M557"/>
    <mergeCell ref="N557:O557"/>
    <mergeCell ref="P557:Q557"/>
    <mergeCell ref="O556:P556"/>
    <mergeCell ref="Q556:R556"/>
    <mergeCell ref="S556:T556"/>
    <mergeCell ref="U556:V556"/>
    <mergeCell ref="W556:X556"/>
    <mergeCell ref="Y556:Z556"/>
    <mergeCell ref="R555:S555"/>
    <mergeCell ref="T555:U555"/>
    <mergeCell ref="V555:W555"/>
    <mergeCell ref="X555:Y555"/>
    <mergeCell ref="Z555:AA555"/>
    <mergeCell ref="E556:F556"/>
    <mergeCell ref="G556:H556"/>
    <mergeCell ref="I556:J556"/>
    <mergeCell ref="K556:L556"/>
    <mergeCell ref="M556:N556"/>
    <mergeCell ref="F555:G555"/>
    <mergeCell ref="H555:I555"/>
    <mergeCell ref="J555:K555"/>
    <mergeCell ref="L555:M555"/>
    <mergeCell ref="N555:O555"/>
    <mergeCell ref="P555:Q555"/>
    <mergeCell ref="O554:P554"/>
    <mergeCell ref="Q554:R554"/>
    <mergeCell ref="S554:T554"/>
    <mergeCell ref="U554:V554"/>
    <mergeCell ref="W554:X554"/>
    <mergeCell ref="Y554:Z554"/>
    <mergeCell ref="R553:S553"/>
    <mergeCell ref="T553:U553"/>
    <mergeCell ref="V553:W553"/>
    <mergeCell ref="X553:Y553"/>
    <mergeCell ref="Z553:AA553"/>
    <mergeCell ref="E554:F554"/>
    <mergeCell ref="G554:H554"/>
    <mergeCell ref="I554:J554"/>
    <mergeCell ref="K554:L554"/>
    <mergeCell ref="M554:N554"/>
    <mergeCell ref="F553:G553"/>
    <mergeCell ref="H553:I553"/>
    <mergeCell ref="J553:K553"/>
    <mergeCell ref="L553:M553"/>
    <mergeCell ref="N553:O553"/>
    <mergeCell ref="P553:Q553"/>
    <mergeCell ref="O552:P552"/>
    <mergeCell ref="Q552:R552"/>
    <mergeCell ref="S552:T552"/>
    <mergeCell ref="U552:V552"/>
    <mergeCell ref="W552:X552"/>
    <mergeCell ref="Y552:Z552"/>
    <mergeCell ref="R551:S551"/>
    <mergeCell ref="T551:U551"/>
    <mergeCell ref="V551:W551"/>
    <mergeCell ref="X551:Y551"/>
    <mergeCell ref="Z551:AA551"/>
    <mergeCell ref="E552:F552"/>
    <mergeCell ref="G552:H552"/>
    <mergeCell ref="I552:J552"/>
    <mergeCell ref="K552:L552"/>
    <mergeCell ref="M552:N552"/>
    <mergeCell ref="F551:G551"/>
    <mergeCell ref="H551:I551"/>
    <mergeCell ref="J551:K551"/>
    <mergeCell ref="L551:M551"/>
    <mergeCell ref="N551:O551"/>
    <mergeCell ref="P551:Q551"/>
    <mergeCell ref="O550:P550"/>
    <mergeCell ref="Q550:R550"/>
    <mergeCell ref="S550:T550"/>
    <mergeCell ref="U550:V550"/>
    <mergeCell ref="W550:X550"/>
    <mergeCell ref="Y550:Z550"/>
    <mergeCell ref="R549:S549"/>
    <mergeCell ref="T549:U549"/>
    <mergeCell ref="V549:W549"/>
    <mergeCell ref="X549:Y549"/>
    <mergeCell ref="Z549:AA549"/>
    <mergeCell ref="E550:F550"/>
    <mergeCell ref="G550:H550"/>
    <mergeCell ref="I550:J550"/>
    <mergeCell ref="K550:L550"/>
    <mergeCell ref="M550:N550"/>
    <mergeCell ref="F549:G549"/>
    <mergeCell ref="H549:I549"/>
    <mergeCell ref="J549:K549"/>
    <mergeCell ref="L549:M549"/>
    <mergeCell ref="N549:O549"/>
    <mergeCell ref="P549:Q549"/>
    <mergeCell ref="O548:P548"/>
    <mergeCell ref="Q548:R548"/>
    <mergeCell ref="S548:T548"/>
    <mergeCell ref="U548:V548"/>
    <mergeCell ref="W548:X548"/>
    <mergeCell ref="Y548:Z548"/>
    <mergeCell ref="R547:S547"/>
    <mergeCell ref="T547:U547"/>
    <mergeCell ref="V547:W547"/>
    <mergeCell ref="X547:Y547"/>
    <mergeCell ref="Z547:AA547"/>
    <mergeCell ref="E548:F548"/>
    <mergeCell ref="G548:H548"/>
    <mergeCell ref="I548:J548"/>
    <mergeCell ref="K548:L548"/>
    <mergeCell ref="M548:N548"/>
    <mergeCell ref="F547:G547"/>
    <mergeCell ref="H547:I547"/>
    <mergeCell ref="J547:K547"/>
    <mergeCell ref="L547:M547"/>
    <mergeCell ref="N547:O547"/>
    <mergeCell ref="P547:Q547"/>
    <mergeCell ref="O546:P546"/>
    <mergeCell ref="Q546:R546"/>
    <mergeCell ref="S546:T546"/>
    <mergeCell ref="U546:V546"/>
    <mergeCell ref="W546:X546"/>
    <mergeCell ref="Y546:Z546"/>
    <mergeCell ref="R545:S545"/>
    <mergeCell ref="T545:U545"/>
    <mergeCell ref="V545:W545"/>
    <mergeCell ref="X545:Y545"/>
    <mergeCell ref="Z545:AA545"/>
    <mergeCell ref="E546:F546"/>
    <mergeCell ref="G546:H546"/>
    <mergeCell ref="I546:J546"/>
    <mergeCell ref="K546:L546"/>
    <mergeCell ref="M546:N546"/>
    <mergeCell ref="F545:G545"/>
    <mergeCell ref="H545:I545"/>
    <mergeCell ref="J545:K545"/>
    <mergeCell ref="L545:M545"/>
    <mergeCell ref="N545:O545"/>
    <mergeCell ref="P545:Q545"/>
    <mergeCell ref="O544:P544"/>
    <mergeCell ref="Q544:R544"/>
    <mergeCell ref="S544:T544"/>
    <mergeCell ref="U544:V544"/>
    <mergeCell ref="W544:X544"/>
    <mergeCell ref="Y544:Z544"/>
    <mergeCell ref="R543:S543"/>
    <mergeCell ref="T543:U543"/>
    <mergeCell ref="V543:W543"/>
    <mergeCell ref="X543:Y543"/>
    <mergeCell ref="Z543:AA543"/>
    <mergeCell ref="E544:F544"/>
    <mergeCell ref="G544:H544"/>
    <mergeCell ref="I544:J544"/>
    <mergeCell ref="K544:L544"/>
    <mergeCell ref="M544:N544"/>
    <mergeCell ref="F543:G543"/>
    <mergeCell ref="H543:I543"/>
    <mergeCell ref="J543:K543"/>
    <mergeCell ref="L543:M543"/>
    <mergeCell ref="N543:O543"/>
    <mergeCell ref="P543:Q543"/>
    <mergeCell ref="O542:P542"/>
    <mergeCell ref="Q542:R542"/>
    <mergeCell ref="S542:T542"/>
    <mergeCell ref="U542:V542"/>
    <mergeCell ref="W542:X542"/>
    <mergeCell ref="Y542:Z542"/>
    <mergeCell ref="R541:S541"/>
    <mergeCell ref="T541:U541"/>
    <mergeCell ref="V541:W541"/>
    <mergeCell ref="X541:Y541"/>
    <mergeCell ref="Z541:AA541"/>
    <mergeCell ref="E542:F542"/>
    <mergeCell ref="G542:H542"/>
    <mergeCell ref="I542:J542"/>
    <mergeCell ref="K542:L542"/>
    <mergeCell ref="M542:N542"/>
    <mergeCell ref="F541:G541"/>
    <mergeCell ref="H541:I541"/>
    <mergeCell ref="J541:K541"/>
    <mergeCell ref="L541:M541"/>
    <mergeCell ref="N541:O541"/>
    <mergeCell ref="P541:Q541"/>
    <mergeCell ref="O540:P540"/>
    <mergeCell ref="Q540:R540"/>
    <mergeCell ref="S540:T540"/>
    <mergeCell ref="U540:V540"/>
    <mergeCell ref="W540:X540"/>
    <mergeCell ref="Y540:Z540"/>
    <mergeCell ref="R539:S539"/>
    <mergeCell ref="T539:U539"/>
    <mergeCell ref="V539:W539"/>
    <mergeCell ref="X539:Y539"/>
    <mergeCell ref="Z539:AA539"/>
    <mergeCell ref="E540:F540"/>
    <mergeCell ref="G540:H540"/>
    <mergeCell ref="I540:J540"/>
    <mergeCell ref="K540:L540"/>
    <mergeCell ref="M540:N540"/>
    <mergeCell ref="F539:G539"/>
    <mergeCell ref="H539:I539"/>
    <mergeCell ref="J539:K539"/>
    <mergeCell ref="L539:M539"/>
    <mergeCell ref="N539:O539"/>
    <mergeCell ref="P539:Q539"/>
    <mergeCell ref="O538:P538"/>
    <mergeCell ref="Q538:R538"/>
    <mergeCell ref="S538:T538"/>
    <mergeCell ref="U538:V538"/>
    <mergeCell ref="W538:X538"/>
    <mergeCell ref="Y538:Z538"/>
    <mergeCell ref="R537:S537"/>
    <mergeCell ref="T537:U537"/>
    <mergeCell ref="V537:W537"/>
    <mergeCell ref="X537:Y537"/>
    <mergeCell ref="Z537:AA537"/>
    <mergeCell ref="E538:F538"/>
    <mergeCell ref="G538:H538"/>
    <mergeCell ref="I538:J538"/>
    <mergeCell ref="K538:L538"/>
    <mergeCell ref="M538:N538"/>
    <mergeCell ref="F537:G537"/>
    <mergeCell ref="H537:I537"/>
    <mergeCell ref="J537:K537"/>
    <mergeCell ref="L537:M537"/>
    <mergeCell ref="N537:O537"/>
    <mergeCell ref="P537:Q537"/>
    <mergeCell ref="O536:P536"/>
    <mergeCell ref="Q536:R536"/>
    <mergeCell ref="S536:T536"/>
    <mergeCell ref="U536:V536"/>
    <mergeCell ref="W536:X536"/>
    <mergeCell ref="Y536:Z536"/>
    <mergeCell ref="R535:S535"/>
    <mergeCell ref="T535:U535"/>
    <mergeCell ref="V535:W535"/>
    <mergeCell ref="X535:Y535"/>
    <mergeCell ref="Z535:AA535"/>
    <mergeCell ref="E536:F536"/>
    <mergeCell ref="G536:H536"/>
    <mergeCell ref="I536:J536"/>
    <mergeCell ref="K536:L536"/>
    <mergeCell ref="M536:N536"/>
    <mergeCell ref="F535:G535"/>
    <mergeCell ref="H535:I535"/>
    <mergeCell ref="J535:K535"/>
    <mergeCell ref="L535:M535"/>
    <mergeCell ref="N535:O535"/>
    <mergeCell ref="P535:Q535"/>
    <mergeCell ref="O534:P534"/>
    <mergeCell ref="Q534:R534"/>
    <mergeCell ref="S534:T534"/>
    <mergeCell ref="U534:V534"/>
    <mergeCell ref="W534:X534"/>
    <mergeCell ref="Y534:Z534"/>
    <mergeCell ref="R533:S533"/>
    <mergeCell ref="T533:U533"/>
    <mergeCell ref="V533:W533"/>
    <mergeCell ref="X533:Y533"/>
    <mergeCell ref="Z533:AA533"/>
    <mergeCell ref="E534:F534"/>
    <mergeCell ref="G534:H534"/>
    <mergeCell ref="I534:J534"/>
    <mergeCell ref="K534:L534"/>
    <mergeCell ref="M534:N534"/>
    <mergeCell ref="F533:G533"/>
    <mergeCell ref="H533:I533"/>
    <mergeCell ref="J533:K533"/>
    <mergeCell ref="L533:M533"/>
    <mergeCell ref="N533:O533"/>
    <mergeCell ref="P533:Q533"/>
    <mergeCell ref="O532:P532"/>
    <mergeCell ref="Q532:R532"/>
    <mergeCell ref="S532:T532"/>
    <mergeCell ref="U532:V532"/>
    <mergeCell ref="W532:X532"/>
    <mergeCell ref="Y532:Z532"/>
    <mergeCell ref="R531:S531"/>
    <mergeCell ref="T531:U531"/>
    <mergeCell ref="V531:W531"/>
    <mergeCell ref="X531:Y531"/>
    <mergeCell ref="Z531:AA531"/>
    <mergeCell ref="E532:F532"/>
    <mergeCell ref="G532:H532"/>
    <mergeCell ref="I532:J532"/>
    <mergeCell ref="K532:L532"/>
    <mergeCell ref="M532:N532"/>
    <mergeCell ref="F531:G531"/>
    <mergeCell ref="H531:I531"/>
    <mergeCell ref="J531:K531"/>
    <mergeCell ref="L531:M531"/>
    <mergeCell ref="N531:O531"/>
    <mergeCell ref="P531:Q531"/>
    <mergeCell ref="O530:P530"/>
    <mergeCell ref="Q530:R530"/>
    <mergeCell ref="S530:T530"/>
    <mergeCell ref="U530:V530"/>
    <mergeCell ref="W530:X530"/>
    <mergeCell ref="Y530:Z530"/>
    <mergeCell ref="R529:S529"/>
    <mergeCell ref="T529:U529"/>
    <mergeCell ref="V529:W529"/>
    <mergeCell ref="X529:Y529"/>
    <mergeCell ref="Z529:AA529"/>
    <mergeCell ref="E530:F530"/>
    <mergeCell ref="G530:H530"/>
    <mergeCell ref="I530:J530"/>
    <mergeCell ref="K530:L530"/>
    <mergeCell ref="M530:N530"/>
    <mergeCell ref="F529:G529"/>
    <mergeCell ref="H529:I529"/>
    <mergeCell ref="J529:K529"/>
    <mergeCell ref="L529:M529"/>
    <mergeCell ref="N529:O529"/>
    <mergeCell ref="P529:Q529"/>
    <mergeCell ref="O528:P528"/>
    <mergeCell ref="Q528:R528"/>
    <mergeCell ref="S528:T528"/>
    <mergeCell ref="U528:V528"/>
    <mergeCell ref="W528:X528"/>
    <mergeCell ref="Y528:Z528"/>
    <mergeCell ref="R527:S527"/>
    <mergeCell ref="T527:U527"/>
    <mergeCell ref="V527:W527"/>
    <mergeCell ref="X527:Y527"/>
    <mergeCell ref="Z527:AA527"/>
    <mergeCell ref="E528:F528"/>
    <mergeCell ref="G528:H528"/>
    <mergeCell ref="I528:J528"/>
    <mergeCell ref="K528:L528"/>
    <mergeCell ref="M528:N528"/>
    <mergeCell ref="F527:G527"/>
    <mergeCell ref="H527:I527"/>
    <mergeCell ref="J527:K527"/>
    <mergeCell ref="L527:M527"/>
    <mergeCell ref="N527:O527"/>
    <mergeCell ref="P527:Q527"/>
    <mergeCell ref="O526:P526"/>
    <mergeCell ref="Q526:R526"/>
    <mergeCell ref="S526:T526"/>
    <mergeCell ref="U526:V526"/>
    <mergeCell ref="W526:X526"/>
    <mergeCell ref="Y526:Z526"/>
    <mergeCell ref="R525:S525"/>
    <mergeCell ref="T525:U525"/>
    <mergeCell ref="V525:W525"/>
    <mergeCell ref="X525:Y525"/>
    <mergeCell ref="Z525:AA525"/>
    <mergeCell ref="E526:F526"/>
    <mergeCell ref="G526:H526"/>
    <mergeCell ref="I526:J526"/>
    <mergeCell ref="K526:L526"/>
    <mergeCell ref="M526:N526"/>
    <mergeCell ref="F525:G525"/>
    <mergeCell ref="H525:I525"/>
    <mergeCell ref="J525:K525"/>
    <mergeCell ref="L525:M525"/>
    <mergeCell ref="N525:O525"/>
    <mergeCell ref="P525:Q525"/>
    <mergeCell ref="O524:P524"/>
    <mergeCell ref="Q524:R524"/>
    <mergeCell ref="S524:T524"/>
    <mergeCell ref="U524:V524"/>
    <mergeCell ref="W524:X524"/>
    <mergeCell ref="Y524:Z524"/>
    <mergeCell ref="R523:S523"/>
    <mergeCell ref="T523:U523"/>
    <mergeCell ref="V523:W523"/>
    <mergeCell ref="X523:Y523"/>
    <mergeCell ref="Z523:AA523"/>
    <mergeCell ref="E524:F524"/>
    <mergeCell ref="G524:H524"/>
    <mergeCell ref="I524:J524"/>
    <mergeCell ref="K524:L524"/>
    <mergeCell ref="M524:N524"/>
    <mergeCell ref="F523:G523"/>
    <mergeCell ref="H523:I523"/>
    <mergeCell ref="J523:K523"/>
    <mergeCell ref="L523:M523"/>
    <mergeCell ref="N523:O523"/>
    <mergeCell ref="P523:Q523"/>
    <mergeCell ref="O522:P522"/>
    <mergeCell ref="Q522:R522"/>
    <mergeCell ref="S522:T522"/>
    <mergeCell ref="U522:V522"/>
    <mergeCell ref="W522:X522"/>
    <mergeCell ref="Y522:Z522"/>
    <mergeCell ref="R521:S521"/>
    <mergeCell ref="T521:U521"/>
    <mergeCell ref="V521:W521"/>
    <mergeCell ref="X521:Y521"/>
    <mergeCell ref="Z521:AA521"/>
    <mergeCell ref="E522:F522"/>
    <mergeCell ref="G522:H522"/>
    <mergeCell ref="I522:J522"/>
    <mergeCell ref="K522:L522"/>
    <mergeCell ref="M522:N522"/>
    <mergeCell ref="F521:G521"/>
    <mergeCell ref="H521:I521"/>
    <mergeCell ref="J521:K521"/>
    <mergeCell ref="L521:M521"/>
    <mergeCell ref="N521:O521"/>
    <mergeCell ref="P521:Q521"/>
    <mergeCell ref="O520:P520"/>
    <mergeCell ref="Q520:R520"/>
    <mergeCell ref="S520:T520"/>
    <mergeCell ref="U520:V520"/>
    <mergeCell ref="W520:X520"/>
    <mergeCell ref="Y520:Z520"/>
    <mergeCell ref="R519:S519"/>
    <mergeCell ref="T519:U519"/>
    <mergeCell ref="V519:W519"/>
    <mergeCell ref="X519:Y519"/>
    <mergeCell ref="Z519:AA519"/>
    <mergeCell ref="E520:F520"/>
    <mergeCell ref="G520:H520"/>
    <mergeCell ref="I520:J520"/>
    <mergeCell ref="K520:L520"/>
    <mergeCell ref="M520:N520"/>
    <mergeCell ref="F519:G519"/>
    <mergeCell ref="H519:I519"/>
    <mergeCell ref="J519:K519"/>
    <mergeCell ref="L519:M519"/>
    <mergeCell ref="N519:O519"/>
    <mergeCell ref="P519:Q519"/>
    <mergeCell ref="O518:P518"/>
    <mergeCell ref="Q518:R518"/>
    <mergeCell ref="S518:T518"/>
    <mergeCell ref="U518:V518"/>
    <mergeCell ref="W518:X518"/>
    <mergeCell ref="Y518:Z518"/>
    <mergeCell ref="R517:S517"/>
    <mergeCell ref="T517:U517"/>
    <mergeCell ref="V517:W517"/>
    <mergeCell ref="X517:Y517"/>
    <mergeCell ref="Z517:AA517"/>
    <mergeCell ref="E518:F518"/>
    <mergeCell ref="G518:H518"/>
    <mergeCell ref="I518:J518"/>
    <mergeCell ref="K518:L518"/>
    <mergeCell ref="M518:N518"/>
    <mergeCell ref="F517:G517"/>
    <mergeCell ref="H517:I517"/>
    <mergeCell ref="J517:K517"/>
    <mergeCell ref="L517:M517"/>
    <mergeCell ref="N517:O517"/>
    <mergeCell ref="P517:Q517"/>
    <mergeCell ref="O516:P516"/>
    <mergeCell ref="Q516:R516"/>
    <mergeCell ref="S516:T516"/>
    <mergeCell ref="U516:V516"/>
    <mergeCell ref="W516:X516"/>
    <mergeCell ref="Y516:Z516"/>
    <mergeCell ref="R515:S515"/>
    <mergeCell ref="T515:U515"/>
    <mergeCell ref="V515:W515"/>
    <mergeCell ref="X515:Y515"/>
    <mergeCell ref="Z515:AA515"/>
    <mergeCell ref="E516:F516"/>
    <mergeCell ref="G516:H516"/>
    <mergeCell ref="I516:J516"/>
    <mergeCell ref="K516:L516"/>
    <mergeCell ref="M516:N516"/>
    <mergeCell ref="F515:G515"/>
    <mergeCell ref="H515:I515"/>
    <mergeCell ref="J515:K515"/>
    <mergeCell ref="L515:M515"/>
    <mergeCell ref="N515:O515"/>
    <mergeCell ref="P515:Q515"/>
    <mergeCell ref="O514:P514"/>
    <mergeCell ref="Q514:R514"/>
    <mergeCell ref="S514:T514"/>
    <mergeCell ref="U514:V514"/>
    <mergeCell ref="W514:X514"/>
    <mergeCell ref="Y514:Z514"/>
    <mergeCell ref="R513:S513"/>
    <mergeCell ref="T513:U513"/>
    <mergeCell ref="V513:W513"/>
    <mergeCell ref="X513:Y513"/>
    <mergeCell ref="Z513:AA513"/>
    <mergeCell ref="E514:F514"/>
    <mergeCell ref="G514:H514"/>
    <mergeCell ref="I514:J514"/>
    <mergeCell ref="K514:L514"/>
    <mergeCell ref="M514:N514"/>
    <mergeCell ref="F513:G513"/>
    <mergeCell ref="H513:I513"/>
    <mergeCell ref="J513:K513"/>
    <mergeCell ref="L513:M513"/>
    <mergeCell ref="N513:O513"/>
    <mergeCell ref="P513:Q513"/>
    <mergeCell ref="O512:P512"/>
    <mergeCell ref="Q512:R512"/>
    <mergeCell ref="S512:T512"/>
    <mergeCell ref="U512:V512"/>
    <mergeCell ref="W512:X512"/>
    <mergeCell ref="Y512:Z512"/>
    <mergeCell ref="R511:S511"/>
    <mergeCell ref="T511:U511"/>
    <mergeCell ref="V511:W511"/>
    <mergeCell ref="X511:Y511"/>
    <mergeCell ref="Z511:AA511"/>
    <mergeCell ref="E512:F512"/>
    <mergeCell ref="G512:H512"/>
    <mergeCell ref="I512:J512"/>
    <mergeCell ref="K512:L512"/>
    <mergeCell ref="M512:N512"/>
    <mergeCell ref="F511:G511"/>
    <mergeCell ref="H511:I511"/>
    <mergeCell ref="J511:K511"/>
    <mergeCell ref="L511:M511"/>
    <mergeCell ref="N511:O511"/>
    <mergeCell ref="P511:Q511"/>
    <mergeCell ref="O510:P510"/>
    <mergeCell ref="Q510:R510"/>
    <mergeCell ref="S510:T510"/>
    <mergeCell ref="U510:V510"/>
    <mergeCell ref="W510:X510"/>
    <mergeCell ref="Y510:Z510"/>
    <mergeCell ref="R509:S509"/>
    <mergeCell ref="T509:U509"/>
    <mergeCell ref="V509:W509"/>
    <mergeCell ref="X509:Y509"/>
    <mergeCell ref="Z509:AA509"/>
    <mergeCell ref="E510:F510"/>
    <mergeCell ref="G510:H510"/>
    <mergeCell ref="I510:J510"/>
    <mergeCell ref="K510:L510"/>
    <mergeCell ref="M510:N510"/>
    <mergeCell ref="F509:G509"/>
    <mergeCell ref="H509:I509"/>
    <mergeCell ref="J509:K509"/>
    <mergeCell ref="L509:M509"/>
    <mergeCell ref="N509:O509"/>
    <mergeCell ref="P509:Q509"/>
    <mergeCell ref="O508:P508"/>
    <mergeCell ref="Q508:R508"/>
    <mergeCell ref="S508:T508"/>
    <mergeCell ref="U508:V508"/>
    <mergeCell ref="W508:X508"/>
    <mergeCell ref="Y508:Z508"/>
    <mergeCell ref="R507:S507"/>
    <mergeCell ref="T507:U507"/>
    <mergeCell ref="V507:W507"/>
    <mergeCell ref="X507:Y507"/>
    <mergeCell ref="Z507:AA507"/>
    <mergeCell ref="E508:F508"/>
    <mergeCell ref="G508:H508"/>
    <mergeCell ref="I508:J508"/>
    <mergeCell ref="K508:L508"/>
    <mergeCell ref="M508:N508"/>
    <mergeCell ref="F507:G507"/>
    <mergeCell ref="H507:I507"/>
    <mergeCell ref="J507:K507"/>
    <mergeCell ref="L507:M507"/>
    <mergeCell ref="N507:O507"/>
    <mergeCell ref="P507:Q507"/>
    <mergeCell ref="O506:P506"/>
    <mergeCell ref="Q506:R506"/>
    <mergeCell ref="S506:T506"/>
    <mergeCell ref="U506:V506"/>
    <mergeCell ref="W506:X506"/>
    <mergeCell ref="Y506:Z506"/>
    <mergeCell ref="R505:S505"/>
    <mergeCell ref="T505:U505"/>
    <mergeCell ref="V505:W505"/>
    <mergeCell ref="X505:Y505"/>
    <mergeCell ref="Z505:AA505"/>
    <mergeCell ref="E506:F506"/>
    <mergeCell ref="G506:H506"/>
    <mergeCell ref="I506:J506"/>
    <mergeCell ref="K506:L506"/>
    <mergeCell ref="M506:N506"/>
    <mergeCell ref="F505:G505"/>
    <mergeCell ref="H505:I505"/>
    <mergeCell ref="J505:K505"/>
    <mergeCell ref="L505:M505"/>
    <mergeCell ref="N505:O505"/>
    <mergeCell ref="P505:Q505"/>
    <mergeCell ref="O504:P504"/>
    <mergeCell ref="Q504:R504"/>
    <mergeCell ref="S504:T504"/>
    <mergeCell ref="U504:V504"/>
    <mergeCell ref="W504:X504"/>
    <mergeCell ref="Y504:Z504"/>
    <mergeCell ref="R503:S503"/>
    <mergeCell ref="T503:U503"/>
    <mergeCell ref="V503:W503"/>
    <mergeCell ref="X503:Y503"/>
    <mergeCell ref="Z503:AA503"/>
    <mergeCell ref="E504:F504"/>
    <mergeCell ref="G504:H504"/>
    <mergeCell ref="I504:J504"/>
    <mergeCell ref="K504:L504"/>
    <mergeCell ref="M504:N504"/>
    <mergeCell ref="F503:G503"/>
    <mergeCell ref="H503:I503"/>
    <mergeCell ref="J503:K503"/>
    <mergeCell ref="L503:M503"/>
    <mergeCell ref="N503:O503"/>
    <mergeCell ref="P503:Q503"/>
    <mergeCell ref="O502:P502"/>
    <mergeCell ref="Q502:R502"/>
    <mergeCell ref="S502:T502"/>
    <mergeCell ref="U502:V502"/>
    <mergeCell ref="W502:X502"/>
    <mergeCell ref="Y502:Z502"/>
    <mergeCell ref="R501:S501"/>
    <mergeCell ref="T501:U501"/>
    <mergeCell ref="V501:W501"/>
    <mergeCell ref="X501:Y501"/>
    <mergeCell ref="Z501:AA501"/>
    <mergeCell ref="E502:F502"/>
    <mergeCell ref="G502:H502"/>
    <mergeCell ref="I502:J502"/>
    <mergeCell ref="K502:L502"/>
    <mergeCell ref="M502:N502"/>
    <mergeCell ref="F501:G501"/>
    <mergeCell ref="H501:I501"/>
    <mergeCell ref="J501:K501"/>
    <mergeCell ref="L501:M501"/>
    <mergeCell ref="N501:O501"/>
    <mergeCell ref="P501:Q501"/>
    <mergeCell ref="O500:P500"/>
    <mergeCell ref="Q500:R500"/>
    <mergeCell ref="S500:T500"/>
    <mergeCell ref="U500:V500"/>
    <mergeCell ref="W500:X500"/>
    <mergeCell ref="Y500:Z500"/>
    <mergeCell ref="R499:S499"/>
    <mergeCell ref="T499:U499"/>
    <mergeCell ref="V499:W499"/>
    <mergeCell ref="X499:Y499"/>
    <mergeCell ref="Z499:AA499"/>
    <mergeCell ref="E500:F500"/>
    <mergeCell ref="G500:H500"/>
    <mergeCell ref="I500:J500"/>
    <mergeCell ref="K500:L500"/>
    <mergeCell ref="M500:N500"/>
    <mergeCell ref="F499:G499"/>
    <mergeCell ref="H499:I499"/>
    <mergeCell ref="J499:K499"/>
    <mergeCell ref="L499:M499"/>
    <mergeCell ref="N499:O499"/>
    <mergeCell ref="P499:Q499"/>
    <mergeCell ref="O498:P498"/>
    <mergeCell ref="Q498:R498"/>
    <mergeCell ref="S498:T498"/>
    <mergeCell ref="U498:V498"/>
    <mergeCell ref="W498:X498"/>
    <mergeCell ref="Y498:Z498"/>
    <mergeCell ref="R497:S497"/>
    <mergeCell ref="T497:U497"/>
    <mergeCell ref="V497:W497"/>
    <mergeCell ref="X497:Y497"/>
    <mergeCell ref="Z497:AA497"/>
    <mergeCell ref="E498:F498"/>
    <mergeCell ref="G498:H498"/>
    <mergeCell ref="I498:J498"/>
    <mergeCell ref="K498:L498"/>
    <mergeCell ref="M498:N498"/>
    <mergeCell ref="F497:G497"/>
    <mergeCell ref="H497:I497"/>
    <mergeCell ref="J497:K497"/>
    <mergeCell ref="L497:M497"/>
    <mergeCell ref="N497:O497"/>
    <mergeCell ref="P497:Q497"/>
    <mergeCell ref="O496:P496"/>
    <mergeCell ref="Q496:R496"/>
    <mergeCell ref="S496:T496"/>
    <mergeCell ref="U496:V496"/>
    <mergeCell ref="W496:X496"/>
    <mergeCell ref="Y496:Z496"/>
    <mergeCell ref="R495:S495"/>
    <mergeCell ref="T495:U495"/>
    <mergeCell ref="V495:W495"/>
    <mergeCell ref="X495:Y495"/>
    <mergeCell ref="Z495:AA495"/>
    <mergeCell ref="E496:F496"/>
    <mergeCell ref="G496:H496"/>
    <mergeCell ref="I496:J496"/>
    <mergeCell ref="K496:L496"/>
    <mergeCell ref="M496:N496"/>
    <mergeCell ref="F495:G495"/>
    <mergeCell ref="H495:I495"/>
    <mergeCell ref="J495:K495"/>
    <mergeCell ref="L495:M495"/>
    <mergeCell ref="N495:O495"/>
    <mergeCell ref="P495:Q495"/>
    <mergeCell ref="O494:P494"/>
    <mergeCell ref="Q494:R494"/>
    <mergeCell ref="S494:T494"/>
    <mergeCell ref="U494:V494"/>
    <mergeCell ref="W494:X494"/>
    <mergeCell ref="Y494:Z494"/>
    <mergeCell ref="R493:S493"/>
    <mergeCell ref="T493:U493"/>
    <mergeCell ref="V493:W493"/>
    <mergeCell ref="X493:Y493"/>
    <mergeCell ref="Z493:AA493"/>
    <mergeCell ref="E494:F494"/>
    <mergeCell ref="G494:H494"/>
    <mergeCell ref="I494:J494"/>
    <mergeCell ref="K494:L494"/>
    <mergeCell ref="M494:N494"/>
    <mergeCell ref="F493:G493"/>
    <mergeCell ref="H493:I493"/>
    <mergeCell ref="J493:K493"/>
    <mergeCell ref="L493:M493"/>
    <mergeCell ref="N493:O493"/>
    <mergeCell ref="P493:Q493"/>
    <mergeCell ref="O492:P492"/>
    <mergeCell ref="Q492:R492"/>
    <mergeCell ref="S492:T492"/>
    <mergeCell ref="U492:V492"/>
    <mergeCell ref="W492:X492"/>
    <mergeCell ref="Y492:Z492"/>
    <mergeCell ref="R491:S491"/>
    <mergeCell ref="T491:U491"/>
    <mergeCell ref="V491:W491"/>
    <mergeCell ref="X491:Y491"/>
    <mergeCell ref="Z491:AA491"/>
    <mergeCell ref="E492:F492"/>
    <mergeCell ref="G492:H492"/>
    <mergeCell ref="I492:J492"/>
    <mergeCell ref="K492:L492"/>
    <mergeCell ref="M492:N492"/>
    <mergeCell ref="F491:G491"/>
    <mergeCell ref="H491:I491"/>
    <mergeCell ref="J491:K491"/>
    <mergeCell ref="L491:M491"/>
    <mergeCell ref="N491:O491"/>
    <mergeCell ref="P491:Q491"/>
    <mergeCell ref="O490:P490"/>
    <mergeCell ref="Q490:R490"/>
    <mergeCell ref="S490:T490"/>
    <mergeCell ref="U490:V490"/>
    <mergeCell ref="W490:X490"/>
    <mergeCell ref="Y490:Z490"/>
    <mergeCell ref="R489:S489"/>
    <mergeCell ref="T489:U489"/>
    <mergeCell ref="V489:W489"/>
    <mergeCell ref="X489:Y489"/>
    <mergeCell ref="Z489:AA489"/>
    <mergeCell ref="E490:F490"/>
    <mergeCell ref="G490:H490"/>
    <mergeCell ref="I490:J490"/>
    <mergeCell ref="K490:L490"/>
    <mergeCell ref="M490:N490"/>
    <mergeCell ref="F489:G489"/>
    <mergeCell ref="H489:I489"/>
    <mergeCell ref="J489:K489"/>
    <mergeCell ref="L489:M489"/>
    <mergeCell ref="N489:O489"/>
    <mergeCell ref="P489:Q489"/>
    <mergeCell ref="O488:P488"/>
    <mergeCell ref="Q488:R488"/>
    <mergeCell ref="S488:T488"/>
    <mergeCell ref="U488:V488"/>
    <mergeCell ref="W488:X488"/>
    <mergeCell ref="Y488:Z488"/>
    <mergeCell ref="R487:S487"/>
    <mergeCell ref="T487:U487"/>
    <mergeCell ref="V487:W487"/>
    <mergeCell ref="X487:Y487"/>
    <mergeCell ref="Z487:AA487"/>
    <mergeCell ref="E488:F488"/>
    <mergeCell ref="G488:H488"/>
    <mergeCell ref="I488:J488"/>
    <mergeCell ref="K488:L488"/>
    <mergeCell ref="M488:N488"/>
    <mergeCell ref="F487:G487"/>
    <mergeCell ref="H487:I487"/>
    <mergeCell ref="J487:K487"/>
    <mergeCell ref="L487:M487"/>
    <mergeCell ref="N487:O487"/>
    <mergeCell ref="P487:Q487"/>
    <mergeCell ref="O486:P486"/>
    <mergeCell ref="Q486:R486"/>
    <mergeCell ref="S486:T486"/>
    <mergeCell ref="U486:V486"/>
    <mergeCell ref="W486:X486"/>
    <mergeCell ref="Y486:Z486"/>
    <mergeCell ref="R485:S485"/>
    <mergeCell ref="T485:U485"/>
    <mergeCell ref="V485:W485"/>
    <mergeCell ref="X485:Y485"/>
    <mergeCell ref="Z485:AA485"/>
    <mergeCell ref="E486:F486"/>
    <mergeCell ref="G486:H486"/>
    <mergeCell ref="I486:J486"/>
    <mergeCell ref="K486:L486"/>
    <mergeCell ref="M486:N486"/>
    <mergeCell ref="F485:G485"/>
    <mergeCell ref="H485:I485"/>
    <mergeCell ref="J485:K485"/>
    <mergeCell ref="L485:M485"/>
    <mergeCell ref="N485:O485"/>
    <mergeCell ref="P485:Q485"/>
    <mergeCell ref="O484:P484"/>
    <mergeCell ref="Q484:R484"/>
    <mergeCell ref="S484:T484"/>
    <mergeCell ref="U484:V484"/>
    <mergeCell ref="W484:X484"/>
    <mergeCell ref="Y484:Z484"/>
    <mergeCell ref="R483:S483"/>
    <mergeCell ref="T483:U483"/>
    <mergeCell ref="V483:W483"/>
    <mergeCell ref="X483:Y483"/>
    <mergeCell ref="Z483:AA483"/>
    <mergeCell ref="E484:F484"/>
    <mergeCell ref="G484:H484"/>
    <mergeCell ref="I484:J484"/>
    <mergeCell ref="K484:L484"/>
    <mergeCell ref="M484:N484"/>
    <mergeCell ref="F483:G483"/>
    <mergeCell ref="H483:I483"/>
    <mergeCell ref="J483:K483"/>
    <mergeCell ref="L483:M483"/>
    <mergeCell ref="N483:O483"/>
    <mergeCell ref="P483:Q483"/>
    <mergeCell ref="O482:P482"/>
    <mergeCell ref="Q482:R482"/>
    <mergeCell ref="S482:T482"/>
    <mergeCell ref="U482:V482"/>
    <mergeCell ref="W482:X482"/>
    <mergeCell ref="Y482:Z482"/>
    <mergeCell ref="R481:S481"/>
    <mergeCell ref="T481:U481"/>
    <mergeCell ref="V481:W481"/>
    <mergeCell ref="X481:Y481"/>
    <mergeCell ref="Z481:AA481"/>
    <mergeCell ref="E482:F482"/>
    <mergeCell ref="G482:H482"/>
    <mergeCell ref="I482:J482"/>
    <mergeCell ref="K482:L482"/>
    <mergeCell ref="M482:N482"/>
    <mergeCell ref="F481:G481"/>
    <mergeCell ref="H481:I481"/>
    <mergeCell ref="J481:K481"/>
    <mergeCell ref="L481:M481"/>
    <mergeCell ref="N481:O481"/>
    <mergeCell ref="P481:Q481"/>
    <mergeCell ref="O480:P480"/>
    <mergeCell ref="Q480:R480"/>
    <mergeCell ref="S480:T480"/>
    <mergeCell ref="U480:V480"/>
    <mergeCell ref="W480:X480"/>
    <mergeCell ref="Y480:Z480"/>
    <mergeCell ref="R479:S479"/>
    <mergeCell ref="T479:U479"/>
    <mergeCell ref="V479:W479"/>
    <mergeCell ref="X479:Y479"/>
    <mergeCell ref="Z479:AA479"/>
    <mergeCell ref="E480:F480"/>
    <mergeCell ref="G480:H480"/>
    <mergeCell ref="I480:J480"/>
    <mergeCell ref="K480:L480"/>
    <mergeCell ref="M480:N480"/>
    <mergeCell ref="F479:G479"/>
    <mergeCell ref="H479:I479"/>
    <mergeCell ref="J479:K479"/>
    <mergeCell ref="L479:M479"/>
    <mergeCell ref="N479:O479"/>
    <mergeCell ref="P479:Q479"/>
    <mergeCell ref="O478:P478"/>
    <mergeCell ref="Q478:R478"/>
    <mergeCell ref="S478:T478"/>
    <mergeCell ref="U478:V478"/>
    <mergeCell ref="W478:X478"/>
    <mergeCell ref="Y478:Z478"/>
    <mergeCell ref="R477:S477"/>
    <mergeCell ref="T477:U477"/>
    <mergeCell ref="V477:W477"/>
    <mergeCell ref="X477:Y477"/>
    <mergeCell ref="Z477:AA477"/>
    <mergeCell ref="E478:F478"/>
    <mergeCell ref="G478:H478"/>
    <mergeCell ref="I478:J478"/>
    <mergeCell ref="K478:L478"/>
    <mergeCell ref="M478:N478"/>
    <mergeCell ref="F477:G477"/>
    <mergeCell ref="H477:I477"/>
    <mergeCell ref="J477:K477"/>
    <mergeCell ref="L477:M477"/>
    <mergeCell ref="N477:O477"/>
    <mergeCell ref="P477:Q477"/>
    <mergeCell ref="O476:P476"/>
    <mergeCell ref="Q476:R476"/>
    <mergeCell ref="S476:T476"/>
    <mergeCell ref="U476:V476"/>
    <mergeCell ref="W476:X476"/>
    <mergeCell ref="Y476:Z476"/>
    <mergeCell ref="R475:S475"/>
    <mergeCell ref="T475:U475"/>
    <mergeCell ref="V475:W475"/>
    <mergeCell ref="X475:Y475"/>
    <mergeCell ref="Z475:AA475"/>
    <mergeCell ref="E476:F476"/>
    <mergeCell ref="G476:H476"/>
    <mergeCell ref="I476:J476"/>
    <mergeCell ref="K476:L476"/>
    <mergeCell ref="M476:N476"/>
    <mergeCell ref="F475:G475"/>
    <mergeCell ref="H475:I475"/>
    <mergeCell ref="J475:K475"/>
    <mergeCell ref="L475:M475"/>
    <mergeCell ref="N475:O475"/>
    <mergeCell ref="P475:Q475"/>
    <mergeCell ref="O474:P474"/>
    <mergeCell ref="Q474:R474"/>
    <mergeCell ref="S474:T474"/>
    <mergeCell ref="U474:V474"/>
    <mergeCell ref="W474:X474"/>
    <mergeCell ref="Y474:Z474"/>
    <mergeCell ref="R473:S473"/>
    <mergeCell ref="T473:U473"/>
    <mergeCell ref="V473:W473"/>
    <mergeCell ref="X473:Y473"/>
    <mergeCell ref="Z473:AA473"/>
    <mergeCell ref="E474:F474"/>
    <mergeCell ref="G474:H474"/>
    <mergeCell ref="I474:J474"/>
    <mergeCell ref="K474:L474"/>
    <mergeCell ref="M474:N474"/>
    <mergeCell ref="F473:G473"/>
    <mergeCell ref="H473:I473"/>
    <mergeCell ref="J473:K473"/>
    <mergeCell ref="L473:M473"/>
    <mergeCell ref="N473:O473"/>
    <mergeCell ref="P473:Q473"/>
    <mergeCell ref="O472:P472"/>
    <mergeCell ref="Q472:R472"/>
    <mergeCell ref="S472:T472"/>
    <mergeCell ref="U472:V472"/>
    <mergeCell ref="W472:X472"/>
    <mergeCell ref="Y472:Z472"/>
    <mergeCell ref="R471:S471"/>
    <mergeCell ref="T471:U471"/>
    <mergeCell ref="V471:W471"/>
    <mergeCell ref="X471:Y471"/>
    <mergeCell ref="Z471:AA471"/>
    <mergeCell ref="E472:F472"/>
    <mergeCell ref="G472:H472"/>
    <mergeCell ref="I472:J472"/>
    <mergeCell ref="K472:L472"/>
    <mergeCell ref="M472:N472"/>
    <mergeCell ref="F471:G471"/>
    <mergeCell ref="H471:I471"/>
    <mergeCell ref="J471:K471"/>
    <mergeCell ref="L471:M471"/>
    <mergeCell ref="N471:O471"/>
    <mergeCell ref="P471:Q471"/>
    <mergeCell ref="O470:P470"/>
    <mergeCell ref="Q470:R470"/>
    <mergeCell ref="S470:T470"/>
    <mergeCell ref="U470:V470"/>
    <mergeCell ref="W470:X470"/>
    <mergeCell ref="Y470:Z470"/>
    <mergeCell ref="R469:S469"/>
    <mergeCell ref="T469:U469"/>
    <mergeCell ref="V469:W469"/>
    <mergeCell ref="X469:Y469"/>
    <mergeCell ref="Z469:AA469"/>
    <mergeCell ref="E470:F470"/>
    <mergeCell ref="G470:H470"/>
    <mergeCell ref="I470:J470"/>
    <mergeCell ref="K470:L470"/>
    <mergeCell ref="M470:N470"/>
    <mergeCell ref="F469:G469"/>
    <mergeCell ref="H469:I469"/>
    <mergeCell ref="J469:K469"/>
    <mergeCell ref="L469:M469"/>
    <mergeCell ref="N469:O469"/>
    <mergeCell ref="P469:Q469"/>
    <mergeCell ref="O468:P468"/>
    <mergeCell ref="Q468:R468"/>
    <mergeCell ref="S468:T468"/>
    <mergeCell ref="U468:V468"/>
    <mergeCell ref="W468:X468"/>
    <mergeCell ref="Y468:Z468"/>
    <mergeCell ref="R467:S467"/>
    <mergeCell ref="T467:U467"/>
    <mergeCell ref="V467:W467"/>
    <mergeCell ref="X467:Y467"/>
    <mergeCell ref="Z467:AA467"/>
    <mergeCell ref="E468:F468"/>
    <mergeCell ref="G468:H468"/>
    <mergeCell ref="I468:J468"/>
    <mergeCell ref="K468:L468"/>
    <mergeCell ref="M468:N468"/>
    <mergeCell ref="F467:G467"/>
    <mergeCell ref="H467:I467"/>
    <mergeCell ref="J467:K467"/>
    <mergeCell ref="L467:M467"/>
    <mergeCell ref="N467:O467"/>
    <mergeCell ref="P467:Q467"/>
    <mergeCell ref="O466:P466"/>
    <mergeCell ref="Q466:R466"/>
    <mergeCell ref="S466:T466"/>
    <mergeCell ref="U466:V466"/>
    <mergeCell ref="W466:X466"/>
    <mergeCell ref="Y466:Z466"/>
    <mergeCell ref="R465:S465"/>
    <mergeCell ref="T465:U465"/>
    <mergeCell ref="V465:W465"/>
    <mergeCell ref="X465:Y465"/>
    <mergeCell ref="Z465:AA465"/>
    <mergeCell ref="E466:F466"/>
    <mergeCell ref="G466:H466"/>
    <mergeCell ref="I466:J466"/>
    <mergeCell ref="K466:L466"/>
    <mergeCell ref="M466:N466"/>
    <mergeCell ref="F465:G465"/>
    <mergeCell ref="H465:I465"/>
    <mergeCell ref="J465:K465"/>
    <mergeCell ref="L465:M465"/>
    <mergeCell ref="N465:O465"/>
    <mergeCell ref="P465:Q465"/>
    <mergeCell ref="O464:P464"/>
    <mergeCell ref="Q464:R464"/>
    <mergeCell ref="S464:T464"/>
    <mergeCell ref="U464:V464"/>
    <mergeCell ref="W464:X464"/>
    <mergeCell ref="Y464:Z464"/>
    <mergeCell ref="R463:S463"/>
    <mergeCell ref="T463:U463"/>
    <mergeCell ref="V463:W463"/>
    <mergeCell ref="X463:Y463"/>
    <mergeCell ref="Z463:AA463"/>
    <mergeCell ref="E464:F464"/>
    <mergeCell ref="G464:H464"/>
    <mergeCell ref="I464:J464"/>
    <mergeCell ref="K464:L464"/>
    <mergeCell ref="M464:N464"/>
    <mergeCell ref="F463:G463"/>
    <mergeCell ref="H463:I463"/>
    <mergeCell ref="J463:K463"/>
    <mergeCell ref="L463:M463"/>
    <mergeCell ref="N463:O463"/>
    <mergeCell ref="P463:Q463"/>
    <mergeCell ref="O462:P462"/>
    <mergeCell ref="Q462:R462"/>
    <mergeCell ref="S462:T462"/>
    <mergeCell ref="U462:V462"/>
    <mergeCell ref="W462:X462"/>
    <mergeCell ref="Y462:Z462"/>
    <mergeCell ref="R461:S461"/>
    <mergeCell ref="T461:U461"/>
    <mergeCell ref="V461:W461"/>
    <mergeCell ref="X461:Y461"/>
    <mergeCell ref="Z461:AA461"/>
    <mergeCell ref="E462:F462"/>
    <mergeCell ref="G462:H462"/>
    <mergeCell ref="I462:J462"/>
    <mergeCell ref="K462:L462"/>
    <mergeCell ref="M462:N462"/>
    <mergeCell ref="F461:G461"/>
    <mergeCell ref="H461:I461"/>
    <mergeCell ref="J461:K461"/>
    <mergeCell ref="L461:M461"/>
    <mergeCell ref="N461:O461"/>
    <mergeCell ref="P461:Q461"/>
    <mergeCell ref="O460:P460"/>
    <mergeCell ref="Q460:R460"/>
    <mergeCell ref="S460:T460"/>
    <mergeCell ref="U460:V460"/>
    <mergeCell ref="W460:X460"/>
    <mergeCell ref="Y460:Z460"/>
    <mergeCell ref="R459:S459"/>
    <mergeCell ref="T459:U459"/>
    <mergeCell ref="V459:W459"/>
    <mergeCell ref="X459:Y459"/>
    <mergeCell ref="Z459:AA459"/>
    <mergeCell ref="E460:F460"/>
    <mergeCell ref="G460:H460"/>
    <mergeCell ref="I460:J460"/>
    <mergeCell ref="K460:L460"/>
    <mergeCell ref="M460:N460"/>
    <mergeCell ref="F459:G459"/>
    <mergeCell ref="H459:I459"/>
    <mergeCell ref="J459:K459"/>
    <mergeCell ref="L459:M459"/>
    <mergeCell ref="N459:O459"/>
    <mergeCell ref="P459:Q459"/>
    <mergeCell ref="O458:P458"/>
    <mergeCell ref="Q458:R458"/>
    <mergeCell ref="S458:T458"/>
    <mergeCell ref="U458:V458"/>
    <mergeCell ref="W458:X458"/>
    <mergeCell ref="Y458:Z458"/>
    <mergeCell ref="R457:S457"/>
    <mergeCell ref="T457:U457"/>
    <mergeCell ref="V457:W457"/>
    <mergeCell ref="X457:Y457"/>
    <mergeCell ref="Z457:AA457"/>
    <mergeCell ref="E458:F458"/>
    <mergeCell ref="G458:H458"/>
    <mergeCell ref="I458:J458"/>
    <mergeCell ref="K458:L458"/>
    <mergeCell ref="M458:N458"/>
    <mergeCell ref="F457:G457"/>
    <mergeCell ref="H457:I457"/>
    <mergeCell ref="J457:K457"/>
    <mergeCell ref="L457:M457"/>
    <mergeCell ref="N457:O457"/>
    <mergeCell ref="P457:Q457"/>
    <mergeCell ref="O456:P456"/>
    <mergeCell ref="Q456:R456"/>
    <mergeCell ref="S456:T456"/>
    <mergeCell ref="U456:V456"/>
    <mergeCell ref="W456:X456"/>
    <mergeCell ref="Y456:Z456"/>
    <mergeCell ref="R455:S455"/>
    <mergeCell ref="T455:U455"/>
    <mergeCell ref="V455:W455"/>
    <mergeCell ref="X455:Y455"/>
    <mergeCell ref="Z455:AA455"/>
    <mergeCell ref="E456:F456"/>
    <mergeCell ref="G456:H456"/>
    <mergeCell ref="I456:J456"/>
    <mergeCell ref="K456:L456"/>
    <mergeCell ref="M456:N456"/>
    <mergeCell ref="F455:G455"/>
    <mergeCell ref="H455:I455"/>
    <mergeCell ref="J455:K455"/>
    <mergeCell ref="L455:M455"/>
    <mergeCell ref="N455:O455"/>
    <mergeCell ref="P455:Q455"/>
    <mergeCell ref="O454:P454"/>
    <mergeCell ref="Q454:R454"/>
    <mergeCell ref="S454:T454"/>
    <mergeCell ref="U454:V454"/>
    <mergeCell ref="W454:X454"/>
    <mergeCell ref="Y454:Z454"/>
    <mergeCell ref="R453:S453"/>
    <mergeCell ref="T453:U453"/>
    <mergeCell ref="V453:W453"/>
    <mergeCell ref="X453:Y453"/>
    <mergeCell ref="Z453:AA453"/>
    <mergeCell ref="E454:F454"/>
    <mergeCell ref="G454:H454"/>
    <mergeCell ref="I454:J454"/>
    <mergeCell ref="K454:L454"/>
    <mergeCell ref="M454:N454"/>
    <mergeCell ref="F453:G453"/>
    <mergeCell ref="H453:I453"/>
    <mergeCell ref="J453:K453"/>
    <mergeCell ref="L453:M453"/>
    <mergeCell ref="N453:O453"/>
    <mergeCell ref="P453:Q453"/>
    <mergeCell ref="O452:P452"/>
    <mergeCell ref="Q452:R452"/>
    <mergeCell ref="S452:T452"/>
    <mergeCell ref="U452:V452"/>
    <mergeCell ref="W452:X452"/>
    <mergeCell ref="Y452:Z452"/>
    <mergeCell ref="R451:S451"/>
    <mergeCell ref="T451:U451"/>
    <mergeCell ref="V451:W451"/>
    <mergeCell ref="X451:Y451"/>
    <mergeCell ref="Z451:AA451"/>
    <mergeCell ref="E452:F452"/>
    <mergeCell ref="G452:H452"/>
    <mergeCell ref="I452:J452"/>
    <mergeCell ref="K452:L452"/>
    <mergeCell ref="M452:N452"/>
    <mergeCell ref="F451:G451"/>
    <mergeCell ref="H451:I451"/>
    <mergeCell ref="J451:K451"/>
    <mergeCell ref="L451:M451"/>
    <mergeCell ref="N451:O451"/>
    <mergeCell ref="P451:Q451"/>
    <mergeCell ref="O450:P450"/>
    <mergeCell ref="Q450:R450"/>
    <mergeCell ref="S450:T450"/>
    <mergeCell ref="U450:V450"/>
    <mergeCell ref="W450:X450"/>
    <mergeCell ref="Y450:Z450"/>
    <mergeCell ref="R449:S449"/>
    <mergeCell ref="T449:U449"/>
    <mergeCell ref="V449:W449"/>
    <mergeCell ref="X449:Y449"/>
    <mergeCell ref="Z449:AA449"/>
    <mergeCell ref="E450:F450"/>
    <mergeCell ref="G450:H450"/>
    <mergeCell ref="I450:J450"/>
    <mergeCell ref="K450:L450"/>
    <mergeCell ref="M450:N450"/>
    <mergeCell ref="F449:G449"/>
    <mergeCell ref="H449:I449"/>
    <mergeCell ref="J449:K449"/>
    <mergeCell ref="L449:M449"/>
    <mergeCell ref="N449:O449"/>
    <mergeCell ref="P449:Q449"/>
    <mergeCell ref="O448:P448"/>
    <mergeCell ref="Q448:R448"/>
    <mergeCell ref="S448:T448"/>
    <mergeCell ref="U448:V448"/>
    <mergeCell ref="W448:X448"/>
    <mergeCell ref="Y448:Z448"/>
    <mergeCell ref="R447:S447"/>
    <mergeCell ref="T447:U447"/>
    <mergeCell ref="V447:W447"/>
    <mergeCell ref="X447:Y447"/>
    <mergeCell ref="Z447:AA447"/>
    <mergeCell ref="E448:F448"/>
    <mergeCell ref="G448:H448"/>
    <mergeCell ref="I448:J448"/>
    <mergeCell ref="K448:L448"/>
    <mergeCell ref="M448:N448"/>
    <mergeCell ref="F447:G447"/>
    <mergeCell ref="H447:I447"/>
    <mergeCell ref="J447:K447"/>
    <mergeCell ref="L447:M447"/>
    <mergeCell ref="N447:O447"/>
    <mergeCell ref="P447:Q447"/>
    <mergeCell ref="O446:P446"/>
    <mergeCell ref="Q446:R446"/>
    <mergeCell ref="S446:T446"/>
    <mergeCell ref="U446:V446"/>
    <mergeCell ref="W446:X446"/>
    <mergeCell ref="Y446:Z446"/>
    <mergeCell ref="R445:S445"/>
    <mergeCell ref="T445:U445"/>
    <mergeCell ref="V445:W445"/>
    <mergeCell ref="X445:Y445"/>
    <mergeCell ref="Z445:AA445"/>
    <mergeCell ref="E446:F446"/>
    <mergeCell ref="G446:H446"/>
    <mergeCell ref="I446:J446"/>
    <mergeCell ref="K446:L446"/>
    <mergeCell ref="M446:N446"/>
    <mergeCell ref="F445:G445"/>
    <mergeCell ref="H445:I445"/>
    <mergeCell ref="J445:K445"/>
    <mergeCell ref="L445:M445"/>
    <mergeCell ref="N445:O445"/>
    <mergeCell ref="P445:Q445"/>
    <mergeCell ref="O444:P444"/>
    <mergeCell ref="Q444:R444"/>
    <mergeCell ref="S444:T444"/>
    <mergeCell ref="U444:V444"/>
    <mergeCell ref="W444:X444"/>
    <mergeCell ref="Y444:Z444"/>
    <mergeCell ref="R443:S443"/>
    <mergeCell ref="T443:U443"/>
    <mergeCell ref="V443:W443"/>
    <mergeCell ref="X443:Y443"/>
    <mergeCell ref="Z443:AA443"/>
    <mergeCell ref="E444:F444"/>
    <mergeCell ref="G444:H444"/>
    <mergeCell ref="I444:J444"/>
    <mergeCell ref="K444:L444"/>
    <mergeCell ref="M444:N444"/>
    <mergeCell ref="F443:G443"/>
    <mergeCell ref="H443:I443"/>
    <mergeCell ref="J443:K443"/>
    <mergeCell ref="L443:M443"/>
    <mergeCell ref="N443:O443"/>
    <mergeCell ref="P443:Q443"/>
    <mergeCell ref="O442:P442"/>
    <mergeCell ref="Q442:R442"/>
    <mergeCell ref="S442:T442"/>
    <mergeCell ref="U442:V442"/>
    <mergeCell ref="W442:X442"/>
    <mergeCell ref="Y442:Z442"/>
    <mergeCell ref="R441:S441"/>
    <mergeCell ref="T441:U441"/>
    <mergeCell ref="V441:W441"/>
    <mergeCell ref="X441:Y441"/>
    <mergeCell ref="Z441:AA441"/>
    <mergeCell ref="E442:F442"/>
    <mergeCell ref="G442:H442"/>
    <mergeCell ref="I442:J442"/>
    <mergeCell ref="K442:L442"/>
    <mergeCell ref="M442:N442"/>
    <mergeCell ref="F441:G441"/>
    <mergeCell ref="H441:I441"/>
    <mergeCell ref="J441:K441"/>
    <mergeCell ref="L441:M441"/>
    <mergeCell ref="N441:O441"/>
    <mergeCell ref="P441:Q441"/>
    <mergeCell ref="O440:P440"/>
    <mergeCell ref="Q440:R440"/>
    <mergeCell ref="S440:T440"/>
    <mergeCell ref="U440:V440"/>
    <mergeCell ref="W440:X440"/>
    <mergeCell ref="Y440:Z440"/>
    <mergeCell ref="R439:S439"/>
    <mergeCell ref="T439:U439"/>
    <mergeCell ref="V439:W439"/>
    <mergeCell ref="X439:Y439"/>
    <mergeCell ref="Z439:AA439"/>
    <mergeCell ref="E440:F440"/>
    <mergeCell ref="G440:H440"/>
    <mergeCell ref="I440:J440"/>
    <mergeCell ref="K440:L440"/>
    <mergeCell ref="M440:N440"/>
    <mergeCell ref="F439:G439"/>
    <mergeCell ref="H439:I439"/>
    <mergeCell ref="J439:K439"/>
    <mergeCell ref="L439:M439"/>
    <mergeCell ref="N439:O439"/>
    <mergeCell ref="P439:Q439"/>
    <mergeCell ref="O438:P438"/>
    <mergeCell ref="Q438:R438"/>
    <mergeCell ref="S438:T438"/>
    <mergeCell ref="U438:V438"/>
    <mergeCell ref="W438:X438"/>
    <mergeCell ref="Y438:Z438"/>
    <mergeCell ref="R437:S437"/>
    <mergeCell ref="T437:U437"/>
    <mergeCell ref="V437:W437"/>
    <mergeCell ref="X437:Y437"/>
    <mergeCell ref="Z437:AA437"/>
    <mergeCell ref="E438:F438"/>
    <mergeCell ref="G438:H438"/>
    <mergeCell ref="I438:J438"/>
    <mergeCell ref="K438:L438"/>
    <mergeCell ref="M438:N438"/>
    <mergeCell ref="F437:G437"/>
    <mergeCell ref="H437:I437"/>
    <mergeCell ref="J437:K437"/>
    <mergeCell ref="L437:M437"/>
    <mergeCell ref="N437:O437"/>
    <mergeCell ref="P437:Q437"/>
    <mergeCell ref="O436:P436"/>
    <mergeCell ref="Q436:R436"/>
    <mergeCell ref="S436:T436"/>
    <mergeCell ref="U436:V436"/>
    <mergeCell ref="W436:X436"/>
    <mergeCell ref="Y436:Z436"/>
    <mergeCell ref="R435:S435"/>
    <mergeCell ref="T435:U435"/>
    <mergeCell ref="V435:W435"/>
    <mergeCell ref="X435:Y435"/>
    <mergeCell ref="Z435:AA435"/>
    <mergeCell ref="E436:F436"/>
    <mergeCell ref="G436:H436"/>
    <mergeCell ref="I436:J436"/>
    <mergeCell ref="K436:L436"/>
    <mergeCell ref="M436:N436"/>
    <mergeCell ref="F435:G435"/>
    <mergeCell ref="H435:I435"/>
    <mergeCell ref="J435:K435"/>
    <mergeCell ref="L435:M435"/>
    <mergeCell ref="N435:O435"/>
    <mergeCell ref="P435:Q435"/>
    <mergeCell ref="O434:P434"/>
    <mergeCell ref="Q434:R434"/>
    <mergeCell ref="S434:T434"/>
    <mergeCell ref="U434:V434"/>
    <mergeCell ref="W434:X434"/>
    <mergeCell ref="Y434:Z434"/>
    <mergeCell ref="R433:S433"/>
    <mergeCell ref="T433:U433"/>
    <mergeCell ref="V433:W433"/>
    <mergeCell ref="X433:Y433"/>
    <mergeCell ref="Z433:AA433"/>
    <mergeCell ref="E434:F434"/>
    <mergeCell ref="G434:H434"/>
    <mergeCell ref="I434:J434"/>
    <mergeCell ref="K434:L434"/>
    <mergeCell ref="M434:N434"/>
    <mergeCell ref="F433:G433"/>
    <mergeCell ref="H433:I433"/>
    <mergeCell ref="J433:K433"/>
    <mergeCell ref="L433:M433"/>
    <mergeCell ref="N433:O433"/>
    <mergeCell ref="P433:Q433"/>
    <mergeCell ref="O432:P432"/>
    <mergeCell ref="Q432:R432"/>
    <mergeCell ref="S432:T432"/>
    <mergeCell ref="U432:V432"/>
    <mergeCell ref="W432:X432"/>
    <mergeCell ref="Y432:Z432"/>
    <mergeCell ref="R431:S431"/>
    <mergeCell ref="T431:U431"/>
    <mergeCell ref="V431:W431"/>
    <mergeCell ref="X431:Y431"/>
    <mergeCell ref="Z431:AA431"/>
    <mergeCell ref="E432:F432"/>
    <mergeCell ref="G432:H432"/>
    <mergeCell ref="I432:J432"/>
    <mergeCell ref="K432:L432"/>
    <mergeCell ref="M432:N432"/>
    <mergeCell ref="F431:G431"/>
    <mergeCell ref="H431:I431"/>
    <mergeCell ref="J431:K431"/>
    <mergeCell ref="L431:M431"/>
    <mergeCell ref="N431:O431"/>
    <mergeCell ref="P431:Q431"/>
    <mergeCell ref="O430:P430"/>
    <mergeCell ref="Q430:R430"/>
    <mergeCell ref="S430:T430"/>
    <mergeCell ref="U430:V430"/>
    <mergeCell ref="W430:X430"/>
    <mergeCell ref="Y430:Z430"/>
    <mergeCell ref="R429:S429"/>
    <mergeCell ref="T429:U429"/>
    <mergeCell ref="V429:W429"/>
    <mergeCell ref="X429:Y429"/>
    <mergeCell ref="Z429:AA429"/>
    <mergeCell ref="E430:F430"/>
    <mergeCell ref="G430:H430"/>
    <mergeCell ref="I430:J430"/>
    <mergeCell ref="K430:L430"/>
    <mergeCell ref="M430:N430"/>
    <mergeCell ref="F429:G429"/>
    <mergeCell ref="H429:I429"/>
    <mergeCell ref="J429:K429"/>
    <mergeCell ref="L429:M429"/>
    <mergeCell ref="N429:O429"/>
    <mergeCell ref="P429:Q429"/>
    <mergeCell ref="O428:P428"/>
    <mergeCell ref="Q428:R428"/>
    <mergeCell ref="S428:T428"/>
    <mergeCell ref="U428:V428"/>
    <mergeCell ref="W428:X428"/>
    <mergeCell ref="Y428:Z428"/>
    <mergeCell ref="R427:S427"/>
    <mergeCell ref="T427:U427"/>
    <mergeCell ref="V427:W427"/>
    <mergeCell ref="X427:Y427"/>
    <mergeCell ref="Z427:AA427"/>
    <mergeCell ref="E428:F428"/>
    <mergeCell ref="G428:H428"/>
    <mergeCell ref="I428:J428"/>
    <mergeCell ref="K428:L428"/>
    <mergeCell ref="M428:N428"/>
    <mergeCell ref="F427:G427"/>
    <mergeCell ref="H427:I427"/>
    <mergeCell ref="J427:K427"/>
    <mergeCell ref="L427:M427"/>
    <mergeCell ref="N427:O427"/>
    <mergeCell ref="P427:Q427"/>
    <mergeCell ref="O426:P426"/>
    <mergeCell ref="Q426:R426"/>
    <mergeCell ref="S426:T426"/>
    <mergeCell ref="U426:V426"/>
    <mergeCell ref="W426:X426"/>
    <mergeCell ref="Y426:Z426"/>
    <mergeCell ref="R425:S425"/>
    <mergeCell ref="T425:U425"/>
    <mergeCell ref="V425:W425"/>
    <mergeCell ref="X425:Y425"/>
    <mergeCell ref="Z425:AA425"/>
    <mergeCell ref="E426:F426"/>
    <mergeCell ref="G426:H426"/>
    <mergeCell ref="I426:J426"/>
    <mergeCell ref="K426:L426"/>
    <mergeCell ref="M426:N426"/>
    <mergeCell ref="F425:G425"/>
    <mergeCell ref="H425:I425"/>
    <mergeCell ref="J425:K425"/>
    <mergeCell ref="L425:M425"/>
    <mergeCell ref="N425:O425"/>
    <mergeCell ref="P425:Q425"/>
    <mergeCell ref="O424:P424"/>
    <mergeCell ref="Q424:R424"/>
    <mergeCell ref="S424:T424"/>
    <mergeCell ref="U424:V424"/>
    <mergeCell ref="W424:X424"/>
    <mergeCell ref="Y424:Z424"/>
    <mergeCell ref="R423:S423"/>
    <mergeCell ref="T423:U423"/>
    <mergeCell ref="V423:W423"/>
    <mergeCell ref="X423:Y423"/>
    <mergeCell ref="Z423:AA423"/>
    <mergeCell ref="E424:F424"/>
    <mergeCell ref="G424:H424"/>
    <mergeCell ref="I424:J424"/>
    <mergeCell ref="K424:L424"/>
    <mergeCell ref="M424:N424"/>
    <mergeCell ref="F423:G423"/>
    <mergeCell ref="H423:I423"/>
    <mergeCell ref="J423:K423"/>
    <mergeCell ref="L423:M423"/>
    <mergeCell ref="N423:O423"/>
    <mergeCell ref="P423:Q423"/>
    <mergeCell ref="O422:P422"/>
    <mergeCell ref="Q422:R422"/>
    <mergeCell ref="S422:T422"/>
    <mergeCell ref="U422:V422"/>
    <mergeCell ref="W422:X422"/>
    <mergeCell ref="Y422:Z422"/>
    <mergeCell ref="R421:S421"/>
    <mergeCell ref="T421:U421"/>
    <mergeCell ref="V421:W421"/>
    <mergeCell ref="X421:Y421"/>
    <mergeCell ref="Z421:AA421"/>
    <mergeCell ref="E422:F422"/>
    <mergeCell ref="G422:H422"/>
    <mergeCell ref="I422:J422"/>
    <mergeCell ref="K422:L422"/>
    <mergeCell ref="M422:N422"/>
    <mergeCell ref="F421:G421"/>
    <mergeCell ref="H421:I421"/>
    <mergeCell ref="J421:K421"/>
    <mergeCell ref="L421:M421"/>
    <mergeCell ref="N421:O421"/>
    <mergeCell ref="P421:Q421"/>
    <mergeCell ref="O420:P420"/>
    <mergeCell ref="Q420:R420"/>
    <mergeCell ref="S420:T420"/>
    <mergeCell ref="U420:V420"/>
    <mergeCell ref="W420:X420"/>
    <mergeCell ref="Y420:Z420"/>
    <mergeCell ref="R419:S419"/>
    <mergeCell ref="T419:U419"/>
    <mergeCell ref="V419:W419"/>
    <mergeCell ref="X419:Y419"/>
    <mergeCell ref="Z419:AA419"/>
    <mergeCell ref="E420:F420"/>
    <mergeCell ref="G420:H420"/>
    <mergeCell ref="I420:J420"/>
    <mergeCell ref="K420:L420"/>
    <mergeCell ref="M420:N420"/>
    <mergeCell ref="F419:G419"/>
    <mergeCell ref="H419:I419"/>
    <mergeCell ref="J419:K419"/>
    <mergeCell ref="L419:M419"/>
    <mergeCell ref="N419:O419"/>
    <mergeCell ref="P419:Q419"/>
    <mergeCell ref="O418:P418"/>
    <mergeCell ref="Q418:R418"/>
    <mergeCell ref="S418:T418"/>
    <mergeCell ref="U418:V418"/>
    <mergeCell ref="W418:X418"/>
    <mergeCell ref="Y418:Z418"/>
    <mergeCell ref="R417:S417"/>
    <mergeCell ref="T417:U417"/>
    <mergeCell ref="V417:W417"/>
    <mergeCell ref="X417:Y417"/>
    <mergeCell ref="Z417:AA417"/>
    <mergeCell ref="E418:F418"/>
    <mergeCell ref="G418:H418"/>
    <mergeCell ref="I418:J418"/>
    <mergeCell ref="K418:L418"/>
    <mergeCell ref="M418:N418"/>
    <mergeCell ref="F417:G417"/>
    <mergeCell ref="H417:I417"/>
    <mergeCell ref="J417:K417"/>
    <mergeCell ref="L417:M417"/>
    <mergeCell ref="N417:O417"/>
    <mergeCell ref="P417:Q417"/>
    <mergeCell ref="O416:P416"/>
    <mergeCell ref="Q416:R416"/>
    <mergeCell ref="S416:T416"/>
    <mergeCell ref="U416:V416"/>
    <mergeCell ref="W416:X416"/>
    <mergeCell ref="Y416:Z416"/>
    <mergeCell ref="R415:S415"/>
    <mergeCell ref="T415:U415"/>
    <mergeCell ref="V415:W415"/>
    <mergeCell ref="X415:Y415"/>
    <mergeCell ref="Z415:AA415"/>
    <mergeCell ref="E416:F416"/>
    <mergeCell ref="G416:H416"/>
    <mergeCell ref="I416:J416"/>
    <mergeCell ref="K416:L416"/>
    <mergeCell ref="M416:N416"/>
    <mergeCell ref="F415:G415"/>
    <mergeCell ref="H415:I415"/>
    <mergeCell ref="J415:K415"/>
    <mergeCell ref="L415:M415"/>
    <mergeCell ref="N415:O415"/>
    <mergeCell ref="P415:Q415"/>
    <mergeCell ref="O414:P414"/>
    <mergeCell ref="Q414:R414"/>
    <mergeCell ref="S414:T414"/>
    <mergeCell ref="U414:V414"/>
    <mergeCell ref="W414:X414"/>
    <mergeCell ref="Y414:Z414"/>
    <mergeCell ref="R413:S413"/>
    <mergeCell ref="T413:U413"/>
    <mergeCell ref="V413:W413"/>
    <mergeCell ref="X413:Y413"/>
    <mergeCell ref="Z413:AA413"/>
    <mergeCell ref="E414:F414"/>
    <mergeCell ref="G414:H414"/>
    <mergeCell ref="I414:J414"/>
    <mergeCell ref="K414:L414"/>
    <mergeCell ref="M414:N414"/>
    <mergeCell ref="F413:G413"/>
    <mergeCell ref="H413:I413"/>
    <mergeCell ref="J413:K413"/>
    <mergeCell ref="L413:M413"/>
    <mergeCell ref="N413:O413"/>
    <mergeCell ref="P413:Q413"/>
    <mergeCell ref="O412:P412"/>
    <mergeCell ref="Q412:R412"/>
    <mergeCell ref="S412:T412"/>
    <mergeCell ref="U412:V412"/>
    <mergeCell ref="W412:X412"/>
    <mergeCell ref="Y412:Z412"/>
    <mergeCell ref="R411:S411"/>
    <mergeCell ref="T411:U411"/>
    <mergeCell ref="V411:W411"/>
    <mergeCell ref="X411:Y411"/>
    <mergeCell ref="Z411:AA411"/>
    <mergeCell ref="E412:F412"/>
    <mergeCell ref="G412:H412"/>
    <mergeCell ref="I412:J412"/>
    <mergeCell ref="K412:L412"/>
    <mergeCell ref="M412:N412"/>
    <mergeCell ref="F411:G411"/>
    <mergeCell ref="H411:I411"/>
    <mergeCell ref="J411:K411"/>
    <mergeCell ref="L411:M411"/>
    <mergeCell ref="N411:O411"/>
    <mergeCell ref="P411:Q411"/>
    <mergeCell ref="O410:P410"/>
    <mergeCell ref="Q410:R410"/>
    <mergeCell ref="S410:T410"/>
    <mergeCell ref="U410:V410"/>
    <mergeCell ref="W410:X410"/>
    <mergeCell ref="Y410:Z410"/>
    <mergeCell ref="R409:S409"/>
    <mergeCell ref="T409:U409"/>
    <mergeCell ref="V409:W409"/>
    <mergeCell ref="X409:Y409"/>
    <mergeCell ref="Z409:AA409"/>
    <mergeCell ref="E410:F410"/>
    <mergeCell ref="G410:H410"/>
    <mergeCell ref="I410:J410"/>
    <mergeCell ref="K410:L410"/>
    <mergeCell ref="M410:N410"/>
    <mergeCell ref="F409:G409"/>
    <mergeCell ref="H409:I409"/>
    <mergeCell ref="J409:K409"/>
    <mergeCell ref="L409:M409"/>
    <mergeCell ref="N409:O409"/>
    <mergeCell ref="P409:Q409"/>
    <mergeCell ref="O408:P408"/>
    <mergeCell ref="Q408:R408"/>
    <mergeCell ref="S408:T408"/>
    <mergeCell ref="U408:V408"/>
    <mergeCell ref="W408:X408"/>
    <mergeCell ref="Y408:Z408"/>
    <mergeCell ref="R407:S407"/>
    <mergeCell ref="T407:U407"/>
    <mergeCell ref="V407:W407"/>
    <mergeCell ref="X407:Y407"/>
    <mergeCell ref="Z407:AA407"/>
    <mergeCell ref="E408:F408"/>
    <mergeCell ref="G408:H408"/>
    <mergeCell ref="I408:J408"/>
    <mergeCell ref="K408:L408"/>
    <mergeCell ref="M408:N408"/>
    <mergeCell ref="F407:G407"/>
    <mergeCell ref="H407:I407"/>
    <mergeCell ref="J407:K407"/>
    <mergeCell ref="L407:M407"/>
    <mergeCell ref="N407:O407"/>
    <mergeCell ref="P407:Q407"/>
    <mergeCell ref="O406:P406"/>
    <mergeCell ref="Q406:R406"/>
    <mergeCell ref="S406:T406"/>
    <mergeCell ref="U406:V406"/>
    <mergeCell ref="W406:X406"/>
    <mergeCell ref="Y406:Z406"/>
    <mergeCell ref="R405:S405"/>
    <mergeCell ref="T405:U405"/>
    <mergeCell ref="V405:W405"/>
    <mergeCell ref="X405:Y405"/>
    <mergeCell ref="Z405:AA405"/>
    <mergeCell ref="E406:F406"/>
    <mergeCell ref="G406:H406"/>
    <mergeCell ref="I406:J406"/>
    <mergeCell ref="K406:L406"/>
    <mergeCell ref="M406:N406"/>
    <mergeCell ref="F405:G405"/>
    <mergeCell ref="H405:I405"/>
    <mergeCell ref="J405:K405"/>
    <mergeCell ref="L405:M405"/>
    <mergeCell ref="N405:O405"/>
    <mergeCell ref="P405:Q405"/>
    <mergeCell ref="O404:P404"/>
    <mergeCell ref="Q404:R404"/>
    <mergeCell ref="S404:T404"/>
    <mergeCell ref="U404:V404"/>
    <mergeCell ref="W404:X404"/>
    <mergeCell ref="Y404:Z404"/>
    <mergeCell ref="R403:S403"/>
    <mergeCell ref="T403:U403"/>
    <mergeCell ref="V403:W403"/>
    <mergeCell ref="X403:Y403"/>
    <mergeCell ref="Z403:AA403"/>
    <mergeCell ref="E404:F404"/>
    <mergeCell ref="G404:H404"/>
    <mergeCell ref="I404:J404"/>
    <mergeCell ref="K404:L404"/>
    <mergeCell ref="M404:N404"/>
    <mergeCell ref="F403:G403"/>
    <mergeCell ref="H403:I403"/>
    <mergeCell ref="J403:K403"/>
    <mergeCell ref="L403:M403"/>
    <mergeCell ref="N403:O403"/>
    <mergeCell ref="P403:Q403"/>
    <mergeCell ref="O402:P402"/>
    <mergeCell ref="Q402:R402"/>
    <mergeCell ref="S402:T402"/>
    <mergeCell ref="U402:V402"/>
    <mergeCell ref="W402:X402"/>
    <mergeCell ref="Y402:Z402"/>
    <mergeCell ref="R401:S401"/>
    <mergeCell ref="T401:U401"/>
    <mergeCell ref="V401:W401"/>
    <mergeCell ref="X401:Y401"/>
    <mergeCell ref="Z401:AA401"/>
    <mergeCell ref="E402:F402"/>
    <mergeCell ref="G402:H402"/>
    <mergeCell ref="I402:J402"/>
    <mergeCell ref="K402:L402"/>
    <mergeCell ref="M402:N402"/>
    <mergeCell ref="F401:G401"/>
    <mergeCell ref="H401:I401"/>
    <mergeCell ref="J401:K401"/>
    <mergeCell ref="L401:M401"/>
    <mergeCell ref="N401:O401"/>
    <mergeCell ref="P401:Q401"/>
    <mergeCell ref="O400:P400"/>
    <mergeCell ref="Q400:R400"/>
    <mergeCell ref="S400:T400"/>
    <mergeCell ref="U400:V400"/>
    <mergeCell ref="W400:X400"/>
    <mergeCell ref="Y400:Z400"/>
    <mergeCell ref="R399:S399"/>
    <mergeCell ref="T399:U399"/>
    <mergeCell ref="V399:W399"/>
    <mergeCell ref="X399:Y399"/>
    <mergeCell ref="Z399:AA399"/>
    <mergeCell ref="E400:F400"/>
    <mergeCell ref="G400:H400"/>
    <mergeCell ref="I400:J400"/>
    <mergeCell ref="K400:L400"/>
    <mergeCell ref="M400:N400"/>
    <mergeCell ref="F399:G399"/>
    <mergeCell ref="H399:I399"/>
    <mergeCell ref="J399:K399"/>
    <mergeCell ref="L399:M399"/>
    <mergeCell ref="N399:O399"/>
    <mergeCell ref="P399:Q399"/>
    <mergeCell ref="O398:P398"/>
    <mergeCell ref="Q398:R398"/>
    <mergeCell ref="S398:T398"/>
    <mergeCell ref="U398:V398"/>
    <mergeCell ref="W398:X398"/>
    <mergeCell ref="Y398:Z398"/>
    <mergeCell ref="R397:S397"/>
    <mergeCell ref="T397:U397"/>
    <mergeCell ref="V397:W397"/>
    <mergeCell ref="X397:Y397"/>
    <mergeCell ref="Z397:AA397"/>
    <mergeCell ref="E398:F398"/>
    <mergeCell ref="G398:H398"/>
    <mergeCell ref="I398:J398"/>
    <mergeCell ref="K398:L398"/>
    <mergeCell ref="M398:N398"/>
    <mergeCell ref="F397:G397"/>
    <mergeCell ref="H397:I397"/>
    <mergeCell ref="J397:K397"/>
    <mergeCell ref="L397:M397"/>
    <mergeCell ref="N397:O397"/>
    <mergeCell ref="P397:Q397"/>
    <mergeCell ref="O396:P396"/>
    <mergeCell ref="Q396:R396"/>
    <mergeCell ref="S396:T396"/>
    <mergeCell ref="U396:V396"/>
    <mergeCell ref="W396:X396"/>
    <mergeCell ref="Y396:Z396"/>
    <mergeCell ref="R395:S395"/>
    <mergeCell ref="T395:U395"/>
    <mergeCell ref="V395:W395"/>
    <mergeCell ref="X395:Y395"/>
    <mergeCell ref="Z395:AA395"/>
    <mergeCell ref="E396:F396"/>
    <mergeCell ref="G396:H396"/>
    <mergeCell ref="I396:J396"/>
    <mergeCell ref="K396:L396"/>
    <mergeCell ref="M396:N396"/>
    <mergeCell ref="F395:G395"/>
    <mergeCell ref="H395:I395"/>
    <mergeCell ref="J395:K395"/>
    <mergeCell ref="L395:M395"/>
    <mergeCell ref="N395:O395"/>
    <mergeCell ref="P395:Q395"/>
    <mergeCell ref="O394:P394"/>
    <mergeCell ref="Q394:R394"/>
    <mergeCell ref="S394:T394"/>
    <mergeCell ref="U394:V394"/>
    <mergeCell ref="W394:X394"/>
    <mergeCell ref="Y394:Z394"/>
    <mergeCell ref="R393:S393"/>
    <mergeCell ref="T393:U393"/>
    <mergeCell ref="V393:W393"/>
    <mergeCell ref="X393:Y393"/>
    <mergeCell ref="Z393:AA393"/>
    <mergeCell ref="E394:F394"/>
    <mergeCell ref="G394:H394"/>
    <mergeCell ref="I394:J394"/>
    <mergeCell ref="K394:L394"/>
    <mergeCell ref="M394:N394"/>
    <mergeCell ref="F393:G393"/>
    <mergeCell ref="H393:I393"/>
    <mergeCell ref="J393:K393"/>
    <mergeCell ref="L393:M393"/>
    <mergeCell ref="N393:O393"/>
    <mergeCell ref="P393:Q393"/>
    <mergeCell ref="O392:P392"/>
    <mergeCell ref="Q392:R392"/>
    <mergeCell ref="S392:T392"/>
    <mergeCell ref="U392:V392"/>
    <mergeCell ref="W392:X392"/>
    <mergeCell ref="Y392:Z392"/>
    <mergeCell ref="R391:S391"/>
    <mergeCell ref="T391:U391"/>
    <mergeCell ref="V391:W391"/>
    <mergeCell ref="X391:Y391"/>
    <mergeCell ref="Z391:AA391"/>
    <mergeCell ref="E392:F392"/>
    <mergeCell ref="G392:H392"/>
    <mergeCell ref="I392:J392"/>
    <mergeCell ref="K392:L392"/>
    <mergeCell ref="M392:N392"/>
    <mergeCell ref="F391:G391"/>
    <mergeCell ref="H391:I391"/>
    <mergeCell ref="J391:K391"/>
    <mergeCell ref="L391:M391"/>
    <mergeCell ref="N391:O391"/>
    <mergeCell ref="P391:Q391"/>
    <mergeCell ref="O390:P390"/>
    <mergeCell ref="Q390:R390"/>
    <mergeCell ref="S390:T390"/>
    <mergeCell ref="U390:V390"/>
    <mergeCell ref="W390:X390"/>
    <mergeCell ref="Y390:Z390"/>
    <mergeCell ref="R389:S389"/>
    <mergeCell ref="T389:U389"/>
    <mergeCell ref="V389:W389"/>
    <mergeCell ref="X389:Y389"/>
    <mergeCell ref="Z389:AA389"/>
    <mergeCell ref="E390:F390"/>
    <mergeCell ref="G390:H390"/>
    <mergeCell ref="I390:J390"/>
    <mergeCell ref="K390:L390"/>
    <mergeCell ref="M390:N390"/>
    <mergeCell ref="F389:G389"/>
    <mergeCell ref="H389:I389"/>
    <mergeCell ref="J389:K389"/>
    <mergeCell ref="L389:M389"/>
    <mergeCell ref="N389:O389"/>
    <mergeCell ref="P389:Q389"/>
    <mergeCell ref="O388:P388"/>
    <mergeCell ref="Q388:R388"/>
    <mergeCell ref="S388:T388"/>
    <mergeCell ref="U388:V388"/>
    <mergeCell ref="W388:X388"/>
    <mergeCell ref="Y388:Z388"/>
    <mergeCell ref="R387:S387"/>
    <mergeCell ref="T387:U387"/>
    <mergeCell ref="V387:W387"/>
    <mergeCell ref="X387:Y387"/>
    <mergeCell ref="Z387:AA387"/>
    <mergeCell ref="E388:F388"/>
    <mergeCell ref="G388:H388"/>
    <mergeCell ref="I388:J388"/>
    <mergeCell ref="K388:L388"/>
    <mergeCell ref="M388:N388"/>
    <mergeCell ref="F387:G387"/>
    <mergeCell ref="H387:I387"/>
    <mergeCell ref="J387:K387"/>
    <mergeCell ref="L387:M387"/>
    <mergeCell ref="N387:O387"/>
    <mergeCell ref="P387:Q387"/>
    <mergeCell ref="O386:P386"/>
    <mergeCell ref="Q386:R386"/>
    <mergeCell ref="S386:T386"/>
    <mergeCell ref="U386:V386"/>
    <mergeCell ref="W386:X386"/>
    <mergeCell ref="Y386:Z386"/>
    <mergeCell ref="R385:S385"/>
    <mergeCell ref="T385:U385"/>
    <mergeCell ref="V385:W385"/>
    <mergeCell ref="X385:Y385"/>
    <mergeCell ref="Z385:AA385"/>
    <mergeCell ref="E386:F386"/>
    <mergeCell ref="G386:H386"/>
    <mergeCell ref="I386:J386"/>
    <mergeCell ref="K386:L386"/>
    <mergeCell ref="M386:N386"/>
    <mergeCell ref="F385:G385"/>
    <mergeCell ref="H385:I385"/>
    <mergeCell ref="J385:K385"/>
    <mergeCell ref="L385:M385"/>
    <mergeCell ref="N385:O385"/>
    <mergeCell ref="P385:Q385"/>
    <mergeCell ref="O384:P384"/>
    <mergeCell ref="Q384:R384"/>
    <mergeCell ref="S384:T384"/>
    <mergeCell ref="U384:V384"/>
    <mergeCell ref="W384:X384"/>
    <mergeCell ref="Y384:Z384"/>
    <mergeCell ref="R383:S383"/>
    <mergeCell ref="T383:U383"/>
    <mergeCell ref="V383:W383"/>
    <mergeCell ref="X383:Y383"/>
    <mergeCell ref="Z383:AA383"/>
    <mergeCell ref="E384:F384"/>
    <mergeCell ref="G384:H384"/>
    <mergeCell ref="I384:J384"/>
    <mergeCell ref="K384:L384"/>
    <mergeCell ref="M384:N384"/>
    <mergeCell ref="F383:G383"/>
    <mergeCell ref="H383:I383"/>
    <mergeCell ref="J383:K383"/>
    <mergeCell ref="L383:M383"/>
    <mergeCell ref="N383:O383"/>
    <mergeCell ref="P383:Q383"/>
    <mergeCell ref="O382:P382"/>
    <mergeCell ref="Q382:R382"/>
    <mergeCell ref="S382:T382"/>
    <mergeCell ref="U382:V382"/>
    <mergeCell ref="W382:X382"/>
    <mergeCell ref="Y382:Z382"/>
    <mergeCell ref="R381:S381"/>
    <mergeCell ref="T381:U381"/>
    <mergeCell ref="V381:W381"/>
    <mergeCell ref="X381:Y381"/>
    <mergeCell ref="Z381:AA381"/>
    <mergeCell ref="E382:F382"/>
    <mergeCell ref="G382:H382"/>
    <mergeCell ref="I382:J382"/>
    <mergeCell ref="K382:L382"/>
    <mergeCell ref="M382:N382"/>
    <mergeCell ref="F381:G381"/>
    <mergeCell ref="H381:I381"/>
    <mergeCell ref="J381:K381"/>
    <mergeCell ref="L381:M381"/>
    <mergeCell ref="N381:O381"/>
    <mergeCell ref="P381:Q381"/>
    <mergeCell ref="O380:P380"/>
    <mergeCell ref="Q380:R380"/>
    <mergeCell ref="S380:T380"/>
    <mergeCell ref="U380:V380"/>
    <mergeCell ref="W380:X380"/>
    <mergeCell ref="Y380:Z380"/>
    <mergeCell ref="R379:S379"/>
    <mergeCell ref="T379:U379"/>
    <mergeCell ref="V379:W379"/>
    <mergeCell ref="X379:Y379"/>
    <mergeCell ref="Z379:AA379"/>
    <mergeCell ref="E380:F380"/>
    <mergeCell ref="G380:H380"/>
    <mergeCell ref="I380:J380"/>
    <mergeCell ref="K380:L380"/>
    <mergeCell ref="M380:N380"/>
    <mergeCell ref="F379:G379"/>
    <mergeCell ref="H379:I379"/>
    <mergeCell ref="J379:K379"/>
    <mergeCell ref="L379:M379"/>
    <mergeCell ref="N379:O379"/>
    <mergeCell ref="P379:Q379"/>
    <mergeCell ref="O378:P378"/>
    <mergeCell ref="Q378:R378"/>
    <mergeCell ref="S378:T378"/>
    <mergeCell ref="U378:V378"/>
    <mergeCell ref="W378:X378"/>
    <mergeCell ref="Y378:Z378"/>
    <mergeCell ref="R377:S377"/>
    <mergeCell ref="T377:U377"/>
    <mergeCell ref="V377:W377"/>
    <mergeCell ref="X377:Y377"/>
    <mergeCell ref="Z377:AA377"/>
    <mergeCell ref="E378:F378"/>
    <mergeCell ref="G378:H378"/>
    <mergeCell ref="I378:J378"/>
    <mergeCell ref="K378:L378"/>
    <mergeCell ref="M378:N378"/>
    <mergeCell ref="F377:G377"/>
    <mergeCell ref="H377:I377"/>
    <mergeCell ref="J377:K377"/>
    <mergeCell ref="L377:M377"/>
    <mergeCell ref="N377:O377"/>
    <mergeCell ref="P377:Q377"/>
    <mergeCell ref="O376:P376"/>
    <mergeCell ref="Q376:R376"/>
    <mergeCell ref="S376:T376"/>
    <mergeCell ref="U376:V376"/>
    <mergeCell ref="W376:X376"/>
    <mergeCell ref="Y376:Z376"/>
    <mergeCell ref="R375:S375"/>
    <mergeCell ref="T375:U375"/>
    <mergeCell ref="V375:W375"/>
    <mergeCell ref="X375:Y375"/>
    <mergeCell ref="Z375:AA375"/>
    <mergeCell ref="E376:F376"/>
    <mergeCell ref="G376:H376"/>
    <mergeCell ref="I376:J376"/>
    <mergeCell ref="K376:L376"/>
    <mergeCell ref="M376:N376"/>
    <mergeCell ref="F375:G375"/>
    <mergeCell ref="H375:I375"/>
    <mergeCell ref="J375:K375"/>
    <mergeCell ref="L375:M375"/>
    <mergeCell ref="N375:O375"/>
    <mergeCell ref="P375:Q375"/>
    <mergeCell ref="O374:P374"/>
    <mergeCell ref="Q374:R374"/>
    <mergeCell ref="S374:T374"/>
    <mergeCell ref="U374:V374"/>
    <mergeCell ref="W374:X374"/>
    <mergeCell ref="Y374:Z374"/>
    <mergeCell ref="R373:S373"/>
    <mergeCell ref="T373:U373"/>
    <mergeCell ref="V373:W373"/>
    <mergeCell ref="X373:Y373"/>
    <mergeCell ref="Z373:AA373"/>
    <mergeCell ref="E374:F374"/>
    <mergeCell ref="G374:H374"/>
    <mergeCell ref="I374:J374"/>
    <mergeCell ref="K374:L374"/>
    <mergeCell ref="M374:N374"/>
    <mergeCell ref="F373:G373"/>
    <mergeCell ref="H373:I373"/>
    <mergeCell ref="J373:K373"/>
    <mergeCell ref="L373:M373"/>
    <mergeCell ref="N373:O373"/>
    <mergeCell ref="P373:Q373"/>
    <mergeCell ref="O372:P372"/>
    <mergeCell ref="Q372:R372"/>
    <mergeCell ref="S372:T372"/>
    <mergeCell ref="U372:V372"/>
    <mergeCell ref="W372:X372"/>
    <mergeCell ref="Y372:Z372"/>
    <mergeCell ref="R371:S371"/>
    <mergeCell ref="T371:U371"/>
    <mergeCell ref="V371:W371"/>
    <mergeCell ref="X371:Y371"/>
    <mergeCell ref="Z371:AA371"/>
    <mergeCell ref="E372:F372"/>
    <mergeCell ref="G372:H372"/>
    <mergeCell ref="I372:J372"/>
    <mergeCell ref="K372:L372"/>
    <mergeCell ref="M372:N372"/>
    <mergeCell ref="F371:G371"/>
    <mergeCell ref="H371:I371"/>
    <mergeCell ref="J371:K371"/>
    <mergeCell ref="L371:M371"/>
    <mergeCell ref="N371:O371"/>
    <mergeCell ref="P371:Q371"/>
    <mergeCell ref="O370:P370"/>
    <mergeCell ref="Q370:R370"/>
    <mergeCell ref="S370:T370"/>
    <mergeCell ref="U370:V370"/>
    <mergeCell ref="W370:X370"/>
    <mergeCell ref="Y370:Z370"/>
    <mergeCell ref="R369:S369"/>
    <mergeCell ref="T369:U369"/>
    <mergeCell ref="V369:W369"/>
    <mergeCell ref="X369:Y369"/>
    <mergeCell ref="Z369:AA369"/>
    <mergeCell ref="E370:F370"/>
    <mergeCell ref="G370:H370"/>
    <mergeCell ref="I370:J370"/>
    <mergeCell ref="K370:L370"/>
    <mergeCell ref="M370:N370"/>
    <mergeCell ref="F369:G369"/>
    <mergeCell ref="H369:I369"/>
    <mergeCell ref="J369:K369"/>
    <mergeCell ref="L369:M369"/>
    <mergeCell ref="N369:O369"/>
    <mergeCell ref="P369:Q369"/>
    <mergeCell ref="O368:P368"/>
    <mergeCell ref="Q368:R368"/>
    <mergeCell ref="S368:T368"/>
    <mergeCell ref="U368:V368"/>
    <mergeCell ref="W368:X368"/>
    <mergeCell ref="Y368:Z368"/>
    <mergeCell ref="R367:S367"/>
    <mergeCell ref="T367:U367"/>
    <mergeCell ref="V367:W367"/>
    <mergeCell ref="X367:Y367"/>
    <mergeCell ref="Z367:AA367"/>
    <mergeCell ref="E368:F368"/>
    <mergeCell ref="G368:H368"/>
    <mergeCell ref="I368:J368"/>
    <mergeCell ref="K368:L368"/>
    <mergeCell ref="M368:N368"/>
    <mergeCell ref="F367:G367"/>
    <mergeCell ref="H367:I367"/>
    <mergeCell ref="J367:K367"/>
    <mergeCell ref="L367:M367"/>
    <mergeCell ref="N367:O367"/>
    <mergeCell ref="P367:Q367"/>
    <mergeCell ref="O366:P366"/>
    <mergeCell ref="Q366:R366"/>
    <mergeCell ref="S366:T366"/>
    <mergeCell ref="U366:V366"/>
    <mergeCell ref="W366:X366"/>
    <mergeCell ref="Y366:Z366"/>
    <mergeCell ref="R365:S365"/>
    <mergeCell ref="T365:U365"/>
    <mergeCell ref="V365:W365"/>
    <mergeCell ref="X365:Y365"/>
    <mergeCell ref="Z365:AA365"/>
    <mergeCell ref="E366:F366"/>
    <mergeCell ref="G366:H366"/>
    <mergeCell ref="I366:J366"/>
    <mergeCell ref="K366:L366"/>
    <mergeCell ref="M366:N366"/>
    <mergeCell ref="F365:G365"/>
    <mergeCell ref="H365:I365"/>
    <mergeCell ref="J365:K365"/>
    <mergeCell ref="L365:M365"/>
    <mergeCell ref="N365:O365"/>
    <mergeCell ref="P365:Q365"/>
    <mergeCell ref="O364:P364"/>
    <mergeCell ref="Q364:R364"/>
    <mergeCell ref="S364:T364"/>
    <mergeCell ref="U364:V364"/>
    <mergeCell ref="W364:X364"/>
    <mergeCell ref="Y364:Z364"/>
    <mergeCell ref="R363:S363"/>
    <mergeCell ref="T363:U363"/>
    <mergeCell ref="V363:W363"/>
    <mergeCell ref="X363:Y363"/>
    <mergeCell ref="Z363:AA363"/>
    <mergeCell ref="E364:F364"/>
    <mergeCell ref="G364:H364"/>
    <mergeCell ref="I364:J364"/>
    <mergeCell ref="K364:L364"/>
    <mergeCell ref="M364:N364"/>
    <mergeCell ref="F363:G363"/>
    <mergeCell ref="H363:I363"/>
    <mergeCell ref="J363:K363"/>
    <mergeCell ref="L363:M363"/>
    <mergeCell ref="N363:O363"/>
    <mergeCell ref="P363:Q363"/>
    <mergeCell ref="O362:P362"/>
    <mergeCell ref="Q362:R362"/>
    <mergeCell ref="S362:T362"/>
    <mergeCell ref="U362:V362"/>
    <mergeCell ref="W362:X362"/>
    <mergeCell ref="Y362:Z362"/>
    <mergeCell ref="R361:S361"/>
    <mergeCell ref="T361:U361"/>
    <mergeCell ref="V361:W361"/>
    <mergeCell ref="X361:Y361"/>
    <mergeCell ref="Z361:AA361"/>
    <mergeCell ref="E362:F362"/>
    <mergeCell ref="G362:H362"/>
    <mergeCell ref="I362:J362"/>
    <mergeCell ref="K362:L362"/>
    <mergeCell ref="M362:N362"/>
    <mergeCell ref="F361:G361"/>
    <mergeCell ref="H361:I361"/>
    <mergeCell ref="J361:K361"/>
    <mergeCell ref="L361:M361"/>
    <mergeCell ref="N361:O361"/>
    <mergeCell ref="P361:Q361"/>
    <mergeCell ref="O360:P360"/>
    <mergeCell ref="Q360:R360"/>
    <mergeCell ref="S360:T360"/>
    <mergeCell ref="U360:V360"/>
    <mergeCell ref="W360:X360"/>
    <mergeCell ref="Y360:Z360"/>
    <mergeCell ref="R359:S359"/>
    <mergeCell ref="T359:U359"/>
    <mergeCell ref="V359:W359"/>
    <mergeCell ref="X359:Y359"/>
    <mergeCell ref="Z359:AA359"/>
    <mergeCell ref="E360:F360"/>
    <mergeCell ref="G360:H360"/>
    <mergeCell ref="I360:J360"/>
    <mergeCell ref="K360:L360"/>
    <mergeCell ref="M360:N360"/>
    <mergeCell ref="F359:G359"/>
    <mergeCell ref="H359:I359"/>
    <mergeCell ref="J359:K359"/>
    <mergeCell ref="L359:M359"/>
    <mergeCell ref="N359:O359"/>
    <mergeCell ref="P359:Q359"/>
    <mergeCell ref="O358:P358"/>
    <mergeCell ref="Q358:R358"/>
    <mergeCell ref="S358:T358"/>
    <mergeCell ref="U358:V358"/>
    <mergeCell ref="W358:X358"/>
    <mergeCell ref="Y358:Z358"/>
    <mergeCell ref="R357:S357"/>
    <mergeCell ref="T357:U357"/>
    <mergeCell ref="V357:W357"/>
    <mergeCell ref="X357:Y357"/>
    <mergeCell ref="Z357:AA357"/>
    <mergeCell ref="E358:F358"/>
    <mergeCell ref="G358:H358"/>
    <mergeCell ref="I358:J358"/>
    <mergeCell ref="K358:L358"/>
    <mergeCell ref="M358:N358"/>
    <mergeCell ref="F357:G357"/>
    <mergeCell ref="H357:I357"/>
    <mergeCell ref="J357:K357"/>
    <mergeCell ref="L357:M357"/>
    <mergeCell ref="N357:O357"/>
    <mergeCell ref="P357:Q357"/>
    <mergeCell ref="O356:P356"/>
    <mergeCell ref="Q356:R356"/>
    <mergeCell ref="S356:T356"/>
    <mergeCell ref="U356:V356"/>
    <mergeCell ref="W356:X356"/>
    <mergeCell ref="Y356:Z356"/>
    <mergeCell ref="R355:S355"/>
    <mergeCell ref="T355:U355"/>
    <mergeCell ref="V355:W355"/>
    <mergeCell ref="X355:Y355"/>
    <mergeCell ref="Z355:AA355"/>
    <mergeCell ref="E356:F356"/>
    <mergeCell ref="G356:H356"/>
    <mergeCell ref="I356:J356"/>
    <mergeCell ref="K356:L356"/>
    <mergeCell ref="M356:N356"/>
    <mergeCell ref="F355:G355"/>
    <mergeCell ref="H355:I355"/>
    <mergeCell ref="J355:K355"/>
    <mergeCell ref="L355:M355"/>
    <mergeCell ref="N355:O355"/>
    <mergeCell ref="P355:Q355"/>
    <mergeCell ref="O354:P354"/>
    <mergeCell ref="Q354:R354"/>
    <mergeCell ref="S354:T354"/>
    <mergeCell ref="U354:V354"/>
    <mergeCell ref="W354:X354"/>
    <mergeCell ref="Y354:Z354"/>
    <mergeCell ref="R353:S353"/>
    <mergeCell ref="T353:U353"/>
    <mergeCell ref="V353:W353"/>
    <mergeCell ref="X353:Y353"/>
    <mergeCell ref="Z353:AA353"/>
    <mergeCell ref="E354:F354"/>
    <mergeCell ref="G354:H354"/>
    <mergeCell ref="I354:J354"/>
    <mergeCell ref="K354:L354"/>
    <mergeCell ref="M354:N354"/>
    <mergeCell ref="F353:G353"/>
    <mergeCell ref="H353:I353"/>
    <mergeCell ref="J353:K353"/>
    <mergeCell ref="L353:M353"/>
    <mergeCell ref="N353:O353"/>
    <mergeCell ref="P353:Q353"/>
    <mergeCell ref="O352:P352"/>
    <mergeCell ref="Q352:R352"/>
    <mergeCell ref="S352:T352"/>
    <mergeCell ref="U352:V352"/>
    <mergeCell ref="W352:X352"/>
    <mergeCell ref="Y352:Z352"/>
    <mergeCell ref="R351:S351"/>
    <mergeCell ref="T351:U351"/>
    <mergeCell ref="V351:W351"/>
    <mergeCell ref="X351:Y351"/>
    <mergeCell ref="Z351:AA351"/>
    <mergeCell ref="E352:F352"/>
    <mergeCell ref="G352:H352"/>
    <mergeCell ref="I352:J352"/>
    <mergeCell ref="K352:L352"/>
    <mergeCell ref="M352:N352"/>
    <mergeCell ref="F351:G351"/>
    <mergeCell ref="H351:I351"/>
    <mergeCell ref="J351:K351"/>
    <mergeCell ref="L351:M351"/>
    <mergeCell ref="N351:O351"/>
    <mergeCell ref="P351:Q351"/>
    <mergeCell ref="O350:P350"/>
    <mergeCell ref="Q350:R350"/>
    <mergeCell ref="S350:T350"/>
    <mergeCell ref="U350:V350"/>
    <mergeCell ref="W350:X350"/>
    <mergeCell ref="Y350:Z350"/>
    <mergeCell ref="R349:S349"/>
    <mergeCell ref="T349:U349"/>
    <mergeCell ref="V349:W349"/>
    <mergeCell ref="X349:Y349"/>
    <mergeCell ref="Z349:AA349"/>
    <mergeCell ref="E350:F350"/>
    <mergeCell ref="G350:H350"/>
    <mergeCell ref="I350:J350"/>
    <mergeCell ref="K350:L350"/>
    <mergeCell ref="M350:N350"/>
    <mergeCell ref="F349:G349"/>
    <mergeCell ref="H349:I349"/>
    <mergeCell ref="J349:K349"/>
    <mergeCell ref="L349:M349"/>
    <mergeCell ref="N349:O349"/>
    <mergeCell ref="P349:Q349"/>
    <mergeCell ref="O348:P348"/>
    <mergeCell ref="Q348:R348"/>
    <mergeCell ref="S348:T348"/>
    <mergeCell ref="U348:V348"/>
    <mergeCell ref="W348:X348"/>
    <mergeCell ref="Y348:Z348"/>
    <mergeCell ref="R347:S347"/>
    <mergeCell ref="T347:U347"/>
    <mergeCell ref="V347:W347"/>
    <mergeCell ref="X347:Y347"/>
    <mergeCell ref="Z347:AA347"/>
    <mergeCell ref="E348:F348"/>
    <mergeCell ref="G348:H348"/>
    <mergeCell ref="I348:J348"/>
    <mergeCell ref="K348:L348"/>
    <mergeCell ref="M348:N348"/>
    <mergeCell ref="F347:G347"/>
    <mergeCell ref="H347:I347"/>
    <mergeCell ref="J347:K347"/>
    <mergeCell ref="L347:M347"/>
    <mergeCell ref="N347:O347"/>
    <mergeCell ref="P347:Q347"/>
    <mergeCell ref="O346:P346"/>
    <mergeCell ref="Q346:R346"/>
    <mergeCell ref="S346:T346"/>
    <mergeCell ref="U346:V346"/>
    <mergeCell ref="W346:X346"/>
    <mergeCell ref="Y346:Z346"/>
    <mergeCell ref="R345:S345"/>
    <mergeCell ref="T345:U345"/>
    <mergeCell ref="V345:W345"/>
    <mergeCell ref="X345:Y345"/>
    <mergeCell ref="Z345:AA345"/>
    <mergeCell ref="E346:F346"/>
    <mergeCell ref="G346:H346"/>
    <mergeCell ref="I346:J346"/>
    <mergeCell ref="K346:L346"/>
    <mergeCell ref="M346:N346"/>
    <mergeCell ref="F345:G345"/>
    <mergeCell ref="H345:I345"/>
    <mergeCell ref="J345:K345"/>
    <mergeCell ref="L345:M345"/>
    <mergeCell ref="N345:O345"/>
    <mergeCell ref="P345:Q345"/>
    <mergeCell ref="O344:P344"/>
    <mergeCell ref="Q344:R344"/>
    <mergeCell ref="S344:T344"/>
    <mergeCell ref="U344:V344"/>
    <mergeCell ref="W344:X344"/>
    <mergeCell ref="Y344:Z344"/>
    <mergeCell ref="R343:S343"/>
    <mergeCell ref="T343:U343"/>
    <mergeCell ref="V343:W343"/>
    <mergeCell ref="X343:Y343"/>
    <mergeCell ref="Z343:AA343"/>
    <mergeCell ref="E344:F344"/>
    <mergeCell ref="G344:H344"/>
    <mergeCell ref="I344:J344"/>
    <mergeCell ref="K344:L344"/>
    <mergeCell ref="M344:N344"/>
    <mergeCell ref="F343:G343"/>
    <mergeCell ref="H343:I343"/>
    <mergeCell ref="J343:K343"/>
    <mergeCell ref="L343:M343"/>
    <mergeCell ref="N343:O343"/>
    <mergeCell ref="P343:Q343"/>
    <mergeCell ref="O342:P342"/>
    <mergeCell ref="Q342:R342"/>
    <mergeCell ref="S342:T342"/>
    <mergeCell ref="U342:V342"/>
    <mergeCell ref="W342:X342"/>
    <mergeCell ref="Y342:Z342"/>
    <mergeCell ref="R341:S341"/>
    <mergeCell ref="T341:U341"/>
    <mergeCell ref="V341:W341"/>
    <mergeCell ref="X341:Y341"/>
    <mergeCell ref="Z341:AA341"/>
    <mergeCell ref="E342:F342"/>
    <mergeCell ref="G342:H342"/>
    <mergeCell ref="I342:J342"/>
    <mergeCell ref="K342:L342"/>
    <mergeCell ref="M342:N342"/>
    <mergeCell ref="F341:G341"/>
    <mergeCell ref="H341:I341"/>
    <mergeCell ref="J341:K341"/>
    <mergeCell ref="L341:M341"/>
    <mergeCell ref="N341:O341"/>
    <mergeCell ref="P341:Q341"/>
    <mergeCell ref="O340:P340"/>
    <mergeCell ref="Q340:R340"/>
    <mergeCell ref="S340:T340"/>
    <mergeCell ref="U340:V340"/>
    <mergeCell ref="W340:X340"/>
    <mergeCell ref="Y340:Z340"/>
    <mergeCell ref="R339:S339"/>
    <mergeCell ref="T339:U339"/>
    <mergeCell ref="V339:W339"/>
    <mergeCell ref="X339:Y339"/>
    <mergeCell ref="Z339:AA339"/>
    <mergeCell ref="E340:F340"/>
    <mergeCell ref="G340:H340"/>
    <mergeCell ref="I340:J340"/>
    <mergeCell ref="K340:L340"/>
    <mergeCell ref="M340:N340"/>
    <mergeCell ref="F339:G339"/>
    <mergeCell ref="H339:I339"/>
    <mergeCell ref="J339:K339"/>
    <mergeCell ref="L339:M339"/>
    <mergeCell ref="N339:O339"/>
    <mergeCell ref="P339:Q339"/>
    <mergeCell ref="O338:P338"/>
    <mergeCell ref="Q338:R338"/>
    <mergeCell ref="S338:T338"/>
    <mergeCell ref="U338:V338"/>
    <mergeCell ref="W338:X338"/>
    <mergeCell ref="Y338:Z338"/>
    <mergeCell ref="R337:S337"/>
    <mergeCell ref="T337:U337"/>
    <mergeCell ref="V337:W337"/>
    <mergeCell ref="X337:Y337"/>
    <mergeCell ref="Z337:AA337"/>
    <mergeCell ref="E338:F338"/>
    <mergeCell ref="G338:H338"/>
    <mergeCell ref="I338:J338"/>
    <mergeCell ref="K338:L338"/>
    <mergeCell ref="M338:N338"/>
    <mergeCell ref="F337:G337"/>
    <mergeCell ref="H337:I337"/>
    <mergeCell ref="J337:K337"/>
    <mergeCell ref="L337:M337"/>
    <mergeCell ref="N337:O337"/>
    <mergeCell ref="P337:Q337"/>
    <mergeCell ref="O336:P336"/>
    <mergeCell ref="Q336:R336"/>
    <mergeCell ref="S336:T336"/>
    <mergeCell ref="U336:V336"/>
    <mergeCell ref="W336:X336"/>
    <mergeCell ref="Y336:Z336"/>
    <mergeCell ref="R335:S335"/>
    <mergeCell ref="T335:U335"/>
    <mergeCell ref="V335:W335"/>
    <mergeCell ref="X335:Y335"/>
    <mergeCell ref="Z335:AA335"/>
    <mergeCell ref="E336:F336"/>
    <mergeCell ref="G336:H336"/>
    <mergeCell ref="I336:J336"/>
    <mergeCell ref="K336:L336"/>
    <mergeCell ref="M336:N336"/>
    <mergeCell ref="F335:G335"/>
    <mergeCell ref="H335:I335"/>
    <mergeCell ref="J335:K335"/>
    <mergeCell ref="L335:M335"/>
    <mergeCell ref="N335:O335"/>
    <mergeCell ref="P335:Q335"/>
    <mergeCell ref="O334:P334"/>
    <mergeCell ref="Q334:R334"/>
    <mergeCell ref="S334:T334"/>
    <mergeCell ref="U334:V334"/>
    <mergeCell ref="W334:X334"/>
    <mergeCell ref="Y334:Z334"/>
    <mergeCell ref="R333:S333"/>
    <mergeCell ref="T333:U333"/>
    <mergeCell ref="V333:W333"/>
    <mergeCell ref="X333:Y333"/>
    <mergeCell ref="Z333:AA333"/>
    <mergeCell ref="E334:F334"/>
    <mergeCell ref="G334:H334"/>
    <mergeCell ref="I334:J334"/>
    <mergeCell ref="K334:L334"/>
    <mergeCell ref="M334:N334"/>
    <mergeCell ref="F333:G333"/>
    <mergeCell ref="H333:I333"/>
    <mergeCell ref="J333:K333"/>
    <mergeCell ref="L333:M333"/>
    <mergeCell ref="N333:O333"/>
    <mergeCell ref="P333:Q333"/>
    <mergeCell ref="O332:P332"/>
    <mergeCell ref="Q332:R332"/>
    <mergeCell ref="S332:T332"/>
    <mergeCell ref="U332:V332"/>
    <mergeCell ref="W332:X332"/>
    <mergeCell ref="Y332:Z332"/>
    <mergeCell ref="R331:S331"/>
    <mergeCell ref="T331:U331"/>
    <mergeCell ref="V331:W331"/>
    <mergeCell ref="X331:Y331"/>
    <mergeCell ref="Z331:AA331"/>
    <mergeCell ref="E332:F332"/>
    <mergeCell ref="G332:H332"/>
    <mergeCell ref="I332:J332"/>
    <mergeCell ref="K332:L332"/>
    <mergeCell ref="M332:N332"/>
    <mergeCell ref="F331:G331"/>
    <mergeCell ref="H331:I331"/>
    <mergeCell ref="J331:K331"/>
    <mergeCell ref="L331:M331"/>
    <mergeCell ref="N331:O331"/>
    <mergeCell ref="P331:Q331"/>
    <mergeCell ref="O330:P330"/>
    <mergeCell ref="Q330:R330"/>
    <mergeCell ref="S330:T330"/>
    <mergeCell ref="U330:V330"/>
    <mergeCell ref="W330:X330"/>
    <mergeCell ref="Y330:Z330"/>
    <mergeCell ref="R329:S329"/>
    <mergeCell ref="T329:U329"/>
    <mergeCell ref="V329:W329"/>
    <mergeCell ref="X329:Y329"/>
    <mergeCell ref="Z329:AA329"/>
    <mergeCell ref="E330:F330"/>
    <mergeCell ref="G330:H330"/>
    <mergeCell ref="I330:J330"/>
    <mergeCell ref="K330:L330"/>
    <mergeCell ref="M330:N330"/>
    <mergeCell ref="F329:G329"/>
    <mergeCell ref="H329:I329"/>
    <mergeCell ref="J329:K329"/>
    <mergeCell ref="L329:M329"/>
    <mergeCell ref="N329:O329"/>
    <mergeCell ref="P329:Q329"/>
    <mergeCell ref="O328:P328"/>
    <mergeCell ref="Q328:R328"/>
    <mergeCell ref="S328:T328"/>
    <mergeCell ref="U328:V328"/>
    <mergeCell ref="W328:X328"/>
    <mergeCell ref="Y328:Z328"/>
    <mergeCell ref="R327:S327"/>
    <mergeCell ref="T327:U327"/>
    <mergeCell ref="V327:W327"/>
    <mergeCell ref="X327:Y327"/>
    <mergeCell ref="Z327:AA327"/>
    <mergeCell ref="E328:F328"/>
    <mergeCell ref="G328:H328"/>
    <mergeCell ref="I328:J328"/>
    <mergeCell ref="K328:L328"/>
    <mergeCell ref="M328:N328"/>
    <mergeCell ref="F327:G327"/>
    <mergeCell ref="H327:I327"/>
    <mergeCell ref="J327:K327"/>
    <mergeCell ref="L327:M327"/>
    <mergeCell ref="N327:O327"/>
    <mergeCell ref="P327:Q327"/>
    <mergeCell ref="O326:P326"/>
    <mergeCell ref="Q326:R326"/>
    <mergeCell ref="S326:T326"/>
    <mergeCell ref="U326:V326"/>
    <mergeCell ref="W326:X326"/>
    <mergeCell ref="Y326:Z326"/>
    <mergeCell ref="R325:S325"/>
    <mergeCell ref="T325:U325"/>
    <mergeCell ref="V325:W325"/>
    <mergeCell ref="X325:Y325"/>
    <mergeCell ref="Z325:AA325"/>
    <mergeCell ref="E326:F326"/>
    <mergeCell ref="G326:H326"/>
    <mergeCell ref="I326:J326"/>
    <mergeCell ref="K326:L326"/>
    <mergeCell ref="M326:N326"/>
    <mergeCell ref="F325:G325"/>
    <mergeCell ref="H325:I325"/>
    <mergeCell ref="J325:K325"/>
    <mergeCell ref="L325:M325"/>
    <mergeCell ref="N325:O325"/>
    <mergeCell ref="P325:Q325"/>
    <mergeCell ref="O324:P324"/>
    <mergeCell ref="Q324:R324"/>
    <mergeCell ref="S324:T324"/>
    <mergeCell ref="U324:V324"/>
    <mergeCell ref="W324:X324"/>
    <mergeCell ref="Y324:Z324"/>
    <mergeCell ref="R323:S323"/>
    <mergeCell ref="T323:U323"/>
    <mergeCell ref="V323:W323"/>
    <mergeCell ref="X323:Y323"/>
    <mergeCell ref="Z323:AA323"/>
    <mergeCell ref="E324:F324"/>
    <mergeCell ref="G324:H324"/>
    <mergeCell ref="I324:J324"/>
    <mergeCell ref="K324:L324"/>
    <mergeCell ref="M324:N324"/>
    <mergeCell ref="F323:G323"/>
    <mergeCell ref="H323:I323"/>
    <mergeCell ref="J323:K323"/>
    <mergeCell ref="L323:M323"/>
    <mergeCell ref="N323:O323"/>
    <mergeCell ref="P323:Q323"/>
    <mergeCell ref="O322:P322"/>
    <mergeCell ref="Q322:R322"/>
    <mergeCell ref="S322:T322"/>
    <mergeCell ref="U322:V322"/>
    <mergeCell ref="W322:X322"/>
    <mergeCell ref="Y322:Z322"/>
    <mergeCell ref="R321:S321"/>
    <mergeCell ref="T321:U321"/>
    <mergeCell ref="V321:W321"/>
    <mergeCell ref="X321:Y321"/>
    <mergeCell ref="Z321:AA321"/>
    <mergeCell ref="E322:F322"/>
    <mergeCell ref="G322:H322"/>
    <mergeCell ref="I322:J322"/>
    <mergeCell ref="K322:L322"/>
    <mergeCell ref="M322:N322"/>
    <mergeCell ref="F321:G321"/>
    <mergeCell ref="H321:I321"/>
    <mergeCell ref="J321:K321"/>
    <mergeCell ref="L321:M321"/>
    <mergeCell ref="N321:O321"/>
    <mergeCell ref="P321:Q321"/>
    <mergeCell ref="O320:P320"/>
    <mergeCell ref="Q320:R320"/>
    <mergeCell ref="S320:T320"/>
    <mergeCell ref="U320:V320"/>
    <mergeCell ref="W320:X320"/>
    <mergeCell ref="Y320:Z320"/>
    <mergeCell ref="R319:S319"/>
    <mergeCell ref="T319:U319"/>
    <mergeCell ref="V319:W319"/>
    <mergeCell ref="X319:Y319"/>
    <mergeCell ref="Z319:AA319"/>
    <mergeCell ref="E320:F320"/>
    <mergeCell ref="G320:H320"/>
    <mergeCell ref="I320:J320"/>
    <mergeCell ref="K320:L320"/>
    <mergeCell ref="M320:N320"/>
    <mergeCell ref="F319:G319"/>
    <mergeCell ref="H319:I319"/>
    <mergeCell ref="J319:K319"/>
    <mergeCell ref="L319:M319"/>
    <mergeCell ref="N319:O319"/>
    <mergeCell ref="P319:Q319"/>
    <mergeCell ref="O318:P318"/>
    <mergeCell ref="Q318:R318"/>
    <mergeCell ref="S318:T318"/>
    <mergeCell ref="U318:V318"/>
    <mergeCell ref="W318:X318"/>
    <mergeCell ref="Y318:Z318"/>
    <mergeCell ref="R317:S317"/>
    <mergeCell ref="T317:U317"/>
    <mergeCell ref="V317:W317"/>
    <mergeCell ref="X317:Y317"/>
    <mergeCell ref="Z317:AA317"/>
    <mergeCell ref="E318:F318"/>
    <mergeCell ref="G318:H318"/>
    <mergeCell ref="I318:J318"/>
    <mergeCell ref="K318:L318"/>
    <mergeCell ref="M318:N318"/>
    <mergeCell ref="F317:G317"/>
    <mergeCell ref="H317:I317"/>
    <mergeCell ref="J317:K317"/>
    <mergeCell ref="L317:M317"/>
    <mergeCell ref="N317:O317"/>
    <mergeCell ref="P317:Q317"/>
    <mergeCell ref="O316:P316"/>
    <mergeCell ref="Q316:R316"/>
    <mergeCell ref="S316:T316"/>
    <mergeCell ref="U316:V316"/>
    <mergeCell ref="W316:X316"/>
    <mergeCell ref="Y316:Z316"/>
    <mergeCell ref="R315:S315"/>
    <mergeCell ref="T315:U315"/>
    <mergeCell ref="V315:W315"/>
    <mergeCell ref="X315:Y315"/>
    <mergeCell ref="Z315:AA315"/>
    <mergeCell ref="E316:F316"/>
    <mergeCell ref="G316:H316"/>
    <mergeCell ref="I316:J316"/>
    <mergeCell ref="K316:L316"/>
    <mergeCell ref="M316:N316"/>
    <mergeCell ref="F315:G315"/>
    <mergeCell ref="H315:I315"/>
    <mergeCell ref="J315:K315"/>
    <mergeCell ref="L315:M315"/>
    <mergeCell ref="N315:O315"/>
    <mergeCell ref="P315:Q315"/>
    <mergeCell ref="O314:P314"/>
    <mergeCell ref="Q314:R314"/>
    <mergeCell ref="S314:T314"/>
    <mergeCell ref="U314:V314"/>
    <mergeCell ref="W314:X314"/>
    <mergeCell ref="Y314:Z314"/>
    <mergeCell ref="R313:S313"/>
    <mergeCell ref="T313:U313"/>
    <mergeCell ref="V313:W313"/>
    <mergeCell ref="X313:Y313"/>
    <mergeCell ref="Z313:AA313"/>
    <mergeCell ref="E314:F314"/>
    <mergeCell ref="G314:H314"/>
    <mergeCell ref="I314:J314"/>
    <mergeCell ref="K314:L314"/>
    <mergeCell ref="M314:N314"/>
    <mergeCell ref="F313:G313"/>
    <mergeCell ref="H313:I313"/>
    <mergeCell ref="J313:K313"/>
    <mergeCell ref="L313:M313"/>
    <mergeCell ref="N313:O313"/>
    <mergeCell ref="P313:Q313"/>
    <mergeCell ref="O312:P312"/>
    <mergeCell ref="Q312:R312"/>
    <mergeCell ref="S312:T312"/>
    <mergeCell ref="U312:V312"/>
    <mergeCell ref="W312:X312"/>
    <mergeCell ref="Y312:Z312"/>
    <mergeCell ref="R311:S311"/>
    <mergeCell ref="T311:U311"/>
    <mergeCell ref="V311:W311"/>
    <mergeCell ref="X311:Y311"/>
    <mergeCell ref="Z311:AA311"/>
    <mergeCell ref="E312:F312"/>
    <mergeCell ref="G312:H312"/>
    <mergeCell ref="I312:J312"/>
    <mergeCell ref="K312:L312"/>
    <mergeCell ref="M312:N312"/>
    <mergeCell ref="F311:G311"/>
    <mergeCell ref="H311:I311"/>
    <mergeCell ref="J311:K311"/>
    <mergeCell ref="L311:M311"/>
    <mergeCell ref="N311:O311"/>
    <mergeCell ref="P311:Q311"/>
    <mergeCell ref="O310:P310"/>
    <mergeCell ref="Q310:R310"/>
    <mergeCell ref="S310:T310"/>
    <mergeCell ref="U310:V310"/>
    <mergeCell ref="W310:X310"/>
    <mergeCell ref="Y310:Z310"/>
    <mergeCell ref="R309:S309"/>
    <mergeCell ref="T309:U309"/>
    <mergeCell ref="V309:W309"/>
    <mergeCell ref="X309:Y309"/>
    <mergeCell ref="Z309:AA309"/>
    <mergeCell ref="E310:F310"/>
    <mergeCell ref="G310:H310"/>
    <mergeCell ref="I310:J310"/>
    <mergeCell ref="K310:L310"/>
    <mergeCell ref="M310:N310"/>
    <mergeCell ref="F309:G309"/>
    <mergeCell ref="H309:I309"/>
    <mergeCell ref="J309:K309"/>
    <mergeCell ref="L309:M309"/>
    <mergeCell ref="N309:O309"/>
    <mergeCell ref="P309:Q309"/>
    <mergeCell ref="O308:P308"/>
    <mergeCell ref="Q308:R308"/>
    <mergeCell ref="S308:T308"/>
    <mergeCell ref="U308:V308"/>
    <mergeCell ref="W308:X308"/>
    <mergeCell ref="Y308:Z308"/>
    <mergeCell ref="R307:S307"/>
    <mergeCell ref="T307:U307"/>
    <mergeCell ref="V307:W307"/>
    <mergeCell ref="X307:Y307"/>
    <mergeCell ref="Z307:AA307"/>
    <mergeCell ref="E308:F308"/>
    <mergeCell ref="G308:H308"/>
    <mergeCell ref="I308:J308"/>
    <mergeCell ref="K308:L308"/>
    <mergeCell ref="M308:N308"/>
    <mergeCell ref="F307:G307"/>
    <mergeCell ref="H307:I307"/>
    <mergeCell ref="J307:K307"/>
    <mergeCell ref="L307:M307"/>
    <mergeCell ref="N307:O307"/>
    <mergeCell ref="P307:Q307"/>
    <mergeCell ref="O306:P306"/>
    <mergeCell ref="Q306:R306"/>
    <mergeCell ref="S306:T306"/>
    <mergeCell ref="U306:V306"/>
    <mergeCell ref="W306:X306"/>
    <mergeCell ref="Y306:Z306"/>
    <mergeCell ref="R305:S305"/>
    <mergeCell ref="T305:U305"/>
    <mergeCell ref="V305:W305"/>
    <mergeCell ref="X305:Y305"/>
    <mergeCell ref="Z305:AA305"/>
    <mergeCell ref="E306:F306"/>
    <mergeCell ref="G306:H306"/>
    <mergeCell ref="I306:J306"/>
    <mergeCell ref="K306:L306"/>
    <mergeCell ref="M306:N306"/>
    <mergeCell ref="F305:G305"/>
    <mergeCell ref="H305:I305"/>
    <mergeCell ref="J305:K305"/>
    <mergeCell ref="L305:M305"/>
    <mergeCell ref="N305:O305"/>
    <mergeCell ref="P305:Q305"/>
    <mergeCell ref="O304:P304"/>
    <mergeCell ref="Q304:R304"/>
    <mergeCell ref="S304:T304"/>
    <mergeCell ref="U304:V304"/>
    <mergeCell ref="W304:X304"/>
    <mergeCell ref="Y304:Z304"/>
    <mergeCell ref="R303:S303"/>
    <mergeCell ref="T303:U303"/>
    <mergeCell ref="V303:W303"/>
    <mergeCell ref="X303:Y303"/>
    <mergeCell ref="Z303:AA303"/>
    <mergeCell ref="E304:F304"/>
    <mergeCell ref="G304:H304"/>
    <mergeCell ref="I304:J304"/>
    <mergeCell ref="K304:L304"/>
    <mergeCell ref="M304:N304"/>
    <mergeCell ref="F303:G303"/>
    <mergeCell ref="H303:I303"/>
    <mergeCell ref="J303:K303"/>
    <mergeCell ref="L303:M303"/>
    <mergeCell ref="N303:O303"/>
    <mergeCell ref="P303:Q303"/>
    <mergeCell ref="O302:P302"/>
    <mergeCell ref="Q302:R302"/>
    <mergeCell ref="S302:T302"/>
    <mergeCell ref="U302:V302"/>
    <mergeCell ref="W302:X302"/>
    <mergeCell ref="Y302:Z302"/>
    <mergeCell ref="R301:S301"/>
    <mergeCell ref="T301:U301"/>
    <mergeCell ref="V301:W301"/>
    <mergeCell ref="X301:Y301"/>
    <mergeCell ref="Z301:AA301"/>
    <mergeCell ref="E302:F302"/>
    <mergeCell ref="G302:H302"/>
    <mergeCell ref="I302:J302"/>
    <mergeCell ref="K302:L302"/>
    <mergeCell ref="M302:N302"/>
    <mergeCell ref="F301:G301"/>
    <mergeCell ref="H301:I301"/>
    <mergeCell ref="J301:K301"/>
    <mergeCell ref="L301:M301"/>
    <mergeCell ref="N301:O301"/>
    <mergeCell ref="P301:Q301"/>
    <mergeCell ref="O300:P300"/>
    <mergeCell ref="Q300:R300"/>
    <mergeCell ref="S300:T300"/>
    <mergeCell ref="U300:V300"/>
    <mergeCell ref="W300:X300"/>
    <mergeCell ref="Y300:Z300"/>
    <mergeCell ref="R299:S299"/>
    <mergeCell ref="T299:U299"/>
    <mergeCell ref="V299:W299"/>
    <mergeCell ref="X299:Y299"/>
    <mergeCell ref="Z299:AA299"/>
    <mergeCell ref="E300:F300"/>
    <mergeCell ref="G300:H300"/>
    <mergeCell ref="I300:J300"/>
    <mergeCell ref="K300:L300"/>
    <mergeCell ref="M300:N300"/>
    <mergeCell ref="F299:G299"/>
    <mergeCell ref="H299:I299"/>
    <mergeCell ref="J299:K299"/>
    <mergeCell ref="L299:M299"/>
    <mergeCell ref="N299:O299"/>
    <mergeCell ref="P299:Q299"/>
    <mergeCell ref="O298:P298"/>
    <mergeCell ref="Q298:R298"/>
    <mergeCell ref="S298:T298"/>
    <mergeCell ref="U298:V298"/>
    <mergeCell ref="W298:X298"/>
    <mergeCell ref="Y298:Z298"/>
    <mergeCell ref="R297:S297"/>
    <mergeCell ref="T297:U297"/>
    <mergeCell ref="V297:W297"/>
    <mergeCell ref="X297:Y297"/>
    <mergeCell ref="Z297:AA297"/>
    <mergeCell ref="E298:F298"/>
    <mergeCell ref="G298:H298"/>
    <mergeCell ref="I298:J298"/>
    <mergeCell ref="K298:L298"/>
    <mergeCell ref="M298:N298"/>
    <mergeCell ref="F297:G297"/>
    <mergeCell ref="H297:I297"/>
    <mergeCell ref="J297:K297"/>
    <mergeCell ref="L297:M297"/>
    <mergeCell ref="N297:O297"/>
    <mergeCell ref="P297:Q297"/>
    <mergeCell ref="O296:P296"/>
    <mergeCell ref="Q296:R296"/>
    <mergeCell ref="S296:T296"/>
    <mergeCell ref="U296:V296"/>
    <mergeCell ref="W296:X296"/>
    <mergeCell ref="Y296:Z296"/>
    <mergeCell ref="R295:S295"/>
    <mergeCell ref="T295:U295"/>
    <mergeCell ref="V295:W295"/>
    <mergeCell ref="X295:Y295"/>
    <mergeCell ref="Z295:AA295"/>
    <mergeCell ref="E296:F296"/>
    <mergeCell ref="G296:H296"/>
    <mergeCell ref="I296:J296"/>
    <mergeCell ref="K296:L296"/>
    <mergeCell ref="M296:N296"/>
    <mergeCell ref="F295:G295"/>
    <mergeCell ref="H295:I295"/>
    <mergeCell ref="J295:K295"/>
    <mergeCell ref="L295:M295"/>
    <mergeCell ref="N295:O295"/>
    <mergeCell ref="P295:Q295"/>
    <mergeCell ref="O294:P294"/>
    <mergeCell ref="Q294:R294"/>
    <mergeCell ref="S294:T294"/>
    <mergeCell ref="U294:V294"/>
    <mergeCell ref="W294:X294"/>
    <mergeCell ref="Y294:Z294"/>
    <mergeCell ref="R293:S293"/>
    <mergeCell ref="T293:U293"/>
    <mergeCell ref="V293:W293"/>
    <mergeCell ref="X293:Y293"/>
    <mergeCell ref="Z293:AA293"/>
    <mergeCell ref="E294:F294"/>
    <mergeCell ref="G294:H294"/>
    <mergeCell ref="I294:J294"/>
    <mergeCell ref="K294:L294"/>
    <mergeCell ref="M294:N294"/>
    <mergeCell ref="F293:G293"/>
    <mergeCell ref="H293:I293"/>
    <mergeCell ref="J293:K293"/>
    <mergeCell ref="L293:M293"/>
    <mergeCell ref="N293:O293"/>
    <mergeCell ref="P293:Q293"/>
    <mergeCell ref="O292:P292"/>
    <mergeCell ref="Q292:R292"/>
    <mergeCell ref="S292:T292"/>
    <mergeCell ref="U292:V292"/>
    <mergeCell ref="W292:X292"/>
    <mergeCell ref="Y292:Z292"/>
    <mergeCell ref="R291:S291"/>
    <mergeCell ref="T291:U291"/>
    <mergeCell ref="V291:W291"/>
    <mergeCell ref="X291:Y291"/>
    <mergeCell ref="Z291:AA291"/>
    <mergeCell ref="E292:F292"/>
    <mergeCell ref="G292:H292"/>
    <mergeCell ref="I292:J292"/>
    <mergeCell ref="K292:L292"/>
    <mergeCell ref="M292:N292"/>
    <mergeCell ref="F291:G291"/>
    <mergeCell ref="H291:I291"/>
    <mergeCell ref="J291:K291"/>
    <mergeCell ref="L291:M291"/>
    <mergeCell ref="N291:O291"/>
    <mergeCell ref="P291:Q291"/>
    <mergeCell ref="O290:P290"/>
    <mergeCell ref="Q290:R290"/>
    <mergeCell ref="S290:T290"/>
    <mergeCell ref="U290:V290"/>
    <mergeCell ref="W290:X290"/>
    <mergeCell ref="Y290:Z290"/>
    <mergeCell ref="R289:S289"/>
    <mergeCell ref="T289:U289"/>
    <mergeCell ref="V289:W289"/>
    <mergeCell ref="X289:Y289"/>
    <mergeCell ref="Z289:AA289"/>
    <mergeCell ref="E290:F290"/>
    <mergeCell ref="G290:H290"/>
    <mergeCell ref="I290:J290"/>
    <mergeCell ref="K290:L290"/>
    <mergeCell ref="M290:N290"/>
    <mergeCell ref="F289:G289"/>
    <mergeCell ref="H289:I289"/>
    <mergeCell ref="J289:K289"/>
    <mergeCell ref="L289:M289"/>
    <mergeCell ref="N289:O289"/>
    <mergeCell ref="P289:Q289"/>
    <mergeCell ref="O288:P288"/>
    <mergeCell ref="Q288:R288"/>
    <mergeCell ref="S288:T288"/>
    <mergeCell ref="U288:V288"/>
    <mergeCell ref="W288:X288"/>
    <mergeCell ref="Y288:Z288"/>
    <mergeCell ref="R287:S287"/>
    <mergeCell ref="T287:U287"/>
    <mergeCell ref="V287:W287"/>
    <mergeCell ref="X287:Y287"/>
    <mergeCell ref="Z287:AA287"/>
    <mergeCell ref="E288:F288"/>
    <mergeCell ref="G288:H288"/>
    <mergeCell ref="I288:J288"/>
    <mergeCell ref="K288:L288"/>
    <mergeCell ref="M288:N288"/>
    <mergeCell ref="F287:G287"/>
    <mergeCell ref="H287:I287"/>
    <mergeCell ref="J287:K287"/>
    <mergeCell ref="L287:M287"/>
    <mergeCell ref="N287:O287"/>
    <mergeCell ref="P287:Q287"/>
    <mergeCell ref="O286:P286"/>
    <mergeCell ref="Q286:R286"/>
    <mergeCell ref="S286:T286"/>
    <mergeCell ref="U286:V286"/>
    <mergeCell ref="W286:X286"/>
    <mergeCell ref="Y286:Z286"/>
    <mergeCell ref="R285:S285"/>
    <mergeCell ref="T285:U285"/>
    <mergeCell ref="V285:W285"/>
    <mergeCell ref="X285:Y285"/>
    <mergeCell ref="Z285:AA285"/>
    <mergeCell ref="E286:F286"/>
    <mergeCell ref="G286:H286"/>
    <mergeCell ref="I286:J286"/>
    <mergeCell ref="K286:L286"/>
    <mergeCell ref="M286:N286"/>
    <mergeCell ref="F285:G285"/>
    <mergeCell ref="H285:I285"/>
    <mergeCell ref="J285:K285"/>
    <mergeCell ref="L285:M285"/>
    <mergeCell ref="N285:O285"/>
    <mergeCell ref="P285:Q285"/>
    <mergeCell ref="O284:P284"/>
    <mergeCell ref="Q284:R284"/>
    <mergeCell ref="S284:T284"/>
    <mergeCell ref="U284:V284"/>
    <mergeCell ref="W284:X284"/>
    <mergeCell ref="Y284:Z284"/>
    <mergeCell ref="R283:S283"/>
    <mergeCell ref="T283:U283"/>
    <mergeCell ref="V283:W283"/>
    <mergeCell ref="X283:Y283"/>
    <mergeCell ref="Z283:AA283"/>
    <mergeCell ref="E284:F284"/>
    <mergeCell ref="G284:H284"/>
    <mergeCell ref="I284:J284"/>
    <mergeCell ref="K284:L284"/>
    <mergeCell ref="M284:N284"/>
    <mergeCell ref="F283:G283"/>
    <mergeCell ref="H283:I283"/>
    <mergeCell ref="J283:K283"/>
    <mergeCell ref="L283:M283"/>
    <mergeCell ref="N283:O283"/>
    <mergeCell ref="P283:Q283"/>
    <mergeCell ref="O282:P282"/>
    <mergeCell ref="Q282:R282"/>
    <mergeCell ref="S282:T282"/>
    <mergeCell ref="U282:V282"/>
    <mergeCell ref="W282:X282"/>
    <mergeCell ref="Y282:Z282"/>
    <mergeCell ref="R281:S281"/>
    <mergeCell ref="T281:U281"/>
    <mergeCell ref="V281:W281"/>
    <mergeCell ref="X281:Y281"/>
    <mergeCell ref="Z281:AA281"/>
    <mergeCell ref="E282:F282"/>
    <mergeCell ref="G282:H282"/>
    <mergeCell ref="I282:J282"/>
    <mergeCell ref="K282:L282"/>
    <mergeCell ref="M282:N282"/>
    <mergeCell ref="F281:G281"/>
    <mergeCell ref="H281:I281"/>
    <mergeCell ref="J281:K281"/>
    <mergeCell ref="L281:M281"/>
    <mergeCell ref="N281:O281"/>
    <mergeCell ref="P281:Q281"/>
    <mergeCell ref="O280:P280"/>
    <mergeCell ref="Q280:R280"/>
    <mergeCell ref="S280:T280"/>
    <mergeCell ref="U280:V280"/>
    <mergeCell ref="W280:X280"/>
    <mergeCell ref="Y280:Z280"/>
    <mergeCell ref="R279:S279"/>
    <mergeCell ref="T279:U279"/>
    <mergeCell ref="V279:W279"/>
    <mergeCell ref="X279:Y279"/>
    <mergeCell ref="Z279:AA279"/>
    <mergeCell ref="E280:F280"/>
    <mergeCell ref="G280:H280"/>
    <mergeCell ref="I280:J280"/>
    <mergeCell ref="K280:L280"/>
    <mergeCell ref="M280:N280"/>
    <mergeCell ref="F279:G279"/>
    <mergeCell ref="H279:I279"/>
    <mergeCell ref="J279:K279"/>
    <mergeCell ref="L279:M279"/>
    <mergeCell ref="N279:O279"/>
    <mergeCell ref="P279:Q279"/>
    <mergeCell ref="O278:P278"/>
    <mergeCell ref="Q278:R278"/>
    <mergeCell ref="S278:T278"/>
    <mergeCell ref="U278:V278"/>
    <mergeCell ref="W278:X278"/>
    <mergeCell ref="Y278:Z278"/>
    <mergeCell ref="R277:S277"/>
    <mergeCell ref="T277:U277"/>
    <mergeCell ref="V277:W277"/>
    <mergeCell ref="X277:Y277"/>
    <mergeCell ref="Z277:AA277"/>
    <mergeCell ref="E278:F278"/>
    <mergeCell ref="G278:H278"/>
    <mergeCell ref="I278:J278"/>
    <mergeCell ref="K278:L278"/>
    <mergeCell ref="M278:N278"/>
    <mergeCell ref="F277:G277"/>
    <mergeCell ref="H277:I277"/>
    <mergeCell ref="J277:K277"/>
    <mergeCell ref="L277:M277"/>
    <mergeCell ref="N277:O277"/>
    <mergeCell ref="P277:Q277"/>
    <mergeCell ref="O276:P276"/>
    <mergeCell ref="Q276:R276"/>
    <mergeCell ref="S276:T276"/>
    <mergeCell ref="U276:V276"/>
    <mergeCell ref="W276:X276"/>
    <mergeCell ref="Y276:Z276"/>
    <mergeCell ref="R275:S275"/>
    <mergeCell ref="T275:U275"/>
    <mergeCell ref="V275:W275"/>
    <mergeCell ref="X275:Y275"/>
    <mergeCell ref="Z275:AA275"/>
    <mergeCell ref="E276:F276"/>
    <mergeCell ref="G276:H276"/>
    <mergeCell ref="I276:J276"/>
    <mergeCell ref="K276:L276"/>
    <mergeCell ref="M276:N276"/>
    <mergeCell ref="F275:G275"/>
    <mergeCell ref="H275:I275"/>
    <mergeCell ref="J275:K275"/>
    <mergeCell ref="L275:M275"/>
    <mergeCell ref="N275:O275"/>
    <mergeCell ref="P275:Q275"/>
    <mergeCell ref="O274:P274"/>
    <mergeCell ref="Q274:R274"/>
    <mergeCell ref="S274:T274"/>
    <mergeCell ref="U274:V274"/>
    <mergeCell ref="W274:X274"/>
    <mergeCell ref="Y274:Z274"/>
    <mergeCell ref="R273:S273"/>
    <mergeCell ref="T273:U273"/>
    <mergeCell ref="V273:W273"/>
    <mergeCell ref="X273:Y273"/>
    <mergeCell ref="Z273:AA273"/>
    <mergeCell ref="E274:F274"/>
    <mergeCell ref="G274:H274"/>
    <mergeCell ref="I274:J274"/>
    <mergeCell ref="K274:L274"/>
    <mergeCell ref="M274:N274"/>
    <mergeCell ref="F273:G273"/>
    <mergeCell ref="H273:I273"/>
    <mergeCell ref="J273:K273"/>
    <mergeCell ref="L273:M273"/>
    <mergeCell ref="N273:O273"/>
    <mergeCell ref="P273:Q273"/>
    <mergeCell ref="O272:P272"/>
    <mergeCell ref="Q272:R272"/>
    <mergeCell ref="S272:T272"/>
    <mergeCell ref="U272:V272"/>
    <mergeCell ref="W272:X272"/>
    <mergeCell ref="Y272:Z272"/>
    <mergeCell ref="R271:S271"/>
    <mergeCell ref="T271:U271"/>
    <mergeCell ref="V271:W271"/>
    <mergeCell ref="X271:Y271"/>
    <mergeCell ref="Z271:AA271"/>
    <mergeCell ref="E272:F272"/>
    <mergeCell ref="G272:H272"/>
    <mergeCell ref="I272:J272"/>
    <mergeCell ref="K272:L272"/>
    <mergeCell ref="M272:N272"/>
    <mergeCell ref="F271:G271"/>
    <mergeCell ref="H271:I271"/>
    <mergeCell ref="J271:K271"/>
    <mergeCell ref="L271:M271"/>
    <mergeCell ref="N271:O271"/>
    <mergeCell ref="P271:Q271"/>
    <mergeCell ref="O270:P270"/>
    <mergeCell ref="Q270:R270"/>
    <mergeCell ref="S270:T270"/>
    <mergeCell ref="U270:V270"/>
    <mergeCell ref="W270:X270"/>
    <mergeCell ref="Y270:Z270"/>
    <mergeCell ref="R269:S269"/>
    <mergeCell ref="T269:U269"/>
    <mergeCell ref="V269:W269"/>
    <mergeCell ref="X269:Y269"/>
    <mergeCell ref="Z269:AA269"/>
    <mergeCell ref="E270:F270"/>
    <mergeCell ref="G270:H270"/>
    <mergeCell ref="I270:J270"/>
    <mergeCell ref="K270:L270"/>
    <mergeCell ref="M270:N270"/>
    <mergeCell ref="F269:G269"/>
    <mergeCell ref="H269:I269"/>
    <mergeCell ref="J269:K269"/>
    <mergeCell ref="L269:M269"/>
    <mergeCell ref="N269:O269"/>
    <mergeCell ref="P269:Q269"/>
    <mergeCell ref="O268:P268"/>
    <mergeCell ref="Q268:R268"/>
    <mergeCell ref="S268:T268"/>
    <mergeCell ref="U268:V268"/>
    <mergeCell ref="W268:X268"/>
    <mergeCell ref="Y268:Z268"/>
    <mergeCell ref="R267:S267"/>
    <mergeCell ref="T267:U267"/>
    <mergeCell ref="V267:W267"/>
    <mergeCell ref="X267:Y267"/>
    <mergeCell ref="Z267:AA267"/>
    <mergeCell ref="E268:F268"/>
    <mergeCell ref="G268:H268"/>
    <mergeCell ref="I268:J268"/>
    <mergeCell ref="K268:L268"/>
    <mergeCell ref="M268:N268"/>
    <mergeCell ref="F267:G267"/>
    <mergeCell ref="H267:I267"/>
    <mergeCell ref="J267:K267"/>
    <mergeCell ref="L267:M267"/>
    <mergeCell ref="N267:O267"/>
    <mergeCell ref="P267:Q267"/>
    <mergeCell ref="O266:P266"/>
    <mergeCell ref="Q266:R266"/>
    <mergeCell ref="S266:T266"/>
    <mergeCell ref="U266:V266"/>
    <mergeCell ref="W266:X266"/>
    <mergeCell ref="Y266:Z266"/>
    <mergeCell ref="R265:S265"/>
    <mergeCell ref="T265:U265"/>
    <mergeCell ref="V265:W265"/>
    <mergeCell ref="X265:Y265"/>
    <mergeCell ref="Z265:AA265"/>
    <mergeCell ref="E266:F266"/>
    <mergeCell ref="G266:H266"/>
    <mergeCell ref="I266:J266"/>
    <mergeCell ref="K266:L266"/>
    <mergeCell ref="M266:N266"/>
    <mergeCell ref="F265:G265"/>
    <mergeCell ref="H265:I265"/>
    <mergeCell ref="J265:K265"/>
    <mergeCell ref="L265:M265"/>
    <mergeCell ref="N265:O265"/>
    <mergeCell ref="P265:Q265"/>
    <mergeCell ref="O264:P264"/>
    <mergeCell ref="Q264:R264"/>
    <mergeCell ref="S264:T264"/>
    <mergeCell ref="U264:V264"/>
    <mergeCell ref="W264:X264"/>
    <mergeCell ref="Y264:Z264"/>
    <mergeCell ref="R263:S263"/>
    <mergeCell ref="T263:U263"/>
    <mergeCell ref="V263:W263"/>
    <mergeCell ref="X263:Y263"/>
    <mergeCell ref="Z263:AA263"/>
    <mergeCell ref="E264:F264"/>
    <mergeCell ref="G264:H264"/>
    <mergeCell ref="I264:J264"/>
    <mergeCell ref="K264:L264"/>
    <mergeCell ref="M264:N264"/>
    <mergeCell ref="F263:G263"/>
    <mergeCell ref="H263:I263"/>
    <mergeCell ref="J263:K263"/>
    <mergeCell ref="L263:M263"/>
    <mergeCell ref="N263:O263"/>
    <mergeCell ref="P263:Q263"/>
    <mergeCell ref="O262:P262"/>
    <mergeCell ref="Q262:R262"/>
    <mergeCell ref="S262:T262"/>
    <mergeCell ref="U262:V262"/>
    <mergeCell ref="W262:X262"/>
    <mergeCell ref="Y262:Z262"/>
    <mergeCell ref="R261:S261"/>
    <mergeCell ref="T261:U261"/>
    <mergeCell ref="V261:W261"/>
    <mergeCell ref="X261:Y261"/>
    <mergeCell ref="Z261:AA261"/>
    <mergeCell ref="E262:F262"/>
    <mergeCell ref="G262:H262"/>
    <mergeCell ref="I262:J262"/>
    <mergeCell ref="K262:L262"/>
    <mergeCell ref="M262:N262"/>
    <mergeCell ref="F261:G261"/>
    <mergeCell ref="H261:I261"/>
    <mergeCell ref="J261:K261"/>
    <mergeCell ref="L261:M261"/>
    <mergeCell ref="N261:O261"/>
    <mergeCell ref="P261:Q261"/>
    <mergeCell ref="O260:P260"/>
    <mergeCell ref="Q260:R260"/>
    <mergeCell ref="S260:T260"/>
    <mergeCell ref="U260:V260"/>
    <mergeCell ref="W260:X260"/>
    <mergeCell ref="Y260:Z260"/>
    <mergeCell ref="R259:S259"/>
    <mergeCell ref="T259:U259"/>
    <mergeCell ref="V259:W259"/>
    <mergeCell ref="X259:Y259"/>
    <mergeCell ref="Z259:AA259"/>
    <mergeCell ref="E260:F260"/>
    <mergeCell ref="G260:H260"/>
    <mergeCell ref="I260:J260"/>
    <mergeCell ref="K260:L260"/>
    <mergeCell ref="M260:N260"/>
    <mergeCell ref="F259:G259"/>
    <mergeCell ref="H259:I259"/>
    <mergeCell ref="J259:K259"/>
    <mergeCell ref="L259:M259"/>
    <mergeCell ref="N259:O259"/>
    <mergeCell ref="P259:Q259"/>
    <mergeCell ref="O258:P258"/>
    <mergeCell ref="Q258:R258"/>
    <mergeCell ref="S258:T258"/>
    <mergeCell ref="U258:V258"/>
    <mergeCell ref="W258:X258"/>
    <mergeCell ref="Y258:Z258"/>
    <mergeCell ref="R257:S257"/>
    <mergeCell ref="T257:U257"/>
    <mergeCell ref="V257:W257"/>
    <mergeCell ref="X257:Y257"/>
    <mergeCell ref="Z257:AA257"/>
    <mergeCell ref="E258:F258"/>
    <mergeCell ref="G258:H258"/>
    <mergeCell ref="I258:J258"/>
    <mergeCell ref="K258:L258"/>
    <mergeCell ref="M258:N258"/>
    <mergeCell ref="F257:G257"/>
    <mergeCell ref="H257:I257"/>
    <mergeCell ref="J257:K257"/>
    <mergeCell ref="L257:M257"/>
    <mergeCell ref="N257:O257"/>
    <mergeCell ref="P257:Q257"/>
    <mergeCell ref="O256:P256"/>
    <mergeCell ref="Q256:R256"/>
    <mergeCell ref="S256:T256"/>
    <mergeCell ref="U256:V256"/>
    <mergeCell ref="W256:X256"/>
    <mergeCell ref="Y256:Z256"/>
    <mergeCell ref="R255:S255"/>
    <mergeCell ref="T255:U255"/>
    <mergeCell ref="V255:W255"/>
    <mergeCell ref="X255:Y255"/>
    <mergeCell ref="Z255:AA255"/>
    <mergeCell ref="E256:F256"/>
    <mergeCell ref="G256:H256"/>
    <mergeCell ref="I256:J256"/>
    <mergeCell ref="K256:L256"/>
    <mergeCell ref="M256:N256"/>
    <mergeCell ref="F255:G255"/>
    <mergeCell ref="H255:I255"/>
    <mergeCell ref="J255:K255"/>
    <mergeCell ref="L255:M255"/>
    <mergeCell ref="N255:O255"/>
    <mergeCell ref="P255:Q255"/>
    <mergeCell ref="O254:P254"/>
    <mergeCell ref="Q254:R254"/>
    <mergeCell ref="S254:T254"/>
    <mergeCell ref="U254:V254"/>
    <mergeCell ref="W254:X254"/>
    <mergeCell ref="Y254:Z254"/>
    <mergeCell ref="R253:S253"/>
    <mergeCell ref="T253:U253"/>
    <mergeCell ref="V253:W253"/>
    <mergeCell ref="X253:Y253"/>
    <mergeCell ref="Z253:AA253"/>
    <mergeCell ref="E254:F254"/>
    <mergeCell ref="G254:H254"/>
    <mergeCell ref="I254:J254"/>
    <mergeCell ref="K254:L254"/>
    <mergeCell ref="M254:N254"/>
    <mergeCell ref="F253:G253"/>
    <mergeCell ref="H253:I253"/>
    <mergeCell ref="J253:K253"/>
    <mergeCell ref="L253:M253"/>
    <mergeCell ref="N253:O253"/>
    <mergeCell ref="P253:Q253"/>
    <mergeCell ref="O252:P252"/>
    <mergeCell ref="Q252:R252"/>
    <mergeCell ref="S252:T252"/>
    <mergeCell ref="U252:V252"/>
    <mergeCell ref="W252:X252"/>
    <mergeCell ref="Y252:Z252"/>
    <mergeCell ref="R251:S251"/>
    <mergeCell ref="T251:U251"/>
    <mergeCell ref="V251:W251"/>
    <mergeCell ref="X251:Y251"/>
    <mergeCell ref="Z251:AA251"/>
    <mergeCell ref="E252:F252"/>
    <mergeCell ref="G252:H252"/>
    <mergeCell ref="I252:J252"/>
    <mergeCell ref="K252:L252"/>
    <mergeCell ref="M252:N252"/>
    <mergeCell ref="F251:G251"/>
    <mergeCell ref="H251:I251"/>
    <mergeCell ref="J251:K251"/>
    <mergeCell ref="L251:M251"/>
    <mergeCell ref="N251:O251"/>
    <mergeCell ref="P251:Q251"/>
    <mergeCell ref="O250:P250"/>
    <mergeCell ref="Q250:R250"/>
    <mergeCell ref="S250:T250"/>
    <mergeCell ref="U250:V250"/>
    <mergeCell ref="W250:X250"/>
    <mergeCell ref="Y250:Z250"/>
    <mergeCell ref="R249:S249"/>
    <mergeCell ref="T249:U249"/>
    <mergeCell ref="V249:W249"/>
    <mergeCell ref="X249:Y249"/>
    <mergeCell ref="Z249:AA249"/>
    <mergeCell ref="E250:F250"/>
    <mergeCell ref="G250:H250"/>
    <mergeCell ref="I250:J250"/>
    <mergeCell ref="K250:L250"/>
    <mergeCell ref="M250:N250"/>
    <mergeCell ref="F249:G249"/>
    <mergeCell ref="H249:I249"/>
    <mergeCell ref="J249:K249"/>
    <mergeCell ref="L249:M249"/>
    <mergeCell ref="N249:O249"/>
    <mergeCell ref="P249:Q249"/>
    <mergeCell ref="O248:P248"/>
    <mergeCell ref="Q248:R248"/>
    <mergeCell ref="S248:T248"/>
    <mergeCell ref="U248:V248"/>
    <mergeCell ref="W248:X248"/>
    <mergeCell ref="Y248:Z248"/>
    <mergeCell ref="R247:S247"/>
    <mergeCell ref="T247:U247"/>
    <mergeCell ref="V247:W247"/>
    <mergeCell ref="X247:Y247"/>
    <mergeCell ref="Z247:AA247"/>
    <mergeCell ref="E248:F248"/>
    <mergeCell ref="G248:H248"/>
    <mergeCell ref="I248:J248"/>
    <mergeCell ref="K248:L248"/>
    <mergeCell ref="M248:N248"/>
    <mergeCell ref="F247:G247"/>
    <mergeCell ref="H247:I247"/>
    <mergeCell ref="J247:K247"/>
    <mergeCell ref="L247:M247"/>
    <mergeCell ref="N247:O247"/>
    <mergeCell ref="P247:Q247"/>
    <mergeCell ref="O246:P246"/>
    <mergeCell ref="Q246:R246"/>
    <mergeCell ref="S246:T246"/>
    <mergeCell ref="U246:V246"/>
    <mergeCell ref="W246:X246"/>
    <mergeCell ref="Y246:Z246"/>
    <mergeCell ref="R245:S245"/>
    <mergeCell ref="T245:U245"/>
    <mergeCell ref="V245:W245"/>
    <mergeCell ref="X245:Y245"/>
    <mergeCell ref="Z245:AA245"/>
    <mergeCell ref="E246:F246"/>
    <mergeCell ref="G246:H246"/>
    <mergeCell ref="I246:J246"/>
    <mergeCell ref="K246:L246"/>
    <mergeCell ref="M246:N246"/>
    <mergeCell ref="F245:G245"/>
    <mergeCell ref="H245:I245"/>
    <mergeCell ref="J245:K245"/>
    <mergeCell ref="L245:M245"/>
    <mergeCell ref="N245:O245"/>
    <mergeCell ref="P245:Q245"/>
    <mergeCell ref="O244:P244"/>
    <mergeCell ref="Q244:R244"/>
    <mergeCell ref="S244:T244"/>
    <mergeCell ref="U244:V244"/>
    <mergeCell ref="W244:X244"/>
    <mergeCell ref="Y244:Z244"/>
    <mergeCell ref="R243:S243"/>
    <mergeCell ref="T243:U243"/>
    <mergeCell ref="V243:W243"/>
    <mergeCell ref="X243:Y243"/>
    <mergeCell ref="Z243:AA243"/>
    <mergeCell ref="E244:F244"/>
    <mergeCell ref="G244:H244"/>
    <mergeCell ref="I244:J244"/>
    <mergeCell ref="K244:L244"/>
    <mergeCell ref="M244:N244"/>
    <mergeCell ref="F243:G243"/>
    <mergeCell ref="H243:I243"/>
    <mergeCell ref="J243:K243"/>
    <mergeCell ref="L243:M243"/>
    <mergeCell ref="N243:O243"/>
    <mergeCell ref="P243:Q243"/>
    <mergeCell ref="O242:P242"/>
    <mergeCell ref="Q242:R242"/>
    <mergeCell ref="S242:T242"/>
    <mergeCell ref="U242:V242"/>
    <mergeCell ref="W242:X242"/>
    <mergeCell ref="Y242:Z242"/>
    <mergeCell ref="R241:S241"/>
    <mergeCell ref="T241:U241"/>
    <mergeCell ref="V241:W241"/>
    <mergeCell ref="X241:Y241"/>
    <mergeCell ref="Z241:AA241"/>
    <mergeCell ref="E242:F242"/>
    <mergeCell ref="G242:H242"/>
    <mergeCell ref="I242:J242"/>
    <mergeCell ref="K242:L242"/>
    <mergeCell ref="M242:N242"/>
    <mergeCell ref="F241:G241"/>
    <mergeCell ref="H241:I241"/>
    <mergeCell ref="J241:K241"/>
    <mergeCell ref="L241:M241"/>
    <mergeCell ref="N241:O241"/>
    <mergeCell ref="P241:Q241"/>
    <mergeCell ref="O240:P240"/>
    <mergeCell ref="Q240:R240"/>
    <mergeCell ref="S240:T240"/>
    <mergeCell ref="U240:V240"/>
    <mergeCell ref="W240:X240"/>
    <mergeCell ref="Y240:Z240"/>
    <mergeCell ref="R239:S239"/>
    <mergeCell ref="T239:U239"/>
    <mergeCell ref="V239:W239"/>
    <mergeCell ref="X239:Y239"/>
    <mergeCell ref="Z239:AA239"/>
    <mergeCell ref="E240:F240"/>
    <mergeCell ref="G240:H240"/>
    <mergeCell ref="I240:J240"/>
    <mergeCell ref="K240:L240"/>
    <mergeCell ref="M240:N240"/>
    <mergeCell ref="F239:G239"/>
    <mergeCell ref="H239:I239"/>
    <mergeCell ref="J239:K239"/>
    <mergeCell ref="L239:M239"/>
    <mergeCell ref="N239:O239"/>
    <mergeCell ref="P239:Q239"/>
    <mergeCell ref="O238:P238"/>
    <mergeCell ref="Q238:R238"/>
    <mergeCell ref="S238:T238"/>
    <mergeCell ref="U238:V238"/>
    <mergeCell ref="W238:X238"/>
    <mergeCell ref="Y238:Z238"/>
    <mergeCell ref="R237:S237"/>
    <mergeCell ref="T237:U237"/>
    <mergeCell ref="V237:W237"/>
    <mergeCell ref="X237:Y237"/>
    <mergeCell ref="Z237:AA237"/>
    <mergeCell ref="E238:F238"/>
    <mergeCell ref="G238:H238"/>
    <mergeCell ref="I238:J238"/>
    <mergeCell ref="K238:L238"/>
    <mergeCell ref="M238:N238"/>
    <mergeCell ref="F237:G237"/>
    <mergeCell ref="H237:I237"/>
    <mergeCell ref="J237:K237"/>
    <mergeCell ref="L237:M237"/>
    <mergeCell ref="N237:O237"/>
    <mergeCell ref="P237:Q237"/>
    <mergeCell ref="O236:P236"/>
    <mergeCell ref="Q236:R236"/>
    <mergeCell ref="S236:T236"/>
    <mergeCell ref="U236:V236"/>
    <mergeCell ref="W236:X236"/>
    <mergeCell ref="Y236:Z236"/>
    <mergeCell ref="R235:S235"/>
    <mergeCell ref="T235:U235"/>
    <mergeCell ref="V235:W235"/>
    <mergeCell ref="X235:Y235"/>
    <mergeCell ref="Z235:AA235"/>
    <mergeCell ref="E236:F236"/>
    <mergeCell ref="G236:H236"/>
    <mergeCell ref="I236:J236"/>
    <mergeCell ref="K236:L236"/>
    <mergeCell ref="M236:N236"/>
    <mergeCell ref="F235:G235"/>
    <mergeCell ref="H235:I235"/>
    <mergeCell ref="J235:K235"/>
    <mergeCell ref="L235:M235"/>
    <mergeCell ref="N235:O235"/>
    <mergeCell ref="P235:Q235"/>
    <mergeCell ref="O234:P234"/>
    <mergeCell ref="Q234:R234"/>
    <mergeCell ref="S234:T234"/>
    <mergeCell ref="U234:V234"/>
    <mergeCell ref="W234:X234"/>
    <mergeCell ref="Y234:Z234"/>
    <mergeCell ref="R233:S233"/>
    <mergeCell ref="T233:U233"/>
    <mergeCell ref="V233:W233"/>
    <mergeCell ref="X233:Y233"/>
    <mergeCell ref="Z233:AA233"/>
    <mergeCell ref="E234:F234"/>
    <mergeCell ref="G234:H234"/>
    <mergeCell ref="I234:J234"/>
    <mergeCell ref="K234:L234"/>
    <mergeCell ref="M234:N234"/>
    <mergeCell ref="F233:G233"/>
    <mergeCell ref="H233:I233"/>
    <mergeCell ref="J233:K233"/>
    <mergeCell ref="L233:M233"/>
    <mergeCell ref="N233:O233"/>
    <mergeCell ref="P233:Q233"/>
    <mergeCell ref="O232:P232"/>
    <mergeCell ref="Q232:R232"/>
    <mergeCell ref="S232:T232"/>
    <mergeCell ref="U232:V232"/>
    <mergeCell ref="W232:X232"/>
    <mergeCell ref="Y232:Z232"/>
    <mergeCell ref="R231:S231"/>
    <mergeCell ref="T231:U231"/>
    <mergeCell ref="V231:W231"/>
    <mergeCell ref="X231:Y231"/>
    <mergeCell ref="Z231:AA231"/>
    <mergeCell ref="E232:F232"/>
    <mergeCell ref="G232:H232"/>
    <mergeCell ref="I232:J232"/>
    <mergeCell ref="K232:L232"/>
    <mergeCell ref="M232:N232"/>
    <mergeCell ref="F231:G231"/>
    <mergeCell ref="H231:I231"/>
    <mergeCell ref="J231:K231"/>
    <mergeCell ref="L231:M231"/>
    <mergeCell ref="N231:O231"/>
    <mergeCell ref="P231:Q231"/>
    <mergeCell ref="O230:P230"/>
    <mergeCell ref="Q230:R230"/>
    <mergeCell ref="S230:T230"/>
    <mergeCell ref="U230:V230"/>
    <mergeCell ref="W230:X230"/>
    <mergeCell ref="Y230:Z230"/>
    <mergeCell ref="R229:S229"/>
    <mergeCell ref="T229:U229"/>
    <mergeCell ref="V229:W229"/>
    <mergeCell ref="X229:Y229"/>
    <mergeCell ref="Z229:AA229"/>
    <mergeCell ref="E230:F230"/>
    <mergeCell ref="G230:H230"/>
    <mergeCell ref="I230:J230"/>
    <mergeCell ref="K230:L230"/>
    <mergeCell ref="M230:N230"/>
    <mergeCell ref="F229:G229"/>
    <mergeCell ref="H229:I229"/>
    <mergeCell ref="J229:K229"/>
    <mergeCell ref="L229:M229"/>
    <mergeCell ref="N229:O229"/>
    <mergeCell ref="P229:Q229"/>
    <mergeCell ref="O228:P228"/>
    <mergeCell ref="Q228:R228"/>
    <mergeCell ref="S228:T228"/>
    <mergeCell ref="U228:V228"/>
    <mergeCell ref="W228:X228"/>
    <mergeCell ref="Y228:Z228"/>
    <mergeCell ref="R227:S227"/>
    <mergeCell ref="T227:U227"/>
    <mergeCell ref="V227:W227"/>
    <mergeCell ref="X227:Y227"/>
    <mergeCell ref="Z227:AA227"/>
    <mergeCell ref="E228:F228"/>
    <mergeCell ref="G228:H228"/>
    <mergeCell ref="I228:J228"/>
    <mergeCell ref="K228:L228"/>
    <mergeCell ref="M228:N228"/>
    <mergeCell ref="F227:G227"/>
    <mergeCell ref="H227:I227"/>
    <mergeCell ref="J227:K227"/>
    <mergeCell ref="L227:M227"/>
    <mergeCell ref="N227:O227"/>
    <mergeCell ref="P227:Q227"/>
    <mergeCell ref="O226:P226"/>
    <mergeCell ref="Q226:R226"/>
    <mergeCell ref="S226:T226"/>
    <mergeCell ref="U226:V226"/>
    <mergeCell ref="W226:X226"/>
    <mergeCell ref="Y226:Z226"/>
    <mergeCell ref="R225:S225"/>
    <mergeCell ref="T225:U225"/>
    <mergeCell ref="V225:W225"/>
    <mergeCell ref="X225:Y225"/>
    <mergeCell ref="Z225:AA225"/>
    <mergeCell ref="E226:F226"/>
    <mergeCell ref="G226:H226"/>
    <mergeCell ref="I226:J226"/>
    <mergeCell ref="K226:L226"/>
    <mergeCell ref="M226:N226"/>
    <mergeCell ref="F225:G225"/>
    <mergeCell ref="H225:I225"/>
    <mergeCell ref="J225:K225"/>
    <mergeCell ref="L225:M225"/>
    <mergeCell ref="N225:O225"/>
    <mergeCell ref="P225:Q225"/>
    <mergeCell ref="O224:P224"/>
    <mergeCell ref="Q224:R224"/>
    <mergeCell ref="S224:T224"/>
    <mergeCell ref="U224:V224"/>
    <mergeCell ref="W224:X224"/>
    <mergeCell ref="Y224:Z224"/>
    <mergeCell ref="R223:S223"/>
    <mergeCell ref="T223:U223"/>
    <mergeCell ref="V223:W223"/>
    <mergeCell ref="X223:Y223"/>
    <mergeCell ref="Z223:AA223"/>
    <mergeCell ref="E224:F224"/>
    <mergeCell ref="G224:H224"/>
    <mergeCell ref="I224:J224"/>
    <mergeCell ref="K224:L224"/>
    <mergeCell ref="M224:N224"/>
    <mergeCell ref="F223:G223"/>
    <mergeCell ref="H223:I223"/>
    <mergeCell ref="J223:K223"/>
    <mergeCell ref="L223:M223"/>
    <mergeCell ref="N223:O223"/>
    <mergeCell ref="P223:Q223"/>
    <mergeCell ref="O222:P222"/>
    <mergeCell ref="Q222:R222"/>
    <mergeCell ref="S222:T222"/>
    <mergeCell ref="U222:V222"/>
    <mergeCell ref="W222:X222"/>
    <mergeCell ref="Y222:Z222"/>
    <mergeCell ref="R221:S221"/>
    <mergeCell ref="T221:U221"/>
    <mergeCell ref="V221:W221"/>
    <mergeCell ref="X221:Y221"/>
    <mergeCell ref="Z221:AA221"/>
    <mergeCell ref="E222:F222"/>
    <mergeCell ref="G222:H222"/>
    <mergeCell ref="I222:J222"/>
    <mergeCell ref="K222:L222"/>
    <mergeCell ref="M222:N222"/>
    <mergeCell ref="F221:G221"/>
    <mergeCell ref="H221:I221"/>
    <mergeCell ref="J221:K221"/>
    <mergeCell ref="L221:M221"/>
    <mergeCell ref="N221:O221"/>
    <mergeCell ref="P221:Q221"/>
    <mergeCell ref="O220:P220"/>
    <mergeCell ref="Q220:R220"/>
    <mergeCell ref="S220:T220"/>
    <mergeCell ref="U220:V220"/>
    <mergeCell ref="W220:X220"/>
    <mergeCell ref="Y220:Z220"/>
    <mergeCell ref="R219:S219"/>
    <mergeCell ref="T219:U219"/>
    <mergeCell ref="V219:W219"/>
    <mergeCell ref="X219:Y219"/>
    <mergeCell ref="Z219:AA219"/>
    <mergeCell ref="E220:F220"/>
    <mergeCell ref="G220:H220"/>
    <mergeCell ref="I220:J220"/>
    <mergeCell ref="K220:L220"/>
    <mergeCell ref="M220:N220"/>
    <mergeCell ref="F219:G219"/>
    <mergeCell ref="H219:I219"/>
    <mergeCell ref="J219:K219"/>
    <mergeCell ref="L219:M219"/>
    <mergeCell ref="N219:O219"/>
    <mergeCell ref="P219:Q219"/>
    <mergeCell ref="O218:P218"/>
    <mergeCell ref="Q218:R218"/>
    <mergeCell ref="S218:T218"/>
    <mergeCell ref="U218:V218"/>
    <mergeCell ref="W218:X218"/>
    <mergeCell ref="Y218:Z218"/>
    <mergeCell ref="R217:S217"/>
    <mergeCell ref="T217:U217"/>
    <mergeCell ref="V217:W217"/>
    <mergeCell ref="X217:Y217"/>
    <mergeCell ref="Z217:AA217"/>
    <mergeCell ref="E218:F218"/>
    <mergeCell ref="G218:H218"/>
    <mergeCell ref="I218:J218"/>
    <mergeCell ref="K218:L218"/>
    <mergeCell ref="M218:N218"/>
    <mergeCell ref="F217:G217"/>
    <mergeCell ref="H217:I217"/>
    <mergeCell ref="J217:K217"/>
    <mergeCell ref="L217:M217"/>
    <mergeCell ref="N217:O217"/>
    <mergeCell ref="P217:Q217"/>
    <mergeCell ref="O216:P216"/>
    <mergeCell ref="Q216:R216"/>
    <mergeCell ref="S216:T216"/>
    <mergeCell ref="U216:V216"/>
    <mergeCell ref="W216:X216"/>
    <mergeCell ref="Y216:Z216"/>
    <mergeCell ref="R215:S215"/>
    <mergeCell ref="T215:U215"/>
    <mergeCell ref="V215:W215"/>
    <mergeCell ref="X215:Y215"/>
    <mergeCell ref="Z215:AA215"/>
    <mergeCell ref="E216:F216"/>
    <mergeCell ref="G216:H216"/>
    <mergeCell ref="I216:J216"/>
    <mergeCell ref="K216:L216"/>
    <mergeCell ref="M216:N216"/>
    <mergeCell ref="F215:G215"/>
    <mergeCell ref="H215:I215"/>
    <mergeCell ref="J215:K215"/>
    <mergeCell ref="L215:M215"/>
    <mergeCell ref="N215:O215"/>
    <mergeCell ref="P215:Q215"/>
    <mergeCell ref="O214:P214"/>
    <mergeCell ref="Q214:R214"/>
    <mergeCell ref="S214:T214"/>
    <mergeCell ref="U214:V214"/>
    <mergeCell ref="W214:X214"/>
    <mergeCell ref="Y214:Z214"/>
    <mergeCell ref="R213:S213"/>
    <mergeCell ref="T213:U213"/>
    <mergeCell ref="V213:W213"/>
    <mergeCell ref="X213:Y213"/>
    <mergeCell ref="Z213:AA213"/>
    <mergeCell ref="E214:F214"/>
    <mergeCell ref="G214:H214"/>
    <mergeCell ref="I214:J214"/>
    <mergeCell ref="K214:L214"/>
    <mergeCell ref="M214:N214"/>
    <mergeCell ref="F213:G213"/>
    <mergeCell ref="H213:I213"/>
    <mergeCell ref="J213:K213"/>
    <mergeCell ref="L213:M213"/>
    <mergeCell ref="N213:O213"/>
    <mergeCell ref="P213:Q213"/>
    <mergeCell ref="O212:P212"/>
    <mergeCell ref="Q212:R212"/>
    <mergeCell ref="S212:T212"/>
    <mergeCell ref="U212:V212"/>
    <mergeCell ref="W212:X212"/>
    <mergeCell ref="Y212:Z212"/>
    <mergeCell ref="R211:S211"/>
    <mergeCell ref="T211:U211"/>
    <mergeCell ref="V211:W211"/>
    <mergeCell ref="X211:Y211"/>
    <mergeCell ref="Z211:AA211"/>
    <mergeCell ref="E212:F212"/>
    <mergeCell ref="G212:H212"/>
    <mergeCell ref="I212:J212"/>
    <mergeCell ref="K212:L212"/>
    <mergeCell ref="M212:N212"/>
    <mergeCell ref="F211:G211"/>
    <mergeCell ref="H211:I211"/>
    <mergeCell ref="J211:K211"/>
    <mergeCell ref="L211:M211"/>
    <mergeCell ref="N211:O211"/>
    <mergeCell ref="P211:Q211"/>
    <mergeCell ref="O210:P210"/>
    <mergeCell ref="Q210:R210"/>
    <mergeCell ref="S210:T210"/>
    <mergeCell ref="U210:V210"/>
    <mergeCell ref="W210:X210"/>
    <mergeCell ref="Y210:Z210"/>
    <mergeCell ref="R209:S209"/>
    <mergeCell ref="T209:U209"/>
    <mergeCell ref="V209:W209"/>
    <mergeCell ref="X209:Y209"/>
    <mergeCell ref="Z209:AA209"/>
    <mergeCell ref="E210:F210"/>
    <mergeCell ref="G210:H210"/>
    <mergeCell ref="I210:J210"/>
    <mergeCell ref="K210:L210"/>
    <mergeCell ref="M210:N210"/>
    <mergeCell ref="F209:G209"/>
    <mergeCell ref="H209:I209"/>
    <mergeCell ref="J209:K209"/>
    <mergeCell ref="L209:M209"/>
    <mergeCell ref="N209:O209"/>
    <mergeCell ref="P209:Q209"/>
    <mergeCell ref="O208:P208"/>
    <mergeCell ref="Q208:R208"/>
    <mergeCell ref="S208:T208"/>
    <mergeCell ref="U208:V208"/>
    <mergeCell ref="W208:X208"/>
    <mergeCell ref="Y208:Z208"/>
    <mergeCell ref="R207:S207"/>
    <mergeCell ref="T207:U207"/>
    <mergeCell ref="V207:W207"/>
    <mergeCell ref="X207:Y207"/>
    <mergeCell ref="Z207:AA207"/>
    <mergeCell ref="E208:F208"/>
    <mergeCell ref="G208:H208"/>
    <mergeCell ref="I208:J208"/>
    <mergeCell ref="K208:L208"/>
    <mergeCell ref="M208:N208"/>
    <mergeCell ref="F207:G207"/>
    <mergeCell ref="H207:I207"/>
    <mergeCell ref="J207:K207"/>
    <mergeCell ref="L207:M207"/>
    <mergeCell ref="N207:O207"/>
    <mergeCell ref="P207:Q207"/>
    <mergeCell ref="O206:P206"/>
    <mergeCell ref="Q206:R206"/>
    <mergeCell ref="S206:T206"/>
    <mergeCell ref="U206:V206"/>
    <mergeCell ref="W206:X206"/>
    <mergeCell ref="Y206:Z206"/>
    <mergeCell ref="R205:S205"/>
    <mergeCell ref="T205:U205"/>
    <mergeCell ref="V205:W205"/>
    <mergeCell ref="X205:Y205"/>
    <mergeCell ref="Z205:AA205"/>
    <mergeCell ref="E206:F206"/>
    <mergeCell ref="G206:H206"/>
    <mergeCell ref="I206:J206"/>
    <mergeCell ref="K206:L206"/>
    <mergeCell ref="M206:N206"/>
    <mergeCell ref="F205:G205"/>
    <mergeCell ref="H205:I205"/>
    <mergeCell ref="J205:K205"/>
    <mergeCell ref="L205:M205"/>
    <mergeCell ref="N205:O205"/>
    <mergeCell ref="P205:Q205"/>
    <mergeCell ref="O204:P204"/>
    <mergeCell ref="Q204:R204"/>
    <mergeCell ref="S204:T204"/>
    <mergeCell ref="U204:V204"/>
    <mergeCell ref="W204:X204"/>
    <mergeCell ref="Y204:Z204"/>
    <mergeCell ref="R203:S203"/>
    <mergeCell ref="T203:U203"/>
    <mergeCell ref="V203:W203"/>
    <mergeCell ref="X203:Y203"/>
    <mergeCell ref="Z203:AA203"/>
    <mergeCell ref="E204:F204"/>
    <mergeCell ref="G204:H204"/>
    <mergeCell ref="I204:J204"/>
    <mergeCell ref="K204:L204"/>
    <mergeCell ref="M204:N204"/>
    <mergeCell ref="F203:G203"/>
    <mergeCell ref="H203:I203"/>
    <mergeCell ref="J203:K203"/>
    <mergeCell ref="L203:M203"/>
    <mergeCell ref="N203:O203"/>
    <mergeCell ref="P203:Q203"/>
    <mergeCell ref="O202:P202"/>
    <mergeCell ref="Q202:R202"/>
    <mergeCell ref="S202:T202"/>
    <mergeCell ref="U202:V202"/>
    <mergeCell ref="W202:X202"/>
    <mergeCell ref="Y202:Z202"/>
    <mergeCell ref="R201:S201"/>
    <mergeCell ref="T201:U201"/>
    <mergeCell ref="V201:W201"/>
    <mergeCell ref="X201:Y201"/>
    <mergeCell ref="Z201:AA201"/>
    <mergeCell ref="E202:F202"/>
    <mergeCell ref="G202:H202"/>
    <mergeCell ref="I202:J202"/>
    <mergeCell ref="K202:L202"/>
    <mergeCell ref="M202:N202"/>
    <mergeCell ref="F201:G201"/>
    <mergeCell ref="H201:I201"/>
    <mergeCell ref="J201:K201"/>
    <mergeCell ref="L201:M201"/>
    <mergeCell ref="N201:O201"/>
    <mergeCell ref="P201:Q201"/>
    <mergeCell ref="O200:P200"/>
    <mergeCell ref="Q200:R200"/>
    <mergeCell ref="S200:T200"/>
    <mergeCell ref="U200:V200"/>
    <mergeCell ref="W200:X200"/>
    <mergeCell ref="Y200:Z200"/>
    <mergeCell ref="R199:S199"/>
    <mergeCell ref="T199:U199"/>
    <mergeCell ref="V199:W199"/>
    <mergeCell ref="X199:Y199"/>
    <mergeCell ref="Z199:AA199"/>
    <mergeCell ref="E200:F200"/>
    <mergeCell ref="G200:H200"/>
    <mergeCell ref="I200:J200"/>
    <mergeCell ref="K200:L200"/>
    <mergeCell ref="M200:N200"/>
    <mergeCell ref="F199:G199"/>
    <mergeCell ref="H199:I199"/>
    <mergeCell ref="J199:K199"/>
    <mergeCell ref="L199:M199"/>
    <mergeCell ref="N199:O199"/>
    <mergeCell ref="P199:Q199"/>
    <mergeCell ref="O198:P198"/>
    <mergeCell ref="Q198:R198"/>
    <mergeCell ref="S198:T198"/>
    <mergeCell ref="U198:V198"/>
    <mergeCell ref="W198:X198"/>
    <mergeCell ref="Y198:Z198"/>
    <mergeCell ref="R197:S197"/>
    <mergeCell ref="T197:U197"/>
    <mergeCell ref="V197:W197"/>
    <mergeCell ref="X197:Y197"/>
    <mergeCell ref="Z197:AA197"/>
    <mergeCell ref="E198:F198"/>
    <mergeCell ref="G198:H198"/>
    <mergeCell ref="I198:J198"/>
    <mergeCell ref="K198:L198"/>
    <mergeCell ref="M198:N198"/>
    <mergeCell ref="F197:G197"/>
    <mergeCell ref="H197:I197"/>
    <mergeCell ref="J197:K197"/>
    <mergeCell ref="L197:M197"/>
    <mergeCell ref="N197:O197"/>
    <mergeCell ref="P197:Q197"/>
    <mergeCell ref="O196:P196"/>
    <mergeCell ref="Q196:R196"/>
    <mergeCell ref="S196:T196"/>
    <mergeCell ref="U196:V196"/>
    <mergeCell ref="W196:X196"/>
    <mergeCell ref="Y196:Z196"/>
    <mergeCell ref="R195:S195"/>
    <mergeCell ref="T195:U195"/>
    <mergeCell ref="V195:W195"/>
    <mergeCell ref="X195:Y195"/>
    <mergeCell ref="Z195:AA195"/>
    <mergeCell ref="E196:F196"/>
    <mergeCell ref="G196:H196"/>
    <mergeCell ref="I196:J196"/>
    <mergeCell ref="K196:L196"/>
    <mergeCell ref="M196:N196"/>
    <mergeCell ref="F195:G195"/>
    <mergeCell ref="H195:I195"/>
    <mergeCell ref="J195:K195"/>
    <mergeCell ref="L195:M195"/>
    <mergeCell ref="N195:O195"/>
    <mergeCell ref="P195:Q195"/>
    <mergeCell ref="O194:P194"/>
    <mergeCell ref="Q194:R194"/>
    <mergeCell ref="S194:T194"/>
    <mergeCell ref="U194:V194"/>
    <mergeCell ref="W194:X194"/>
    <mergeCell ref="Y194:Z194"/>
    <mergeCell ref="R193:S193"/>
    <mergeCell ref="T193:U193"/>
    <mergeCell ref="V193:W193"/>
    <mergeCell ref="X193:Y193"/>
    <mergeCell ref="Z193:AA193"/>
    <mergeCell ref="E194:F194"/>
    <mergeCell ref="G194:H194"/>
    <mergeCell ref="I194:J194"/>
    <mergeCell ref="K194:L194"/>
    <mergeCell ref="M194:N194"/>
    <mergeCell ref="F193:G193"/>
    <mergeCell ref="H193:I193"/>
    <mergeCell ref="J193:K193"/>
    <mergeCell ref="L193:M193"/>
    <mergeCell ref="N193:O193"/>
    <mergeCell ref="P193:Q193"/>
    <mergeCell ref="O192:P192"/>
    <mergeCell ref="Q192:R192"/>
    <mergeCell ref="S192:T192"/>
    <mergeCell ref="U192:V192"/>
    <mergeCell ref="W192:X192"/>
    <mergeCell ref="Y192:Z192"/>
    <mergeCell ref="R191:S191"/>
    <mergeCell ref="T191:U191"/>
    <mergeCell ref="V191:W191"/>
    <mergeCell ref="X191:Y191"/>
    <mergeCell ref="Z191:AA191"/>
    <mergeCell ref="E192:F192"/>
    <mergeCell ref="G192:H192"/>
    <mergeCell ref="I192:J192"/>
    <mergeCell ref="K192:L192"/>
    <mergeCell ref="M192:N192"/>
    <mergeCell ref="F191:G191"/>
    <mergeCell ref="H191:I191"/>
    <mergeCell ref="J191:K191"/>
    <mergeCell ref="L191:M191"/>
    <mergeCell ref="N191:O191"/>
    <mergeCell ref="P191:Q191"/>
    <mergeCell ref="O190:P190"/>
    <mergeCell ref="Q190:R190"/>
    <mergeCell ref="S190:T190"/>
    <mergeCell ref="U190:V190"/>
    <mergeCell ref="W190:X190"/>
    <mergeCell ref="Y190:Z190"/>
    <mergeCell ref="R189:S189"/>
    <mergeCell ref="T189:U189"/>
    <mergeCell ref="V189:W189"/>
    <mergeCell ref="X189:Y189"/>
    <mergeCell ref="Z189:AA189"/>
    <mergeCell ref="E190:F190"/>
    <mergeCell ref="G190:H190"/>
    <mergeCell ref="I190:J190"/>
    <mergeCell ref="K190:L190"/>
    <mergeCell ref="M190:N190"/>
    <mergeCell ref="F189:G189"/>
    <mergeCell ref="H189:I189"/>
    <mergeCell ref="J189:K189"/>
    <mergeCell ref="L189:M189"/>
    <mergeCell ref="N189:O189"/>
    <mergeCell ref="P189:Q189"/>
    <mergeCell ref="O188:P188"/>
    <mergeCell ref="Q188:R188"/>
    <mergeCell ref="S188:T188"/>
    <mergeCell ref="U188:V188"/>
    <mergeCell ref="W188:X188"/>
    <mergeCell ref="Y188:Z188"/>
    <mergeCell ref="R187:S187"/>
    <mergeCell ref="T187:U187"/>
    <mergeCell ref="V187:W187"/>
    <mergeCell ref="X187:Y187"/>
    <mergeCell ref="Z187:AA187"/>
    <mergeCell ref="E188:F188"/>
    <mergeCell ref="G188:H188"/>
    <mergeCell ref="I188:J188"/>
    <mergeCell ref="K188:L188"/>
    <mergeCell ref="M188:N188"/>
    <mergeCell ref="F187:G187"/>
    <mergeCell ref="H187:I187"/>
    <mergeCell ref="J187:K187"/>
    <mergeCell ref="L187:M187"/>
    <mergeCell ref="N187:O187"/>
    <mergeCell ref="P187:Q187"/>
    <mergeCell ref="O186:P186"/>
    <mergeCell ref="Q186:R186"/>
    <mergeCell ref="S186:T186"/>
    <mergeCell ref="U186:V186"/>
    <mergeCell ref="W186:X186"/>
    <mergeCell ref="Y186:Z186"/>
    <mergeCell ref="R185:S185"/>
    <mergeCell ref="T185:U185"/>
    <mergeCell ref="V185:W185"/>
    <mergeCell ref="X185:Y185"/>
    <mergeCell ref="Z185:AA185"/>
    <mergeCell ref="E186:F186"/>
    <mergeCell ref="G186:H186"/>
    <mergeCell ref="I186:J186"/>
    <mergeCell ref="K186:L186"/>
    <mergeCell ref="M186:N186"/>
    <mergeCell ref="F185:G185"/>
    <mergeCell ref="H185:I185"/>
    <mergeCell ref="J185:K185"/>
    <mergeCell ref="L185:M185"/>
    <mergeCell ref="N185:O185"/>
    <mergeCell ref="P185:Q185"/>
    <mergeCell ref="O184:P184"/>
    <mergeCell ref="Q184:R184"/>
    <mergeCell ref="S184:T184"/>
    <mergeCell ref="U184:V184"/>
    <mergeCell ref="W184:X184"/>
    <mergeCell ref="Y184:Z184"/>
    <mergeCell ref="R183:S183"/>
    <mergeCell ref="T183:U183"/>
    <mergeCell ref="V183:W183"/>
    <mergeCell ref="X183:Y183"/>
    <mergeCell ref="Z183:AA183"/>
    <mergeCell ref="E184:F184"/>
    <mergeCell ref="G184:H184"/>
    <mergeCell ref="I184:J184"/>
    <mergeCell ref="K184:L184"/>
    <mergeCell ref="M184:N184"/>
    <mergeCell ref="F183:G183"/>
    <mergeCell ref="H183:I183"/>
    <mergeCell ref="J183:K183"/>
    <mergeCell ref="L183:M183"/>
    <mergeCell ref="N183:O183"/>
    <mergeCell ref="P183:Q183"/>
    <mergeCell ref="O182:P182"/>
    <mergeCell ref="Q182:R182"/>
    <mergeCell ref="S182:T182"/>
    <mergeCell ref="U182:V182"/>
    <mergeCell ref="W182:X182"/>
    <mergeCell ref="Y182:Z182"/>
    <mergeCell ref="R181:S181"/>
    <mergeCell ref="T181:U181"/>
    <mergeCell ref="V181:W181"/>
    <mergeCell ref="X181:Y181"/>
    <mergeCell ref="Z181:AA181"/>
    <mergeCell ref="E182:F182"/>
    <mergeCell ref="G182:H182"/>
    <mergeCell ref="I182:J182"/>
    <mergeCell ref="K182:L182"/>
    <mergeCell ref="M182:N182"/>
    <mergeCell ref="F181:G181"/>
    <mergeCell ref="H181:I181"/>
    <mergeCell ref="J181:K181"/>
    <mergeCell ref="L181:M181"/>
    <mergeCell ref="N181:O181"/>
    <mergeCell ref="P181:Q181"/>
    <mergeCell ref="O180:P180"/>
    <mergeCell ref="Q180:R180"/>
    <mergeCell ref="S180:T180"/>
    <mergeCell ref="U180:V180"/>
    <mergeCell ref="W180:X180"/>
    <mergeCell ref="Y180:Z180"/>
    <mergeCell ref="R179:S179"/>
    <mergeCell ref="T179:U179"/>
    <mergeCell ref="V179:W179"/>
    <mergeCell ref="X179:Y179"/>
    <mergeCell ref="Z179:AA179"/>
    <mergeCell ref="E180:F180"/>
    <mergeCell ref="G180:H180"/>
    <mergeCell ref="I180:J180"/>
    <mergeCell ref="K180:L180"/>
    <mergeCell ref="M180:N180"/>
    <mergeCell ref="F179:G179"/>
    <mergeCell ref="H179:I179"/>
    <mergeCell ref="J179:K179"/>
    <mergeCell ref="L179:M179"/>
    <mergeCell ref="N179:O179"/>
    <mergeCell ref="P179:Q179"/>
    <mergeCell ref="O178:P178"/>
    <mergeCell ref="Q178:R178"/>
    <mergeCell ref="S178:T178"/>
    <mergeCell ref="U178:V178"/>
    <mergeCell ref="W178:X178"/>
    <mergeCell ref="Y178:Z178"/>
    <mergeCell ref="R177:S177"/>
    <mergeCell ref="T177:U177"/>
    <mergeCell ref="V177:W177"/>
    <mergeCell ref="X177:Y177"/>
    <mergeCell ref="Z177:AA177"/>
    <mergeCell ref="E178:F178"/>
    <mergeCell ref="G178:H178"/>
    <mergeCell ref="I178:J178"/>
    <mergeCell ref="K178:L178"/>
    <mergeCell ref="M178:N178"/>
    <mergeCell ref="F177:G177"/>
    <mergeCell ref="H177:I177"/>
    <mergeCell ref="J177:K177"/>
    <mergeCell ref="L177:M177"/>
    <mergeCell ref="N177:O177"/>
    <mergeCell ref="P177:Q177"/>
    <mergeCell ref="O176:P176"/>
    <mergeCell ref="Q176:R176"/>
    <mergeCell ref="S176:T176"/>
    <mergeCell ref="U176:V176"/>
    <mergeCell ref="W176:X176"/>
    <mergeCell ref="Y176:Z176"/>
    <mergeCell ref="R175:S175"/>
    <mergeCell ref="T175:U175"/>
    <mergeCell ref="V175:W175"/>
    <mergeCell ref="X175:Y175"/>
    <mergeCell ref="Z175:AA175"/>
    <mergeCell ref="E176:F176"/>
    <mergeCell ref="G176:H176"/>
    <mergeCell ref="I176:J176"/>
    <mergeCell ref="K176:L176"/>
    <mergeCell ref="M176:N176"/>
    <mergeCell ref="F175:G175"/>
    <mergeCell ref="H175:I175"/>
    <mergeCell ref="J175:K175"/>
    <mergeCell ref="L175:M175"/>
    <mergeCell ref="N175:O175"/>
    <mergeCell ref="P175:Q175"/>
    <mergeCell ref="O174:P174"/>
    <mergeCell ref="Q174:R174"/>
    <mergeCell ref="S174:T174"/>
    <mergeCell ref="U174:V174"/>
    <mergeCell ref="W174:X174"/>
    <mergeCell ref="Y174:Z174"/>
    <mergeCell ref="R173:S173"/>
    <mergeCell ref="T173:U173"/>
    <mergeCell ref="V173:W173"/>
    <mergeCell ref="X173:Y173"/>
    <mergeCell ref="Z173:AA173"/>
    <mergeCell ref="E174:F174"/>
    <mergeCell ref="G174:H174"/>
    <mergeCell ref="I174:J174"/>
    <mergeCell ref="K174:L174"/>
    <mergeCell ref="M174:N174"/>
    <mergeCell ref="F173:G173"/>
    <mergeCell ref="H173:I173"/>
    <mergeCell ref="J173:K173"/>
    <mergeCell ref="L173:M173"/>
    <mergeCell ref="N173:O173"/>
    <mergeCell ref="P173:Q173"/>
    <mergeCell ref="O172:P172"/>
    <mergeCell ref="Q172:R172"/>
    <mergeCell ref="S172:T172"/>
    <mergeCell ref="U172:V172"/>
    <mergeCell ref="W172:X172"/>
    <mergeCell ref="Y172:Z172"/>
    <mergeCell ref="R171:S171"/>
    <mergeCell ref="T171:U171"/>
    <mergeCell ref="V171:W171"/>
    <mergeCell ref="X171:Y171"/>
    <mergeCell ref="Z171:AA171"/>
    <mergeCell ref="E172:F172"/>
    <mergeCell ref="G172:H172"/>
    <mergeCell ref="I172:J172"/>
    <mergeCell ref="K172:L172"/>
    <mergeCell ref="M172:N172"/>
    <mergeCell ref="F171:G171"/>
    <mergeCell ref="H171:I171"/>
    <mergeCell ref="J171:K171"/>
    <mergeCell ref="L171:M171"/>
    <mergeCell ref="N171:O171"/>
    <mergeCell ref="P171:Q171"/>
    <mergeCell ref="O170:P170"/>
    <mergeCell ref="Q170:R170"/>
    <mergeCell ref="S170:T170"/>
    <mergeCell ref="U170:V170"/>
    <mergeCell ref="W170:X170"/>
    <mergeCell ref="Y170:Z170"/>
    <mergeCell ref="R169:S169"/>
    <mergeCell ref="T169:U169"/>
    <mergeCell ref="V169:W169"/>
    <mergeCell ref="X169:Y169"/>
    <mergeCell ref="Z169:AA169"/>
    <mergeCell ref="E170:F170"/>
    <mergeCell ref="G170:H170"/>
    <mergeCell ref="I170:J170"/>
    <mergeCell ref="K170:L170"/>
    <mergeCell ref="M170:N170"/>
    <mergeCell ref="F169:G169"/>
    <mergeCell ref="H169:I169"/>
    <mergeCell ref="J169:K169"/>
    <mergeCell ref="L169:M169"/>
    <mergeCell ref="N169:O169"/>
    <mergeCell ref="P169:Q169"/>
    <mergeCell ref="O168:P168"/>
    <mergeCell ref="Q168:R168"/>
    <mergeCell ref="S168:T168"/>
    <mergeCell ref="U168:V168"/>
    <mergeCell ref="W168:X168"/>
    <mergeCell ref="Y168:Z168"/>
    <mergeCell ref="R167:S167"/>
    <mergeCell ref="T167:U167"/>
    <mergeCell ref="V167:W167"/>
    <mergeCell ref="X167:Y167"/>
    <mergeCell ref="Z167:AA167"/>
    <mergeCell ref="E168:F168"/>
    <mergeCell ref="G168:H168"/>
    <mergeCell ref="I168:J168"/>
    <mergeCell ref="K168:L168"/>
    <mergeCell ref="M168:N168"/>
    <mergeCell ref="F167:G167"/>
    <mergeCell ref="H167:I167"/>
    <mergeCell ref="J167:K167"/>
    <mergeCell ref="L167:M167"/>
    <mergeCell ref="N167:O167"/>
    <mergeCell ref="P167:Q167"/>
    <mergeCell ref="O166:P166"/>
    <mergeCell ref="Q166:R166"/>
    <mergeCell ref="S166:T166"/>
    <mergeCell ref="U166:V166"/>
    <mergeCell ref="W166:X166"/>
    <mergeCell ref="Y166:Z166"/>
    <mergeCell ref="R165:S165"/>
    <mergeCell ref="T165:U165"/>
    <mergeCell ref="V165:W165"/>
    <mergeCell ref="X165:Y165"/>
    <mergeCell ref="Z165:AA165"/>
    <mergeCell ref="E166:F166"/>
    <mergeCell ref="G166:H166"/>
    <mergeCell ref="I166:J166"/>
    <mergeCell ref="K166:L166"/>
    <mergeCell ref="M166:N166"/>
    <mergeCell ref="F165:G165"/>
    <mergeCell ref="H165:I165"/>
    <mergeCell ref="J165:K165"/>
    <mergeCell ref="L165:M165"/>
    <mergeCell ref="N165:O165"/>
    <mergeCell ref="P165:Q165"/>
    <mergeCell ref="O164:P164"/>
    <mergeCell ref="Q164:R164"/>
    <mergeCell ref="S164:T164"/>
    <mergeCell ref="U164:V164"/>
    <mergeCell ref="W164:X164"/>
    <mergeCell ref="Y164:Z164"/>
    <mergeCell ref="R163:S163"/>
    <mergeCell ref="T163:U163"/>
    <mergeCell ref="V163:W163"/>
    <mergeCell ref="X163:Y163"/>
    <mergeCell ref="Z163:AA163"/>
    <mergeCell ref="E164:F164"/>
    <mergeCell ref="G164:H164"/>
    <mergeCell ref="I164:J164"/>
    <mergeCell ref="K164:L164"/>
    <mergeCell ref="M164:N164"/>
    <mergeCell ref="F163:G163"/>
    <mergeCell ref="H163:I163"/>
    <mergeCell ref="J163:K163"/>
    <mergeCell ref="L163:M163"/>
    <mergeCell ref="N163:O163"/>
    <mergeCell ref="P163:Q163"/>
    <mergeCell ref="O162:P162"/>
    <mergeCell ref="Q162:R162"/>
    <mergeCell ref="S162:T162"/>
    <mergeCell ref="U162:V162"/>
    <mergeCell ref="W162:X162"/>
    <mergeCell ref="Y162:Z162"/>
    <mergeCell ref="R161:S161"/>
    <mergeCell ref="T161:U161"/>
    <mergeCell ref="V161:W161"/>
    <mergeCell ref="X161:Y161"/>
    <mergeCell ref="Z161:AA161"/>
    <mergeCell ref="E162:F162"/>
    <mergeCell ref="G162:H162"/>
    <mergeCell ref="I162:J162"/>
    <mergeCell ref="K162:L162"/>
    <mergeCell ref="M162:N162"/>
    <mergeCell ref="F161:G161"/>
    <mergeCell ref="H161:I161"/>
    <mergeCell ref="J161:K161"/>
    <mergeCell ref="L161:M161"/>
    <mergeCell ref="N161:O161"/>
    <mergeCell ref="P161:Q161"/>
    <mergeCell ref="O160:P160"/>
    <mergeCell ref="Q160:R160"/>
    <mergeCell ref="S160:T160"/>
    <mergeCell ref="U160:V160"/>
    <mergeCell ref="W160:X160"/>
    <mergeCell ref="Y160:Z160"/>
    <mergeCell ref="R159:S159"/>
    <mergeCell ref="T159:U159"/>
    <mergeCell ref="V159:W159"/>
    <mergeCell ref="X159:Y159"/>
    <mergeCell ref="Z159:AA159"/>
    <mergeCell ref="E160:F160"/>
    <mergeCell ref="G160:H160"/>
    <mergeCell ref="I160:J160"/>
    <mergeCell ref="K160:L160"/>
    <mergeCell ref="M160:N160"/>
    <mergeCell ref="F159:G159"/>
    <mergeCell ref="H159:I159"/>
    <mergeCell ref="J159:K159"/>
    <mergeCell ref="L159:M159"/>
    <mergeCell ref="N159:O159"/>
    <mergeCell ref="P159:Q159"/>
    <mergeCell ref="O158:P158"/>
    <mergeCell ref="Q158:R158"/>
    <mergeCell ref="S158:T158"/>
    <mergeCell ref="U158:V158"/>
    <mergeCell ref="W158:X158"/>
    <mergeCell ref="Y158:Z158"/>
    <mergeCell ref="R157:S157"/>
    <mergeCell ref="T157:U157"/>
    <mergeCell ref="V157:W157"/>
    <mergeCell ref="X157:Y157"/>
    <mergeCell ref="Z157:AA157"/>
    <mergeCell ref="E158:F158"/>
    <mergeCell ref="G158:H158"/>
    <mergeCell ref="I158:J158"/>
    <mergeCell ref="K158:L158"/>
    <mergeCell ref="M158:N158"/>
    <mergeCell ref="F157:G157"/>
    <mergeCell ref="H157:I157"/>
    <mergeCell ref="J157:K157"/>
    <mergeCell ref="L157:M157"/>
    <mergeCell ref="N157:O157"/>
    <mergeCell ref="P157:Q157"/>
    <mergeCell ref="O156:P156"/>
    <mergeCell ref="Q156:R156"/>
    <mergeCell ref="S156:T156"/>
    <mergeCell ref="U156:V156"/>
    <mergeCell ref="W156:X156"/>
    <mergeCell ref="Y156:Z156"/>
    <mergeCell ref="R155:S155"/>
    <mergeCell ref="T155:U155"/>
    <mergeCell ref="V155:W155"/>
    <mergeCell ref="X155:Y155"/>
    <mergeCell ref="Z155:AA155"/>
    <mergeCell ref="E156:F156"/>
    <mergeCell ref="G156:H156"/>
    <mergeCell ref="I156:J156"/>
    <mergeCell ref="K156:L156"/>
    <mergeCell ref="M156:N156"/>
    <mergeCell ref="F155:G155"/>
    <mergeCell ref="H155:I155"/>
    <mergeCell ref="J155:K155"/>
    <mergeCell ref="L155:M155"/>
    <mergeCell ref="N155:O155"/>
    <mergeCell ref="P155:Q155"/>
    <mergeCell ref="O154:P154"/>
    <mergeCell ref="Q154:R154"/>
    <mergeCell ref="S154:T154"/>
    <mergeCell ref="U154:V154"/>
    <mergeCell ref="W154:X154"/>
    <mergeCell ref="Y154:Z154"/>
    <mergeCell ref="R153:S153"/>
    <mergeCell ref="T153:U153"/>
    <mergeCell ref="V153:W153"/>
    <mergeCell ref="X153:Y153"/>
    <mergeCell ref="Z153:AA153"/>
    <mergeCell ref="E154:F154"/>
    <mergeCell ref="G154:H154"/>
    <mergeCell ref="I154:J154"/>
    <mergeCell ref="K154:L154"/>
    <mergeCell ref="M154:N154"/>
    <mergeCell ref="F153:G153"/>
    <mergeCell ref="H153:I153"/>
    <mergeCell ref="J153:K153"/>
    <mergeCell ref="L153:M153"/>
    <mergeCell ref="N153:O153"/>
    <mergeCell ref="P153:Q153"/>
    <mergeCell ref="O152:P152"/>
    <mergeCell ref="Q152:R152"/>
    <mergeCell ref="S152:T152"/>
    <mergeCell ref="U152:V152"/>
    <mergeCell ref="W152:X152"/>
    <mergeCell ref="Y152:Z152"/>
    <mergeCell ref="R151:S151"/>
    <mergeCell ref="T151:U151"/>
    <mergeCell ref="V151:W151"/>
    <mergeCell ref="X151:Y151"/>
    <mergeCell ref="Z151:AA151"/>
    <mergeCell ref="E152:F152"/>
    <mergeCell ref="G152:H152"/>
    <mergeCell ref="I152:J152"/>
    <mergeCell ref="K152:L152"/>
    <mergeCell ref="M152:N152"/>
    <mergeCell ref="F151:G151"/>
    <mergeCell ref="H151:I151"/>
    <mergeCell ref="J151:K151"/>
    <mergeCell ref="L151:M151"/>
    <mergeCell ref="N151:O151"/>
    <mergeCell ref="P151:Q151"/>
    <mergeCell ref="O150:P150"/>
    <mergeCell ref="Q150:R150"/>
    <mergeCell ref="S150:T150"/>
    <mergeCell ref="U150:V150"/>
    <mergeCell ref="W150:X150"/>
    <mergeCell ref="Y150:Z150"/>
    <mergeCell ref="R149:S149"/>
    <mergeCell ref="T149:U149"/>
    <mergeCell ref="V149:W149"/>
    <mergeCell ref="X149:Y149"/>
    <mergeCell ref="Z149:AA149"/>
    <mergeCell ref="E150:F150"/>
    <mergeCell ref="G150:H150"/>
    <mergeCell ref="I150:J150"/>
    <mergeCell ref="K150:L150"/>
    <mergeCell ref="M150:N150"/>
    <mergeCell ref="F149:G149"/>
    <mergeCell ref="H149:I149"/>
    <mergeCell ref="J149:K149"/>
    <mergeCell ref="L149:M149"/>
    <mergeCell ref="N149:O149"/>
    <mergeCell ref="P149:Q149"/>
    <mergeCell ref="O148:P148"/>
    <mergeCell ref="Q148:R148"/>
    <mergeCell ref="S148:T148"/>
    <mergeCell ref="U148:V148"/>
    <mergeCell ref="W148:X148"/>
    <mergeCell ref="Y148:Z148"/>
    <mergeCell ref="R147:S147"/>
    <mergeCell ref="T147:U147"/>
    <mergeCell ref="V147:W147"/>
    <mergeCell ref="X147:Y147"/>
    <mergeCell ref="Z147:AA147"/>
    <mergeCell ref="E148:F148"/>
    <mergeCell ref="G148:H148"/>
    <mergeCell ref="I148:J148"/>
    <mergeCell ref="K148:L148"/>
    <mergeCell ref="M148:N148"/>
    <mergeCell ref="F147:G147"/>
    <mergeCell ref="H147:I147"/>
    <mergeCell ref="J147:K147"/>
    <mergeCell ref="L147:M147"/>
    <mergeCell ref="N147:O147"/>
    <mergeCell ref="P147:Q147"/>
    <mergeCell ref="O146:P146"/>
    <mergeCell ref="Q146:R146"/>
    <mergeCell ref="S146:T146"/>
    <mergeCell ref="U146:V146"/>
    <mergeCell ref="W146:X146"/>
    <mergeCell ref="Y146:Z146"/>
    <mergeCell ref="R145:S145"/>
    <mergeCell ref="T145:U145"/>
    <mergeCell ref="V145:W145"/>
    <mergeCell ref="X145:Y145"/>
    <mergeCell ref="Z145:AA145"/>
    <mergeCell ref="E146:F146"/>
    <mergeCell ref="G146:H146"/>
    <mergeCell ref="I146:J146"/>
    <mergeCell ref="K146:L146"/>
    <mergeCell ref="M146:N146"/>
    <mergeCell ref="F145:G145"/>
    <mergeCell ref="H145:I145"/>
    <mergeCell ref="J145:K145"/>
    <mergeCell ref="L145:M145"/>
    <mergeCell ref="N145:O145"/>
    <mergeCell ref="P145:Q145"/>
    <mergeCell ref="O144:P144"/>
    <mergeCell ref="Q144:R144"/>
    <mergeCell ref="S144:T144"/>
    <mergeCell ref="U144:V144"/>
    <mergeCell ref="W144:X144"/>
    <mergeCell ref="Y144:Z144"/>
    <mergeCell ref="R143:S143"/>
    <mergeCell ref="T143:U143"/>
    <mergeCell ref="V143:W143"/>
    <mergeCell ref="X143:Y143"/>
    <mergeCell ref="Z143:AA143"/>
    <mergeCell ref="E144:F144"/>
    <mergeCell ref="G144:H144"/>
    <mergeCell ref="I144:J144"/>
    <mergeCell ref="K144:L144"/>
    <mergeCell ref="M144:N144"/>
    <mergeCell ref="F143:G143"/>
    <mergeCell ref="H143:I143"/>
    <mergeCell ref="J143:K143"/>
    <mergeCell ref="L143:M143"/>
    <mergeCell ref="N143:O143"/>
    <mergeCell ref="P143:Q143"/>
    <mergeCell ref="O142:P142"/>
    <mergeCell ref="Q142:R142"/>
    <mergeCell ref="S142:T142"/>
    <mergeCell ref="U142:V142"/>
    <mergeCell ref="W142:X142"/>
    <mergeCell ref="Y142:Z142"/>
    <mergeCell ref="R141:S141"/>
    <mergeCell ref="T141:U141"/>
    <mergeCell ref="V141:W141"/>
    <mergeCell ref="X141:Y141"/>
    <mergeCell ref="Z141:AA141"/>
    <mergeCell ref="E142:F142"/>
    <mergeCell ref="G142:H142"/>
    <mergeCell ref="I142:J142"/>
    <mergeCell ref="K142:L142"/>
    <mergeCell ref="M142:N142"/>
    <mergeCell ref="F141:G141"/>
    <mergeCell ref="H141:I141"/>
    <mergeCell ref="J141:K141"/>
    <mergeCell ref="L141:M141"/>
    <mergeCell ref="N141:O141"/>
    <mergeCell ref="P141:Q141"/>
    <mergeCell ref="O140:P140"/>
    <mergeCell ref="Q140:R140"/>
    <mergeCell ref="S140:T140"/>
    <mergeCell ref="U140:V140"/>
    <mergeCell ref="W140:X140"/>
    <mergeCell ref="Y140:Z140"/>
    <mergeCell ref="R139:S139"/>
    <mergeCell ref="T139:U139"/>
    <mergeCell ref="V139:W139"/>
    <mergeCell ref="X139:Y139"/>
    <mergeCell ref="Z139:AA139"/>
    <mergeCell ref="E140:F140"/>
    <mergeCell ref="G140:H140"/>
    <mergeCell ref="I140:J140"/>
    <mergeCell ref="K140:L140"/>
    <mergeCell ref="M140:N140"/>
    <mergeCell ref="F139:G139"/>
    <mergeCell ref="H139:I139"/>
    <mergeCell ref="J139:K139"/>
    <mergeCell ref="L139:M139"/>
    <mergeCell ref="N139:O139"/>
    <mergeCell ref="P139:Q139"/>
    <mergeCell ref="O138:P138"/>
    <mergeCell ref="Q138:R138"/>
    <mergeCell ref="S138:T138"/>
    <mergeCell ref="U138:V138"/>
    <mergeCell ref="W138:X138"/>
    <mergeCell ref="Y138:Z138"/>
    <mergeCell ref="R137:S137"/>
    <mergeCell ref="T137:U137"/>
    <mergeCell ref="V137:W137"/>
    <mergeCell ref="X137:Y137"/>
    <mergeCell ref="Z137:AA137"/>
    <mergeCell ref="E138:F138"/>
    <mergeCell ref="G138:H138"/>
    <mergeCell ref="I138:J138"/>
    <mergeCell ref="K138:L138"/>
    <mergeCell ref="M138:N138"/>
    <mergeCell ref="F137:G137"/>
    <mergeCell ref="H137:I137"/>
    <mergeCell ref="J137:K137"/>
    <mergeCell ref="L137:M137"/>
    <mergeCell ref="N137:O137"/>
    <mergeCell ref="P137:Q137"/>
    <mergeCell ref="O136:P136"/>
    <mergeCell ref="Q136:R136"/>
    <mergeCell ref="S136:T136"/>
    <mergeCell ref="U136:V136"/>
    <mergeCell ref="W136:X136"/>
    <mergeCell ref="Y136:Z136"/>
    <mergeCell ref="R135:S135"/>
    <mergeCell ref="T135:U135"/>
    <mergeCell ref="V135:W135"/>
    <mergeCell ref="X135:Y135"/>
    <mergeCell ref="Z135:AA135"/>
    <mergeCell ref="E136:F136"/>
    <mergeCell ref="G136:H136"/>
    <mergeCell ref="I136:J136"/>
    <mergeCell ref="K136:L136"/>
    <mergeCell ref="M136:N136"/>
    <mergeCell ref="F135:G135"/>
    <mergeCell ref="H135:I135"/>
    <mergeCell ref="J135:K135"/>
    <mergeCell ref="L135:M135"/>
    <mergeCell ref="N135:O135"/>
    <mergeCell ref="P135:Q135"/>
    <mergeCell ref="O134:P134"/>
    <mergeCell ref="Q134:R134"/>
    <mergeCell ref="S134:T134"/>
    <mergeCell ref="U134:V134"/>
    <mergeCell ref="W134:X134"/>
    <mergeCell ref="Y134:Z134"/>
    <mergeCell ref="R133:S133"/>
    <mergeCell ref="T133:U133"/>
    <mergeCell ref="V133:W133"/>
    <mergeCell ref="X133:Y133"/>
    <mergeCell ref="Z133:AA133"/>
    <mergeCell ref="E134:F134"/>
    <mergeCell ref="G134:H134"/>
    <mergeCell ref="I134:J134"/>
    <mergeCell ref="K134:L134"/>
    <mergeCell ref="M134:N134"/>
    <mergeCell ref="F133:G133"/>
    <mergeCell ref="H133:I133"/>
    <mergeCell ref="J133:K133"/>
    <mergeCell ref="L133:M133"/>
    <mergeCell ref="N133:O133"/>
    <mergeCell ref="P133:Q133"/>
    <mergeCell ref="O132:P132"/>
    <mergeCell ref="Q132:R132"/>
    <mergeCell ref="S132:T132"/>
    <mergeCell ref="U132:V132"/>
    <mergeCell ref="W132:X132"/>
    <mergeCell ref="Y132:Z132"/>
    <mergeCell ref="R131:S131"/>
    <mergeCell ref="T131:U131"/>
    <mergeCell ref="V131:W131"/>
    <mergeCell ref="X131:Y131"/>
    <mergeCell ref="Z131:AA131"/>
    <mergeCell ref="E132:F132"/>
    <mergeCell ref="G132:H132"/>
    <mergeCell ref="I132:J132"/>
    <mergeCell ref="K132:L132"/>
    <mergeCell ref="M132:N132"/>
    <mergeCell ref="F131:G131"/>
    <mergeCell ref="H131:I131"/>
    <mergeCell ref="J131:K131"/>
    <mergeCell ref="L131:M131"/>
    <mergeCell ref="N131:O131"/>
    <mergeCell ref="P131:Q131"/>
    <mergeCell ref="O130:P130"/>
    <mergeCell ref="Q130:R130"/>
    <mergeCell ref="S130:T130"/>
    <mergeCell ref="U130:V130"/>
    <mergeCell ref="W130:X130"/>
    <mergeCell ref="Y130:Z130"/>
    <mergeCell ref="R129:S129"/>
    <mergeCell ref="T129:U129"/>
    <mergeCell ref="V129:W129"/>
    <mergeCell ref="X129:Y129"/>
    <mergeCell ref="Z129:AA129"/>
    <mergeCell ref="E130:F130"/>
    <mergeCell ref="G130:H130"/>
    <mergeCell ref="I130:J130"/>
    <mergeCell ref="K130:L130"/>
    <mergeCell ref="M130:N130"/>
    <mergeCell ref="F129:G129"/>
    <mergeCell ref="H129:I129"/>
    <mergeCell ref="J129:K129"/>
    <mergeCell ref="L129:M129"/>
    <mergeCell ref="N129:O129"/>
    <mergeCell ref="P129:Q129"/>
    <mergeCell ref="O128:P128"/>
    <mergeCell ref="Q128:R128"/>
    <mergeCell ref="S128:T128"/>
    <mergeCell ref="U128:V128"/>
    <mergeCell ref="W128:X128"/>
    <mergeCell ref="Y128:Z128"/>
    <mergeCell ref="R127:S127"/>
    <mergeCell ref="T127:U127"/>
    <mergeCell ref="V127:W127"/>
    <mergeCell ref="X127:Y127"/>
    <mergeCell ref="Z127:AA127"/>
    <mergeCell ref="E128:F128"/>
    <mergeCell ref="G128:H128"/>
    <mergeCell ref="I128:J128"/>
    <mergeCell ref="K128:L128"/>
    <mergeCell ref="M128:N128"/>
    <mergeCell ref="F127:G127"/>
    <mergeCell ref="H127:I127"/>
    <mergeCell ref="J127:K127"/>
    <mergeCell ref="L127:M127"/>
    <mergeCell ref="N127:O127"/>
    <mergeCell ref="P127:Q127"/>
    <mergeCell ref="O126:P126"/>
    <mergeCell ref="Q126:R126"/>
    <mergeCell ref="S126:T126"/>
    <mergeCell ref="U126:V126"/>
    <mergeCell ref="W126:X126"/>
    <mergeCell ref="Y126:Z126"/>
    <mergeCell ref="R125:S125"/>
    <mergeCell ref="T125:U125"/>
    <mergeCell ref="V125:W125"/>
    <mergeCell ref="X125:Y125"/>
    <mergeCell ref="Z125:AA125"/>
    <mergeCell ref="E126:F126"/>
    <mergeCell ref="G126:H126"/>
    <mergeCell ref="I126:J126"/>
    <mergeCell ref="K126:L126"/>
    <mergeCell ref="M126:N126"/>
    <mergeCell ref="F125:G125"/>
    <mergeCell ref="H125:I125"/>
    <mergeCell ref="J125:K125"/>
    <mergeCell ref="L125:M125"/>
    <mergeCell ref="N125:O125"/>
    <mergeCell ref="P125:Q125"/>
    <mergeCell ref="O124:P124"/>
    <mergeCell ref="Q124:R124"/>
    <mergeCell ref="S124:T124"/>
    <mergeCell ref="U124:V124"/>
    <mergeCell ref="W124:X124"/>
    <mergeCell ref="Y124:Z124"/>
    <mergeCell ref="R123:S123"/>
    <mergeCell ref="T123:U123"/>
    <mergeCell ref="V123:W123"/>
    <mergeCell ref="X123:Y123"/>
    <mergeCell ref="Z123:AA123"/>
    <mergeCell ref="E124:F124"/>
    <mergeCell ref="G124:H124"/>
    <mergeCell ref="I124:J124"/>
    <mergeCell ref="K124:L124"/>
    <mergeCell ref="M124:N124"/>
    <mergeCell ref="F123:G123"/>
    <mergeCell ref="H123:I123"/>
    <mergeCell ref="J123:K123"/>
    <mergeCell ref="L123:M123"/>
    <mergeCell ref="N123:O123"/>
    <mergeCell ref="P123:Q123"/>
    <mergeCell ref="O122:P122"/>
    <mergeCell ref="Q122:R122"/>
    <mergeCell ref="S122:T122"/>
    <mergeCell ref="U122:V122"/>
    <mergeCell ref="W122:X122"/>
    <mergeCell ref="Y122:Z122"/>
    <mergeCell ref="R121:S121"/>
    <mergeCell ref="T121:U121"/>
    <mergeCell ref="V121:W121"/>
    <mergeCell ref="X121:Y121"/>
    <mergeCell ref="Z121:AA121"/>
    <mergeCell ref="E122:F122"/>
    <mergeCell ref="G122:H122"/>
    <mergeCell ref="I122:J122"/>
    <mergeCell ref="K122:L122"/>
    <mergeCell ref="M122:N122"/>
    <mergeCell ref="F121:G121"/>
    <mergeCell ref="H121:I121"/>
    <mergeCell ref="J121:K121"/>
    <mergeCell ref="L121:M121"/>
    <mergeCell ref="N121:O121"/>
    <mergeCell ref="P121:Q121"/>
    <mergeCell ref="O120:P120"/>
    <mergeCell ref="Q120:R120"/>
    <mergeCell ref="S120:T120"/>
    <mergeCell ref="U120:V120"/>
    <mergeCell ref="W120:X120"/>
    <mergeCell ref="Y120:Z120"/>
    <mergeCell ref="R119:S119"/>
    <mergeCell ref="T119:U119"/>
    <mergeCell ref="V119:W119"/>
    <mergeCell ref="X119:Y119"/>
    <mergeCell ref="Z119:AA119"/>
    <mergeCell ref="E120:F120"/>
    <mergeCell ref="G120:H120"/>
    <mergeCell ref="I120:J120"/>
    <mergeCell ref="K120:L120"/>
    <mergeCell ref="M120:N120"/>
    <mergeCell ref="F119:G119"/>
    <mergeCell ref="H119:I119"/>
    <mergeCell ref="J119:K119"/>
    <mergeCell ref="L119:M119"/>
    <mergeCell ref="N119:O119"/>
    <mergeCell ref="P119:Q119"/>
    <mergeCell ref="O118:P118"/>
    <mergeCell ref="Q118:R118"/>
    <mergeCell ref="S118:T118"/>
    <mergeCell ref="U118:V118"/>
    <mergeCell ref="W118:X118"/>
    <mergeCell ref="Y118:Z118"/>
    <mergeCell ref="R117:S117"/>
    <mergeCell ref="T117:U117"/>
    <mergeCell ref="V117:W117"/>
    <mergeCell ref="X117:Y117"/>
    <mergeCell ref="Z117:AA117"/>
    <mergeCell ref="E118:F118"/>
    <mergeCell ref="G118:H118"/>
    <mergeCell ref="I118:J118"/>
    <mergeCell ref="K118:L118"/>
    <mergeCell ref="M118:N118"/>
    <mergeCell ref="F117:G117"/>
    <mergeCell ref="H117:I117"/>
    <mergeCell ref="J117:K117"/>
    <mergeCell ref="L117:M117"/>
    <mergeCell ref="N117:O117"/>
    <mergeCell ref="P117:Q117"/>
    <mergeCell ref="O116:P116"/>
    <mergeCell ref="Q116:R116"/>
    <mergeCell ref="S116:T116"/>
    <mergeCell ref="U116:V116"/>
    <mergeCell ref="W116:X116"/>
    <mergeCell ref="Y116:Z116"/>
    <mergeCell ref="R115:S115"/>
    <mergeCell ref="T115:U115"/>
    <mergeCell ref="V115:W115"/>
    <mergeCell ref="X115:Y115"/>
    <mergeCell ref="Z115:AA115"/>
    <mergeCell ref="E116:F116"/>
    <mergeCell ref="G116:H116"/>
    <mergeCell ref="I116:J116"/>
    <mergeCell ref="K116:L116"/>
    <mergeCell ref="M116:N116"/>
    <mergeCell ref="Q114:R114"/>
    <mergeCell ref="S114:T114"/>
    <mergeCell ref="U114:V114"/>
    <mergeCell ref="Y114:Z114"/>
    <mergeCell ref="F115:G115"/>
    <mergeCell ref="H115:I115"/>
    <mergeCell ref="J115:K115"/>
    <mergeCell ref="L115:M115"/>
    <mergeCell ref="N115:O115"/>
    <mergeCell ref="P115:Q115"/>
    <mergeCell ref="E114:F114"/>
    <mergeCell ref="G114:H114"/>
    <mergeCell ref="I114:J114"/>
    <mergeCell ref="K114:L114"/>
    <mergeCell ref="M114:N114"/>
    <mergeCell ref="O114:P114"/>
    <mergeCell ref="P113:Q113"/>
    <mergeCell ref="R113:S113"/>
    <mergeCell ref="T113:U113"/>
    <mergeCell ref="V113:W113"/>
    <mergeCell ref="X113:Y113"/>
    <mergeCell ref="Z113:AA113"/>
    <mergeCell ref="Q112:R112"/>
    <mergeCell ref="S112:T112"/>
    <mergeCell ref="U112:V112"/>
    <mergeCell ref="W112:X112"/>
    <mergeCell ref="Y112:Z112"/>
    <mergeCell ref="F113:G113"/>
    <mergeCell ref="H113:I113"/>
    <mergeCell ref="J113:K113"/>
    <mergeCell ref="L113:M113"/>
    <mergeCell ref="N113:O113"/>
    <mergeCell ref="E112:F112"/>
    <mergeCell ref="G112:H112"/>
    <mergeCell ref="I112:J112"/>
    <mergeCell ref="K112:L112"/>
    <mergeCell ref="M112:N112"/>
    <mergeCell ref="O112:P112"/>
    <mergeCell ref="P111:Q111"/>
    <mergeCell ref="R111:S111"/>
    <mergeCell ref="T111:U111"/>
    <mergeCell ref="V111:W111"/>
    <mergeCell ref="X111:Y111"/>
    <mergeCell ref="Z111:AA111"/>
    <mergeCell ref="Q110:R110"/>
    <mergeCell ref="S110:T110"/>
    <mergeCell ref="U110:V110"/>
    <mergeCell ref="W110:X110"/>
    <mergeCell ref="Y110:Z110"/>
    <mergeCell ref="F111:G111"/>
    <mergeCell ref="H111:I111"/>
    <mergeCell ref="J111:K111"/>
    <mergeCell ref="L111:M111"/>
    <mergeCell ref="N111:O111"/>
    <mergeCell ref="E110:F110"/>
    <mergeCell ref="G110:H110"/>
    <mergeCell ref="I110:J110"/>
    <mergeCell ref="K110:L110"/>
    <mergeCell ref="M110:N110"/>
    <mergeCell ref="O110:P110"/>
    <mergeCell ref="P109:Q109"/>
    <mergeCell ref="R109:S109"/>
    <mergeCell ref="T109:U109"/>
    <mergeCell ref="V109:W109"/>
    <mergeCell ref="X109:Y109"/>
    <mergeCell ref="Z109:AA109"/>
    <mergeCell ref="Q108:R108"/>
    <mergeCell ref="S108:T108"/>
    <mergeCell ref="U108:V108"/>
    <mergeCell ref="W108:X108"/>
    <mergeCell ref="Y108:Z108"/>
    <mergeCell ref="F109:G109"/>
    <mergeCell ref="H109:I109"/>
    <mergeCell ref="J109:K109"/>
    <mergeCell ref="L109:M109"/>
    <mergeCell ref="N109:O109"/>
    <mergeCell ref="E108:F108"/>
    <mergeCell ref="G108:H108"/>
    <mergeCell ref="I108:J108"/>
    <mergeCell ref="K108:L108"/>
    <mergeCell ref="M108:N108"/>
    <mergeCell ref="O108:P108"/>
    <mergeCell ref="P107:Q107"/>
    <mergeCell ref="R107:S107"/>
    <mergeCell ref="T107:U107"/>
    <mergeCell ref="V107:W107"/>
    <mergeCell ref="X107:Y107"/>
    <mergeCell ref="Z107:AA107"/>
    <mergeCell ref="Q106:R106"/>
    <mergeCell ref="S106:T106"/>
    <mergeCell ref="U106:V106"/>
    <mergeCell ref="W106:X106"/>
    <mergeCell ref="Y106:Z106"/>
    <mergeCell ref="F107:G107"/>
    <mergeCell ref="H107:I107"/>
    <mergeCell ref="J107:K107"/>
    <mergeCell ref="L107:M107"/>
    <mergeCell ref="N107:O107"/>
    <mergeCell ref="E106:F106"/>
    <mergeCell ref="G106:H106"/>
    <mergeCell ref="I106:J106"/>
    <mergeCell ref="K106:L106"/>
    <mergeCell ref="M106:N106"/>
    <mergeCell ref="O106:P106"/>
    <mergeCell ref="P105:Q105"/>
    <mergeCell ref="R105:S105"/>
    <mergeCell ref="T105:U105"/>
    <mergeCell ref="V105:W105"/>
    <mergeCell ref="X105:Y105"/>
    <mergeCell ref="Z105:AA105"/>
    <mergeCell ref="Q104:R104"/>
    <mergeCell ref="S104:T104"/>
    <mergeCell ref="U104:V104"/>
    <mergeCell ref="W104:X104"/>
    <mergeCell ref="Y104:Z104"/>
    <mergeCell ref="F105:G105"/>
    <mergeCell ref="H105:I105"/>
    <mergeCell ref="J105:K105"/>
    <mergeCell ref="L105:M105"/>
    <mergeCell ref="N105:O105"/>
    <mergeCell ref="E104:F104"/>
    <mergeCell ref="G104:H104"/>
    <mergeCell ref="I104:J104"/>
    <mergeCell ref="K104:L104"/>
    <mergeCell ref="M104:N104"/>
    <mergeCell ref="O104:P104"/>
    <mergeCell ref="P103:Q103"/>
    <mergeCell ref="R103:S103"/>
    <mergeCell ref="T103:U103"/>
    <mergeCell ref="V103:W103"/>
    <mergeCell ref="X103:Y103"/>
    <mergeCell ref="Z103:AA103"/>
    <mergeCell ref="Q102:R102"/>
    <mergeCell ref="S102:T102"/>
    <mergeCell ref="U102:V102"/>
    <mergeCell ref="W102:X102"/>
    <mergeCell ref="Y102:Z102"/>
    <mergeCell ref="F103:G103"/>
    <mergeCell ref="H103:I103"/>
    <mergeCell ref="J103:K103"/>
    <mergeCell ref="L103:M103"/>
    <mergeCell ref="N103:O103"/>
    <mergeCell ref="E102:F102"/>
    <mergeCell ref="G102:H102"/>
    <mergeCell ref="I102:J102"/>
    <mergeCell ref="K102:L102"/>
    <mergeCell ref="M102:N102"/>
    <mergeCell ref="O102:P102"/>
    <mergeCell ref="P101:Q101"/>
    <mergeCell ref="R101:S101"/>
    <mergeCell ref="T101:U101"/>
    <mergeCell ref="V101:W101"/>
    <mergeCell ref="X101:Y101"/>
    <mergeCell ref="Z101:AA101"/>
    <mergeCell ref="Q100:R100"/>
    <mergeCell ref="S100:T100"/>
    <mergeCell ref="U100:V100"/>
    <mergeCell ref="W100:X100"/>
    <mergeCell ref="Y100:Z100"/>
    <mergeCell ref="F101:G101"/>
    <mergeCell ref="H101:I101"/>
    <mergeCell ref="J101:K101"/>
    <mergeCell ref="L101:M101"/>
    <mergeCell ref="N101:O101"/>
    <mergeCell ref="E100:F100"/>
    <mergeCell ref="G100:H100"/>
    <mergeCell ref="I100:J100"/>
    <mergeCell ref="K100:L100"/>
    <mergeCell ref="M100:N100"/>
    <mergeCell ref="O100:P100"/>
    <mergeCell ref="P99:Q99"/>
    <mergeCell ref="R99:S99"/>
    <mergeCell ref="T99:U99"/>
    <mergeCell ref="V99:W99"/>
    <mergeCell ref="X99:Y99"/>
    <mergeCell ref="Z99:AA99"/>
    <mergeCell ref="Q98:R98"/>
    <mergeCell ref="S98:T98"/>
    <mergeCell ref="U98:V98"/>
    <mergeCell ref="W98:X98"/>
    <mergeCell ref="Y98:Z98"/>
    <mergeCell ref="F99:G99"/>
    <mergeCell ref="H99:I99"/>
    <mergeCell ref="J99:K99"/>
    <mergeCell ref="L99:M99"/>
    <mergeCell ref="N99:O99"/>
    <mergeCell ref="E98:F98"/>
    <mergeCell ref="G98:H98"/>
    <mergeCell ref="I98:J98"/>
    <mergeCell ref="K98:L98"/>
    <mergeCell ref="M98:N98"/>
    <mergeCell ref="O98:P98"/>
    <mergeCell ref="P97:Q97"/>
    <mergeCell ref="R97:S97"/>
    <mergeCell ref="T97:U97"/>
    <mergeCell ref="V97:W97"/>
    <mergeCell ref="X97:Y97"/>
    <mergeCell ref="Z97:AA97"/>
    <mergeCell ref="Q96:R96"/>
    <mergeCell ref="S96:T96"/>
    <mergeCell ref="U96:V96"/>
    <mergeCell ref="W96:X96"/>
    <mergeCell ref="Y96:Z96"/>
    <mergeCell ref="F97:G97"/>
    <mergeCell ref="H97:I97"/>
    <mergeCell ref="J97:K97"/>
    <mergeCell ref="L97:M97"/>
    <mergeCell ref="N97:O97"/>
    <mergeCell ref="E96:F96"/>
    <mergeCell ref="G96:H96"/>
    <mergeCell ref="I96:J96"/>
    <mergeCell ref="K96:L96"/>
    <mergeCell ref="M96:N96"/>
    <mergeCell ref="O96:P96"/>
    <mergeCell ref="P95:Q95"/>
    <mergeCell ref="R95:S95"/>
    <mergeCell ref="T95:U95"/>
    <mergeCell ref="V95:W95"/>
    <mergeCell ref="X95:Y95"/>
    <mergeCell ref="Z95:AA95"/>
    <mergeCell ref="Q94:R94"/>
    <mergeCell ref="S94:T94"/>
    <mergeCell ref="U94:V94"/>
    <mergeCell ref="W94:X94"/>
    <mergeCell ref="Y94:Z94"/>
    <mergeCell ref="F95:G95"/>
    <mergeCell ref="H95:I95"/>
    <mergeCell ref="J95:K95"/>
    <mergeCell ref="L95:M95"/>
    <mergeCell ref="N95:O95"/>
    <mergeCell ref="E94:F94"/>
    <mergeCell ref="G94:H94"/>
    <mergeCell ref="I94:J94"/>
    <mergeCell ref="K94:L94"/>
    <mergeCell ref="M94:N94"/>
    <mergeCell ref="O94:P94"/>
    <mergeCell ref="P93:Q93"/>
    <mergeCell ref="R93:S93"/>
    <mergeCell ref="T93:U93"/>
    <mergeCell ref="V93:W93"/>
    <mergeCell ref="X93:Y93"/>
    <mergeCell ref="Z93:AA93"/>
    <mergeCell ref="Q92:R92"/>
    <mergeCell ref="S92:T92"/>
    <mergeCell ref="U92:V92"/>
    <mergeCell ref="W92:X92"/>
    <mergeCell ref="Y92:Z92"/>
    <mergeCell ref="F93:G93"/>
    <mergeCell ref="H93:I93"/>
    <mergeCell ref="J93:K93"/>
    <mergeCell ref="L93:M93"/>
    <mergeCell ref="N93:O93"/>
    <mergeCell ref="E92:F92"/>
    <mergeCell ref="G92:H92"/>
    <mergeCell ref="I92:J92"/>
    <mergeCell ref="K92:L92"/>
    <mergeCell ref="M92:N92"/>
    <mergeCell ref="O92:P92"/>
    <mergeCell ref="P91:Q91"/>
    <mergeCell ref="R91:S91"/>
    <mergeCell ref="T91:U91"/>
    <mergeCell ref="V91:W91"/>
    <mergeCell ref="X91:Y91"/>
    <mergeCell ref="Z91:AA91"/>
    <mergeCell ref="Q90:R90"/>
    <mergeCell ref="S90:T90"/>
    <mergeCell ref="U90:V90"/>
    <mergeCell ref="W90:X90"/>
    <mergeCell ref="Y90:Z90"/>
    <mergeCell ref="F91:G91"/>
    <mergeCell ref="H91:I91"/>
    <mergeCell ref="J91:K91"/>
    <mergeCell ref="L91:M91"/>
    <mergeCell ref="N91:O91"/>
    <mergeCell ref="E90:F90"/>
    <mergeCell ref="G90:H90"/>
    <mergeCell ref="I90:J90"/>
    <mergeCell ref="K90:L90"/>
    <mergeCell ref="M90:N90"/>
    <mergeCell ref="O90:P90"/>
    <mergeCell ref="P89:Q89"/>
    <mergeCell ref="R89:S89"/>
    <mergeCell ref="T89:U89"/>
    <mergeCell ref="V89:W89"/>
    <mergeCell ref="X89:Y89"/>
    <mergeCell ref="Z89:AA89"/>
    <mergeCell ref="Q88:R88"/>
    <mergeCell ref="S88:T88"/>
    <mergeCell ref="U88:V88"/>
    <mergeCell ref="W88:X88"/>
    <mergeCell ref="Y88:Z88"/>
    <mergeCell ref="F89:G89"/>
    <mergeCell ref="H89:I89"/>
    <mergeCell ref="J89:K89"/>
    <mergeCell ref="L89:M89"/>
    <mergeCell ref="N89:O89"/>
    <mergeCell ref="E88:F88"/>
    <mergeCell ref="G88:H88"/>
    <mergeCell ref="I88:J88"/>
    <mergeCell ref="K88:L88"/>
    <mergeCell ref="M88:N88"/>
    <mergeCell ref="O88:P88"/>
    <mergeCell ref="P87:Q87"/>
    <mergeCell ref="R87:S87"/>
    <mergeCell ref="T87:U87"/>
    <mergeCell ref="V87:W87"/>
    <mergeCell ref="X87:Y87"/>
    <mergeCell ref="Z87:AA87"/>
    <mergeCell ref="Q86:R86"/>
    <mergeCell ref="S86:T86"/>
    <mergeCell ref="U86:V86"/>
    <mergeCell ref="W86:X86"/>
    <mergeCell ref="Y86:Z86"/>
    <mergeCell ref="F87:G87"/>
    <mergeCell ref="H87:I87"/>
    <mergeCell ref="J87:K87"/>
    <mergeCell ref="L87:M87"/>
    <mergeCell ref="N87:O87"/>
    <mergeCell ref="E86:F86"/>
    <mergeCell ref="G86:H86"/>
    <mergeCell ref="I86:J86"/>
    <mergeCell ref="K86:L86"/>
    <mergeCell ref="M86:N86"/>
    <mergeCell ref="O86:P86"/>
    <mergeCell ref="P85:Q85"/>
    <mergeCell ref="R85:S85"/>
    <mergeCell ref="T85:U85"/>
    <mergeCell ref="V85:W85"/>
    <mergeCell ref="X85:Y85"/>
    <mergeCell ref="Z85:AA85"/>
    <mergeCell ref="Q84:R84"/>
    <mergeCell ref="S84:T84"/>
    <mergeCell ref="U84:V84"/>
    <mergeCell ref="W84:X84"/>
    <mergeCell ref="Y84:Z84"/>
    <mergeCell ref="F85:G85"/>
    <mergeCell ref="H85:I85"/>
    <mergeCell ref="J85:K85"/>
    <mergeCell ref="L85:M85"/>
    <mergeCell ref="N85:O85"/>
    <mergeCell ref="E84:F84"/>
    <mergeCell ref="G84:H84"/>
    <mergeCell ref="I84:J84"/>
    <mergeCell ref="K84:L84"/>
    <mergeCell ref="M84:N84"/>
    <mergeCell ref="O84:P84"/>
    <mergeCell ref="P83:Q83"/>
    <mergeCell ref="R83:S83"/>
    <mergeCell ref="T83:U83"/>
    <mergeCell ref="V83:W83"/>
    <mergeCell ref="X83:Y83"/>
    <mergeCell ref="Z83:AA83"/>
    <mergeCell ref="Q82:R82"/>
    <mergeCell ref="S82:T82"/>
    <mergeCell ref="U82:V82"/>
    <mergeCell ref="W82:X82"/>
    <mergeCell ref="Y82:Z82"/>
    <mergeCell ref="F83:G83"/>
    <mergeCell ref="H83:I83"/>
    <mergeCell ref="J83:K83"/>
    <mergeCell ref="L83:M83"/>
    <mergeCell ref="N83:O83"/>
    <mergeCell ref="E82:F82"/>
    <mergeCell ref="G82:H82"/>
    <mergeCell ref="I82:J82"/>
    <mergeCell ref="K82:L82"/>
    <mergeCell ref="M82:N82"/>
    <mergeCell ref="O82:P82"/>
    <mergeCell ref="P81:Q81"/>
    <mergeCell ref="R81:S81"/>
    <mergeCell ref="T81:U81"/>
    <mergeCell ref="V81:W81"/>
    <mergeCell ref="X81:Y81"/>
    <mergeCell ref="Z81:AA81"/>
    <mergeCell ref="Q80:R80"/>
    <mergeCell ref="S80:T80"/>
    <mergeCell ref="U80:V80"/>
    <mergeCell ref="W80:X80"/>
    <mergeCell ref="Y80:Z80"/>
    <mergeCell ref="F81:G81"/>
    <mergeCell ref="H81:I81"/>
    <mergeCell ref="J81:K81"/>
    <mergeCell ref="L81:M81"/>
    <mergeCell ref="N81:O81"/>
    <mergeCell ref="E80:F80"/>
    <mergeCell ref="G80:H80"/>
    <mergeCell ref="I80:J80"/>
    <mergeCell ref="K80:L80"/>
    <mergeCell ref="M80:N80"/>
    <mergeCell ref="O80:P80"/>
    <mergeCell ref="P79:Q79"/>
    <mergeCell ref="R79:S79"/>
    <mergeCell ref="T79:U79"/>
    <mergeCell ref="V79:W79"/>
    <mergeCell ref="X79:Y79"/>
    <mergeCell ref="Z79:AA79"/>
    <mergeCell ref="Q78:R78"/>
    <mergeCell ref="S78:T78"/>
    <mergeCell ref="U78:V78"/>
    <mergeCell ref="W78:X78"/>
    <mergeCell ref="Y78:Z78"/>
    <mergeCell ref="F79:G79"/>
    <mergeCell ref="H79:I79"/>
    <mergeCell ref="J79:K79"/>
    <mergeCell ref="L79:M79"/>
    <mergeCell ref="N79:O79"/>
    <mergeCell ref="E78:F78"/>
    <mergeCell ref="G78:H78"/>
    <mergeCell ref="I78:J78"/>
    <mergeCell ref="K78:L78"/>
    <mergeCell ref="M78:N78"/>
    <mergeCell ref="O78:P78"/>
    <mergeCell ref="P77:Q77"/>
    <mergeCell ref="R77:S77"/>
    <mergeCell ref="T77:U77"/>
    <mergeCell ref="V77:W77"/>
    <mergeCell ref="X77:Y77"/>
    <mergeCell ref="Z77:AA77"/>
    <mergeCell ref="Q76:R76"/>
    <mergeCell ref="S76:T76"/>
    <mergeCell ref="U76:V76"/>
    <mergeCell ref="W76:X76"/>
    <mergeCell ref="Y76:Z76"/>
    <mergeCell ref="F77:G77"/>
    <mergeCell ref="H77:I77"/>
    <mergeCell ref="J77:K77"/>
    <mergeCell ref="L77:M77"/>
    <mergeCell ref="N77:O77"/>
    <mergeCell ref="E76:F76"/>
    <mergeCell ref="G76:H76"/>
    <mergeCell ref="I76:J76"/>
    <mergeCell ref="K76:L76"/>
    <mergeCell ref="M76:N76"/>
    <mergeCell ref="O76:P76"/>
    <mergeCell ref="P75:Q75"/>
    <mergeCell ref="R75:S75"/>
    <mergeCell ref="T75:U75"/>
    <mergeCell ref="V75:W75"/>
    <mergeCell ref="X75:Y75"/>
    <mergeCell ref="Z75:AA75"/>
    <mergeCell ref="Q74:R74"/>
    <mergeCell ref="S74:T74"/>
    <mergeCell ref="U74:V74"/>
    <mergeCell ref="W74:X74"/>
    <mergeCell ref="Y74:Z74"/>
    <mergeCell ref="F75:G75"/>
    <mergeCell ref="H75:I75"/>
    <mergeCell ref="J75:K75"/>
    <mergeCell ref="L75:M75"/>
    <mergeCell ref="N75:O75"/>
    <mergeCell ref="E74:F74"/>
    <mergeCell ref="G74:H74"/>
    <mergeCell ref="I74:J74"/>
    <mergeCell ref="K74:L74"/>
    <mergeCell ref="M74:N74"/>
    <mergeCell ref="O74:P74"/>
    <mergeCell ref="P73:Q73"/>
    <mergeCell ref="R73:S73"/>
    <mergeCell ref="T73:U73"/>
    <mergeCell ref="V73:W73"/>
    <mergeCell ref="X73:Y73"/>
    <mergeCell ref="Z73:AA73"/>
    <mergeCell ref="Q72:R72"/>
    <mergeCell ref="S72:T72"/>
    <mergeCell ref="U72:V72"/>
    <mergeCell ref="W72:X72"/>
    <mergeCell ref="Y72:Z72"/>
    <mergeCell ref="F73:G73"/>
    <mergeCell ref="H73:I73"/>
    <mergeCell ref="J73:K73"/>
    <mergeCell ref="L73:M73"/>
    <mergeCell ref="N73:O73"/>
    <mergeCell ref="E72:F72"/>
    <mergeCell ref="G72:H72"/>
    <mergeCell ref="I72:J72"/>
    <mergeCell ref="K72:L72"/>
    <mergeCell ref="M72:N72"/>
    <mergeCell ref="O72:P72"/>
    <mergeCell ref="P71:Q71"/>
    <mergeCell ref="R71:S71"/>
    <mergeCell ref="T71:U71"/>
    <mergeCell ref="V71:W71"/>
    <mergeCell ref="X71:Y71"/>
    <mergeCell ref="Z71:AA71"/>
    <mergeCell ref="Q70:R70"/>
    <mergeCell ref="S70:T70"/>
    <mergeCell ref="U70:V70"/>
    <mergeCell ref="W70:X70"/>
    <mergeCell ref="Y70:Z70"/>
    <mergeCell ref="F71:G71"/>
    <mergeCell ref="H71:I71"/>
    <mergeCell ref="J71:K71"/>
    <mergeCell ref="L71:M71"/>
    <mergeCell ref="N71:O71"/>
    <mergeCell ref="E70:F70"/>
    <mergeCell ref="G70:H70"/>
    <mergeCell ref="I70:J70"/>
    <mergeCell ref="K70:L70"/>
    <mergeCell ref="M70:N70"/>
    <mergeCell ref="O70:P70"/>
    <mergeCell ref="P69:Q69"/>
    <mergeCell ref="R69:S69"/>
    <mergeCell ref="T69:U69"/>
    <mergeCell ref="V69:W69"/>
    <mergeCell ref="X69:Y69"/>
    <mergeCell ref="Z69:AA69"/>
    <mergeCell ref="Q68:R68"/>
    <mergeCell ref="S68:T68"/>
    <mergeCell ref="U68:V68"/>
    <mergeCell ref="W68:X68"/>
    <mergeCell ref="Y68:Z68"/>
    <mergeCell ref="F69:G69"/>
    <mergeCell ref="H69:I69"/>
    <mergeCell ref="J69:K69"/>
    <mergeCell ref="L69:M69"/>
    <mergeCell ref="N69:O69"/>
    <mergeCell ref="E68:F68"/>
    <mergeCell ref="G68:H68"/>
    <mergeCell ref="I68:J68"/>
    <mergeCell ref="K68:L68"/>
    <mergeCell ref="M68:N68"/>
    <mergeCell ref="O68:P68"/>
    <mergeCell ref="P67:Q67"/>
    <mergeCell ref="R67:S67"/>
    <mergeCell ref="T67:U67"/>
    <mergeCell ref="V67:W67"/>
    <mergeCell ref="X67:Y67"/>
    <mergeCell ref="Z67:AA67"/>
    <mergeCell ref="Q66:R66"/>
    <mergeCell ref="S66:T66"/>
    <mergeCell ref="U66:V66"/>
    <mergeCell ref="W66:X66"/>
    <mergeCell ref="Y66:Z66"/>
    <mergeCell ref="F67:G67"/>
    <mergeCell ref="H67:I67"/>
    <mergeCell ref="J67:K67"/>
    <mergeCell ref="L67:M67"/>
    <mergeCell ref="N67:O67"/>
    <mergeCell ref="E66:F66"/>
    <mergeCell ref="G66:H66"/>
    <mergeCell ref="I66:J66"/>
    <mergeCell ref="K66:L66"/>
    <mergeCell ref="M66:N66"/>
    <mergeCell ref="O66:P66"/>
    <mergeCell ref="P65:Q65"/>
    <mergeCell ref="R65:S65"/>
    <mergeCell ref="T65:U65"/>
    <mergeCell ref="V65:W65"/>
    <mergeCell ref="X65:Y65"/>
    <mergeCell ref="Z65:AA65"/>
    <mergeCell ref="Q64:R64"/>
    <mergeCell ref="S64:T64"/>
    <mergeCell ref="U64:V64"/>
    <mergeCell ref="W64:X64"/>
    <mergeCell ref="Y64:Z64"/>
    <mergeCell ref="F65:G65"/>
    <mergeCell ref="H65:I65"/>
    <mergeCell ref="J65:K65"/>
    <mergeCell ref="L65:M65"/>
    <mergeCell ref="N65:O65"/>
    <mergeCell ref="E64:F64"/>
    <mergeCell ref="G64:H64"/>
    <mergeCell ref="I64:J64"/>
    <mergeCell ref="K64:L64"/>
    <mergeCell ref="M64:N64"/>
    <mergeCell ref="O64:P64"/>
    <mergeCell ref="P63:Q63"/>
    <mergeCell ref="R63:S63"/>
    <mergeCell ref="T63:U63"/>
    <mergeCell ref="V63:W63"/>
    <mergeCell ref="X63:Y63"/>
    <mergeCell ref="Z63:AA63"/>
    <mergeCell ref="Q62:R62"/>
    <mergeCell ref="S62:T62"/>
    <mergeCell ref="U62:V62"/>
    <mergeCell ref="W62:X62"/>
    <mergeCell ref="Y62:Z62"/>
    <mergeCell ref="F63:G63"/>
    <mergeCell ref="H63:I63"/>
    <mergeCell ref="J63:K63"/>
    <mergeCell ref="L63:M63"/>
    <mergeCell ref="N63:O63"/>
    <mergeCell ref="E62:F62"/>
    <mergeCell ref="G62:H62"/>
    <mergeCell ref="I62:J62"/>
    <mergeCell ref="K62:L62"/>
    <mergeCell ref="M62:N62"/>
    <mergeCell ref="O62:P62"/>
    <mergeCell ref="P61:Q61"/>
    <mergeCell ref="R61:S61"/>
    <mergeCell ref="T61:U61"/>
    <mergeCell ref="V61:W61"/>
    <mergeCell ref="X61:Y61"/>
    <mergeCell ref="Z61:AA61"/>
    <mergeCell ref="Q60:R60"/>
    <mergeCell ref="S60:T60"/>
    <mergeCell ref="U60:V60"/>
    <mergeCell ref="W60:X60"/>
    <mergeCell ref="Y60:Z60"/>
    <mergeCell ref="F61:G61"/>
    <mergeCell ref="H61:I61"/>
    <mergeCell ref="J61:K61"/>
    <mergeCell ref="L61:M61"/>
    <mergeCell ref="N61:O61"/>
    <mergeCell ref="E60:F60"/>
    <mergeCell ref="G60:H60"/>
    <mergeCell ref="I60:J60"/>
    <mergeCell ref="K60:L60"/>
    <mergeCell ref="M60:N60"/>
    <mergeCell ref="O60:P60"/>
    <mergeCell ref="P59:Q59"/>
    <mergeCell ref="R59:S59"/>
    <mergeCell ref="T59:U59"/>
    <mergeCell ref="V59:W59"/>
    <mergeCell ref="X59:Y59"/>
    <mergeCell ref="Z59:AA59"/>
    <mergeCell ref="Q58:R58"/>
    <mergeCell ref="S58:T58"/>
    <mergeCell ref="U58:V58"/>
    <mergeCell ref="W58:X58"/>
    <mergeCell ref="Y58:Z58"/>
    <mergeCell ref="F59:G59"/>
    <mergeCell ref="H59:I59"/>
    <mergeCell ref="J59:K59"/>
    <mergeCell ref="L59:M59"/>
    <mergeCell ref="N59:O59"/>
    <mergeCell ref="E58:F58"/>
    <mergeCell ref="G58:H58"/>
    <mergeCell ref="I58:J58"/>
    <mergeCell ref="K58:L58"/>
    <mergeCell ref="M58:N58"/>
    <mergeCell ref="O58:P58"/>
    <mergeCell ref="P57:Q57"/>
    <mergeCell ref="R57:S57"/>
    <mergeCell ref="T57:U57"/>
    <mergeCell ref="V57:W57"/>
    <mergeCell ref="X57:Y57"/>
    <mergeCell ref="Z57:AA57"/>
    <mergeCell ref="Q56:R56"/>
    <mergeCell ref="S56:T56"/>
    <mergeCell ref="U56:V56"/>
    <mergeCell ref="W56:X56"/>
    <mergeCell ref="Y56:Z56"/>
    <mergeCell ref="F57:G57"/>
    <mergeCell ref="H57:I57"/>
    <mergeCell ref="J57:K57"/>
    <mergeCell ref="L57:M57"/>
    <mergeCell ref="N57:O57"/>
    <mergeCell ref="E56:F56"/>
    <mergeCell ref="G56:H56"/>
    <mergeCell ref="I56:J56"/>
    <mergeCell ref="K56:L56"/>
    <mergeCell ref="M56:N56"/>
    <mergeCell ref="O56:P56"/>
    <mergeCell ref="P55:Q55"/>
    <mergeCell ref="R55:S55"/>
    <mergeCell ref="T55:U55"/>
    <mergeCell ref="V55:W55"/>
    <mergeCell ref="X55:Y55"/>
    <mergeCell ref="Z55:AA55"/>
    <mergeCell ref="Q54:R54"/>
    <mergeCell ref="S54:T54"/>
    <mergeCell ref="U54:V54"/>
    <mergeCell ref="W54:X54"/>
    <mergeCell ref="Y54:Z54"/>
    <mergeCell ref="F55:G55"/>
    <mergeCell ref="H55:I55"/>
    <mergeCell ref="J55:K55"/>
    <mergeCell ref="L55:M55"/>
    <mergeCell ref="N55:O55"/>
    <mergeCell ref="E54:F54"/>
    <mergeCell ref="G54:H54"/>
    <mergeCell ref="I54:J54"/>
    <mergeCell ref="K54:L54"/>
    <mergeCell ref="M54:N54"/>
    <mergeCell ref="O54:P54"/>
    <mergeCell ref="P53:Q53"/>
    <mergeCell ref="R53:S53"/>
    <mergeCell ref="T53:U53"/>
    <mergeCell ref="V53:W53"/>
    <mergeCell ref="X53:Y53"/>
    <mergeCell ref="Z53:AA53"/>
    <mergeCell ref="Q52:R52"/>
    <mergeCell ref="S52:T52"/>
    <mergeCell ref="U52:V52"/>
    <mergeCell ref="W52:X52"/>
    <mergeCell ref="Y52:Z52"/>
    <mergeCell ref="F53:G53"/>
    <mergeCell ref="H53:I53"/>
    <mergeCell ref="J53:K53"/>
    <mergeCell ref="L53:M53"/>
    <mergeCell ref="N53:O53"/>
    <mergeCell ref="E52:F52"/>
    <mergeCell ref="G52:H52"/>
    <mergeCell ref="I52:J52"/>
    <mergeCell ref="K52:L52"/>
    <mergeCell ref="M52:N52"/>
    <mergeCell ref="O52:P52"/>
    <mergeCell ref="P51:Q51"/>
    <mergeCell ref="R51:S51"/>
    <mergeCell ref="T51:U51"/>
    <mergeCell ref="V51:W51"/>
    <mergeCell ref="X51:Y51"/>
    <mergeCell ref="Z51:AA51"/>
    <mergeCell ref="Q50:R50"/>
    <mergeCell ref="S50:T50"/>
    <mergeCell ref="U50:V50"/>
    <mergeCell ref="W50:X50"/>
    <mergeCell ref="Y50:Z50"/>
    <mergeCell ref="F51:G51"/>
    <mergeCell ref="H51:I51"/>
    <mergeCell ref="J51:K51"/>
    <mergeCell ref="L51:M51"/>
    <mergeCell ref="N51:O51"/>
    <mergeCell ref="E50:F50"/>
    <mergeCell ref="G50:H50"/>
    <mergeCell ref="I50:J50"/>
    <mergeCell ref="K50:L50"/>
    <mergeCell ref="M50:N50"/>
    <mergeCell ref="O50:P50"/>
    <mergeCell ref="P49:Q49"/>
    <mergeCell ref="R49:S49"/>
    <mergeCell ref="T49:U49"/>
    <mergeCell ref="V49:W49"/>
    <mergeCell ref="X49:Y49"/>
    <mergeCell ref="Z49:AA49"/>
    <mergeCell ref="Q48:R48"/>
    <mergeCell ref="S48:T48"/>
    <mergeCell ref="U48:V48"/>
    <mergeCell ref="W48:X48"/>
    <mergeCell ref="Y48:Z48"/>
    <mergeCell ref="F49:G49"/>
    <mergeCell ref="H49:I49"/>
    <mergeCell ref="J49:K49"/>
    <mergeCell ref="L49:M49"/>
    <mergeCell ref="N49:O49"/>
    <mergeCell ref="E48:F48"/>
    <mergeCell ref="G48:H48"/>
    <mergeCell ref="I48:J48"/>
    <mergeCell ref="K48:L48"/>
    <mergeCell ref="M48:N48"/>
    <mergeCell ref="O48:P48"/>
    <mergeCell ref="P47:Q47"/>
    <mergeCell ref="R47:S47"/>
    <mergeCell ref="T47:U47"/>
    <mergeCell ref="V47:W47"/>
    <mergeCell ref="X47:Y47"/>
    <mergeCell ref="Z47:AA47"/>
    <mergeCell ref="Q46:R46"/>
    <mergeCell ref="S46:T46"/>
    <mergeCell ref="U46:V46"/>
    <mergeCell ref="W46:X46"/>
    <mergeCell ref="Y46:Z46"/>
    <mergeCell ref="F47:G47"/>
    <mergeCell ref="H47:I47"/>
    <mergeCell ref="J47:K47"/>
    <mergeCell ref="L47:M47"/>
    <mergeCell ref="N47:O47"/>
    <mergeCell ref="E46:F46"/>
    <mergeCell ref="G46:H46"/>
    <mergeCell ref="I46:J46"/>
    <mergeCell ref="K46:L46"/>
    <mergeCell ref="M46:N46"/>
    <mergeCell ref="O46:P46"/>
    <mergeCell ref="P45:Q45"/>
    <mergeCell ref="R45:S45"/>
    <mergeCell ref="T45:U45"/>
    <mergeCell ref="V45:W45"/>
    <mergeCell ref="X45:Y45"/>
    <mergeCell ref="Z45:AA45"/>
    <mergeCell ref="Q44:R44"/>
    <mergeCell ref="S44:T44"/>
    <mergeCell ref="U44:V44"/>
    <mergeCell ref="W44:X44"/>
    <mergeCell ref="Y44:Z44"/>
    <mergeCell ref="F45:G45"/>
    <mergeCell ref="H45:I45"/>
    <mergeCell ref="J45:K45"/>
    <mergeCell ref="L45:M45"/>
    <mergeCell ref="N45:O45"/>
    <mergeCell ref="E44:F44"/>
    <mergeCell ref="G44:H44"/>
    <mergeCell ref="I44:J44"/>
    <mergeCell ref="K44:L44"/>
    <mergeCell ref="M44:N44"/>
    <mergeCell ref="O44:P44"/>
    <mergeCell ref="P43:Q43"/>
    <mergeCell ref="R43:S43"/>
    <mergeCell ref="T43:U43"/>
    <mergeCell ref="V43:W43"/>
    <mergeCell ref="X43:Y43"/>
    <mergeCell ref="Z43:AA43"/>
    <mergeCell ref="Q42:R42"/>
    <mergeCell ref="S42:T42"/>
    <mergeCell ref="U42:V42"/>
    <mergeCell ref="W42:X42"/>
    <mergeCell ref="Y42:Z42"/>
    <mergeCell ref="F43:G43"/>
    <mergeCell ref="H43:I43"/>
    <mergeCell ref="J43:K43"/>
    <mergeCell ref="L43:M43"/>
    <mergeCell ref="N43:O43"/>
    <mergeCell ref="E42:F42"/>
    <mergeCell ref="G42:H42"/>
    <mergeCell ref="I42:J42"/>
    <mergeCell ref="K42:L42"/>
    <mergeCell ref="M42:N42"/>
    <mergeCell ref="O42:P42"/>
    <mergeCell ref="P41:Q41"/>
    <mergeCell ref="R41:S41"/>
    <mergeCell ref="T41:U41"/>
    <mergeCell ref="V41:W41"/>
    <mergeCell ref="X41:Y41"/>
    <mergeCell ref="Z41:AA41"/>
    <mergeCell ref="Q40:R40"/>
    <mergeCell ref="S40:T40"/>
    <mergeCell ref="U40:V40"/>
    <mergeCell ref="W40:X40"/>
    <mergeCell ref="Y40:Z40"/>
    <mergeCell ref="F41:G41"/>
    <mergeCell ref="H41:I41"/>
    <mergeCell ref="J41:K41"/>
    <mergeCell ref="L41:M41"/>
    <mergeCell ref="N41:O41"/>
    <mergeCell ref="E40:F40"/>
    <mergeCell ref="G40:H40"/>
    <mergeCell ref="I40:J40"/>
    <mergeCell ref="K40:L40"/>
    <mergeCell ref="M40:N40"/>
    <mergeCell ref="O40:P40"/>
    <mergeCell ref="P39:Q39"/>
    <mergeCell ref="R39:S39"/>
    <mergeCell ref="T39:U39"/>
    <mergeCell ref="V39:W39"/>
    <mergeCell ref="X39:Y39"/>
    <mergeCell ref="Z39:AA39"/>
    <mergeCell ref="Q38:R38"/>
    <mergeCell ref="S38:T38"/>
    <mergeCell ref="U38:V38"/>
    <mergeCell ref="W38:X38"/>
    <mergeCell ref="Y38:Z38"/>
    <mergeCell ref="F39:G39"/>
    <mergeCell ref="H39:I39"/>
    <mergeCell ref="J39:K39"/>
    <mergeCell ref="L39:M39"/>
    <mergeCell ref="N39:O39"/>
    <mergeCell ref="E38:F38"/>
    <mergeCell ref="G38:H38"/>
    <mergeCell ref="I38:J38"/>
    <mergeCell ref="K38:L38"/>
    <mergeCell ref="M38:N38"/>
    <mergeCell ref="O38:P38"/>
    <mergeCell ref="P37:Q37"/>
    <mergeCell ref="R37:S37"/>
    <mergeCell ref="T37:U37"/>
    <mergeCell ref="V37:W37"/>
    <mergeCell ref="X37:Y37"/>
    <mergeCell ref="Z37:AA37"/>
    <mergeCell ref="Q36:R36"/>
    <mergeCell ref="S36:T36"/>
    <mergeCell ref="U36:V36"/>
    <mergeCell ref="W36:X36"/>
    <mergeCell ref="Y36:Z36"/>
    <mergeCell ref="F37:G37"/>
    <mergeCell ref="H37:I37"/>
    <mergeCell ref="J37:K37"/>
    <mergeCell ref="L37:M37"/>
    <mergeCell ref="N37:O37"/>
    <mergeCell ref="E36:F36"/>
    <mergeCell ref="G36:H36"/>
    <mergeCell ref="I36:J36"/>
    <mergeCell ref="K36:L36"/>
    <mergeCell ref="M36:N36"/>
    <mergeCell ref="O36:P36"/>
    <mergeCell ref="P35:Q35"/>
    <mergeCell ref="R35:S35"/>
    <mergeCell ref="T35:U35"/>
    <mergeCell ref="V35:W35"/>
    <mergeCell ref="X35:Y35"/>
    <mergeCell ref="Z35:AA35"/>
    <mergeCell ref="Q34:R34"/>
    <mergeCell ref="S34:T34"/>
    <mergeCell ref="U34:V34"/>
    <mergeCell ref="W34:X34"/>
    <mergeCell ref="Y34:Z34"/>
    <mergeCell ref="F35:G35"/>
    <mergeCell ref="H35:I35"/>
    <mergeCell ref="J35:K35"/>
    <mergeCell ref="L35:M35"/>
    <mergeCell ref="N35:O35"/>
    <mergeCell ref="E34:F34"/>
    <mergeCell ref="G34:H34"/>
    <mergeCell ref="I34:J34"/>
    <mergeCell ref="K34:L34"/>
    <mergeCell ref="M34:N34"/>
    <mergeCell ref="O34:P34"/>
    <mergeCell ref="P33:Q33"/>
    <mergeCell ref="R33:S33"/>
    <mergeCell ref="T33:U33"/>
    <mergeCell ref="V33:W33"/>
    <mergeCell ref="X33:Y33"/>
    <mergeCell ref="Z33:AA33"/>
    <mergeCell ref="Q32:R32"/>
    <mergeCell ref="S32:T32"/>
    <mergeCell ref="U32:V32"/>
    <mergeCell ref="W32:X32"/>
    <mergeCell ref="Y32:Z32"/>
    <mergeCell ref="F33:G33"/>
    <mergeCell ref="H33:I33"/>
    <mergeCell ref="J33:K33"/>
    <mergeCell ref="L33:M33"/>
    <mergeCell ref="N33:O33"/>
    <mergeCell ref="E32:F32"/>
    <mergeCell ref="G32:H32"/>
    <mergeCell ref="I32:J32"/>
    <mergeCell ref="K32:L32"/>
    <mergeCell ref="M32:N32"/>
    <mergeCell ref="O32:P32"/>
    <mergeCell ref="P31:Q31"/>
    <mergeCell ref="R31:S31"/>
    <mergeCell ref="T31:U31"/>
    <mergeCell ref="V31:W31"/>
    <mergeCell ref="X31:Y31"/>
    <mergeCell ref="Z31:AA31"/>
    <mergeCell ref="Q30:R30"/>
    <mergeCell ref="S30:T30"/>
    <mergeCell ref="U30:V30"/>
    <mergeCell ref="W30:X30"/>
    <mergeCell ref="Y30:Z30"/>
    <mergeCell ref="F31:G31"/>
    <mergeCell ref="H31:I31"/>
    <mergeCell ref="J31:K31"/>
    <mergeCell ref="L31:M31"/>
    <mergeCell ref="N31:O31"/>
    <mergeCell ref="E30:F30"/>
    <mergeCell ref="G30:H30"/>
    <mergeCell ref="I30:J30"/>
    <mergeCell ref="K30:L30"/>
    <mergeCell ref="M30:N30"/>
    <mergeCell ref="O30:P30"/>
    <mergeCell ref="P29:Q29"/>
    <mergeCell ref="R29:S29"/>
    <mergeCell ref="T29:U29"/>
    <mergeCell ref="V29:W29"/>
    <mergeCell ref="X29:Y29"/>
    <mergeCell ref="Z29:AA29"/>
    <mergeCell ref="Q28:R28"/>
    <mergeCell ref="S28:T28"/>
    <mergeCell ref="U28:V28"/>
    <mergeCell ref="W28:X28"/>
    <mergeCell ref="Y28:Z28"/>
    <mergeCell ref="F29:G29"/>
    <mergeCell ref="H29:I29"/>
    <mergeCell ref="J29:K29"/>
    <mergeCell ref="L29:M29"/>
    <mergeCell ref="N29:O29"/>
    <mergeCell ref="E28:F28"/>
    <mergeCell ref="G28:H28"/>
    <mergeCell ref="I28:J28"/>
    <mergeCell ref="K28:L28"/>
    <mergeCell ref="M28:N28"/>
    <mergeCell ref="O28:P28"/>
    <mergeCell ref="P27:Q27"/>
    <mergeCell ref="R27:S27"/>
    <mergeCell ref="T27:U27"/>
    <mergeCell ref="V27:W27"/>
    <mergeCell ref="X27:Y27"/>
    <mergeCell ref="Z27:AA27"/>
    <mergeCell ref="Q26:R26"/>
    <mergeCell ref="S26:T26"/>
    <mergeCell ref="U26:V26"/>
    <mergeCell ref="W26:X26"/>
    <mergeCell ref="Y26:Z26"/>
    <mergeCell ref="F27:G27"/>
    <mergeCell ref="H27:I27"/>
    <mergeCell ref="J27:K27"/>
    <mergeCell ref="L27:M27"/>
    <mergeCell ref="N27:O27"/>
    <mergeCell ref="E26:F26"/>
    <mergeCell ref="G26:H26"/>
    <mergeCell ref="I26:J26"/>
    <mergeCell ref="K26:L26"/>
    <mergeCell ref="M26:N26"/>
    <mergeCell ref="O26:P26"/>
    <mergeCell ref="P25:Q25"/>
    <mergeCell ref="R25:S25"/>
    <mergeCell ref="T25:U25"/>
    <mergeCell ref="V25:W25"/>
    <mergeCell ref="X25:Y25"/>
    <mergeCell ref="Z25:AA25"/>
    <mergeCell ref="Q24:R24"/>
    <mergeCell ref="S24:T24"/>
    <mergeCell ref="U24:V24"/>
    <mergeCell ref="W24:X24"/>
    <mergeCell ref="Y24:Z24"/>
    <mergeCell ref="F25:G25"/>
    <mergeCell ref="H25:I25"/>
    <mergeCell ref="J25:K25"/>
    <mergeCell ref="L25:M25"/>
    <mergeCell ref="N25:O25"/>
    <mergeCell ref="E24:F24"/>
    <mergeCell ref="G24:H24"/>
    <mergeCell ref="I24:J24"/>
    <mergeCell ref="K24:L24"/>
    <mergeCell ref="M24:N24"/>
    <mergeCell ref="O24:P24"/>
    <mergeCell ref="P23:Q23"/>
    <mergeCell ref="R23:S23"/>
    <mergeCell ref="T23:U23"/>
    <mergeCell ref="V23:W23"/>
    <mergeCell ref="X23:Y23"/>
    <mergeCell ref="Z23:AA23"/>
    <mergeCell ref="Q22:R22"/>
    <mergeCell ref="S22:T22"/>
    <mergeCell ref="U22:V22"/>
    <mergeCell ref="W22:X22"/>
    <mergeCell ref="Y22:Z22"/>
    <mergeCell ref="F23:G23"/>
    <mergeCell ref="H23:I23"/>
    <mergeCell ref="J23:K23"/>
    <mergeCell ref="L23:M23"/>
    <mergeCell ref="N23:O23"/>
    <mergeCell ref="E22:F22"/>
    <mergeCell ref="G22:H22"/>
    <mergeCell ref="I22:J22"/>
    <mergeCell ref="K22:L22"/>
    <mergeCell ref="M22:N22"/>
    <mergeCell ref="O22:P22"/>
    <mergeCell ref="P21:Q21"/>
    <mergeCell ref="R21:S21"/>
    <mergeCell ref="T21:U21"/>
    <mergeCell ref="V21:W21"/>
    <mergeCell ref="X21:Y21"/>
    <mergeCell ref="Z21:AA21"/>
    <mergeCell ref="Q20:R20"/>
    <mergeCell ref="S20:T20"/>
    <mergeCell ref="U20:V20"/>
    <mergeCell ref="W20:X20"/>
    <mergeCell ref="Y20:Z20"/>
    <mergeCell ref="F21:G21"/>
    <mergeCell ref="H21:I21"/>
    <mergeCell ref="J21:K21"/>
    <mergeCell ref="L21:M21"/>
    <mergeCell ref="N21:O21"/>
    <mergeCell ref="E20:F20"/>
    <mergeCell ref="G20:H20"/>
    <mergeCell ref="I20:J20"/>
    <mergeCell ref="K20:L20"/>
    <mergeCell ref="M20:N20"/>
    <mergeCell ref="O20:P20"/>
    <mergeCell ref="P19:Q19"/>
    <mergeCell ref="R19:S19"/>
    <mergeCell ref="T19:U19"/>
    <mergeCell ref="V19:W19"/>
    <mergeCell ref="X19:Y19"/>
    <mergeCell ref="Z19:AA19"/>
    <mergeCell ref="Q18:R18"/>
    <mergeCell ref="S18:T18"/>
    <mergeCell ref="U18:V18"/>
    <mergeCell ref="W18:X18"/>
    <mergeCell ref="Y18:Z18"/>
    <mergeCell ref="F19:G19"/>
    <mergeCell ref="H19:I19"/>
    <mergeCell ref="J19:K19"/>
    <mergeCell ref="L19:M19"/>
    <mergeCell ref="N19:O19"/>
    <mergeCell ref="E18:F18"/>
    <mergeCell ref="G18:H18"/>
    <mergeCell ref="I18:J18"/>
    <mergeCell ref="K18:L18"/>
    <mergeCell ref="M18:N18"/>
    <mergeCell ref="O18:P18"/>
    <mergeCell ref="P17:Q17"/>
    <mergeCell ref="R17:S17"/>
    <mergeCell ref="T17:U17"/>
    <mergeCell ref="V17:W17"/>
    <mergeCell ref="X17:Y17"/>
    <mergeCell ref="Z17:AA17"/>
    <mergeCell ref="Q16:R16"/>
    <mergeCell ref="S16:T16"/>
    <mergeCell ref="U16:V16"/>
    <mergeCell ref="W16:X16"/>
    <mergeCell ref="Y16:Z16"/>
    <mergeCell ref="F17:G17"/>
    <mergeCell ref="H17:I17"/>
    <mergeCell ref="J17:K17"/>
    <mergeCell ref="L17:M17"/>
    <mergeCell ref="N17:O17"/>
    <mergeCell ref="E16:F16"/>
    <mergeCell ref="G16:H16"/>
    <mergeCell ref="I16:J16"/>
    <mergeCell ref="K16:L16"/>
    <mergeCell ref="M16:N16"/>
    <mergeCell ref="O16:P16"/>
    <mergeCell ref="P15:Q15"/>
    <mergeCell ref="R15:S15"/>
    <mergeCell ref="T15:U15"/>
    <mergeCell ref="V15:W15"/>
    <mergeCell ref="X15:Y15"/>
    <mergeCell ref="Z15:AA15"/>
    <mergeCell ref="Q14:R14"/>
    <mergeCell ref="S14:T14"/>
    <mergeCell ref="U14:V14"/>
    <mergeCell ref="W14:X14"/>
    <mergeCell ref="Y14:Z14"/>
    <mergeCell ref="F15:G15"/>
    <mergeCell ref="H15:I15"/>
    <mergeCell ref="J15:K15"/>
    <mergeCell ref="L15:M15"/>
    <mergeCell ref="N15:O15"/>
    <mergeCell ref="E14:F14"/>
    <mergeCell ref="G14:H14"/>
    <mergeCell ref="I14:J14"/>
    <mergeCell ref="K14:L14"/>
    <mergeCell ref="M14:N14"/>
    <mergeCell ref="O14:P14"/>
    <mergeCell ref="P13:Q13"/>
    <mergeCell ref="R13:S13"/>
    <mergeCell ref="T13:U13"/>
    <mergeCell ref="V13:W13"/>
    <mergeCell ref="X13:Y13"/>
    <mergeCell ref="Z13:AA13"/>
    <mergeCell ref="Q12:R12"/>
    <mergeCell ref="S12:T12"/>
    <mergeCell ref="U12:V12"/>
    <mergeCell ref="W12:X12"/>
    <mergeCell ref="Y12:Z12"/>
    <mergeCell ref="F13:G13"/>
    <mergeCell ref="H13:I13"/>
    <mergeCell ref="J13:K13"/>
    <mergeCell ref="L13:M13"/>
    <mergeCell ref="N13:O13"/>
    <mergeCell ref="E12:F12"/>
    <mergeCell ref="G12:H12"/>
    <mergeCell ref="I12:J12"/>
    <mergeCell ref="K12:L12"/>
    <mergeCell ref="M12:N12"/>
    <mergeCell ref="O12:P12"/>
    <mergeCell ref="P11:Q11"/>
    <mergeCell ref="R11:S11"/>
    <mergeCell ref="T11:U11"/>
    <mergeCell ref="V11:W11"/>
    <mergeCell ref="X11:Y11"/>
    <mergeCell ref="Z11:AA11"/>
    <mergeCell ref="Q10:R10"/>
    <mergeCell ref="S10:T10"/>
    <mergeCell ref="U10:V10"/>
    <mergeCell ref="W10:X10"/>
    <mergeCell ref="Y10:Z10"/>
    <mergeCell ref="F11:G11"/>
    <mergeCell ref="H11:I11"/>
    <mergeCell ref="J11:K11"/>
    <mergeCell ref="L11:M11"/>
    <mergeCell ref="N11:O11"/>
    <mergeCell ref="E10:F10"/>
    <mergeCell ref="G10:H10"/>
    <mergeCell ref="I10:J10"/>
    <mergeCell ref="K10:L10"/>
    <mergeCell ref="M10:N10"/>
    <mergeCell ref="O10:P10"/>
    <mergeCell ref="P9:Q9"/>
    <mergeCell ref="R9:S9"/>
    <mergeCell ref="T9:U9"/>
    <mergeCell ref="V9:W9"/>
    <mergeCell ref="X9:Y9"/>
    <mergeCell ref="Z9:AA9"/>
    <mergeCell ref="Q8:R8"/>
    <mergeCell ref="S8:T8"/>
    <mergeCell ref="U8:V8"/>
    <mergeCell ref="W8:X8"/>
    <mergeCell ref="Y8:Z8"/>
    <mergeCell ref="F9:G9"/>
    <mergeCell ref="H9:I9"/>
    <mergeCell ref="J9:K9"/>
    <mergeCell ref="L9:M9"/>
    <mergeCell ref="N9:O9"/>
    <mergeCell ref="E8:F8"/>
    <mergeCell ref="G8:H8"/>
    <mergeCell ref="I8:J8"/>
    <mergeCell ref="K8:L8"/>
    <mergeCell ref="M8:N8"/>
    <mergeCell ref="O8:P8"/>
    <mergeCell ref="P7:Q7"/>
    <mergeCell ref="R7:S7"/>
    <mergeCell ref="T7:U7"/>
    <mergeCell ref="V7:W7"/>
    <mergeCell ref="X7:Y7"/>
    <mergeCell ref="Z7:AA7"/>
    <mergeCell ref="Q6:R6"/>
    <mergeCell ref="S6:T6"/>
    <mergeCell ref="U6:V6"/>
    <mergeCell ref="W6:X6"/>
    <mergeCell ref="Y6:Z6"/>
    <mergeCell ref="F7:G7"/>
    <mergeCell ref="H7:I7"/>
    <mergeCell ref="J7:K7"/>
    <mergeCell ref="L7:M7"/>
    <mergeCell ref="N7:O7"/>
    <mergeCell ref="E6:F6"/>
    <mergeCell ref="G6:H6"/>
    <mergeCell ref="I6:J6"/>
    <mergeCell ref="K6:L6"/>
    <mergeCell ref="M6:N6"/>
    <mergeCell ref="O6:P6"/>
    <mergeCell ref="P5:Q5"/>
    <mergeCell ref="R5:S5"/>
    <mergeCell ref="T5:U5"/>
    <mergeCell ref="V5:W5"/>
    <mergeCell ref="X5:Y5"/>
    <mergeCell ref="Z5:AA5"/>
    <mergeCell ref="Q4:R4"/>
    <mergeCell ref="S4:T4"/>
    <mergeCell ref="U4:V4"/>
    <mergeCell ref="W4:X4"/>
    <mergeCell ref="Y4:Z4"/>
    <mergeCell ref="F5:G5"/>
    <mergeCell ref="H5:I5"/>
    <mergeCell ref="J5:K5"/>
    <mergeCell ref="L5:M5"/>
    <mergeCell ref="N5:O5"/>
    <mergeCell ref="E4:F4"/>
    <mergeCell ref="G4:H4"/>
    <mergeCell ref="I4:J4"/>
    <mergeCell ref="K4:L4"/>
    <mergeCell ref="M4:N4"/>
    <mergeCell ref="O4:P4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AC141"/>
  <sheetViews>
    <sheetView topLeftCell="B1" zoomScale="145" zoomScaleNormal="145" workbookViewId="0">
      <selection activeCell="AC2" sqref="AC2"/>
    </sheetView>
  </sheetViews>
  <sheetFormatPr baseColWidth="10" defaultColWidth="10.7109375" defaultRowHeight="12.75" x14ac:dyDescent="0.2"/>
  <cols>
    <col min="1" max="1" width="3.28515625" style="445" hidden="1" customWidth="1"/>
    <col min="2" max="2" width="9.7109375" style="460" customWidth="1"/>
    <col min="3" max="3" width="6.7109375" style="445" customWidth="1"/>
    <col min="4" max="4" width="6.5703125" style="445" customWidth="1"/>
    <col min="5" max="22" width="1.7109375" style="445" customWidth="1"/>
    <col min="23" max="23" width="2.28515625" style="445" customWidth="1"/>
    <col min="24" max="24" width="2.7109375" style="445" bestFit="1" customWidth="1"/>
    <col min="25" max="25" width="1.7109375" style="445" customWidth="1"/>
    <col min="26" max="26" width="2.7109375" style="445" bestFit="1" customWidth="1"/>
    <col min="27" max="27" width="1.7109375" style="445" customWidth="1"/>
    <col min="28" max="16384" width="10.7109375" style="445"/>
  </cols>
  <sheetData>
    <row r="1" spans="2:29" s="330" customFormat="1" ht="11.25" x14ac:dyDescent="0.2">
      <c r="B1" s="403" t="s">
        <v>274</v>
      </c>
      <c r="C1" s="370" t="s">
        <v>275</v>
      </c>
      <c r="D1" s="370" t="s">
        <v>276</v>
      </c>
      <c r="E1" s="455" t="s">
        <v>277</v>
      </c>
      <c r="AA1" s="333"/>
      <c r="AC1" s="455" t="s">
        <v>358</v>
      </c>
    </row>
    <row r="2" spans="2:29" s="330" customFormat="1" ht="11.25" x14ac:dyDescent="0.2">
      <c r="B2" s="404" t="s">
        <v>279</v>
      </c>
      <c r="C2" s="371"/>
      <c r="D2" s="371"/>
      <c r="E2" s="455" t="s">
        <v>278</v>
      </c>
      <c r="AA2" s="334"/>
      <c r="AC2" s="455" t="s">
        <v>359</v>
      </c>
    </row>
    <row r="3" spans="2:29" s="330" customFormat="1" ht="11.25" x14ac:dyDescent="0.2">
      <c r="B3" s="462"/>
      <c r="C3" s="372"/>
      <c r="D3" s="372"/>
      <c r="E3" s="456"/>
      <c r="F3" s="457">
        <v>1.00000000001</v>
      </c>
      <c r="G3" s="456"/>
      <c r="H3" s="457">
        <v>2.00000000001</v>
      </c>
      <c r="I3" s="456"/>
      <c r="J3" s="457">
        <v>3.00000000001</v>
      </c>
      <c r="K3" s="456"/>
      <c r="L3" s="457">
        <v>4.00000000001</v>
      </c>
      <c r="M3" s="456"/>
      <c r="N3" s="457">
        <v>5.00000000001</v>
      </c>
      <c r="O3" s="456"/>
      <c r="P3" s="457">
        <v>6.00000000001</v>
      </c>
      <c r="Q3" s="456"/>
      <c r="R3" s="457">
        <v>7.00000000001</v>
      </c>
      <c r="S3" s="456"/>
      <c r="T3" s="457">
        <v>8.0000000000099991</v>
      </c>
      <c r="U3" s="456"/>
      <c r="V3" s="457">
        <v>8.0000000000099991</v>
      </c>
      <c r="W3" s="456"/>
      <c r="X3" s="457">
        <v>10.000000000009999</v>
      </c>
      <c r="Y3" s="456"/>
      <c r="Z3" s="457">
        <v>11.000000000009999</v>
      </c>
      <c r="AA3" s="458"/>
      <c r="AC3" s="455" t="s">
        <v>542</v>
      </c>
    </row>
    <row r="4" spans="2:29" s="330" customFormat="1" ht="11.25" x14ac:dyDescent="0.2">
      <c r="B4" s="406" t="s">
        <v>541</v>
      </c>
      <c r="C4" s="372" t="s">
        <v>549</v>
      </c>
      <c r="D4" s="372" t="s">
        <v>360</v>
      </c>
      <c r="E4" s="486">
        <v>4.5</v>
      </c>
      <c r="F4" s="487"/>
      <c r="G4" s="486">
        <v>6.75</v>
      </c>
      <c r="H4" s="487"/>
      <c r="I4" s="486">
        <v>6.75</v>
      </c>
      <c r="J4" s="487"/>
      <c r="K4" s="486">
        <v>6.75</v>
      </c>
      <c r="L4" s="487"/>
      <c r="M4" s="486">
        <v>6.75</v>
      </c>
      <c r="N4" s="487"/>
      <c r="O4" s="486">
        <v>6.75</v>
      </c>
      <c r="P4" s="487"/>
      <c r="Q4" s="486">
        <v>6.75</v>
      </c>
      <c r="R4" s="487"/>
      <c r="S4" s="486">
        <v>6.75</v>
      </c>
      <c r="T4" s="487"/>
      <c r="U4" s="486">
        <v>6.75</v>
      </c>
      <c r="V4" s="487"/>
      <c r="W4" s="486">
        <v>4.5</v>
      </c>
      <c r="X4" s="487"/>
      <c r="Y4" s="486"/>
      <c r="Z4" s="487"/>
      <c r="AA4" s="402"/>
      <c r="AC4" s="455" t="s">
        <v>543</v>
      </c>
    </row>
    <row r="5" spans="2:29" s="330" customFormat="1" ht="11.25" x14ac:dyDescent="0.2">
      <c r="B5" s="405" t="s">
        <v>449</v>
      </c>
      <c r="C5" s="372"/>
      <c r="D5" s="372"/>
      <c r="E5" s="402"/>
      <c r="F5" s="486" t="s">
        <v>550</v>
      </c>
      <c r="G5" s="487"/>
      <c r="H5" s="486" t="s">
        <v>551</v>
      </c>
      <c r="I5" s="487"/>
      <c r="J5" s="486" t="s">
        <v>552</v>
      </c>
      <c r="K5" s="487"/>
      <c r="L5" s="486" t="s">
        <v>565</v>
      </c>
      <c r="M5" s="487"/>
      <c r="N5" s="486" t="s">
        <v>566</v>
      </c>
      <c r="O5" s="487"/>
      <c r="P5" s="486" t="s">
        <v>565</v>
      </c>
      <c r="Q5" s="487"/>
      <c r="R5" s="486" t="s">
        <v>552</v>
      </c>
      <c r="S5" s="487"/>
      <c r="T5" s="486" t="s">
        <v>551</v>
      </c>
      <c r="U5" s="487"/>
      <c r="V5" s="486" t="s">
        <v>550</v>
      </c>
      <c r="W5" s="487"/>
      <c r="X5" s="486"/>
      <c r="Y5" s="487"/>
      <c r="Z5" s="486"/>
      <c r="AA5" s="487"/>
    </row>
    <row r="6" spans="2:29" s="330" customFormat="1" ht="11.25" x14ac:dyDescent="0.2">
      <c r="B6" s="406" t="s">
        <v>544</v>
      </c>
      <c r="C6" s="372" t="s">
        <v>555</v>
      </c>
      <c r="D6" s="372" t="s">
        <v>360</v>
      </c>
      <c r="E6" s="486">
        <v>4.5</v>
      </c>
      <c r="F6" s="487"/>
      <c r="G6" s="486">
        <v>6.75</v>
      </c>
      <c r="H6" s="487"/>
      <c r="I6" s="486">
        <v>6.75</v>
      </c>
      <c r="J6" s="487"/>
      <c r="K6" s="486">
        <v>6.75</v>
      </c>
      <c r="L6" s="487"/>
      <c r="M6" s="486">
        <v>4.5</v>
      </c>
      <c r="N6" s="487"/>
      <c r="O6" s="486">
        <v>4.5</v>
      </c>
      <c r="P6" s="487"/>
      <c r="Q6" s="486">
        <v>6.75</v>
      </c>
      <c r="R6" s="487"/>
      <c r="S6" s="486">
        <v>6.75</v>
      </c>
      <c r="T6" s="487"/>
      <c r="U6" s="486">
        <v>6.75</v>
      </c>
      <c r="V6" s="487"/>
      <c r="W6" s="486">
        <v>4.5</v>
      </c>
      <c r="X6" s="487"/>
      <c r="Y6" s="486"/>
      <c r="Z6" s="487"/>
      <c r="AA6" s="402"/>
    </row>
    <row r="7" spans="2:29" s="330" customFormat="1" ht="11.25" x14ac:dyDescent="0.2">
      <c r="B7" s="405" t="s">
        <v>450</v>
      </c>
      <c r="C7" s="372"/>
      <c r="D7" s="372"/>
      <c r="E7" s="402"/>
      <c r="F7" s="486" t="s">
        <v>556</v>
      </c>
      <c r="G7" s="487"/>
      <c r="H7" s="486" t="s">
        <v>557</v>
      </c>
      <c r="I7" s="487"/>
      <c r="J7" s="486" t="s">
        <v>565</v>
      </c>
      <c r="K7" s="487"/>
      <c r="L7" s="486" t="s">
        <v>571</v>
      </c>
      <c r="M7" s="487"/>
      <c r="N7" s="486" t="s">
        <v>572</v>
      </c>
      <c r="O7" s="487"/>
      <c r="P7" s="486" t="s">
        <v>571</v>
      </c>
      <c r="Q7" s="487"/>
      <c r="R7" s="486" t="s">
        <v>565</v>
      </c>
      <c r="S7" s="487"/>
      <c r="T7" s="486" t="s">
        <v>557</v>
      </c>
      <c r="U7" s="487"/>
      <c r="V7" s="486" t="s">
        <v>556</v>
      </c>
      <c r="W7" s="487"/>
      <c r="X7" s="486"/>
      <c r="Y7" s="487"/>
      <c r="Z7" s="486"/>
      <c r="AA7" s="487"/>
    </row>
    <row r="8" spans="2:29" s="330" customFormat="1" ht="11.25" x14ac:dyDescent="0.2">
      <c r="B8" s="406" t="s">
        <v>546</v>
      </c>
      <c r="C8" s="372" t="s">
        <v>560</v>
      </c>
      <c r="D8" s="372" t="s">
        <v>360</v>
      </c>
      <c r="E8" s="486">
        <v>4.5</v>
      </c>
      <c r="F8" s="487"/>
      <c r="G8" s="486">
        <v>6.75</v>
      </c>
      <c r="H8" s="487"/>
      <c r="I8" s="486">
        <v>6.75</v>
      </c>
      <c r="J8" s="487"/>
      <c r="K8" s="486">
        <v>6.75</v>
      </c>
      <c r="L8" s="487"/>
      <c r="M8" s="486">
        <v>4.5</v>
      </c>
      <c r="N8" s="487"/>
      <c r="O8" s="486">
        <v>6.75</v>
      </c>
      <c r="P8" s="487"/>
      <c r="Q8" s="486">
        <v>6.75</v>
      </c>
      <c r="R8" s="487"/>
      <c r="S8" s="486">
        <v>6.75</v>
      </c>
      <c r="T8" s="487"/>
      <c r="U8" s="486">
        <v>4.5</v>
      </c>
      <c r="V8" s="487"/>
      <c r="W8" s="486"/>
      <c r="X8" s="487"/>
      <c r="Y8" s="486"/>
      <c r="Z8" s="487"/>
      <c r="AA8" s="402"/>
    </row>
    <row r="9" spans="2:29" s="330" customFormat="1" ht="11.25" x14ac:dyDescent="0.2">
      <c r="B9" s="405" t="s">
        <v>451</v>
      </c>
      <c r="C9" s="372"/>
      <c r="D9" s="372"/>
      <c r="E9" s="402"/>
      <c r="F9" s="486" t="s">
        <v>747</v>
      </c>
      <c r="G9" s="487"/>
      <c r="H9" s="486" t="s">
        <v>562</v>
      </c>
      <c r="I9" s="487"/>
      <c r="J9" s="486" t="s">
        <v>748</v>
      </c>
      <c r="K9" s="487"/>
      <c r="L9" s="486" t="s">
        <v>749</v>
      </c>
      <c r="M9" s="487"/>
      <c r="N9" s="486" t="s">
        <v>749</v>
      </c>
      <c r="O9" s="487"/>
      <c r="P9" s="486" t="s">
        <v>748</v>
      </c>
      <c r="Q9" s="487"/>
      <c r="R9" s="486" t="s">
        <v>562</v>
      </c>
      <c r="S9" s="487"/>
      <c r="T9" s="486" t="s">
        <v>747</v>
      </c>
      <c r="U9" s="487"/>
      <c r="V9" s="486"/>
      <c r="W9" s="487"/>
      <c r="X9" s="486"/>
      <c r="Y9" s="487"/>
      <c r="Z9" s="486"/>
      <c r="AA9" s="487"/>
    </row>
    <row r="10" spans="2:29" s="330" customFormat="1" ht="11.25" x14ac:dyDescent="0.2">
      <c r="B10" s="406" t="s">
        <v>547</v>
      </c>
      <c r="C10" s="372" t="s">
        <v>563</v>
      </c>
      <c r="D10" s="372" t="s">
        <v>360</v>
      </c>
      <c r="E10" s="486">
        <v>4.5</v>
      </c>
      <c r="F10" s="487"/>
      <c r="G10" s="486">
        <v>6.75</v>
      </c>
      <c r="H10" s="487"/>
      <c r="I10" s="486">
        <v>6.75</v>
      </c>
      <c r="J10" s="487"/>
      <c r="K10" s="486">
        <v>6.75</v>
      </c>
      <c r="L10" s="487"/>
      <c r="M10" s="486">
        <v>6.75</v>
      </c>
      <c r="N10" s="487"/>
      <c r="O10" s="486">
        <v>6.75</v>
      </c>
      <c r="P10" s="487"/>
      <c r="Q10" s="486">
        <v>6.75</v>
      </c>
      <c r="R10" s="487"/>
      <c r="S10" s="486">
        <v>4.5</v>
      </c>
      <c r="T10" s="487"/>
      <c r="U10" s="486"/>
      <c r="V10" s="487"/>
      <c r="W10" s="486"/>
      <c r="X10" s="487"/>
      <c r="Y10" s="486"/>
      <c r="Z10" s="487"/>
      <c r="AA10" s="402"/>
    </row>
    <row r="11" spans="2:29" s="330" customFormat="1" ht="11.25" x14ac:dyDescent="0.2">
      <c r="B11" s="405" t="s">
        <v>452</v>
      </c>
      <c r="C11" s="372"/>
      <c r="D11" s="372"/>
      <c r="E11" s="402"/>
      <c r="F11" s="486" t="s">
        <v>564</v>
      </c>
      <c r="G11" s="487"/>
      <c r="H11" s="486" t="s">
        <v>573</v>
      </c>
      <c r="I11" s="487"/>
      <c r="J11" s="486" t="s">
        <v>566</v>
      </c>
      <c r="K11" s="487"/>
      <c r="L11" s="486" t="s">
        <v>559</v>
      </c>
      <c r="M11" s="487"/>
      <c r="N11" s="486" t="s">
        <v>566</v>
      </c>
      <c r="O11" s="487"/>
      <c r="P11" s="486" t="s">
        <v>573</v>
      </c>
      <c r="Q11" s="487"/>
      <c r="R11" s="486" t="s">
        <v>564</v>
      </c>
      <c r="S11" s="487"/>
      <c r="T11" s="486"/>
      <c r="U11" s="487"/>
      <c r="V11" s="486"/>
      <c r="W11" s="487"/>
      <c r="X11" s="486"/>
      <c r="Y11" s="487"/>
      <c r="Z11" s="486"/>
      <c r="AA11" s="487"/>
    </row>
    <row r="12" spans="2:29" s="330" customFormat="1" ht="11.25" x14ac:dyDescent="0.2">
      <c r="B12" s="406" t="s">
        <v>548</v>
      </c>
      <c r="C12" s="372" t="s">
        <v>567</v>
      </c>
      <c r="D12" s="372" t="s">
        <v>360</v>
      </c>
      <c r="E12" s="486">
        <v>4.5</v>
      </c>
      <c r="F12" s="487"/>
      <c r="G12" s="486">
        <v>6.75</v>
      </c>
      <c r="H12" s="487"/>
      <c r="I12" s="486">
        <v>6.75</v>
      </c>
      <c r="J12" s="487"/>
      <c r="K12" s="486">
        <v>4.5</v>
      </c>
      <c r="L12" s="487"/>
      <c r="M12" s="486">
        <v>4.5</v>
      </c>
      <c r="N12" s="487"/>
      <c r="O12" s="486">
        <v>6.75</v>
      </c>
      <c r="P12" s="487"/>
      <c r="Q12" s="486">
        <v>6.75</v>
      </c>
      <c r="R12" s="487"/>
      <c r="S12" s="486">
        <v>4.5</v>
      </c>
      <c r="T12" s="487"/>
      <c r="U12" s="486"/>
      <c r="V12" s="487"/>
      <c r="W12" s="486"/>
      <c r="X12" s="487"/>
      <c r="Y12" s="486"/>
      <c r="Z12" s="487"/>
      <c r="AA12" s="402"/>
    </row>
    <row r="13" spans="2:29" s="330" customFormat="1" ht="11.25" x14ac:dyDescent="0.2">
      <c r="B13" s="405" t="s">
        <v>453</v>
      </c>
      <c r="C13" s="372"/>
      <c r="D13" s="372"/>
      <c r="E13" s="402"/>
      <c r="F13" s="486" t="s">
        <v>568</v>
      </c>
      <c r="G13" s="487"/>
      <c r="H13" s="486" t="s">
        <v>554</v>
      </c>
      <c r="I13" s="487"/>
      <c r="J13" s="486" t="s">
        <v>571</v>
      </c>
      <c r="K13" s="487"/>
      <c r="L13" s="486" t="s">
        <v>574</v>
      </c>
      <c r="M13" s="487"/>
      <c r="N13" s="486" t="s">
        <v>571</v>
      </c>
      <c r="O13" s="487"/>
      <c r="P13" s="486" t="s">
        <v>554</v>
      </c>
      <c r="Q13" s="487"/>
      <c r="R13" s="486" t="s">
        <v>568</v>
      </c>
      <c r="S13" s="487"/>
      <c r="T13" s="486"/>
      <c r="U13" s="487"/>
      <c r="V13" s="486"/>
      <c r="W13" s="487"/>
      <c r="X13" s="486"/>
      <c r="Y13" s="487"/>
      <c r="Z13" s="486"/>
      <c r="AA13" s="487"/>
    </row>
    <row r="14" spans="2:29" s="330" customFormat="1" ht="11.25" x14ac:dyDescent="0.2">
      <c r="B14" s="406" t="s">
        <v>545</v>
      </c>
      <c r="C14" s="372" t="s">
        <v>569</v>
      </c>
      <c r="D14" s="372" t="s">
        <v>360</v>
      </c>
      <c r="E14" s="486">
        <v>4.5</v>
      </c>
      <c r="F14" s="487"/>
      <c r="G14" s="486">
        <v>6.75</v>
      </c>
      <c r="H14" s="487"/>
      <c r="I14" s="486">
        <v>6.75</v>
      </c>
      <c r="J14" s="487"/>
      <c r="K14" s="486">
        <v>4.5</v>
      </c>
      <c r="L14" s="487"/>
      <c r="M14" s="486">
        <v>6.75</v>
      </c>
      <c r="N14" s="487"/>
      <c r="O14" s="486">
        <v>6.75</v>
      </c>
      <c r="P14" s="487"/>
      <c r="Q14" s="486">
        <v>4.5</v>
      </c>
      <c r="R14" s="487"/>
      <c r="S14" s="486"/>
      <c r="T14" s="487"/>
      <c r="U14" s="486"/>
      <c r="V14" s="487"/>
      <c r="W14" s="486"/>
      <c r="X14" s="487"/>
      <c r="Y14" s="486"/>
      <c r="Z14" s="487"/>
      <c r="AA14" s="402"/>
    </row>
    <row r="15" spans="2:29" s="330" customFormat="1" ht="11.25" x14ac:dyDescent="0.2">
      <c r="B15" s="405" t="s">
        <v>454</v>
      </c>
      <c r="C15" s="372"/>
      <c r="D15" s="372"/>
      <c r="E15" s="402"/>
      <c r="F15" s="486" t="s">
        <v>570</v>
      </c>
      <c r="G15" s="487"/>
      <c r="H15" s="486" t="s">
        <v>575</v>
      </c>
      <c r="I15" s="487"/>
      <c r="J15" s="486" t="s">
        <v>559</v>
      </c>
      <c r="K15" s="487"/>
      <c r="L15" s="486" t="s">
        <v>559</v>
      </c>
      <c r="M15" s="487"/>
      <c r="N15" s="486" t="s">
        <v>575</v>
      </c>
      <c r="O15" s="487"/>
      <c r="P15" s="486" t="s">
        <v>570</v>
      </c>
      <c r="Q15" s="487"/>
      <c r="R15" s="486"/>
      <c r="S15" s="487"/>
      <c r="T15" s="486"/>
      <c r="U15" s="487"/>
      <c r="V15" s="486"/>
      <c r="W15" s="487"/>
      <c r="X15" s="486"/>
      <c r="Y15" s="487"/>
      <c r="Z15" s="486"/>
      <c r="AA15" s="487"/>
    </row>
    <row r="16" spans="2:29" s="330" customFormat="1" ht="11.25" x14ac:dyDescent="0.2">
      <c r="B16" s="406" t="s">
        <v>576</v>
      </c>
      <c r="C16" s="372" t="s">
        <v>563</v>
      </c>
      <c r="D16" s="372" t="s">
        <v>360</v>
      </c>
      <c r="E16" s="486">
        <v>4.5</v>
      </c>
      <c r="F16" s="487"/>
      <c r="G16" s="486">
        <v>6.75</v>
      </c>
      <c r="H16" s="487"/>
      <c r="I16" s="486">
        <v>6.75</v>
      </c>
      <c r="J16" s="487"/>
      <c r="K16" s="486">
        <v>4.5</v>
      </c>
      <c r="L16" s="487"/>
      <c r="M16" s="486">
        <v>4.5</v>
      </c>
      <c r="N16" s="487"/>
      <c r="O16" s="486">
        <v>6.75</v>
      </c>
      <c r="P16" s="487"/>
      <c r="Q16" s="486">
        <v>6.75</v>
      </c>
      <c r="R16" s="487"/>
      <c r="S16" s="486">
        <v>4.5</v>
      </c>
      <c r="T16" s="487"/>
      <c r="U16" s="486"/>
      <c r="V16" s="487"/>
      <c r="W16" s="486"/>
      <c r="X16" s="487"/>
      <c r="Y16" s="486"/>
      <c r="Z16" s="487"/>
      <c r="AA16" s="402"/>
    </row>
    <row r="17" spans="2:27" s="330" customFormat="1" ht="11.25" x14ac:dyDescent="0.2">
      <c r="B17" s="405" t="s">
        <v>453</v>
      </c>
      <c r="C17" s="372"/>
      <c r="D17" s="372"/>
      <c r="E17" s="402"/>
      <c r="F17" s="486" t="s">
        <v>581</v>
      </c>
      <c r="G17" s="487"/>
      <c r="H17" s="486" t="s">
        <v>552</v>
      </c>
      <c r="I17" s="487"/>
      <c r="J17" s="486" t="s">
        <v>558</v>
      </c>
      <c r="K17" s="487"/>
      <c r="L17" s="486" t="s">
        <v>553</v>
      </c>
      <c r="M17" s="487"/>
      <c r="N17" s="486" t="s">
        <v>558</v>
      </c>
      <c r="O17" s="487"/>
      <c r="P17" s="486" t="s">
        <v>552</v>
      </c>
      <c r="Q17" s="487"/>
      <c r="R17" s="486" t="s">
        <v>581</v>
      </c>
      <c r="S17" s="487"/>
      <c r="T17" s="486"/>
      <c r="U17" s="487"/>
      <c r="V17" s="486"/>
      <c r="W17" s="487"/>
      <c r="X17" s="486"/>
      <c r="Y17" s="487"/>
      <c r="Z17" s="486"/>
      <c r="AA17" s="487"/>
    </row>
    <row r="18" spans="2:27" s="330" customFormat="1" ht="11.25" x14ac:dyDescent="0.2">
      <c r="B18" s="406" t="s">
        <v>577</v>
      </c>
      <c r="C18" s="372" t="s">
        <v>563</v>
      </c>
      <c r="D18" s="372" t="s">
        <v>360</v>
      </c>
      <c r="E18" s="486">
        <v>4.5</v>
      </c>
      <c r="F18" s="487"/>
      <c r="G18" s="486">
        <v>6.75</v>
      </c>
      <c r="H18" s="487"/>
      <c r="I18" s="486">
        <v>6.75</v>
      </c>
      <c r="J18" s="487"/>
      <c r="K18" s="486">
        <v>4.5</v>
      </c>
      <c r="L18" s="487"/>
      <c r="M18" s="486">
        <v>6.75</v>
      </c>
      <c r="N18" s="487"/>
      <c r="O18" s="486">
        <v>6.75</v>
      </c>
      <c r="P18" s="487"/>
      <c r="Q18" s="486">
        <v>4.5</v>
      </c>
      <c r="R18" s="487"/>
      <c r="S18" s="486"/>
      <c r="T18" s="487"/>
      <c r="U18" s="486"/>
      <c r="V18" s="487"/>
      <c r="W18" s="486"/>
      <c r="X18" s="487"/>
      <c r="Y18" s="486"/>
      <c r="Z18" s="487"/>
      <c r="AA18" s="402"/>
    </row>
    <row r="19" spans="2:27" s="330" customFormat="1" ht="11.25" x14ac:dyDescent="0.2">
      <c r="B19" s="405" t="s">
        <v>454</v>
      </c>
      <c r="C19" s="372"/>
      <c r="D19" s="372"/>
      <c r="E19" s="402"/>
      <c r="F19" s="486" t="s">
        <v>582</v>
      </c>
      <c r="G19" s="487"/>
      <c r="H19" s="486" t="s">
        <v>557</v>
      </c>
      <c r="I19" s="487"/>
      <c r="J19" s="486" t="s">
        <v>552</v>
      </c>
      <c r="K19" s="487"/>
      <c r="L19" s="486" t="s">
        <v>552</v>
      </c>
      <c r="M19" s="487"/>
      <c r="N19" s="486" t="s">
        <v>557</v>
      </c>
      <c r="O19" s="487"/>
      <c r="P19" s="486" t="s">
        <v>582</v>
      </c>
      <c r="Q19" s="487"/>
      <c r="R19" s="486"/>
      <c r="S19" s="487"/>
      <c r="T19" s="486"/>
      <c r="U19" s="487"/>
      <c r="V19" s="486"/>
      <c r="W19" s="487"/>
      <c r="X19" s="486"/>
      <c r="Y19" s="487"/>
      <c r="Z19" s="486"/>
      <c r="AA19" s="487"/>
    </row>
    <row r="20" spans="2:27" s="330" customFormat="1" ht="11.25" x14ac:dyDescent="0.2">
      <c r="B20" s="406" t="s">
        <v>578</v>
      </c>
      <c r="C20" s="372" t="s">
        <v>563</v>
      </c>
      <c r="D20" s="372" t="s">
        <v>360</v>
      </c>
      <c r="E20" s="486">
        <v>4.5</v>
      </c>
      <c r="F20" s="487"/>
      <c r="G20" s="486">
        <v>6.75</v>
      </c>
      <c r="H20" s="487"/>
      <c r="I20" s="486">
        <v>6.75</v>
      </c>
      <c r="J20" s="487"/>
      <c r="K20" s="486">
        <v>6.75</v>
      </c>
      <c r="L20" s="487"/>
      <c r="M20" s="486">
        <v>6.75</v>
      </c>
      <c r="N20" s="487"/>
      <c r="O20" s="486">
        <v>4.5</v>
      </c>
      <c r="P20" s="487"/>
      <c r="Q20" s="486"/>
      <c r="R20" s="487"/>
      <c r="S20" s="486"/>
      <c r="T20" s="487"/>
      <c r="U20" s="486"/>
      <c r="V20" s="487"/>
      <c r="W20" s="486"/>
      <c r="X20" s="487"/>
      <c r="Y20" s="486"/>
      <c r="Z20" s="487"/>
      <c r="AA20" s="402"/>
    </row>
    <row r="21" spans="2:27" s="330" customFormat="1" ht="11.25" x14ac:dyDescent="0.2">
      <c r="B21" s="405" t="s">
        <v>455</v>
      </c>
      <c r="C21" s="372"/>
      <c r="D21" s="372"/>
      <c r="E21" s="402"/>
      <c r="F21" s="486" t="s">
        <v>551</v>
      </c>
      <c r="G21" s="487"/>
      <c r="H21" s="486" t="s">
        <v>583</v>
      </c>
      <c r="I21" s="487"/>
      <c r="J21" s="486" t="s">
        <v>584</v>
      </c>
      <c r="K21" s="487"/>
      <c r="L21" s="486" t="s">
        <v>583</v>
      </c>
      <c r="M21" s="487"/>
      <c r="N21" s="486" t="s">
        <v>551</v>
      </c>
      <c r="O21" s="487"/>
      <c r="P21" s="486"/>
      <c r="Q21" s="487"/>
      <c r="R21" s="486"/>
      <c r="S21" s="487"/>
      <c r="T21" s="486"/>
      <c r="U21" s="487"/>
      <c r="V21" s="486"/>
      <c r="W21" s="487"/>
      <c r="X21" s="486"/>
      <c r="Y21" s="487"/>
      <c r="Z21" s="486"/>
      <c r="AA21" s="487"/>
    </row>
    <row r="22" spans="2:27" s="330" customFormat="1" ht="11.25" x14ac:dyDescent="0.2">
      <c r="B22" s="406" t="s">
        <v>579</v>
      </c>
      <c r="C22" s="372" t="s">
        <v>563</v>
      </c>
      <c r="D22" s="372" t="s">
        <v>360</v>
      </c>
      <c r="E22" s="486">
        <v>4.5</v>
      </c>
      <c r="F22" s="487"/>
      <c r="G22" s="486">
        <v>6.75</v>
      </c>
      <c r="H22" s="487"/>
      <c r="I22" s="486">
        <v>4.5</v>
      </c>
      <c r="J22" s="487"/>
      <c r="K22" s="486">
        <v>4.5</v>
      </c>
      <c r="L22" s="487"/>
      <c r="M22" s="486">
        <v>6.75</v>
      </c>
      <c r="N22" s="487"/>
      <c r="O22" s="486">
        <v>4.5</v>
      </c>
      <c r="P22" s="487"/>
      <c r="Q22" s="486"/>
      <c r="R22" s="487"/>
      <c r="S22" s="486"/>
      <c r="T22" s="487"/>
      <c r="U22" s="486"/>
      <c r="V22" s="487"/>
      <c r="W22" s="486"/>
      <c r="X22" s="487"/>
      <c r="Y22" s="486"/>
      <c r="Z22" s="487"/>
      <c r="AA22" s="402"/>
    </row>
    <row r="23" spans="2:27" s="330" customFormat="1" ht="11.25" x14ac:dyDescent="0.2">
      <c r="B23" s="405" t="s">
        <v>456</v>
      </c>
      <c r="C23" s="372"/>
      <c r="D23" s="372"/>
      <c r="E23" s="402"/>
      <c r="F23" s="486" t="s">
        <v>585</v>
      </c>
      <c r="G23" s="487"/>
      <c r="H23" s="486" t="s">
        <v>581</v>
      </c>
      <c r="I23" s="487"/>
      <c r="J23" s="486" t="s">
        <v>564</v>
      </c>
      <c r="K23" s="487"/>
      <c r="L23" s="486" t="s">
        <v>581</v>
      </c>
      <c r="M23" s="487"/>
      <c r="N23" s="486" t="s">
        <v>585</v>
      </c>
      <c r="O23" s="487"/>
      <c r="P23" s="486"/>
      <c r="Q23" s="487"/>
      <c r="R23" s="486"/>
      <c r="S23" s="487"/>
      <c r="T23" s="486"/>
      <c r="U23" s="487"/>
      <c r="V23" s="486"/>
      <c r="W23" s="487"/>
      <c r="X23" s="486"/>
      <c r="Y23" s="487"/>
      <c r="Z23" s="486"/>
      <c r="AA23" s="487"/>
    </row>
    <row r="24" spans="2:27" s="330" customFormat="1" ht="11.25" x14ac:dyDescent="0.2">
      <c r="B24" s="406" t="s">
        <v>580</v>
      </c>
      <c r="C24" s="372" t="s">
        <v>563</v>
      </c>
      <c r="D24" s="372" t="s">
        <v>360</v>
      </c>
      <c r="E24" s="486">
        <v>4.5</v>
      </c>
      <c r="F24" s="487"/>
      <c r="G24" s="486">
        <v>6.75</v>
      </c>
      <c r="H24" s="487"/>
      <c r="I24" s="486">
        <v>4.5</v>
      </c>
      <c r="J24" s="487"/>
      <c r="K24" s="486">
        <v>6.75</v>
      </c>
      <c r="L24" s="487"/>
      <c r="M24" s="486">
        <v>4.5</v>
      </c>
      <c r="N24" s="487"/>
      <c r="O24" s="486"/>
      <c r="P24" s="487"/>
      <c r="Q24" s="486"/>
      <c r="R24" s="487"/>
      <c r="S24" s="486"/>
      <c r="T24" s="487"/>
      <c r="U24" s="486"/>
      <c r="V24" s="487"/>
      <c r="W24" s="486"/>
      <c r="X24" s="487"/>
      <c r="Y24" s="486"/>
      <c r="Z24" s="487"/>
      <c r="AA24" s="402"/>
    </row>
    <row r="25" spans="2:27" s="330" customFormat="1" ht="11.25" x14ac:dyDescent="0.2">
      <c r="B25" s="405" t="s">
        <v>457</v>
      </c>
      <c r="C25" s="372"/>
      <c r="D25" s="372"/>
      <c r="E25" s="402"/>
      <c r="F25" s="486" t="s">
        <v>561</v>
      </c>
      <c r="G25" s="487"/>
      <c r="H25" s="486" t="s">
        <v>586</v>
      </c>
      <c r="I25" s="487"/>
      <c r="J25" s="486" t="s">
        <v>586</v>
      </c>
      <c r="K25" s="487"/>
      <c r="L25" s="486" t="s">
        <v>561</v>
      </c>
      <c r="M25" s="487"/>
      <c r="N25" s="486"/>
      <c r="O25" s="487"/>
      <c r="P25" s="486"/>
      <c r="Q25" s="487"/>
      <c r="R25" s="486"/>
      <c r="S25" s="487"/>
      <c r="T25" s="486"/>
      <c r="U25" s="487"/>
      <c r="V25" s="486"/>
      <c r="W25" s="487"/>
      <c r="X25" s="486"/>
      <c r="Y25" s="487"/>
      <c r="Z25" s="486"/>
      <c r="AA25" s="487"/>
    </row>
    <row r="26" spans="2:27" s="330" customFormat="1" ht="11.25" x14ac:dyDescent="0.2">
      <c r="B26" s="406"/>
      <c r="C26" s="372"/>
      <c r="D26" s="372"/>
      <c r="E26" s="486"/>
      <c r="F26" s="487"/>
      <c r="G26" s="486"/>
      <c r="H26" s="487"/>
      <c r="I26" s="486"/>
      <c r="J26" s="487"/>
      <c r="K26" s="486"/>
      <c r="L26" s="487"/>
      <c r="M26" s="486"/>
      <c r="N26" s="487"/>
      <c r="O26" s="486"/>
      <c r="P26" s="487"/>
      <c r="Q26" s="486"/>
      <c r="R26" s="487"/>
      <c r="S26" s="486"/>
      <c r="T26" s="487"/>
      <c r="U26" s="486"/>
      <c r="V26" s="487"/>
      <c r="W26" s="486"/>
      <c r="X26" s="487"/>
      <c r="Y26" s="486"/>
      <c r="Z26" s="487"/>
      <c r="AA26" s="402"/>
    </row>
    <row r="27" spans="2:27" s="330" customFormat="1" ht="11.25" x14ac:dyDescent="0.2">
      <c r="B27" s="405"/>
      <c r="C27" s="372"/>
      <c r="D27" s="372"/>
      <c r="E27" s="402"/>
      <c r="F27" s="486"/>
      <c r="G27" s="487"/>
      <c r="H27" s="486"/>
      <c r="I27" s="487"/>
      <c r="J27" s="486"/>
      <c r="K27" s="487"/>
      <c r="L27" s="486"/>
      <c r="M27" s="487"/>
      <c r="N27" s="486"/>
      <c r="O27" s="487"/>
      <c r="P27" s="486"/>
      <c r="Q27" s="487"/>
      <c r="R27" s="486"/>
      <c r="S27" s="487"/>
      <c r="T27" s="486"/>
      <c r="U27" s="487"/>
      <c r="V27" s="486"/>
      <c r="W27" s="487"/>
      <c r="X27" s="486"/>
      <c r="Y27" s="487"/>
      <c r="Z27" s="486"/>
      <c r="AA27" s="487"/>
    </row>
    <row r="28" spans="2:27" s="330" customFormat="1" ht="11.25" x14ac:dyDescent="0.2">
      <c r="B28" s="406"/>
      <c r="C28" s="372"/>
      <c r="D28" s="372"/>
      <c r="E28" s="486"/>
      <c r="F28" s="487"/>
      <c r="G28" s="486"/>
      <c r="H28" s="487"/>
      <c r="I28" s="486"/>
      <c r="J28" s="487"/>
      <c r="K28" s="486"/>
      <c r="L28" s="487"/>
      <c r="M28" s="486"/>
      <c r="N28" s="487"/>
      <c r="O28" s="486"/>
      <c r="P28" s="487"/>
      <c r="Q28" s="486"/>
      <c r="R28" s="487"/>
      <c r="S28" s="486"/>
      <c r="T28" s="487"/>
      <c r="U28" s="486"/>
      <c r="V28" s="487"/>
      <c r="W28" s="486"/>
      <c r="X28" s="487"/>
      <c r="Y28" s="486"/>
      <c r="Z28" s="487"/>
      <c r="AA28" s="402"/>
    </row>
    <row r="29" spans="2:27" s="330" customFormat="1" ht="11.25" x14ac:dyDescent="0.2">
      <c r="B29" s="405"/>
      <c r="C29" s="372"/>
      <c r="D29" s="372"/>
      <c r="E29" s="402"/>
      <c r="F29" s="486"/>
      <c r="G29" s="487"/>
      <c r="H29" s="486"/>
      <c r="I29" s="487"/>
      <c r="J29" s="486"/>
      <c r="K29" s="487"/>
      <c r="L29" s="486"/>
      <c r="M29" s="487"/>
      <c r="N29" s="486"/>
      <c r="O29" s="487"/>
      <c r="P29" s="486"/>
      <c r="Q29" s="487"/>
      <c r="R29" s="486"/>
      <c r="S29" s="487"/>
      <c r="T29" s="486"/>
      <c r="U29" s="487"/>
      <c r="V29" s="486"/>
      <c r="W29" s="487"/>
      <c r="X29" s="486"/>
      <c r="Y29" s="487"/>
      <c r="Z29" s="486"/>
      <c r="AA29" s="487"/>
    </row>
    <row r="30" spans="2:27" s="330" customFormat="1" ht="11.25" x14ac:dyDescent="0.2">
      <c r="B30" s="406"/>
      <c r="C30" s="372"/>
      <c r="D30" s="372"/>
      <c r="E30" s="486"/>
      <c r="F30" s="487"/>
      <c r="G30" s="486"/>
      <c r="H30" s="487"/>
      <c r="I30" s="486"/>
      <c r="J30" s="487"/>
      <c r="K30" s="486"/>
      <c r="L30" s="487"/>
      <c r="M30" s="486"/>
      <c r="N30" s="487"/>
      <c r="O30" s="486"/>
      <c r="P30" s="487"/>
      <c r="Q30" s="486"/>
      <c r="R30" s="487"/>
      <c r="S30" s="486"/>
      <c r="T30" s="487"/>
      <c r="U30" s="486"/>
      <c r="V30" s="487"/>
      <c r="W30" s="486"/>
      <c r="X30" s="487"/>
      <c r="Y30" s="486"/>
      <c r="Z30" s="487"/>
      <c r="AA30" s="402"/>
    </row>
    <row r="31" spans="2:27" s="330" customFormat="1" ht="11.25" x14ac:dyDescent="0.2">
      <c r="B31" s="405"/>
      <c r="C31" s="372"/>
      <c r="D31" s="372"/>
      <c r="E31" s="402"/>
      <c r="F31" s="486"/>
      <c r="G31" s="487"/>
      <c r="H31" s="486"/>
      <c r="I31" s="487"/>
      <c r="J31" s="486"/>
      <c r="K31" s="487"/>
      <c r="L31" s="486"/>
      <c r="M31" s="487"/>
      <c r="N31" s="486"/>
      <c r="O31" s="487"/>
      <c r="P31" s="486"/>
      <c r="Q31" s="487"/>
      <c r="R31" s="486"/>
      <c r="S31" s="487"/>
      <c r="T31" s="486"/>
      <c r="U31" s="487"/>
      <c r="V31" s="486"/>
      <c r="W31" s="487"/>
      <c r="X31" s="486"/>
      <c r="Y31" s="487"/>
      <c r="Z31" s="486"/>
      <c r="AA31" s="487"/>
    </row>
    <row r="32" spans="2:27" s="330" customFormat="1" ht="11.25" x14ac:dyDescent="0.2">
      <c r="B32" s="406"/>
      <c r="C32" s="372"/>
      <c r="D32" s="372"/>
      <c r="E32" s="486"/>
      <c r="F32" s="487"/>
      <c r="G32" s="486"/>
      <c r="H32" s="487"/>
      <c r="I32" s="486"/>
      <c r="J32" s="487"/>
      <c r="K32" s="486"/>
      <c r="L32" s="487"/>
      <c r="M32" s="486"/>
      <c r="N32" s="487"/>
      <c r="O32" s="486"/>
      <c r="P32" s="487"/>
      <c r="Q32" s="486"/>
      <c r="R32" s="487"/>
      <c r="S32" s="486"/>
      <c r="T32" s="487"/>
      <c r="U32" s="486"/>
      <c r="V32" s="487"/>
      <c r="W32" s="486"/>
      <c r="X32" s="487"/>
      <c r="Y32" s="486"/>
      <c r="Z32" s="487"/>
      <c r="AA32" s="402"/>
    </row>
    <row r="33" spans="2:27" s="330" customFormat="1" ht="11.25" x14ac:dyDescent="0.2">
      <c r="B33" s="405"/>
      <c r="C33" s="372"/>
      <c r="D33" s="372"/>
      <c r="E33" s="402"/>
      <c r="F33" s="486"/>
      <c r="G33" s="487"/>
      <c r="H33" s="486"/>
      <c r="I33" s="487"/>
      <c r="J33" s="486"/>
      <c r="K33" s="487"/>
      <c r="L33" s="486"/>
      <c r="M33" s="487"/>
      <c r="N33" s="486"/>
      <c r="O33" s="487"/>
      <c r="P33" s="486"/>
      <c r="Q33" s="487"/>
      <c r="R33" s="486"/>
      <c r="S33" s="487"/>
      <c r="T33" s="486"/>
      <c r="U33" s="487"/>
      <c r="V33" s="486"/>
      <c r="W33" s="487"/>
      <c r="X33" s="486"/>
      <c r="Y33" s="487"/>
      <c r="Z33" s="486"/>
      <c r="AA33" s="487"/>
    </row>
    <row r="34" spans="2:27" s="330" customFormat="1" ht="11.25" x14ac:dyDescent="0.2">
      <c r="B34" s="406"/>
      <c r="C34" s="372"/>
      <c r="D34" s="372"/>
      <c r="E34" s="486"/>
      <c r="F34" s="487"/>
      <c r="G34" s="486"/>
      <c r="H34" s="487"/>
      <c r="I34" s="486"/>
      <c r="J34" s="487"/>
      <c r="K34" s="486"/>
      <c r="L34" s="487"/>
      <c r="M34" s="486"/>
      <c r="N34" s="487"/>
      <c r="O34" s="486"/>
      <c r="P34" s="487"/>
      <c r="Q34" s="486"/>
      <c r="R34" s="487"/>
      <c r="S34" s="486"/>
      <c r="T34" s="487"/>
      <c r="U34" s="486"/>
      <c r="V34" s="487"/>
      <c r="W34" s="486"/>
      <c r="X34" s="487"/>
      <c r="Y34" s="486"/>
      <c r="Z34" s="487"/>
      <c r="AA34" s="402"/>
    </row>
    <row r="35" spans="2:27" s="330" customFormat="1" ht="11.25" x14ac:dyDescent="0.2">
      <c r="B35" s="405"/>
      <c r="C35" s="372"/>
      <c r="D35" s="372"/>
      <c r="E35" s="402"/>
      <c r="F35" s="486"/>
      <c r="G35" s="487"/>
      <c r="H35" s="486"/>
      <c r="I35" s="487"/>
      <c r="J35" s="486"/>
      <c r="K35" s="487"/>
      <c r="L35" s="486"/>
      <c r="M35" s="487"/>
      <c r="N35" s="486"/>
      <c r="O35" s="487"/>
      <c r="P35" s="486"/>
      <c r="Q35" s="487"/>
      <c r="R35" s="486"/>
      <c r="S35" s="487"/>
      <c r="T35" s="486"/>
      <c r="U35" s="487"/>
      <c r="V35" s="486"/>
      <c r="W35" s="487"/>
      <c r="X35" s="486"/>
      <c r="Y35" s="487"/>
      <c r="Z35" s="486"/>
      <c r="AA35" s="487"/>
    </row>
    <row r="36" spans="2:27" s="330" customFormat="1" ht="11.25" x14ac:dyDescent="0.2">
      <c r="B36" s="406"/>
      <c r="C36" s="372"/>
      <c r="D36" s="372"/>
      <c r="E36" s="486"/>
      <c r="F36" s="487"/>
      <c r="G36" s="486"/>
      <c r="H36" s="487"/>
      <c r="I36" s="486"/>
      <c r="J36" s="487"/>
      <c r="K36" s="486"/>
      <c r="L36" s="487"/>
      <c r="M36" s="486"/>
      <c r="N36" s="487"/>
      <c r="O36" s="486"/>
      <c r="P36" s="487"/>
      <c r="Q36" s="486"/>
      <c r="R36" s="487"/>
      <c r="S36" s="486"/>
      <c r="T36" s="487"/>
      <c r="U36" s="486"/>
      <c r="V36" s="487"/>
      <c r="W36" s="486"/>
      <c r="X36" s="487"/>
      <c r="Y36" s="486"/>
      <c r="Z36" s="487"/>
      <c r="AA36" s="402"/>
    </row>
    <row r="37" spans="2:27" s="330" customFormat="1" ht="11.25" x14ac:dyDescent="0.2">
      <c r="B37" s="405"/>
      <c r="C37" s="372"/>
      <c r="D37" s="372"/>
      <c r="E37" s="402"/>
      <c r="F37" s="486"/>
      <c r="G37" s="487"/>
      <c r="H37" s="486"/>
      <c r="I37" s="487"/>
      <c r="J37" s="486"/>
      <c r="K37" s="487"/>
      <c r="L37" s="486"/>
      <c r="M37" s="487"/>
      <c r="N37" s="486"/>
      <c r="O37" s="487"/>
      <c r="P37" s="486"/>
      <c r="Q37" s="487"/>
      <c r="R37" s="486"/>
      <c r="S37" s="487"/>
      <c r="T37" s="486"/>
      <c r="U37" s="487"/>
      <c r="V37" s="486"/>
      <c r="W37" s="487"/>
      <c r="X37" s="486"/>
      <c r="Y37" s="487"/>
      <c r="Z37" s="486"/>
      <c r="AA37" s="487"/>
    </row>
    <row r="38" spans="2:27" s="330" customFormat="1" ht="11.25" x14ac:dyDescent="0.2">
      <c r="B38" s="406"/>
      <c r="C38" s="372"/>
      <c r="D38" s="372"/>
      <c r="E38" s="486"/>
      <c r="F38" s="487"/>
      <c r="G38" s="486"/>
      <c r="H38" s="487"/>
      <c r="I38" s="486"/>
      <c r="J38" s="487"/>
      <c r="K38" s="486"/>
      <c r="L38" s="487"/>
      <c r="M38" s="486"/>
      <c r="N38" s="487"/>
      <c r="O38" s="486"/>
      <c r="P38" s="487"/>
      <c r="Q38" s="486"/>
      <c r="R38" s="487"/>
      <c r="S38" s="486"/>
      <c r="T38" s="487"/>
      <c r="U38" s="486"/>
      <c r="V38" s="487"/>
      <c r="W38" s="486"/>
      <c r="X38" s="487"/>
      <c r="Y38" s="486"/>
      <c r="Z38" s="487"/>
      <c r="AA38" s="402"/>
    </row>
    <row r="39" spans="2:27" s="330" customFormat="1" ht="11.25" x14ac:dyDescent="0.2">
      <c r="B39" s="405"/>
      <c r="C39" s="372"/>
      <c r="D39" s="372"/>
      <c r="E39" s="402"/>
      <c r="F39" s="486"/>
      <c r="G39" s="487"/>
      <c r="H39" s="486"/>
      <c r="I39" s="487"/>
      <c r="J39" s="486"/>
      <c r="K39" s="487"/>
      <c r="L39" s="486"/>
      <c r="M39" s="487"/>
      <c r="N39" s="486"/>
      <c r="O39" s="487"/>
      <c r="P39" s="486"/>
      <c r="Q39" s="487"/>
      <c r="R39" s="486"/>
      <c r="S39" s="487"/>
      <c r="T39" s="486"/>
      <c r="U39" s="487"/>
      <c r="V39" s="486"/>
      <c r="W39" s="487"/>
      <c r="X39" s="486"/>
      <c r="Y39" s="487"/>
      <c r="Z39" s="486"/>
      <c r="AA39" s="487"/>
    </row>
    <row r="40" spans="2:27" s="330" customFormat="1" ht="11.25" x14ac:dyDescent="0.2">
      <c r="B40" s="406"/>
      <c r="C40" s="372"/>
      <c r="D40" s="372"/>
      <c r="E40" s="486"/>
      <c r="F40" s="487"/>
      <c r="G40" s="486"/>
      <c r="H40" s="487"/>
      <c r="I40" s="486"/>
      <c r="J40" s="487"/>
      <c r="K40" s="486"/>
      <c r="L40" s="487"/>
      <c r="M40" s="486"/>
      <c r="N40" s="487"/>
      <c r="O40" s="486"/>
      <c r="P40" s="487"/>
      <c r="Q40" s="486"/>
      <c r="R40" s="487"/>
      <c r="S40" s="486"/>
      <c r="T40" s="487"/>
      <c r="U40" s="486"/>
      <c r="V40" s="487"/>
      <c r="W40" s="486"/>
      <c r="X40" s="487"/>
      <c r="Y40" s="486"/>
      <c r="Z40" s="487"/>
      <c r="AA40" s="402"/>
    </row>
    <row r="41" spans="2:27" s="330" customFormat="1" ht="11.25" x14ac:dyDescent="0.2">
      <c r="B41" s="405"/>
      <c r="C41" s="372"/>
      <c r="D41" s="372"/>
      <c r="E41" s="402"/>
      <c r="F41" s="486"/>
      <c r="G41" s="487"/>
      <c r="H41" s="486"/>
      <c r="I41" s="487"/>
      <c r="J41" s="486"/>
      <c r="K41" s="487"/>
      <c r="L41" s="486"/>
      <c r="M41" s="487"/>
      <c r="N41" s="486"/>
      <c r="O41" s="487"/>
      <c r="P41" s="486"/>
      <c r="Q41" s="487"/>
      <c r="R41" s="486"/>
      <c r="S41" s="487"/>
      <c r="T41" s="486"/>
      <c r="U41" s="487"/>
      <c r="V41" s="486"/>
      <c r="W41" s="487"/>
      <c r="X41" s="486"/>
      <c r="Y41" s="487"/>
      <c r="Z41" s="486"/>
      <c r="AA41" s="487"/>
    </row>
    <row r="42" spans="2:27" s="330" customFormat="1" ht="11.25" x14ac:dyDescent="0.2">
      <c r="B42" s="406"/>
      <c r="C42" s="372"/>
      <c r="D42" s="372"/>
      <c r="E42" s="486"/>
      <c r="F42" s="487"/>
      <c r="G42" s="486"/>
      <c r="H42" s="487"/>
      <c r="I42" s="486"/>
      <c r="J42" s="487"/>
      <c r="K42" s="486"/>
      <c r="L42" s="487"/>
      <c r="M42" s="486"/>
      <c r="N42" s="487"/>
      <c r="O42" s="486"/>
      <c r="P42" s="487"/>
      <c r="Q42" s="486"/>
      <c r="R42" s="487"/>
      <c r="S42" s="486"/>
      <c r="T42" s="487"/>
      <c r="U42" s="486"/>
      <c r="V42" s="487"/>
      <c r="W42" s="486"/>
      <c r="X42" s="487"/>
      <c r="Y42" s="486"/>
      <c r="Z42" s="487"/>
      <c r="AA42" s="402"/>
    </row>
    <row r="43" spans="2:27" s="330" customFormat="1" ht="11.25" x14ac:dyDescent="0.2">
      <c r="B43" s="405"/>
      <c r="C43" s="372"/>
      <c r="D43" s="372"/>
      <c r="E43" s="402"/>
      <c r="F43" s="486"/>
      <c r="G43" s="487"/>
      <c r="H43" s="486"/>
      <c r="I43" s="487"/>
      <c r="J43" s="486"/>
      <c r="K43" s="487"/>
      <c r="L43" s="486"/>
      <c r="M43" s="487"/>
      <c r="N43" s="486"/>
      <c r="O43" s="487"/>
      <c r="P43" s="486"/>
      <c r="Q43" s="487"/>
      <c r="R43" s="486"/>
      <c r="S43" s="487"/>
      <c r="T43" s="486"/>
      <c r="U43" s="487"/>
      <c r="V43" s="486"/>
      <c r="W43" s="487"/>
      <c r="X43" s="486"/>
      <c r="Y43" s="487"/>
      <c r="Z43" s="486"/>
      <c r="AA43" s="487"/>
    </row>
    <row r="44" spans="2:27" s="330" customFormat="1" ht="11.25" x14ac:dyDescent="0.2">
      <c r="B44" s="406"/>
      <c r="C44" s="372"/>
      <c r="D44" s="372"/>
      <c r="E44" s="486"/>
      <c r="F44" s="487"/>
      <c r="G44" s="486"/>
      <c r="H44" s="487"/>
      <c r="I44" s="486"/>
      <c r="J44" s="487"/>
      <c r="K44" s="486"/>
      <c r="L44" s="487"/>
      <c r="M44" s="486"/>
      <c r="N44" s="487"/>
      <c r="O44" s="486"/>
      <c r="P44" s="487"/>
      <c r="Q44" s="486"/>
      <c r="R44" s="487"/>
      <c r="S44" s="486"/>
      <c r="T44" s="487"/>
      <c r="U44" s="486"/>
      <c r="V44" s="487"/>
      <c r="W44" s="486"/>
      <c r="X44" s="487"/>
      <c r="Y44" s="486"/>
      <c r="Z44" s="487"/>
      <c r="AA44" s="402"/>
    </row>
    <row r="45" spans="2:27" s="330" customFormat="1" ht="11.25" x14ac:dyDescent="0.2">
      <c r="B45" s="405"/>
      <c r="C45" s="372"/>
      <c r="D45" s="372"/>
      <c r="E45" s="402"/>
      <c r="F45" s="486"/>
      <c r="G45" s="487"/>
      <c r="H45" s="486"/>
      <c r="I45" s="487"/>
      <c r="J45" s="486"/>
      <c r="K45" s="487"/>
      <c r="L45" s="486"/>
      <c r="M45" s="487"/>
      <c r="N45" s="486"/>
      <c r="O45" s="487"/>
      <c r="P45" s="486"/>
      <c r="Q45" s="487"/>
      <c r="R45" s="486"/>
      <c r="S45" s="487"/>
      <c r="T45" s="486"/>
      <c r="U45" s="487"/>
      <c r="V45" s="486"/>
      <c r="W45" s="487"/>
      <c r="X45" s="486"/>
      <c r="Y45" s="487"/>
      <c r="Z45" s="486"/>
      <c r="AA45" s="487"/>
    </row>
    <row r="46" spans="2:27" s="330" customFormat="1" ht="11.25" x14ac:dyDescent="0.2">
      <c r="B46" s="406"/>
      <c r="C46" s="372"/>
      <c r="D46" s="372"/>
      <c r="E46" s="486"/>
      <c r="F46" s="487"/>
      <c r="G46" s="486"/>
      <c r="H46" s="487"/>
      <c r="I46" s="486"/>
      <c r="J46" s="487"/>
      <c r="K46" s="486"/>
      <c r="L46" s="487"/>
      <c r="M46" s="486"/>
      <c r="N46" s="487"/>
      <c r="O46" s="486"/>
      <c r="P46" s="487"/>
      <c r="Q46" s="486"/>
      <c r="R46" s="487"/>
      <c r="S46" s="486"/>
      <c r="T46" s="487"/>
      <c r="U46" s="486"/>
      <c r="V46" s="487"/>
      <c r="W46" s="486"/>
      <c r="X46" s="487"/>
      <c r="Y46" s="486"/>
      <c r="Z46" s="487"/>
      <c r="AA46" s="402"/>
    </row>
    <row r="47" spans="2:27" s="330" customFormat="1" ht="11.25" x14ac:dyDescent="0.2">
      <c r="B47" s="405"/>
      <c r="C47" s="372"/>
      <c r="D47" s="372"/>
      <c r="E47" s="402"/>
      <c r="F47" s="486"/>
      <c r="G47" s="487"/>
      <c r="H47" s="486"/>
      <c r="I47" s="487"/>
      <c r="J47" s="486"/>
      <c r="K47" s="487"/>
      <c r="L47" s="486"/>
      <c r="M47" s="487"/>
      <c r="N47" s="486"/>
      <c r="O47" s="487"/>
      <c r="P47" s="486"/>
      <c r="Q47" s="487"/>
      <c r="R47" s="486"/>
      <c r="S47" s="487"/>
      <c r="T47" s="486"/>
      <c r="U47" s="487"/>
      <c r="V47" s="486"/>
      <c r="W47" s="487"/>
      <c r="X47" s="486"/>
      <c r="Y47" s="487"/>
      <c r="Z47" s="486"/>
      <c r="AA47" s="487"/>
    </row>
    <row r="48" spans="2:27" s="330" customFormat="1" ht="11.25" x14ac:dyDescent="0.2">
      <c r="B48" s="406"/>
      <c r="C48" s="372"/>
      <c r="D48" s="372"/>
      <c r="E48" s="486"/>
      <c r="F48" s="487"/>
      <c r="G48" s="486"/>
      <c r="H48" s="487"/>
      <c r="I48" s="486"/>
      <c r="J48" s="487"/>
      <c r="K48" s="486"/>
      <c r="L48" s="487"/>
      <c r="M48" s="486"/>
      <c r="N48" s="487"/>
      <c r="O48" s="486"/>
      <c r="P48" s="487"/>
      <c r="Q48" s="486"/>
      <c r="R48" s="487"/>
      <c r="S48" s="486"/>
      <c r="T48" s="487"/>
      <c r="U48" s="486"/>
      <c r="V48" s="487"/>
      <c r="W48" s="486"/>
      <c r="X48" s="487"/>
      <c r="Y48" s="486"/>
      <c r="Z48" s="487"/>
      <c r="AA48" s="402"/>
    </row>
    <row r="49" spans="2:27" s="330" customFormat="1" ht="11.25" x14ac:dyDescent="0.2">
      <c r="B49" s="405"/>
      <c r="C49" s="372"/>
      <c r="D49" s="372"/>
      <c r="E49" s="402"/>
      <c r="F49" s="486"/>
      <c r="G49" s="487"/>
      <c r="H49" s="486"/>
      <c r="I49" s="487"/>
      <c r="J49" s="486"/>
      <c r="K49" s="487"/>
      <c r="L49" s="486"/>
      <c r="M49" s="487"/>
      <c r="N49" s="486"/>
      <c r="O49" s="487"/>
      <c r="P49" s="486"/>
      <c r="Q49" s="487"/>
      <c r="R49" s="486"/>
      <c r="S49" s="487"/>
      <c r="T49" s="486"/>
      <c r="U49" s="487"/>
      <c r="V49" s="486"/>
      <c r="W49" s="487"/>
      <c r="X49" s="486"/>
      <c r="Y49" s="487"/>
      <c r="Z49" s="486"/>
      <c r="AA49" s="487"/>
    </row>
    <row r="50" spans="2:27" s="330" customFormat="1" ht="11.25" x14ac:dyDescent="0.2">
      <c r="B50" s="406"/>
      <c r="C50" s="372"/>
      <c r="D50" s="372"/>
      <c r="E50" s="486"/>
      <c r="F50" s="487"/>
      <c r="G50" s="486"/>
      <c r="H50" s="487"/>
      <c r="I50" s="486"/>
      <c r="J50" s="487"/>
      <c r="K50" s="486"/>
      <c r="L50" s="487"/>
      <c r="M50" s="486"/>
      <c r="N50" s="487"/>
      <c r="O50" s="486"/>
      <c r="P50" s="487"/>
      <c r="Q50" s="486"/>
      <c r="R50" s="487"/>
      <c r="S50" s="486"/>
      <c r="T50" s="487"/>
      <c r="U50" s="486"/>
      <c r="V50" s="487"/>
      <c r="W50" s="486"/>
      <c r="X50" s="487"/>
      <c r="Y50" s="486"/>
      <c r="Z50" s="487"/>
      <c r="AA50" s="402"/>
    </row>
    <row r="51" spans="2:27" s="330" customFormat="1" ht="11.25" x14ac:dyDescent="0.2">
      <c r="B51" s="405"/>
      <c r="C51" s="372"/>
      <c r="D51" s="372"/>
      <c r="E51" s="402"/>
      <c r="F51" s="486"/>
      <c r="G51" s="487"/>
      <c r="H51" s="486"/>
      <c r="I51" s="487"/>
      <c r="J51" s="486"/>
      <c r="K51" s="487"/>
      <c r="L51" s="486"/>
      <c r="M51" s="487"/>
      <c r="N51" s="486"/>
      <c r="O51" s="487"/>
      <c r="P51" s="486"/>
      <c r="Q51" s="487"/>
      <c r="R51" s="486"/>
      <c r="S51" s="487"/>
      <c r="T51" s="486"/>
      <c r="U51" s="487"/>
      <c r="V51" s="486"/>
      <c r="W51" s="487"/>
      <c r="X51" s="486"/>
      <c r="Y51" s="487"/>
      <c r="Z51" s="486"/>
      <c r="AA51" s="487"/>
    </row>
    <row r="52" spans="2:27" s="330" customFormat="1" ht="11.25" x14ac:dyDescent="0.2">
      <c r="B52" s="406"/>
      <c r="C52" s="372"/>
      <c r="D52" s="372"/>
      <c r="E52" s="486"/>
      <c r="F52" s="487"/>
      <c r="G52" s="486"/>
      <c r="H52" s="487"/>
      <c r="I52" s="486"/>
      <c r="J52" s="487"/>
      <c r="K52" s="486"/>
      <c r="L52" s="487"/>
      <c r="M52" s="486"/>
      <c r="N52" s="487"/>
      <c r="O52" s="486"/>
      <c r="P52" s="487"/>
      <c r="Q52" s="486"/>
      <c r="R52" s="487"/>
      <c r="S52" s="486"/>
      <c r="T52" s="487"/>
      <c r="U52" s="486"/>
      <c r="V52" s="487"/>
      <c r="W52" s="486"/>
      <c r="X52" s="487"/>
      <c r="Y52" s="486"/>
      <c r="Z52" s="487"/>
      <c r="AA52" s="402"/>
    </row>
    <row r="53" spans="2:27" s="330" customFormat="1" ht="11.25" x14ac:dyDescent="0.2">
      <c r="B53" s="405"/>
      <c r="C53" s="372"/>
      <c r="D53" s="372"/>
      <c r="E53" s="402"/>
      <c r="F53" s="486"/>
      <c r="G53" s="487"/>
      <c r="H53" s="486"/>
      <c r="I53" s="487"/>
      <c r="J53" s="486"/>
      <c r="K53" s="487"/>
      <c r="L53" s="486"/>
      <c r="M53" s="487"/>
      <c r="N53" s="486"/>
      <c r="O53" s="487"/>
      <c r="P53" s="486"/>
      <c r="Q53" s="487"/>
      <c r="R53" s="486"/>
      <c r="S53" s="487"/>
      <c r="T53" s="486"/>
      <c r="U53" s="487"/>
      <c r="V53" s="486"/>
      <c r="W53" s="487"/>
      <c r="X53" s="486"/>
      <c r="Y53" s="487"/>
      <c r="Z53" s="486"/>
      <c r="AA53" s="487"/>
    </row>
    <row r="54" spans="2:27" s="330" customFormat="1" ht="11.25" x14ac:dyDescent="0.2">
      <c r="B54" s="406"/>
      <c r="C54" s="372"/>
      <c r="D54" s="372"/>
      <c r="E54" s="486"/>
      <c r="F54" s="487"/>
      <c r="G54" s="486"/>
      <c r="H54" s="487"/>
      <c r="I54" s="486"/>
      <c r="J54" s="487"/>
      <c r="K54" s="486"/>
      <c r="L54" s="487"/>
      <c r="M54" s="486"/>
      <c r="N54" s="487"/>
      <c r="O54" s="486"/>
      <c r="P54" s="487"/>
      <c r="Q54" s="486"/>
      <c r="R54" s="487"/>
      <c r="S54" s="486"/>
      <c r="T54" s="487"/>
      <c r="U54" s="486"/>
      <c r="V54" s="487"/>
      <c r="W54" s="486"/>
      <c r="X54" s="487"/>
      <c r="Y54" s="486"/>
      <c r="Z54" s="487"/>
      <c r="AA54" s="402"/>
    </row>
    <row r="55" spans="2:27" s="330" customFormat="1" ht="11.25" x14ac:dyDescent="0.2">
      <c r="B55" s="405"/>
      <c r="C55" s="372"/>
      <c r="D55" s="372"/>
      <c r="E55" s="402"/>
      <c r="F55" s="486"/>
      <c r="G55" s="487"/>
      <c r="H55" s="486"/>
      <c r="I55" s="487"/>
      <c r="J55" s="486"/>
      <c r="K55" s="487"/>
      <c r="L55" s="486"/>
      <c r="M55" s="487"/>
      <c r="N55" s="486"/>
      <c r="O55" s="487"/>
      <c r="P55" s="486"/>
      <c r="Q55" s="487"/>
      <c r="R55" s="486"/>
      <c r="S55" s="487"/>
      <c r="T55" s="486"/>
      <c r="U55" s="487"/>
      <c r="V55" s="486"/>
      <c r="W55" s="487"/>
      <c r="X55" s="486"/>
      <c r="Y55" s="487"/>
      <c r="Z55" s="486"/>
      <c r="AA55" s="487"/>
    </row>
    <row r="56" spans="2:27" s="330" customFormat="1" ht="11.25" x14ac:dyDescent="0.2">
      <c r="B56" s="406"/>
      <c r="C56" s="372"/>
      <c r="D56" s="372"/>
      <c r="E56" s="486"/>
      <c r="F56" s="487"/>
      <c r="G56" s="486"/>
      <c r="H56" s="487"/>
      <c r="I56" s="486"/>
      <c r="J56" s="487"/>
      <c r="K56" s="486"/>
      <c r="L56" s="487"/>
      <c r="M56" s="486"/>
      <c r="N56" s="487"/>
      <c r="O56" s="486"/>
      <c r="P56" s="487"/>
      <c r="Q56" s="486"/>
      <c r="R56" s="487"/>
      <c r="S56" s="486"/>
      <c r="T56" s="487"/>
      <c r="U56" s="486"/>
      <c r="V56" s="487"/>
      <c r="W56" s="486"/>
      <c r="X56" s="487"/>
      <c r="Y56" s="486"/>
      <c r="Z56" s="487"/>
      <c r="AA56" s="402"/>
    </row>
    <row r="57" spans="2:27" s="330" customFormat="1" ht="11.25" x14ac:dyDescent="0.2">
      <c r="B57" s="405"/>
      <c r="C57" s="372"/>
      <c r="D57" s="372"/>
      <c r="E57" s="402"/>
      <c r="F57" s="486"/>
      <c r="G57" s="487"/>
      <c r="H57" s="486"/>
      <c r="I57" s="487"/>
      <c r="J57" s="486"/>
      <c r="K57" s="487"/>
      <c r="L57" s="486"/>
      <c r="M57" s="487"/>
      <c r="N57" s="486"/>
      <c r="O57" s="487"/>
      <c r="P57" s="486"/>
      <c r="Q57" s="487"/>
      <c r="R57" s="486"/>
      <c r="S57" s="487"/>
      <c r="T57" s="486"/>
      <c r="U57" s="487"/>
      <c r="V57" s="486"/>
      <c r="W57" s="487"/>
      <c r="X57" s="486"/>
      <c r="Y57" s="487"/>
      <c r="Z57" s="486"/>
      <c r="AA57" s="487"/>
    </row>
    <row r="58" spans="2:27" s="330" customFormat="1" ht="11.25" x14ac:dyDescent="0.2">
      <c r="B58" s="406"/>
      <c r="C58" s="372"/>
      <c r="D58" s="372"/>
      <c r="E58" s="486"/>
      <c r="F58" s="487"/>
      <c r="G58" s="486"/>
      <c r="H58" s="487"/>
      <c r="I58" s="486"/>
      <c r="J58" s="487"/>
      <c r="K58" s="486"/>
      <c r="L58" s="487"/>
      <c r="M58" s="486"/>
      <c r="N58" s="487"/>
      <c r="O58" s="486"/>
      <c r="P58" s="487"/>
      <c r="Q58" s="486"/>
      <c r="R58" s="487"/>
      <c r="S58" s="486"/>
      <c r="T58" s="487"/>
      <c r="U58" s="486"/>
      <c r="V58" s="487"/>
      <c r="W58" s="486"/>
      <c r="X58" s="487"/>
      <c r="Y58" s="486"/>
      <c r="Z58" s="487"/>
      <c r="AA58" s="402"/>
    </row>
    <row r="59" spans="2:27" s="330" customFormat="1" ht="11.25" x14ac:dyDescent="0.2">
      <c r="B59" s="405"/>
      <c r="C59" s="372"/>
      <c r="D59" s="372"/>
      <c r="E59" s="402"/>
      <c r="F59" s="486"/>
      <c r="G59" s="487"/>
      <c r="H59" s="486"/>
      <c r="I59" s="487"/>
      <c r="J59" s="486"/>
      <c r="K59" s="487"/>
      <c r="L59" s="486"/>
      <c r="M59" s="487"/>
      <c r="N59" s="486"/>
      <c r="O59" s="487"/>
      <c r="P59" s="486"/>
      <c r="Q59" s="487"/>
      <c r="R59" s="486"/>
      <c r="S59" s="487"/>
      <c r="T59" s="486"/>
      <c r="U59" s="487"/>
      <c r="V59" s="486"/>
      <c r="W59" s="487"/>
      <c r="X59" s="486"/>
      <c r="Y59" s="487"/>
      <c r="Z59" s="486"/>
      <c r="AA59" s="487"/>
    </row>
    <row r="60" spans="2:27" s="330" customFormat="1" ht="11.25" x14ac:dyDescent="0.2">
      <c r="B60" s="406"/>
      <c r="C60" s="372"/>
      <c r="D60" s="372"/>
      <c r="E60" s="486"/>
      <c r="F60" s="487"/>
      <c r="G60" s="486"/>
      <c r="H60" s="487"/>
      <c r="I60" s="486"/>
      <c r="J60" s="487"/>
      <c r="K60" s="486"/>
      <c r="L60" s="487"/>
      <c r="M60" s="486"/>
      <c r="N60" s="487"/>
      <c r="O60" s="486"/>
      <c r="P60" s="487"/>
      <c r="Q60" s="486"/>
      <c r="R60" s="487"/>
      <c r="S60" s="486"/>
      <c r="T60" s="487"/>
      <c r="U60" s="486"/>
      <c r="V60" s="487"/>
      <c r="W60" s="486"/>
      <c r="X60" s="487"/>
      <c r="Y60" s="486"/>
      <c r="Z60" s="487"/>
      <c r="AA60" s="402"/>
    </row>
    <row r="61" spans="2:27" s="330" customFormat="1" ht="11.25" x14ac:dyDescent="0.2">
      <c r="B61" s="405"/>
      <c r="C61" s="372"/>
      <c r="D61" s="372"/>
      <c r="E61" s="402"/>
      <c r="F61" s="486"/>
      <c r="G61" s="487"/>
      <c r="H61" s="486"/>
      <c r="I61" s="487"/>
      <c r="J61" s="486"/>
      <c r="K61" s="487"/>
      <c r="L61" s="486"/>
      <c r="M61" s="487"/>
      <c r="N61" s="486"/>
      <c r="O61" s="487"/>
      <c r="P61" s="486"/>
      <c r="Q61" s="487"/>
      <c r="R61" s="486"/>
      <c r="S61" s="487"/>
      <c r="T61" s="486"/>
      <c r="U61" s="487"/>
      <c r="V61" s="486"/>
      <c r="W61" s="487"/>
      <c r="X61" s="486"/>
      <c r="Y61" s="487"/>
      <c r="Z61" s="486"/>
      <c r="AA61" s="487"/>
    </row>
    <row r="62" spans="2:27" s="330" customFormat="1" ht="11.25" x14ac:dyDescent="0.2">
      <c r="B62" s="406"/>
      <c r="C62" s="372"/>
      <c r="D62" s="372"/>
      <c r="E62" s="486"/>
      <c r="F62" s="487"/>
      <c r="G62" s="486"/>
      <c r="H62" s="487"/>
      <c r="I62" s="486"/>
      <c r="J62" s="487"/>
      <c r="K62" s="486"/>
      <c r="L62" s="487"/>
      <c r="M62" s="486"/>
      <c r="N62" s="487"/>
      <c r="O62" s="486"/>
      <c r="P62" s="487"/>
      <c r="Q62" s="486"/>
      <c r="R62" s="487"/>
      <c r="S62" s="486"/>
      <c r="T62" s="487"/>
      <c r="U62" s="486"/>
      <c r="V62" s="487"/>
      <c r="W62" s="486"/>
      <c r="X62" s="487"/>
      <c r="Y62" s="486"/>
      <c r="Z62" s="487"/>
      <c r="AA62" s="402"/>
    </row>
    <row r="63" spans="2:27" s="330" customFormat="1" ht="11.25" x14ac:dyDescent="0.2">
      <c r="B63" s="405"/>
      <c r="C63" s="372"/>
      <c r="D63" s="372"/>
      <c r="E63" s="402"/>
      <c r="F63" s="486"/>
      <c r="G63" s="487"/>
      <c r="H63" s="486"/>
      <c r="I63" s="487"/>
      <c r="J63" s="486"/>
      <c r="K63" s="487"/>
      <c r="L63" s="486"/>
      <c r="M63" s="487"/>
      <c r="N63" s="486"/>
      <c r="O63" s="487"/>
      <c r="P63" s="486"/>
      <c r="Q63" s="487"/>
      <c r="R63" s="486"/>
      <c r="S63" s="487"/>
      <c r="T63" s="486"/>
      <c r="U63" s="487"/>
      <c r="V63" s="486"/>
      <c r="W63" s="487"/>
      <c r="X63" s="486"/>
      <c r="Y63" s="487"/>
      <c r="Z63" s="486"/>
      <c r="AA63" s="487"/>
    </row>
    <row r="64" spans="2:27" s="330" customFormat="1" ht="11.25" x14ac:dyDescent="0.2">
      <c r="B64" s="406"/>
      <c r="C64" s="372"/>
      <c r="D64" s="372"/>
      <c r="E64" s="486"/>
      <c r="F64" s="487"/>
      <c r="G64" s="486"/>
      <c r="H64" s="487"/>
      <c r="I64" s="486"/>
      <c r="J64" s="487"/>
      <c r="K64" s="486"/>
      <c r="L64" s="487"/>
      <c r="M64" s="486"/>
      <c r="N64" s="487"/>
      <c r="O64" s="486"/>
      <c r="P64" s="487"/>
      <c r="Q64" s="486"/>
      <c r="R64" s="487"/>
      <c r="S64" s="486"/>
      <c r="T64" s="487"/>
      <c r="U64" s="486"/>
      <c r="V64" s="487"/>
      <c r="W64" s="486"/>
      <c r="X64" s="487"/>
      <c r="Y64" s="486"/>
      <c r="Z64" s="487"/>
      <c r="AA64" s="402"/>
    </row>
    <row r="65" spans="2:27" s="330" customFormat="1" ht="11.25" x14ac:dyDescent="0.2">
      <c r="B65" s="405"/>
      <c r="C65" s="372"/>
      <c r="D65" s="372"/>
      <c r="E65" s="402"/>
      <c r="F65" s="486"/>
      <c r="G65" s="487"/>
      <c r="H65" s="486"/>
      <c r="I65" s="487"/>
      <c r="J65" s="486"/>
      <c r="K65" s="487"/>
      <c r="L65" s="486"/>
      <c r="M65" s="487"/>
      <c r="N65" s="486"/>
      <c r="O65" s="487"/>
      <c r="P65" s="486"/>
      <c r="Q65" s="487"/>
      <c r="R65" s="486"/>
      <c r="S65" s="487"/>
      <c r="T65" s="486"/>
      <c r="U65" s="487"/>
      <c r="V65" s="486"/>
      <c r="W65" s="487"/>
      <c r="X65" s="486"/>
      <c r="Y65" s="487"/>
      <c r="Z65" s="486"/>
      <c r="AA65" s="487"/>
    </row>
    <row r="66" spans="2:27" s="330" customFormat="1" ht="11.25" x14ac:dyDescent="0.2">
      <c r="B66" s="406"/>
      <c r="C66" s="372"/>
      <c r="D66" s="372"/>
      <c r="E66" s="486"/>
      <c r="F66" s="487"/>
      <c r="G66" s="486"/>
      <c r="H66" s="487"/>
      <c r="I66" s="486"/>
      <c r="J66" s="487"/>
      <c r="K66" s="486"/>
      <c r="L66" s="487"/>
      <c r="M66" s="486"/>
      <c r="N66" s="487"/>
      <c r="O66" s="486"/>
      <c r="P66" s="487"/>
      <c r="Q66" s="486"/>
      <c r="R66" s="487"/>
      <c r="S66" s="486"/>
      <c r="T66" s="487"/>
      <c r="U66" s="486"/>
      <c r="V66" s="487"/>
      <c r="W66" s="486"/>
      <c r="X66" s="487"/>
      <c r="Y66" s="486"/>
      <c r="Z66" s="487"/>
      <c r="AA66" s="402"/>
    </row>
    <row r="67" spans="2:27" s="330" customFormat="1" ht="11.25" x14ac:dyDescent="0.2">
      <c r="B67" s="405"/>
      <c r="C67" s="372"/>
      <c r="D67" s="372"/>
      <c r="E67" s="402"/>
      <c r="F67" s="486"/>
      <c r="G67" s="487"/>
      <c r="H67" s="486"/>
      <c r="I67" s="487"/>
      <c r="J67" s="486"/>
      <c r="K67" s="487"/>
      <c r="L67" s="486"/>
      <c r="M67" s="487"/>
      <c r="N67" s="486"/>
      <c r="O67" s="487"/>
      <c r="P67" s="486"/>
      <c r="Q67" s="487"/>
      <c r="R67" s="486"/>
      <c r="S67" s="487"/>
      <c r="T67" s="486"/>
      <c r="U67" s="487"/>
      <c r="V67" s="486"/>
      <c r="W67" s="487"/>
      <c r="X67" s="486"/>
      <c r="Y67" s="487"/>
      <c r="Z67" s="486"/>
      <c r="AA67" s="487"/>
    </row>
    <row r="68" spans="2:27" s="330" customFormat="1" ht="11.25" x14ac:dyDescent="0.2">
      <c r="B68" s="406"/>
      <c r="C68" s="372"/>
      <c r="D68" s="372"/>
      <c r="E68" s="486"/>
      <c r="F68" s="487"/>
      <c r="G68" s="486"/>
      <c r="H68" s="487"/>
      <c r="I68" s="486"/>
      <c r="J68" s="487"/>
      <c r="K68" s="486"/>
      <c r="L68" s="487"/>
      <c r="M68" s="486"/>
      <c r="N68" s="487"/>
      <c r="O68" s="486"/>
      <c r="P68" s="487"/>
      <c r="Q68" s="486"/>
      <c r="R68" s="487"/>
      <c r="S68" s="486"/>
      <c r="T68" s="487"/>
      <c r="U68" s="486"/>
      <c r="V68" s="487"/>
      <c r="W68" s="486"/>
      <c r="X68" s="487"/>
      <c r="Y68" s="486"/>
      <c r="Z68" s="487"/>
      <c r="AA68" s="402"/>
    </row>
    <row r="69" spans="2:27" s="330" customFormat="1" ht="11.25" x14ac:dyDescent="0.2">
      <c r="B69" s="405"/>
      <c r="C69" s="372"/>
      <c r="D69" s="372"/>
      <c r="E69" s="402"/>
      <c r="F69" s="486"/>
      <c r="G69" s="487"/>
      <c r="H69" s="486"/>
      <c r="I69" s="487"/>
      <c r="J69" s="486"/>
      <c r="K69" s="487"/>
      <c r="L69" s="486"/>
      <c r="M69" s="487"/>
      <c r="N69" s="486"/>
      <c r="O69" s="487"/>
      <c r="P69" s="486"/>
      <c r="Q69" s="487"/>
      <c r="R69" s="486"/>
      <c r="S69" s="487"/>
      <c r="T69" s="486"/>
      <c r="U69" s="487"/>
      <c r="V69" s="486"/>
      <c r="W69" s="487"/>
      <c r="X69" s="486"/>
      <c r="Y69" s="487"/>
      <c r="Z69" s="486"/>
      <c r="AA69" s="487"/>
    </row>
    <row r="70" spans="2:27" s="330" customFormat="1" ht="11.25" x14ac:dyDescent="0.2">
      <c r="B70" s="406"/>
      <c r="C70" s="372"/>
      <c r="D70" s="372"/>
      <c r="E70" s="486"/>
      <c r="F70" s="487"/>
      <c r="G70" s="486"/>
      <c r="H70" s="487"/>
      <c r="I70" s="486"/>
      <c r="J70" s="487"/>
      <c r="K70" s="486"/>
      <c r="L70" s="487"/>
      <c r="M70" s="486"/>
      <c r="N70" s="487"/>
      <c r="O70" s="486"/>
      <c r="P70" s="487"/>
      <c r="Q70" s="486"/>
      <c r="R70" s="487"/>
      <c r="S70" s="486"/>
      <c r="T70" s="487"/>
      <c r="U70" s="486"/>
      <c r="V70" s="487"/>
      <c r="W70" s="486"/>
      <c r="X70" s="487"/>
      <c r="Y70" s="486"/>
      <c r="Z70" s="487"/>
      <c r="AA70" s="402"/>
    </row>
    <row r="71" spans="2:27" s="330" customFormat="1" ht="11.25" x14ac:dyDescent="0.2">
      <c r="B71" s="405"/>
      <c r="C71" s="372"/>
      <c r="D71" s="372"/>
      <c r="E71" s="402"/>
      <c r="F71" s="486"/>
      <c r="G71" s="487"/>
      <c r="H71" s="486"/>
      <c r="I71" s="487"/>
      <c r="J71" s="486"/>
      <c r="K71" s="487"/>
      <c r="L71" s="486"/>
      <c r="M71" s="487"/>
      <c r="N71" s="486"/>
      <c r="O71" s="487"/>
      <c r="P71" s="486"/>
      <c r="Q71" s="487"/>
      <c r="R71" s="486"/>
      <c r="S71" s="487"/>
      <c r="T71" s="486"/>
      <c r="U71" s="487"/>
      <c r="V71" s="486"/>
      <c r="W71" s="487"/>
      <c r="X71" s="486"/>
      <c r="Y71" s="487"/>
      <c r="Z71" s="486"/>
      <c r="AA71" s="487"/>
    </row>
    <row r="72" spans="2:27" s="330" customFormat="1" ht="11.25" x14ac:dyDescent="0.2">
      <c r="B72" s="406"/>
      <c r="C72" s="372"/>
      <c r="D72" s="372"/>
      <c r="E72" s="486"/>
      <c r="F72" s="487"/>
      <c r="G72" s="486"/>
      <c r="H72" s="487"/>
      <c r="I72" s="486"/>
      <c r="J72" s="487"/>
      <c r="K72" s="486"/>
      <c r="L72" s="487"/>
      <c r="M72" s="486"/>
      <c r="N72" s="487"/>
      <c r="O72" s="486"/>
      <c r="P72" s="487"/>
      <c r="Q72" s="486"/>
      <c r="R72" s="487"/>
      <c r="S72" s="486"/>
      <c r="T72" s="487"/>
      <c r="U72" s="486"/>
      <c r="V72" s="487"/>
      <c r="W72" s="486"/>
      <c r="X72" s="487"/>
      <c r="Y72" s="486"/>
      <c r="Z72" s="487"/>
      <c r="AA72" s="402"/>
    </row>
    <row r="73" spans="2:27" s="330" customFormat="1" ht="11.25" x14ac:dyDescent="0.2">
      <c r="B73" s="405"/>
      <c r="C73" s="372"/>
      <c r="D73" s="372"/>
      <c r="E73" s="402"/>
      <c r="F73" s="486"/>
      <c r="G73" s="487"/>
      <c r="H73" s="486"/>
      <c r="I73" s="487"/>
      <c r="J73" s="486"/>
      <c r="K73" s="487"/>
      <c r="L73" s="486"/>
      <c r="M73" s="487"/>
      <c r="N73" s="486"/>
      <c r="O73" s="487"/>
      <c r="P73" s="486"/>
      <c r="Q73" s="487"/>
      <c r="R73" s="486"/>
      <c r="S73" s="487"/>
      <c r="T73" s="486"/>
      <c r="U73" s="487"/>
      <c r="V73" s="486"/>
      <c r="W73" s="487"/>
      <c r="X73" s="486"/>
      <c r="Y73" s="487"/>
      <c r="Z73" s="486"/>
      <c r="AA73" s="487"/>
    </row>
    <row r="74" spans="2:27" s="330" customFormat="1" ht="11.25" x14ac:dyDescent="0.2">
      <c r="B74" s="406"/>
      <c r="C74" s="372"/>
      <c r="D74" s="372"/>
      <c r="E74" s="486"/>
      <c r="F74" s="487"/>
      <c r="G74" s="486"/>
      <c r="H74" s="487"/>
      <c r="I74" s="486"/>
      <c r="J74" s="487"/>
      <c r="K74" s="486"/>
      <c r="L74" s="487"/>
      <c r="M74" s="486"/>
      <c r="N74" s="487"/>
      <c r="O74" s="486"/>
      <c r="P74" s="487"/>
      <c r="Q74" s="486"/>
      <c r="R74" s="487"/>
      <c r="S74" s="486"/>
      <c r="T74" s="487"/>
      <c r="U74" s="486"/>
      <c r="V74" s="487"/>
      <c r="W74" s="486"/>
      <c r="X74" s="487"/>
      <c r="Y74" s="486"/>
      <c r="Z74" s="487"/>
      <c r="AA74" s="402"/>
    </row>
    <row r="75" spans="2:27" s="330" customFormat="1" ht="11.25" x14ac:dyDescent="0.2">
      <c r="B75" s="405"/>
      <c r="C75" s="372"/>
      <c r="D75" s="372"/>
      <c r="E75" s="402"/>
      <c r="F75" s="486"/>
      <c r="G75" s="487"/>
      <c r="H75" s="486"/>
      <c r="I75" s="487"/>
      <c r="J75" s="486"/>
      <c r="K75" s="487"/>
      <c r="L75" s="486"/>
      <c r="M75" s="487"/>
      <c r="N75" s="486"/>
      <c r="O75" s="487"/>
      <c r="P75" s="486"/>
      <c r="Q75" s="487"/>
      <c r="R75" s="486"/>
      <c r="S75" s="487"/>
      <c r="T75" s="486"/>
      <c r="U75" s="487"/>
      <c r="V75" s="486"/>
      <c r="W75" s="487"/>
      <c r="X75" s="486"/>
      <c r="Y75" s="487"/>
      <c r="Z75" s="486"/>
      <c r="AA75" s="487"/>
    </row>
    <row r="76" spans="2:27" s="330" customFormat="1" ht="11.25" x14ac:dyDescent="0.2">
      <c r="B76" s="406"/>
      <c r="C76" s="372"/>
      <c r="D76" s="372"/>
      <c r="E76" s="486"/>
      <c r="F76" s="487"/>
      <c r="G76" s="486"/>
      <c r="H76" s="487"/>
      <c r="I76" s="486"/>
      <c r="J76" s="487"/>
      <c r="K76" s="486"/>
      <c r="L76" s="487"/>
      <c r="M76" s="486"/>
      <c r="N76" s="487"/>
      <c r="O76" s="486"/>
      <c r="P76" s="487"/>
      <c r="Q76" s="486"/>
      <c r="R76" s="487"/>
      <c r="S76" s="486"/>
      <c r="T76" s="487"/>
      <c r="U76" s="486"/>
      <c r="V76" s="487"/>
      <c r="W76" s="486"/>
      <c r="X76" s="487"/>
      <c r="Y76" s="486"/>
      <c r="Z76" s="487"/>
      <c r="AA76" s="402"/>
    </row>
    <row r="77" spans="2:27" s="330" customFormat="1" ht="11.25" x14ac:dyDescent="0.2">
      <c r="B77" s="405"/>
      <c r="C77" s="372"/>
      <c r="D77" s="372"/>
      <c r="E77" s="402"/>
      <c r="F77" s="486"/>
      <c r="G77" s="487"/>
      <c r="H77" s="486"/>
      <c r="I77" s="487"/>
      <c r="J77" s="486"/>
      <c r="K77" s="487"/>
      <c r="L77" s="486"/>
      <c r="M77" s="487"/>
      <c r="N77" s="486"/>
      <c r="O77" s="487"/>
      <c r="P77" s="486"/>
      <c r="Q77" s="487"/>
      <c r="R77" s="486"/>
      <c r="S77" s="487"/>
      <c r="T77" s="486"/>
      <c r="U77" s="487"/>
      <c r="V77" s="486"/>
      <c r="W77" s="487"/>
      <c r="X77" s="486"/>
      <c r="Y77" s="487"/>
      <c r="Z77" s="486"/>
      <c r="AA77" s="487"/>
    </row>
    <row r="78" spans="2:27" s="330" customFormat="1" ht="11.25" x14ac:dyDescent="0.2">
      <c r="B78" s="406"/>
      <c r="C78" s="372"/>
      <c r="D78" s="372"/>
      <c r="E78" s="486"/>
      <c r="F78" s="487"/>
      <c r="G78" s="486"/>
      <c r="H78" s="487"/>
      <c r="I78" s="486"/>
      <c r="J78" s="487"/>
      <c r="K78" s="486"/>
      <c r="L78" s="487"/>
      <c r="M78" s="486"/>
      <c r="N78" s="487"/>
      <c r="O78" s="486"/>
      <c r="P78" s="487"/>
      <c r="Q78" s="486"/>
      <c r="R78" s="487"/>
      <c r="S78" s="486"/>
      <c r="T78" s="487"/>
      <c r="U78" s="486"/>
      <c r="V78" s="487"/>
      <c r="W78" s="486"/>
      <c r="X78" s="487"/>
      <c r="Y78" s="486"/>
      <c r="Z78" s="487"/>
      <c r="AA78" s="402"/>
    </row>
    <row r="79" spans="2:27" s="330" customFormat="1" ht="11.25" x14ac:dyDescent="0.2">
      <c r="B79" s="405"/>
      <c r="C79" s="372"/>
      <c r="D79" s="372"/>
      <c r="E79" s="402"/>
      <c r="F79" s="486"/>
      <c r="G79" s="487"/>
      <c r="H79" s="486"/>
      <c r="I79" s="487"/>
      <c r="J79" s="486"/>
      <c r="K79" s="487"/>
      <c r="L79" s="486"/>
      <c r="M79" s="487"/>
      <c r="N79" s="486"/>
      <c r="O79" s="487"/>
      <c r="P79" s="486"/>
      <c r="Q79" s="487"/>
      <c r="R79" s="486"/>
      <c r="S79" s="487"/>
      <c r="T79" s="486"/>
      <c r="U79" s="487"/>
      <c r="V79" s="486"/>
      <c r="W79" s="487"/>
      <c r="X79" s="486"/>
      <c r="Y79" s="487"/>
      <c r="Z79" s="486"/>
      <c r="AA79" s="487"/>
    </row>
    <row r="80" spans="2:27" s="330" customFormat="1" ht="11.25" x14ac:dyDescent="0.2">
      <c r="B80" s="406"/>
      <c r="C80" s="372"/>
      <c r="D80" s="372"/>
      <c r="E80" s="486"/>
      <c r="F80" s="487"/>
      <c r="G80" s="486"/>
      <c r="H80" s="487"/>
      <c r="I80" s="486"/>
      <c r="J80" s="487"/>
      <c r="K80" s="486"/>
      <c r="L80" s="487"/>
      <c r="M80" s="486"/>
      <c r="N80" s="487"/>
      <c r="O80" s="486"/>
      <c r="P80" s="487"/>
      <c r="Q80" s="486"/>
      <c r="R80" s="487"/>
      <c r="S80" s="486"/>
      <c r="T80" s="487"/>
      <c r="U80" s="486"/>
      <c r="V80" s="487"/>
      <c r="W80" s="486"/>
      <c r="X80" s="487"/>
      <c r="Y80" s="486"/>
      <c r="Z80" s="487"/>
      <c r="AA80" s="402"/>
    </row>
    <row r="81" spans="2:27" s="330" customFormat="1" ht="11.25" x14ac:dyDescent="0.2">
      <c r="B81" s="405"/>
      <c r="C81" s="372"/>
      <c r="D81" s="372"/>
      <c r="E81" s="402"/>
      <c r="F81" s="486"/>
      <c r="G81" s="487"/>
      <c r="H81" s="486"/>
      <c r="I81" s="487"/>
      <c r="J81" s="486"/>
      <c r="K81" s="487"/>
      <c r="L81" s="486"/>
      <c r="M81" s="487"/>
      <c r="N81" s="486"/>
      <c r="O81" s="487"/>
      <c r="P81" s="486"/>
      <c r="Q81" s="487"/>
      <c r="R81" s="486"/>
      <c r="S81" s="487"/>
      <c r="T81" s="486"/>
      <c r="U81" s="487"/>
      <c r="V81" s="486"/>
      <c r="W81" s="487"/>
      <c r="X81" s="486"/>
      <c r="Y81" s="487"/>
      <c r="Z81" s="486"/>
      <c r="AA81" s="487"/>
    </row>
    <row r="82" spans="2:27" s="330" customFormat="1" ht="11.25" x14ac:dyDescent="0.2">
      <c r="B82" s="406"/>
      <c r="C82" s="372"/>
      <c r="D82" s="372"/>
      <c r="E82" s="486"/>
      <c r="F82" s="487"/>
      <c r="G82" s="486"/>
      <c r="H82" s="487"/>
      <c r="I82" s="486"/>
      <c r="J82" s="487"/>
      <c r="K82" s="486"/>
      <c r="L82" s="487"/>
      <c r="M82" s="486"/>
      <c r="N82" s="487"/>
      <c r="O82" s="486"/>
      <c r="P82" s="487"/>
      <c r="Q82" s="486"/>
      <c r="R82" s="487"/>
      <c r="S82" s="486"/>
      <c r="T82" s="487"/>
      <c r="U82" s="486"/>
      <c r="V82" s="487"/>
      <c r="W82" s="486"/>
      <c r="X82" s="487"/>
      <c r="Y82" s="486"/>
      <c r="Z82" s="487"/>
      <c r="AA82" s="402"/>
    </row>
    <row r="83" spans="2:27" s="330" customFormat="1" ht="11.25" x14ac:dyDescent="0.2">
      <c r="B83" s="405"/>
      <c r="C83" s="372"/>
      <c r="D83" s="372"/>
      <c r="E83" s="402"/>
      <c r="F83" s="486"/>
      <c r="G83" s="487"/>
      <c r="H83" s="486"/>
      <c r="I83" s="487"/>
      <c r="J83" s="486"/>
      <c r="K83" s="487"/>
      <c r="L83" s="486"/>
      <c r="M83" s="487"/>
      <c r="N83" s="486"/>
      <c r="O83" s="487"/>
      <c r="P83" s="486"/>
      <c r="Q83" s="487"/>
      <c r="R83" s="486"/>
      <c r="S83" s="487"/>
      <c r="T83" s="486"/>
      <c r="U83" s="487"/>
      <c r="V83" s="486"/>
      <c r="W83" s="487"/>
      <c r="X83" s="486"/>
      <c r="Y83" s="487"/>
      <c r="Z83" s="486"/>
      <c r="AA83" s="487"/>
    </row>
    <row r="84" spans="2:27" s="330" customFormat="1" ht="11.25" x14ac:dyDescent="0.2">
      <c r="B84" s="406"/>
      <c r="C84" s="372"/>
      <c r="D84" s="372"/>
      <c r="E84" s="486"/>
      <c r="F84" s="487"/>
      <c r="G84" s="486"/>
      <c r="H84" s="487"/>
      <c r="I84" s="486"/>
      <c r="J84" s="487"/>
      <c r="K84" s="486"/>
      <c r="L84" s="487"/>
      <c r="M84" s="486"/>
      <c r="N84" s="487"/>
      <c r="O84" s="486"/>
      <c r="P84" s="487"/>
      <c r="Q84" s="486"/>
      <c r="R84" s="487"/>
      <c r="S84" s="486"/>
      <c r="T84" s="487"/>
      <c r="U84" s="486"/>
      <c r="V84" s="487"/>
      <c r="W84" s="486"/>
      <c r="X84" s="487"/>
      <c r="Y84" s="486"/>
      <c r="Z84" s="487"/>
      <c r="AA84" s="402"/>
    </row>
    <row r="85" spans="2:27" s="330" customFormat="1" ht="11.25" x14ac:dyDescent="0.2">
      <c r="B85" s="405"/>
      <c r="C85" s="372"/>
      <c r="D85" s="372"/>
      <c r="E85" s="402"/>
      <c r="F85" s="486"/>
      <c r="G85" s="487"/>
      <c r="H85" s="486"/>
      <c r="I85" s="487"/>
      <c r="J85" s="486"/>
      <c r="K85" s="487"/>
      <c r="L85" s="486"/>
      <c r="M85" s="487"/>
      <c r="N85" s="486"/>
      <c r="O85" s="487"/>
      <c r="P85" s="486"/>
      <c r="Q85" s="487"/>
      <c r="R85" s="486"/>
      <c r="S85" s="487"/>
      <c r="T85" s="486"/>
      <c r="U85" s="487"/>
      <c r="V85" s="486"/>
      <c r="W85" s="487"/>
      <c r="X85" s="486"/>
      <c r="Y85" s="487"/>
      <c r="Z85" s="486"/>
      <c r="AA85" s="487"/>
    </row>
    <row r="86" spans="2:27" s="330" customFormat="1" ht="11.25" x14ac:dyDescent="0.2">
      <c r="B86" s="406"/>
      <c r="C86" s="372"/>
      <c r="D86" s="372"/>
      <c r="E86" s="486"/>
      <c r="F86" s="487"/>
      <c r="G86" s="486"/>
      <c r="H86" s="487"/>
      <c r="I86" s="486"/>
      <c r="J86" s="487"/>
      <c r="K86" s="486"/>
      <c r="L86" s="487"/>
      <c r="M86" s="486"/>
      <c r="N86" s="487"/>
      <c r="O86" s="486"/>
      <c r="P86" s="487"/>
      <c r="Q86" s="486"/>
      <c r="R86" s="487"/>
      <c r="S86" s="486"/>
      <c r="T86" s="487"/>
      <c r="U86" s="486"/>
      <c r="V86" s="487"/>
      <c r="W86" s="486"/>
      <c r="X86" s="487"/>
      <c r="Y86" s="486"/>
      <c r="Z86" s="487"/>
      <c r="AA86" s="402"/>
    </row>
    <row r="87" spans="2:27" s="330" customFormat="1" ht="11.25" x14ac:dyDescent="0.2">
      <c r="B87" s="405"/>
      <c r="C87" s="372"/>
      <c r="D87" s="372"/>
      <c r="E87" s="402"/>
      <c r="F87" s="486"/>
      <c r="G87" s="487"/>
      <c r="H87" s="486"/>
      <c r="I87" s="487"/>
      <c r="J87" s="486"/>
      <c r="K87" s="487"/>
      <c r="L87" s="486"/>
      <c r="M87" s="487"/>
      <c r="N87" s="486"/>
      <c r="O87" s="487"/>
      <c r="P87" s="486"/>
      <c r="Q87" s="487"/>
      <c r="R87" s="486"/>
      <c r="S87" s="487"/>
      <c r="T87" s="486"/>
      <c r="U87" s="487"/>
      <c r="V87" s="486"/>
      <c r="W87" s="487"/>
      <c r="X87" s="486"/>
      <c r="Y87" s="487"/>
      <c r="Z87" s="486"/>
      <c r="AA87" s="487"/>
    </row>
    <row r="88" spans="2:27" s="330" customFormat="1" ht="11.25" x14ac:dyDescent="0.2">
      <c r="B88" s="406"/>
      <c r="C88" s="372"/>
      <c r="D88" s="372"/>
      <c r="E88" s="486"/>
      <c r="F88" s="487"/>
      <c r="G88" s="486"/>
      <c r="H88" s="487"/>
      <c r="I88" s="486"/>
      <c r="J88" s="487"/>
      <c r="K88" s="486"/>
      <c r="L88" s="487"/>
      <c r="M88" s="486"/>
      <c r="N88" s="487"/>
      <c r="O88" s="486"/>
      <c r="P88" s="487"/>
      <c r="Q88" s="486"/>
      <c r="R88" s="487"/>
      <c r="S88" s="486"/>
      <c r="T88" s="487"/>
      <c r="U88" s="486"/>
      <c r="V88" s="487"/>
      <c r="W88" s="486"/>
      <c r="X88" s="487"/>
      <c r="Y88" s="486"/>
      <c r="Z88" s="487"/>
      <c r="AA88" s="402"/>
    </row>
    <row r="89" spans="2:27" s="330" customFormat="1" ht="11.25" x14ac:dyDescent="0.2">
      <c r="B89" s="405"/>
      <c r="C89" s="372"/>
      <c r="D89" s="372"/>
      <c r="E89" s="402"/>
      <c r="F89" s="486"/>
      <c r="G89" s="487"/>
      <c r="H89" s="486"/>
      <c r="I89" s="487"/>
      <c r="J89" s="486"/>
      <c r="K89" s="487"/>
      <c r="L89" s="486"/>
      <c r="M89" s="487"/>
      <c r="N89" s="486"/>
      <c r="O89" s="487"/>
      <c r="P89" s="486"/>
      <c r="Q89" s="487"/>
      <c r="R89" s="486"/>
      <c r="S89" s="487"/>
      <c r="T89" s="486"/>
      <c r="U89" s="487"/>
      <c r="V89" s="486"/>
      <c r="W89" s="487"/>
      <c r="X89" s="486"/>
      <c r="Y89" s="487"/>
      <c r="Z89" s="486"/>
      <c r="AA89" s="487"/>
    </row>
    <row r="90" spans="2:27" s="330" customFormat="1" ht="11.25" x14ac:dyDescent="0.2">
      <c r="B90" s="406"/>
      <c r="C90" s="372"/>
      <c r="D90" s="372"/>
      <c r="E90" s="486"/>
      <c r="F90" s="487"/>
      <c r="G90" s="486"/>
      <c r="H90" s="487"/>
      <c r="I90" s="486"/>
      <c r="J90" s="487"/>
      <c r="K90" s="486"/>
      <c r="L90" s="487"/>
      <c r="M90" s="486"/>
      <c r="N90" s="487"/>
      <c r="O90" s="486"/>
      <c r="P90" s="487"/>
      <c r="Q90" s="486"/>
      <c r="R90" s="487"/>
      <c r="S90" s="406"/>
      <c r="T90" s="372"/>
      <c r="U90" s="486"/>
      <c r="V90" s="487"/>
      <c r="W90" s="486"/>
      <c r="X90" s="487"/>
      <c r="Y90" s="486"/>
      <c r="Z90" s="487"/>
      <c r="AA90" s="402"/>
    </row>
    <row r="91" spans="2:27" s="330" customFormat="1" ht="11.25" x14ac:dyDescent="0.2">
      <c r="B91" s="405"/>
      <c r="C91" s="372"/>
      <c r="D91" s="372"/>
      <c r="E91" s="402"/>
      <c r="F91" s="486"/>
      <c r="G91" s="487"/>
      <c r="H91" s="486"/>
      <c r="I91" s="487"/>
      <c r="J91" s="486"/>
      <c r="K91" s="487"/>
      <c r="L91" s="486"/>
      <c r="M91" s="487"/>
      <c r="N91" s="486"/>
      <c r="O91" s="487"/>
      <c r="P91" s="486"/>
      <c r="Q91" s="487"/>
      <c r="R91" s="486"/>
      <c r="S91" s="487"/>
      <c r="T91" s="486"/>
      <c r="U91" s="487"/>
      <c r="V91" s="486"/>
      <c r="W91" s="487"/>
      <c r="X91" s="486"/>
      <c r="Y91" s="487"/>
      <c r="Z91" s="486"/>
      <c r="AA91" s="487"/>
    </row>
    <row r="92" spans="2:27" s="330" customFormat="1" ht="11.25" x14ac:dyDescent="0.2">
      <c r="B92" s="406"/>
      <c r="C92" s="372"/>
      <c r="D92" s="372"/>
      <c r="E92" s="486"/>
      <c r="F92" s="487"/>
      <c r="G92" s="486"/>
      <c r="H92" s="487"/>
      <c r="I92" s="486"/>
      <c r="J92" s="487"/>
      <c r="K92" s="486"/>
      <c r="L92" s="487"/>
      <c r="M92" s="486"/>
      <c r="N92" s="487"/>
      <c r="O92" s="486"/>
      <c r="P92" s="487"/>
      <c r="Q92" s="486"/>
      <c r="R92" s="487"/>
      <c r="S92" s="486"/>
      <c r="T92" s="487"/>
      <c r="U92" s="486"/>
      <c r="V92" s="487"/>
      <c r="W92" s="486"/>
      <c r="X92" s="487"/>
      <c r="Y92" s="486"/>
      <c r="Z92" s="487"/>
      <c r="AA92" s="402"/>
    </row>
    <row r="93" spans="2:27" s="330" customFormat="1" ht="11.25" x14ac:dyDescent="0.2">
      <c r="B93" s="405"/>
      <c r="C93" s="372"/>
      <c r="D93" s="372"/>
      <c r="E93" s="402"/>
      <c r="F93" s="486"/>
      <c r="G93" s="487"/>
      <c r="H93" s="486"/>
      <c r="I93" s="487"/>
      <c r="J93" s="486"/>
      <c r="K93" s="487"/>
      <c r="L93" s="486"/>
      <c r="M93" s="487"/>
      <c r="N93" s="486"/>
      <c r="O93" s="487"/>
      <c r="P93" s="486"/>
      <c r="Q93" s="487"/>
      <c r="R93" s="486"/>
      <c r="S93" s="487"/>
      <c r="T93" s="486"/>
      <c r="U93" s="487"/>
      <c r="V93" s="486"/>
      <c r="W93" s="487"/>
      <c r="X93" s="486"/>
      <c r="Y93" s="487"/>
      <c r="Z93" s="486"/>
      <c r="AA93" s="487"/>
    </row>
    <row r="94" spans="2:27" s="330" customFormat="1" ht="11.25" x14ac:dyDescent="0.2">
      <c r="B94" s="406"/>
      <c r="C94" s="372"/>
      <c r="D94" s="372"/>
      <c r="E94" s="486"/>
      <c r="F94" s="487"/>
      <c r="G94" s="486"/>
      <c r="H94" s="487"/>
      <c r="I94" s="486"/>
      <c r="J94" s="487"/>
      <c r="K94" s="486"/>
      <c r="L94" s="487"/>
      <c r="M94" s="486"/>
      <c r="N94" s="487"/>
      <c r="O94" s="486"/>
      <c r="P94" s="487"/>
      <c r="Q94" s="486"/>
      <c r="R94" s="487"/>
      <c r="S94" s="486"/>
      <c r="T94" s="487"/>
      <c r="U94" s="486"/>
      <c r="V94" s="487"/>
      <c r="W94" s="486"/>
      <c r="X94" s="487"/>
      <c r="Y94" s="486"/>
      <c r="Z94" s="487"/>
      <c r="AA94" s="402"/>
    </row>
    <row r="95" spans="2:27" s="330" customFormat="1" ht="11.25" x14ac:dyDescent="0.2">
      <c r="B95" s="405"/>
      <c r="C95" s="372"/>
      <c r="D95" s="372"/>
      <c r="E95" s="402"/>
      <c r="F95" s="486"/>
      <c r="G95" s="487"/>
      <c r="H95" s="486"/>
      <c r="I95" s="487"/>
      <c r="J95" s="486"/>
      <c r="K95" s="487"/>
      <c r="L95" s="486"/>
      <c r="M95" s="487"/>
      <c r="N95" s="486"/>
      <c r="O95" s="487"/>
      <c r="P95" s="486"/>
      <c r="Q95" s="487"/>
      <c r="R95" s="486"/>
      <c r="S95" s="487"/>
      <c r="T95" s="486"/>
      <c r="U95" s="487"/>
      <c r="V95" s="486"/>
      <c r="W95" s="487"/>
      <c r="X95" s="486"/>
      <c r="Y95" s="487"/>
      <c r="Z95" s="486"/>
      <c r="AA95" s="487"/>
    </row>
    <row r="96" spans="2:27" s="330" customFormat="1" ht="11.25" x14ac:dyDescent="0.2">
      <c r="B96" s="406"/>
      <c r="C96" s="372"/>
      <c r="D96" s="372"/>
      <c r="E96" s="486"/>
      <c r="F96" s="487"/>
      <c r="G96" s="486"/>
      <c r="H96" s="487"/>
      <c r="I96" s="486"/>
      <c r="J96" s="487"/>
      <c r="K96" s="486"/>
      <c r="L96" s="487"/>
      <c r="M96" s="486"/>
      <c r="N96" s="487"/>
      <c r="O96" s="486"/>
      <c r="P96" s="487"/>
      <c r="Q96" s="486"/>
      <c r="R96" s="487"/>
      <c r="S96" s="486"/>
      <c r="T96" s="487"/>
      <c r="U96" s="486"/>
      <c r="V96" s="487"/>
      <c r="W96" s="486"/>
      <c r="X96" s="487"/>
      <c r="Y96" s="486"/>
      <c r="Z96" s="487"/>
      <c r="AA96" s="402"/>
    </row>
    <row r="97" spans="2:28" s="330" customFormat="1" ht="11.25" x14ac:dyDescent="0.2">
      <c r="B97" s="405"/>
      <c r="C97" s="372"/>
      <c r="D97" s="372"/>
      <c r="E97" s="402"/>
      <c r="F97" s="486"/>
      <c r="G97" s="487"/>
      <c r="H97" s="486"/>
      <c r="I97" s="487"/>
      <c r="J97" s="486"/>
      <c r="K97" s="487"/>
      <c r="L97" s="486"/>
      <c r="M97" s="487"/>
      <c r="N97" s="486"/>
      <c r="O97" s="487"/>
      <c r="P97" s="486"/>
      <c r="Q97" s="487"/>
      <c r="R97" s="486"/>
      <c r="S97" s="487"/>
      <c r="T97" s="486"/>
      <c r="U97" s="487"/>
      <c r="V97" s="486"/>
      <c r="W97" s="487"/>
      <c r="X97" s="486"/>
      <c r="Y97" s="487"/>
      <c r="Z97" s="486"/>
      <c r="AA97" s="487"/>
    </row>
    <row r="98" spans="2:28" s="330" customFormat="1" ht="11.25" x14ac:dyDescent="0.2">
      <c r="B98" s="406"/>
      <c r="C98" s="372"/>
      <c r="D98" s="372"/>
      <c r="E98" s="486"/>
      <c r="F98" s="487"/>
      <c r="G98" s="486"/>
      <c r="H98" s="487"/>
      <c r="I98" s="486"/>
      <c r="J98" s="487"/>
      <c r="K98" s="486"/>
      <c r="L98" s="487"/>
      <c r="M98" s="486"/>
      <c r="N98" s="487"/>
      <c r="O98" s="486"/>
      <c r="P98" s="487"/>
      <c r="Q98" s="486"/>
      <c r="R98" s="487"/>
      <c r="S98" s="486"/>
      <c r="T98" s="487"/>
      <c r="U98" s="486"/>
      <c r="V98" s="487"/>
      <c r="W98" s="486"/>
      <c r="X98" s="487"/>
      <c r="Y98" s="486"/>
      <c r="Z98" s="487"/>
      <c r="AA98" s="402"/>
    </row>
    <row r="99" spans="2:28" s="330" customFormat="1" ht="11.25" x14ac:dyDescent="0.2">
      <c r="B99" s="405"/>
      <c r="C99" s="372"/>
      <c r="D99" s="372"/>
      <c r="E99" s="402"/>
      <c r="F99" s="486"/>
      <c r="G99" s="487"/>
      <c r="H99" s="486"/>
      <c r="I99" s="487"/>
      <c r="J99" s="486"/>
      <c r="K99" s="487"/>
      <c r="L99" s="486"/>
      <c r="M99" s="487"/>
      <c r="N99" s="486"/>
      <c r="O99" s="487"/>
      <c r="P99" s="486"/>
      <c r="Q99" s="487"/>
      <c r="R99" s="486"/>
      <c r="S99" s="487"/>
      <c r="T99" s="486"/>
      <c r="U99" s="487"/>
      <c r="V99" s="486"/>
      <c r="W99" s="487"/>
      <c r="X99" s="486"/>
      <c r="Y99" s="487"/>
      <c r="Z99" s="486"/>
      <c r="AA99" s="487"/>
    </row>
    <row r="100" spans="2:28" s="330" customFormat="1" ht="11.25" x14ac:dyDescent="0.2">
      <c r="B100" s="406"/>
      <c r="C100" s="372"/>
      <c r="D100" s="372"/>
      <c r="E100" s="486"/>
      <c r="F100" s="487"/>
      <c r="G100" s="486"/>
      <c r="H100" s="487"/>
      <c r="I100" s="486"/>
      <c r="J100" s="487"/>
      <c r="K100" s="486"/>
      <c r="L100" s="487"/>
      <c r="M100" s="486"/>
      <c r="N100" s="487"/>
      <c r="O100" s="486"/>
      <c r="P100" s="487"/>
      <c r="Q100" s="486"/>
      <c r="R100" s="487"/>
      <c r="S100" s="486"/>
      <c r="T100" s="487"/>
      <c r="U100" s="486"/>
      <c r="V100" s="487"/>
      <c r="W100" s="486"/>
      <c r="X100" s="487"/>
      <c r="Y100" s="486"/>
      <c r="Z100" s="487"/>
      <c r="AA100" s="402"/>
    </row>
    <row r="101" spans="2:28" s="330" customFormat="1" ht="11.25" x14ac:dyDescent="0.2">
      <c r="B101" s="405"/>
      <c r="C101" s="372"/>
      <c r="D101" s="372"/>
      <c r="E101" s="402"/>
      <c r="F101" s="486"/>
      <c r="G101" s="487"/>
      <c r="H101" s="486"/>
      <c r="I101" s="487"/>
      <c r="J101" s="486"/>
      <c r="K101" s="487"/>
      <c r="L101" s="486"/>
      <c r="M101" s="487"/>
      <c r="N101" s="486"/>
      <c r="O101" s="487"/>
      <c r="P101" s="486"/>
      <c r="Q101" s="487"/>
      <c r="R101" s="486"/>
      <c r="S101" s="487"/>
      <c r="T101" s="486"/>
      <c r="U101" s="487"/>
      <c r="V101" s="486"/>
      <c r="W101" s="487"/>
      <c r="X101" s="486"/>
      <c r="Y101" s="487"/>
      <c r="Z101" s="486"/>
      <c r="AA101" s="487"/>
    </row>
    <row r="102" spans="2:28" s="330" customFormat="1" ht="11.25" x14ac:dyDescent="0.2">
      <c r="B102" s="406"/>
      <c r="C102" s="372"/>
      <c r="D102" s="372"/>
      <c r="E102" s="486"/>
      <c r="F102" s="487"/>
      <c r="G102" s="486"/>
      <c r="H102" s="487"/>
      <c r="I102" s="486"/>
      <c r="J102" s="487"/>
      <c r="K102" s="486"/>
      <c r="L102" s="487"/>
      <c r="M102" s="486"/>
      <c r="N102" s="487"/>
      <c r="O102" s="486"/>
      <c r="P102" s="487"/>
      <c r="Q102" s="486"/>
      <c r="R102" s="487"/>
      <c r="S102" s="486"/>
      <c r="T102" s="487"/>
      <c r="U102" s="486"/>
      <c r="V102" s="487"/>
      <c r="W102" s="486"/>
      <c r="X102" s="487"/>
      <c r="Y102" s="486"/>
      <c r="Z102" s="487"/>
      <c r="AA102" s="402"/>
    </row>
    <row r="103" spans="2:28" s="330" customFormat="1" ht="11.25" x14ac:dyDescent="0.2">
      <c r="B103" s="405"/>
      <c r="C103" s="372"/>
      <c r="D103" s="372"/>
      <c r="E103" s="402"/>
      <c r="F103" s="486"/>
      <c r="G103" s="487"/>
      <c r="H103" s="486"/>
      <c r="I103" s="487"/>
      <c r="J103" s="486"/>
      <c r="K103" s="487"/>
      <c r="L103" s="486"/>
      <c r="M103" s="487"/>
      <c r="N103" s="486"/>
      <c r="O103" s="487"/>
      <c r="P103" s="486"/>
      <c r="Q103" s="487"/>
      <c r="R103" s="486"/>
      <c r="S103" s="487"/>
      <c r="T103" s="486"/>
      <c r="U103" s="487"/>
      <c r="V103" s="486"/>
      <c r="W103" s="487"/>
      <c r="X103" s="486"/>
      <c r="Y103" s="487"/>
      <c r="Z103" s="486"/>
      <c r="AA103" s="487"/>
    </row>
    <row r="104" spans="2:28" x14ac:dyDescent="0.2">
      <c r="B104" s="406"/>
      <c r="C104" s="372"/>
      <c r="D104" s="372"/>
      <c r="E104" s="486"/>
      <c r="F104" s="487"/>
      <c r="G104" s="486"/>
      <c r="H104" s="487"/>
      <c r="I104" s="486"/>
      <c r="J104" s="487"/>
      <c r="K104" s="486"/>
      <c r="L104" s="487"/>
      <c r="M104" s="486"/>
      <c r="N104" s="487"/>
      <c r="O104" s="486"/>
      <c r="P104" s="487"/>
      <c r="Q104" s="486"/>
      <c r="R104" s="487"/>
      <c r="S104" s="486"/>
      <c r="T104" s="487"/>
      <c r="U104" s="486"/>
      <c r="V104" s="487"/>
      <c r="W104" s="486"/>
      <c r="X104" s="487"/>
      <c r="Y104" s="486"/>
      <c r="Z104" s="487"/>
      <c r="AA104" s="402"/>
      <c r="AB104" s="330"/>
    </row>
    <row r="105" spans="2:28" x14ac:dyDescent="0.2">
      <c r="B105" s="405"/>
      <c r="C105" s="372"/>
      <c r="D105" s="372"/>
      <c r="E105" s="402"/>
      <c r="F105" s="486"/>
      <c r="G105" s="487"/>
      <c r="H105" s="486"/>
      <c r="I105" s="487"/>
      <c r="J105" s="486"/>
      <c r="K105" s="487"/>
      <c r="L105" s="486"/>
      <c r="M105" s="487"/>
      <c r="N105" s="486"/>
      <c r="O105" s="487"/>
      <c r="P105" s="486"/>
      <c r="Q105" s="487"/>
      <c r="R105" s="486"/>
      <c r="S105" s="487"/>
      <c r="T105" s="486"/>
      <c r="U105" s="487"/>
      <c r="V105" s="486"/>
      <c r="W105" s="487"/>
      <c r="X105" s="486"/>
      <c r="Y105" s="487"/>
      <c r="Z105" s="486"/>
      <c r="AA105" s="487"/>
      <c r="AB105" s="330"/>
    </row>
    <row r="106" spans="2:28" x14ac:dyDescent="0.2">
      <c r="B106" s="406"/>
      <c r="C106" s="372"/>
      <c r="D106" s="372"/>
      <c r="E106" s="486"/>
      <c r="F106" s="487"/>
      <c r="G106" s="486"/>
      <c r="H106" s="487"/>
      <c r="I106" s="486"/>
      <c r="J106" s="487"/>
      <c r="K106" s="486"/>
      <c r="L106" s="487"/>
      <c r="M106" s="486"/>
      <c r="N106" s="487"/>
      <c r="O106" s="486"/>
      <c r="P106" s="487"/>
      <c r="Q106" s="486"/>
      <c r="R106" s="487"/>
      <c r="S106" s="486"/>
      <c r="T106" s="487"/>
      <c r="U106" s="486"/>
      <c r="V106" s="487"/>
      <c r="W106" s="486"/>
      <c r="X106" s="487"/>
      <c r="Y106" s="486"/>
      <c r="Z106" s="487"/>
      <c r="AA106" s="402"/>
      <c r="AB106" s="330"/>
    </row>
    <row r="107" spans="2:28" x14ac:dyDescent="0.2">
      <c r="B107" s="405"/>
      <c r="C107" s="372"/>
      <c r="D107" s="372"/>
      <c r="E107" s="402"/>
      <c r="F107" s="486"/>
      <c r="G107" s="487"/>
      <c r="H107" s="486"/>
      <c r="I107" s="487"/>
      <c r="J107" s="486"/>
      <c r="K107" s="487"/>
      <c r="L107" s="486"/>
      <c r="M107" s="487"/>
      <c r="N107" s="486"/>
      <c r="O107" s="487"/>
      <c r="P107" s="486"/>
      <c r="Q107" s="487"/>
      <c r="R107" s="486"/>
      <c r="S107" s="487"/>
      <c r="T107" s="486"/>
      <c r="U107" s="487"/>
      <c r="V107" s="486"/>
      <c r="W107" s="487"/>
      <c r="X107" s="486"/>
      <c r="Y107" s="487"/>
      <c r="Z107" s="486"/>
      <c r="AA107" s="487"/>
      <c r="AB107" s="330"/>
    </row>
    <row r="108" spans="2:28" x14ac:dyDescent="0.2">
      <c r="B108" s="406"/>
      <c r="C108" s="372"/>
      <c r="D108" s="372"/>
      <c r="E108" s="486"/>
      <c r="F108" s="487"/>
      <c r="G108" s="486"/>
      <c r="H108" s="487"/>
      <c r="I108" s="486"/>
      <c r="J108" s="487"/>
      <c r="K108" s="486"/>
      <c r="L108" s="487"/>
      <c r="M108" s="486"/>
      <c r="N108" s="487"/>
      <c r="O108" s="486"/>
      <c r="P108" s="487"/>
      <c r="Q108" s="486"/>
      <c r="R108" s="487"/>
      <c r="S108" s="486"/>
      <c r="T108" s="487"/>
      <c r="U108" s="486"/>
      <c r="V108" s="487"/>
      <c r="W108" s="486"/>
      <c r="X108" s="487"/>
      <c r="Y108" s="486"/>
      <c r="Z108" s="487"/>
      <c r="AA108" s="402"/>
      <c r="AB108" s="330"/>
    </row>
    <row r="109" spans="2:28" x14ac:dyDescent="0.2">
      <c r="B109" s="405"/>
      <c r="C109" s="372"/>
      <c r="D109" s="372"/>
      <c r="E109" s="402"/>
      <c r="F109" s="486"/>
      <c r="G109" s="487"/>
      <c r="H109" s="486"/>
      <c r="I109" s="487"/>
      <c r="J109" s="486"/>
      <c r="K109" s="487"/>
      <c r="L109" s="486"/>
      <c r="M109" s="487"/>
      <c r="N109" s="486"/>
      <c r="O109" s="487"/>
      <c r="P109" s="486"/>
      <c r="Q109" s="487"/>
      <c r="R109" s="486"/>
      <c r="S109" s="487"/>
      <c r="T109" s="486"/>
      <c r="U109" s="487"/>
      <c r="V109" s="486"/>
      <c r="W109" s="487"/>
      <c r="X109" s="486"/>
      <c r="Y109" s="487"/>
      <c r="Z109" s="486"/>
      <c r="AA109" s="487"/>
      <c r="AB109" s="330"/>
    </row>
    <row r="110" spans="2:28" x14ac:dyDescent="0.2">
      <c r="B110" s="406"/>
      <c r="C110" s="372"/>
      <c r="D110" s="372"/>
      <c r="E110" s="486"/>
      <c r="F110" s="487"/>
      <c r="G110" s="486"/>
      <c r="H110" s="487"/>
      <c r="I110" s="486"/>
      <c r="J110" s="487"/>
      <c r="K110" s="486"/>
      <c r="L110" s="487"/>
      <c r="M110" s="486"/>
      <c r="N110" s="487"/>
      <c r="O110" s="486"/>
      <c r="P110" s="487"/>
      <c r="Q110" s="486"/>
      <c r="R110" s="487"/>
      <c r="S110" s="486"/>
      <c r="T110" s="487"/>
      <c r="U110" s="486"/>
      <c r="V110" s="487"/>
      <c r="W110" s="486"/>
      <c r="X110" s="487"/>
      <c r="Y110" s="486"/>
      <c r="Z110" s="487"/>
      <c r="AA110" s="402"/>
      <c r="AB110" s="330"/>
    </row>
    <row r="111" spans="2:28" x14ac:dyDescent="0.2">
      <c r="B111" s="405"/>
      <c r="C111" s="372"/>
      <c r="D111" s="372"/>
      <c r="E111" s="402"/>
      <c r="F111" s="486"/>
      <c r="G111" s="487"/>
      <c r="H111" s="486"/>
      <c r="I111" s="487"/>
      <c r="J111" s="486"/>
      <c r="K111" s="487"/>
      <c r="L111" s="486"/>
      <c r="M111" s="487"/>
      <c r="N111" s="486"/>
      <c r="O111" s="487"/>
      <c r="P111" s="486"/>
      <c r="Q111" s="487"/>
      <c r="R111" s="486"/>
      <c r="S111" s="487"/>
      <c r="T111" s="486"/>
      <c r="U111" s="487"/>
      <c r="V111" s="486"/>
      <c r="W111" s="487"/>
      <c r="X111" s="486"/>
      <c r="Y111" s="487"/>
      <c r="Z111" s="486"/>
      <c r="AA111" s="487"/>
      <c r="AB111" s="330"/>
    </row>
    <row r="112" spans="2:28" x14ac:dyDescent="0.2">
      <c r="B112" s="406"/>
      <c r="C112" s="372"/>
      <c r="D112" s="372"/>
      <c r="E112" s="486"/>
      <c r="F112" s="487"/>
      <c r="G112" s="486"/>
      <c r="H112" s="487"/>
      <c r="I112" s="486"/>
      <c r="J112" s="487"/>
      <c r="K112" s="486"/>
      <c r="L112" s="487"/>
      <c r="M112" s="486"/>
      <c r="N112" s="487"/>
      <c r="O112" s="486"/>
      <c r="P112" s="487"/>
      <c r="Q112" s="486"/>
      <c r="R112" s="487"/>
      <c r="S112" s="486"/>
      <c r="T112" s="487"/>
      <c r="U112" s="486"/>
      <c r="V112" s="487"/>
      <c r="W112" s="486"/>
      <c r="X112" s="487"/>
      <c r="Y112" s="486"/>
      <c r="Z112" s="487"/>
      <c r="AA112" s="402"/>
      <c r="AB112" s="330"/>
    </row>
    <row r="113" spans="2:28" x14ac:dyDescent="0.2">
      <c r="B113" s="405"/>
      <c r="C113" s="372"/>
      <c r="D113" s="372"/>
      <c r="E113" s="402"/>
      <c r="F113" s="486"/>
      <c r="G113" s="487"/>
      <c r="H113" s="486"/>
      <c r="I113" s="487"/>
      <c r="J113" s="486"/>
      <c r="K113" s="487"/>
      <c r="L113" s="486"/>
      <c r="M113" s="487"/>
      <c r="N113" s="486"/>
      <c r="O113" s="487"/>
      <c r="P113" s="486"/>
      <c r="Q113" s="487"/>
      <c r="R113" s="486"/>
      <c r="S113" s="487"/>
      <c r="T113" s="486"/>
      <c r="U113" s="487"/>
      <c r="V113" s="486"/>
      <c r="W113" s="487"/>
      <c r="X113" s="486"/>
      <c r="Y113" s="487"/>
      <c r="Z113" s="486"/>
      <c r="AA113" s="487"/>
      <c r="AB113" s="330"/>
    </row>
    <row r="114" spans="2:28" x14ac:dyDescent="0.2">
      <c r="B114" s="406"/>
      <c r="C114" s="372"/>
      <c r="D114" s="372"/>
      <c r="E114" s="486"/>
      <c r="F114" s="487"/>
      <c r="G114" s="486"/>
      <c r="H114" s="487"/>
      <c r="I114" s="486"/>
      <c r="J114" s="487"/>
      <c r="K114" s="486"/>
      <c r="L114" s="487"/>
      <c r="M114" s="486"/>
      <c r="N114" s="487"/>
      <c r="O114" s="486"/>
      <c r="P114" s="487"/>
      <c r="Q114" s="486"/>
      <c r="R114" s="487"/>
      <c r="S114" s="486"/>
      <c r="T114" s="487"/>
      <c r="U114" s="486"/>
      <c r="V114" s="487"/>
      <c r="W114" s="486"/>
      <c r="X114" s="487"/>
      <c r="Y114" s="486"/>
      <c r="Z114" s="487"/>
      <c r="AA114" s="402"/>
      <c r="AB114" s="330"/>
    </row>
    <row r="115" spans="2:28" x14ac:dyDescent="0.2">
      <c r="B115" s="405"/>
      <c r="C115" s="372"/>
      <c r="D115" s="372"/>
      <c r="E115" s="402"/>
      <c r="F115" s="486"/>
      <c r="G115" s="487"/>
      <c r="H115" s="486"/>
      <c r="I115" s="487"/>
      <c r="J115" s="486"/>
      <c r="K115" s="487"/>
      <c r="L115" s="486"/>
      <c r="M115" s="487"/>
      <c r="N115" s="486"/>
      <c r="O115" s="487"/>
      <c r="P115" s="486"/>
      <c r="Q115" s="487"/>
      <c r="R115" s="486"/>
      <c r="S115" s="487"/>
      <c r="T115" s="486"/>
      <c r="U115" s="487"/>
      <c r="V115" s="486"/>
      <c r="W115" s="487"/>
      <c r="X115" s="486"/>
      <c r="Y115" s="487"/>
      <c r="Z115" s="486"/>
      <c r="AA115" s="487"/>
      <c r="AB115" s="330"/>
    </row>
    <row r="116" spans="2:28" x14ac:dyDescent="0.2">
      <c r="B116" s="406"/>
      <c r="C116" s="372"/>
      <c r="D116" s="372"/>
      <c r="E116" s="486"/>
      <c r="F116" s="487"/>
      <c r="G116" s="486"/>
      <c r="H116" s="487"/>
      <c r="I116" s="486"/>
      <c r="J116" s="487"/>
      <c r="K116" s="486"/>
      <c r="L116" s="487"/>
      <c r="M116" s="486"/>
      <c r="N116" s="487"/>
      <c r="O116" s="486"/>
      <c r="P116" s="487"/>
      <c r="Q116" s="486"/>
      <c r="R116" s="487"/>
      <c r="S116" s="486"/>
      <c r="T116" s="487"/>
      <c r="U116" s="486"/>
      <c r="V116" s="487"/>
      <c r="W116" s="486"/>
      <c r="X116" s="487"/>
      <c r="Y116" s="486"/>
      <c r="Z116" s="487"/>
      <c r="AA116" s="402"/>
      <c r="AB116" s="330"/>
    </row>
    <row r="117" spans="2:28" x14ac:dyDescent="0.2">
      <c r="B117" s="405"/>
      <c r="C117" s="372"/>
      <c r="D117" s="372"/>
      <c r="E117" s="402"/>
      <c r="F117" s="486"/>
      <c r="G117" s="487"/>
      <c r="H117" s="486"/>
      <c r="I117" s="487"/>
      <c r="J117" s="486"/>
      <c r="K117" s="487"/>
      <c r="L117" s="486"/>
      <c r="M117" s="487"/>
      <c r="N117" s="486"/>
      <c r="O117" s="487"/>
      <c r="P117" s="486"/>
      <c r="Q117" s="487"/>
      <c r="R117" s="486"/>
      <c r="S117" s="487"/>
      <c r="T117" s="486"/>
      <c r="U117" s="487"/>
      <c r="V117" s="486"/>
      <c r="W117" s="487"/>
      <c r="X117" s="486"/>
      <c r="Y117" s="487"/>
      <c r="Z117" s="486"/>
      <c r="AA117" s="487"/>
      <c r="AB117" s="330"/>
    </row>
    <row r="118" spans="2:28" x14ac:dyDescent="0.2">
      <c r="B118" s="406"/>
      <c r="C118" s="372"/>
      <c r="D118" s="372"/>
      <c r="E118" s="486"/>
      <c r="F118" s="487"/>
      <c r="G118" s="486"/>
      <c r="H118" s="487"/>
      <c r="I118" s="486"/>
      <c r="J118" s="487"/>
      <c r="K118" s="486"/>
      <c r="L118" s="487"/>
      <c r="M118" s="486"/>
      <c r="N118" s="487"/>
      <c r="O118" s="486"/>
      <c r="P118" s="487"/>
      <c r="Q118" s="486"/>
      <c r="R118" s="487"/>
      <c r="S118" s="486"/>
      <c r="T118" s="487"/>
      <c r="U118" s="486"/>
      <c r="V118" s="487"/>
      <c r="W118" s="486"/>
      <c r="X118" s="487"/>
      <c r="Y118" s="486"/>
      <c r="Z118" s="487"/>
      <c r="AA118" s="402"/>
      <c r="AB118" s="330"/>
    </row>
    <row r="119" spans="2:28" x14ac:dyDescent="0.2">
      <c r="B119" s="405"/>
      <c r="C119" s="372"/>
      <c r="D119" s="372"/>
      <c r="E119" s="402"/>
      <c r="F119" s="486"/>
      <c r="G119" s="487"/>
      <c r="H119" s="486"/>
      <c r="I119" s="487"/>
      <c r="J119" s="486"/>
      <c r="K119" s="487"/>
      <c r="L119" s="486"/>
      <c r="M119" s="487"/>
      <c r="N119" s="486"/>
      <c r="O119" s="487"/>
      <c r="P119" s="486"/>
      <c r="Q119" s="487"/>
      <c r="R119" s="486"/>
      <c r="S119" s="487"/>
      <c r="T119" s="486"/>
      <c r="U119" s="487"/>
      <c r="V119" s="486"/>
      <c r="W119" s="487"/>
      <c r="X119" s="486"/>
      <c r="Y119" s="487"/>
      <c r="Z119" s="486"/>
      <c r="AA119" s="487"/>
      <c r="AB119" s="330"/>
    </row>
    <row r="120" spans="2:28" x14ac:dyDescent="0.2">
      <c r="B120" s="406"/>
      <c r="C120" s="372"/>
      <c r="D120" s="372"/>
      <c r="E120" s="486"/>
      <c r="F120" s="487"/>
      <c r="G120" s="486"/>
      <c r="H120" s="487"/>
      <c r="I120" s="486"/>
      <c r="J120" s="487"/>
      <c r="K120" s="486"/>
      <c r="L120" s="487"/>
      <c r="M120" s="486"/>
      <c r="N120" s="487"/>
      <c r="O120" s="486"/>
      <c r="P120" s="487"/>
      <c r="Q120" s="486"/>
      <c r="R120" s="487"/>
      <c r="S120" s="486"/>
      <c r="T120" s="487"/>
      <c r="U120" s="486"/>
      <c r="V120" s="487"/>
      <c r="W120" s="486"/>
      <c r="X120" s="487"/>
      <c r="Y120" s="486"/>
      <c r="Z120" s="487"/>
      <c r="AA120" s="402"/>
      <c r="AB120" s="330"/>
    </row>
    <row r="121" spans="2:28" x14ac:dyDescent="0.2">
      <c r="B121" s="405"/>
      <c r="C121" s="372"/>
      <c r="D121" s="372"/>
      <c r="E121" s="402"/>
      <c r="F121" s="486"/>
      <c r="G121" s="487"/>
      <c r="H121" s="486"/>
      <c r="I121" s="487"/>
      <c r="J121" s="486"/>
      <c r="K121" s="487"/>
      <c r="L121" s="486"/>
      <c r="M121" s="487"/>
      <c r="N121" s="486"/>
      <c r="O121" s="487"/>
      <c r="P121" s="486"/>
      <c r="Q121" s="487"/>
      <c r="R121" s="486"/>
      <c r="S121" s="487"/>
      <c r="T121" s="486"/>
      <c r="U121" s="487"/>
      <c r="V121" s="486"/>
      <c r="W121" s="487"/>
      <c r="X121" s="486"/>
      <c r="Y121" s="487"/>
      <c r="Z121" s="486"/>
      <c r="AA121" s="487"/>
      <c r="AB121" s="330"/>
    </row>
    <row r="122" spans="2:28" x14ac:dyDescent="0.2">
      <c r="B122" s="406"/>
      <c r="C122" s="372"/>
      <c r="D122" s="372"/>
      <c r="E122" s="486"/>
      <c r="F122" s="487"/>
      <c r="G122" s="486"/>
      <c r="H122" s="487"/>
      <c r="I122" s="486"/>
      <c r="J122" s="487"/>
      <c r="K122" s="486"/>
      <c r="L122" s="487"/>
      <c r="M122" s="486"/>
      <c r="N122" s="487"/>
      <c r="O122" s="486"/>
      <c r="P122" s="487"/>
      <c r="Q122" s="486"/>
      <c r="R122" s="487"/>
      <c r="S122" s="486"/>
      <c r="T122" s="487"/>
      <c r="U122" s="486"/>
      <c r="V122" s="487"/>
      <c r="W122" s="486"/>
      <c r="X122" s="487"/>
      <c r="Y122" s="486"/>
      <c r="Z122" s="487"/>
      <c r="AA122" s="402"/>
      <c r="AB122" s="330"/>
    </row>
    <row r="123" spans="2:28" x14ac:dyDescent="0.2">
      <c r="B123" s="405"/>
      <c r="C123" s="372"/>
      <c r="D123" s="372"/>
      <c r="E123" s="402"/>
      <c r="F123" s="486"/>
      <c r="G123" s="487"/>
      <c r="H123" s="486"/>
      <c r="I123" s="487"/>
      <c r="J123" s="486"/>
      <c r="K123" s="487"/>
      <c r="L123" s="486"/>
      <c r="M123" s="487"/>
      <c r="N123" s="486"/>
      <c r="O123" s="487"/>
      <c r="P123" s="486"/>
      <c r="Q123" s="487"/>
      <c r="R123" s="486"/>
      <c r="S123" s="487"/>
      <c r="T123" s="486"/>
      <c r="U123" s="487"/>
      <c r="V123" s="486"/>
      <c r="W123" s="487"/>
      <c r="X123" s="486"/>
      <c r="Y123" s="487"/>
      <c r="Z123" s="486"/>
      <c r="AA123" s="487"/>
      <c r="AB123" s="330"/>
    </row>
    <row r="124" spans="2:28" x14ac:dyDescent="0.2">
      <c r="B124" s="406"/>
      <c r="C124" s="372"/>
      <c r="D124" s="372"/>
      <c r="E124" s="486"/>
      <c r="F124" s="487"/>
      <c r="G124" s="486"/>
      <c r="H124" s="487"/>
      <c r="I124" s="486"/>
      <c r="J124" s="487"/>
      <c r="K124" s="486"/>
      <c r="L124" s="487"/>
      <c r="M124" s="486"/>
      <c r="N124" s="487"/>
      <c r="O124" s="486"/>
      <c r="P124" s="487"/>
      <c r="Q124" s="486"/>
      <c r="R124" s="487"/>
      <c r="S124" s="486"/>
      <c r="T124" s="487"/>
      <c r="U124" s="486"/>
      <c r="V124" s="487"/>
      <c r="W124" s="486"/>
      <c r="X124" s="487"/>
      <c r="Y124" s="486"/>
      <c r="Z124" s="487"/>
      <c r="AA124" s="402"/>
      <c r="AB124" s="330"/>
    </row>
    <row r="125" spans="2:28" x14ac:dyDescent="0.2">
      <c r="B125" s="405"/>
      <c r="C125" s="372"/>
      <c r="D125" s="372"/>
      <c r="E125" s="402"/>
      <c r="F125" s="486"/>
      <c r="G125" s="487"/>
      <c r="H125" s="486"/>
      <c r="I125" s="487"/>
      <c r="J125" s="486"/>
      <c r="K125" s="487"/>
      <c r="L125" s="486"/>
      <c r="M125" s="487"/>
      <c r="N125" s="486"/>
      <c r="O125" s="487"/>
      <c r="P125" s="486"/>
      <c r="Q125" s="487"/>
      <c r="R125" s="486"/>
      <c r="S125" s="487"/>
      <c r="T125" s="486"/>
      <c r="U125" s="487"/>
      <c r="V125" s="486"/>
      <c r="W125" s="487"/>
      <c r="X125" s="486"/>
      <c r="Y125" s="487"/>
      <c r="Z125" s="486"/>
      <c r="AA125" s="487"/>
      <c r="AB125" s="330"/>
    </row>
    <row r="126" spans="2:28" x14ac:dyDescent="0.2">
      <c r="B126" s="406"/>
      <c r="C126" s="372"/>
      <c r="D126" s="372"/>
      <c r="E126" s="486"/>
      <c r="F126" s="487"/>
      <c r="G126" s="486"/>
      <c r="H126" s="487"/>
      <c r="I126" s="486"/>
      <c r="J126" s="487"/>
      <c r="K126" s="486"/>
      <c r="L126" s="487"/>
      <c r="M126" s="486"/>
      <c r="N126" s="487"/>
      <c r="O126" s="486"/>
      <c r="P126" s="487"/>
      <c r="Q126" s="486"/>
      <c r="R126" s="487"/>
      <c r="S126" s="486"/>
      <c r="T126" s="487"/>
      <c r="U126" s="486"/>
      <c r="V126" s="487"/>
      <c r="W126" s="486"/>
      <c r="X126" s="487"/>
      <c r="Y126" s="486"/>
      <c r="Z126" s="487"/>
      <c r="AA126" s="402"/>
      <c r="AB126" s="330"/>
    </row>
    <row r="127" spans="2:28" x14ac:dyDescent="0.2">
      <c r="B127" s="405"/>
      <c r="C127" s="372"/>
      <c r="D127" s="372"/>
      <c r="E127" s="402"/>
      <c r="F127" s="486"/>
      <c r="G127" s="487"/>
      <c r="H127" s="486"/>
      <c r="I127" s="487"/>
      <c r="J127" s="486"/>
      <c r="K127" s="487"/>
      <c r="L127" s="486"/>
      <c r="M127" s="487"/>
      <c r="N127" s="486"/>
      <c r="O127" s="487"/>
      <c r="P127" s="486"/>
      <c r="Q127" s="487"/>
      <c r="R127" s="486"/>
      <c r="S127" s="487"/>
      <c r="T127" s="486"/>
      <c r="U127" s="487"/>
      <c r="V127" s="486"/>
      <c r="W127" s="487"/>
      <c r="X127" s="486"/>
      <c r="Y127" s="487"/>
      <c r="Z127" s="486"/>
      <c r="AA127" s="487"/>
      <c r="AB127" s="330"/>
    </row>
    <row r="128" spans="2:28" x14ac:dyDescent="0.2">
      <c r="B128" s="406"/>
      <c r="C128" s="372"/>
      <c r="D128" s="372"/>
      <c r="E128" s="486"/>
      <c r="F128" s="487"/>
      <c r="G128" s="486"/>
      <c r="H128" s="487"/>
      <c r="I128" s="486"/>
      <c r="J128" s="487"/>
      <c r="K128" s="486"/>
      <c r="L128" s="487"/>
      <c r="M128" s="486"/>
      <c r="N128" s="487"/>
      <c r="O128" s="486"/>
      <c r="P128" s="487"/>
      <c r="Q128" s="486"/>
      <c r="R128" s="487"/>
      <c r="S128" s="486"/>
      <c r="T128" s="487"/>
      <c r="U128" s="486"/>
      <c r="V128" s="487"/>
      <c r="W128" s="486"/>
      <c r="X128" s="487"/>
      <c r="Y128" s="486"/>
      <c r="Z128" s="487"/>
      <c r="AA128" s="402"/>
      <c r="AB128" s="330"/>
    </row>
    <row r="129" spans="2:28" x14ac:dyDescent="0.2">
      <c r="B129" s="405"/>
      <c r="C129" s="372"/>
      <c r="D129" s="372"/>
      <c r="E129" s="402"/>
      <c r="F129" s="486"/>
      <c r="G129" s="487"/>
      <c r="H129" s="486"/>
      <c r="I129" s="487"/>
      <c r="J129" s="486"/>
      <c r="K129" s="487"/>
      <c r="L129" s="486"/>
      <c r="M129" s="487"/>
      <c r="N129" s="486"/>
      <c r="O129" s="487"/>
      <c r="P129" s="486"/>
      <c r="Q129" s="487"/>
      <c r="R129" s="486"/>
      <c r="S129" s="487"/>
      <c r="T129" s="486"/>
      <c r="U129" s="487"/>
      <c r="V129" s="486"/>
      <c r="W129" s="487"/>
      <c r="X129" s="486"/>
      <c r="Y129" s="487"/>
      <c r="Z129" s="486"/>
      <c r="AA129" s="487"/>
      <c r="AB129" s="330"/>
    </row>
    <row r="130" spans="2:28" x14ac:dyDescent="0.2">
      <c r="B130" s="406"/>
      <c r="C130" s="372"/>
      <c r="D130" s="372"/>
      <c r="E130" s="486"/>
      <c r="F130" s="487"/>
      <c r="G130" s="486"/>
      <c r="H130" s="487"/>
      <c r="I130" s="486"/>
      <c r="J130" s="487"/>
      <c r="K130" s="486"/>
      <c r="L130" s="487"/>
      <c r="M130" s="486"/>
      <c r="N130" s="487"/>
      <c r="O130" s="486"/>
      <c r="P130" s="487"/>
      <c r="Q130" s="486"/>
      <c r="R130" s="487"/>
      <c r="S130" s="486"/>
      <c r="T130" s="487"/>
      <c r="U130" s="486"/>
      <c r="V130" s="487"/>
      <c r="W130" s="486"/>
      <c r="X130" s="487"/>
      <c r="Y130" s="486"/>
      <c r="Z130" s="487"/>
      <c r="AA130" s="402"/>
      <c r="AB130" s="330"/>
    </row>
    <row r="131" spans="2:28" x14ac:dyDescent="0.2">
      <c r="B131" s="405"/>
      <c r="C131" s="372"/>
      <c r="D131" s="372"/>
      <c r="E131" s="402"/>
      <c r="F131" s="486"/>
      <c r="G131" s="487"/>
      <c r="H131" s="486"/>
      <c r="I131" s="487"/>
      <c r="J131" s="486"/>
      <c r="K131" s="487"/>
      <c r="L131" s="486"/>
      <c r="M131" s="487"/>
      <c r="N131" s="486"/>
      <c r="O131" s="487"/>
      <c r="P131" s="486"/>
      <c r="Q131" s="487"/>
      <c r="R131" s="486"/>
      <c r="S131" s="487"/>
      <c r="T131" s="486"/>
      <c r="U131" s="487"/>
      <c r="V131" s="486"/>
      <c r="W131" s="487"/>
      <c r="X131" s="486"/>
      <c r="Y131" s="487"/>
      <c r="Z131" s="486"/>
      <c r="AA131" s="487"/>
      <c r="AB131" s="330"/>
    </row>
    <row r="132" spans="2:28" x14ac:dyDescent="0.2">
      <c r="B132" s="406"/>
      <c r="C132" s="372"/>
      <c r="D132" s="372"/>
      <c r="E132" s="486"/>
      <c r="F132" s="487"/>
      <c r="G132" s="486"/>
      <c r="H132" s="487"/>
      <c r="I132" s="486"/>
      <c r="J132" s="487"/>
      <c r="K132" s="486"/>
      <c r="L132" s="487"/>
      <c r="M132" s="486"/>
      <c r="N132" s="487"/>
      <c r="O132" s="486"/>
      <c r="P132" s="487"/>
      <c r="Q132" s="486"/>
      <c r="R132" s="487"/>
      <c r="S132" s="486"/>
      <c r="T132" s="487"/>
      <c r="U132" s="486"/>
      <c r="V132" s="487"/>
      <c r="W132" s="486"/>
      <c r="X132" s="487"/>
      <c r="Y132" s="486"/>
      <c r="Z132" s="487"/>
      <c r="AA132" s="402"/>
      <c r="AB132" s="330"/>
    </row>
    <row r="133" spans="2:28" x14ac:dyDescent="0.2">
      <c r="B133" s="405"/>
      <c r="C133" s="372"/>
      <c r="D133" s="372"/>
      <c r="E133" s="402"/>
      <c r="F133" s="486"/>
      <c r="G133" s="487"/>
      <c r="H133" s="486"/>
      <c r="I133" s="487"/>
      <c r="J133" s="486"/>
      <c r="K133" s="487"/>
      <c r="L133" s="486"/>
      <c r="M133" s="487"/>
      <c r="N133" s="486"/>
      <c r="O133" s="487"/>
      <c r="P133" s="486"/>
      <c r="Q133" s="487"/>
      <c r="R133" s="486"/>
      <c r="S133" s="487"/>
      <c r="T133" s="486"/>
      <c r="U133" s="487"/>
      <c r="V133" s="486"/>
      <c r="W133" s="487"/>
      <c r="X133" s="486"/>
      <c r="Y133" s="487"/>
      <c r="Z133" s="486"/>
      <c r="AA133" s="487"/>
      <c r="AB133" s="330"/>
    </row>
    <row r="134" spans="2:28" x14ac:dyDescent="0.2">
      <c r="B134" s="406"/>
      <c r="C134" s="372"/>
      <c r="D134" s="372"/>
      <c r="E134" s="486"/>
      <c r="F134" s="487"/>
      <c r="G134" s="486"/>
      <c r="H134" s="487"/>
      <c r="I134" s="486"/>
      <c r="J134" s="487"/>
      <c r="K134" s="486"/>
      <c r="L134" s="487"/>
      <c r="M134" s="486"/>
      <c r="N134" s="487"/>
      <c r="O134" s="486"/>
      <c r="P134" s="487"/>
      <c r="Q134" s="486"/>
      <c r="R134" s="487"/>
      <c r="S134" s="486"/>
      <c r="T134" s="487"/>
      <c r="U134" s="486"/>
      <c r="V134" s="487"/>
      <c r="W134" s="486"/>
      <c r="X134" s="487"/>
      <c r="Y134" s="486"/>
      <c r="Z134" s="487"/>
      <c r="AA134" s="402"/>
      <c r="AB134" s="330"/>
    </row>
    <row r="135" spans="2:28" x14ac:dyDescent="0.2">
      <c r="B135" s="405"/>
      <c r="C135" s="372"/>
      <c r="D135" s="372"/>
      <c r="E135" s="402"/>
      <c r="F135" s="486"/>
      <c r="G135" s="487"/>
      <c r="H135" s="486"/>
      <c r="I135" s="487"/>
      <c r="J135" s="486"/>
      <c r="K135" s="487"/>
      <c r="L135" s="486"/>
      <c r="M135" s="487"/>
      <c r="N135" s="486"/>
      <c r="O135" s="487"/>
      <c r="P135" s="486"/>
      <c r="Q135" s="487"/>
      <c r="R135" s="486"/>
      <c r="S135" s="487"/>
      <c r="T135" s="486"/>
      <c r="U135" s="487"/>
      <c r="V135" s="486"/>
      <c r="W135" s="487"/>
      <c r="X135" s="486"/>
      <c r="Y135" s="487"/>
      <c r="Z135" s="486"/>
      <c r="AA135" s="487"/>
      <c r="AB135" s="330"/>
    </row>
    <row r="136" spans="2:28" x14ac:dyDescent="0.2">
      <c r="B136" s="406"/>
      <c r="C136" s="372"/>
      <c r="D136" s="372"/>
      <c r="E136" s="486"/>
      <c r="F136" s="487"/>
      <c r="G136" s="486"/>
      <c r="H136" s="487"/>
      <c r="I136" s="486"/>
      <c r="J136" s="487"/>
      <c r="K136" s="486"/>
      <c r="L136" s="487"/>
      <c r="M136" s="486"/>
      <c r="N136" s="487"/>
      <c r="O136" s="486"/>
      <c r="P136" s="487"/>
      <c r="Q136" s="486"/>
      <c r="R136" s="487"/>
      <c r="S136" s="486"/>
      <c r="T136" s="487"/>
      <c r="U136" s="486"/>
      <c r="V136" s="487"/>
      <c r="W136" s="486"/>
      <c r="X136" s="487"/>
      <c r="Y136" s="486"/>
      <c r="Z136" s="487"/>
      <c r="AA136" s="402"/>
      <c r="AB136" s="330"/>
    </row>
    <row r="137" spans="2:28" x14ac:dyDescent="0.2">
      <c r="B137" s="405"/>
      <c r="C137" s="372"/>
      <c r="D137" s="372"/>
      <c r="E137" s="402"/>
      <c r="F137" s="486"/>
      <c r="G137" s="487"/>
      <c r="H137" s="486"/>
      <c r="I137" s="487"/>
      <c r="J137" s="486"/>
      <c r="K137" s="487"/>
      <c r="L137" s="486"/>
      <c r="M137" s="487"/>
      <c r="N137" s="486"/>
      <c r="O137" s="487"/>
      <c r="P137" s="486"/>
      <c r="Q137" s="487"/>
      <c r="R137" s="486"/>
      <c r="S137" s="487"/>
      <c r="T137" s="486"/>
      <c r="U137" s="487"/>
      <c r="V137" s="486"/>
      <c r="W137" s="487"/>
      <c r="X137" s="486"/>
      <c r="Y137" s="487"/>
      <c r="Z137" s="486"/>
      <c r="AA137" s="487"/>
      <c r="AB137" s="330"/>
    </row>
    <row r="138" spans="2:28" x14ac:dyDescent="0.2">
      <c r="B138" s="406"/>
      <c r="C138" s="372"/>
      <c r="D138" s="372"/>
      <c r="E138" s="486"/>
      <c r="F138" s="487"/>
      <c r="G138" s="486"/>
      <c r="H138" s="487"/>
      <c r="I138" s="486"/>
      <c r="J138" s="487"/>
      <c r="K138" s="486"/>
      <c r="L138" s="487"/>
      <c r="M138" s="486"/>
      <c r="N138" s="487"/>
      <c r="O138" s="486"/>
      <c r="P138" s="487"/>
      <c r="Q138" s="486"/>
      <c r="R138" s="487"/>
      <c r="S138" s="486"/>
      <c r="T138" s="487"/>
      <c r="U138" s="486"/>
      <c r="V138" s="487"/>
      <c r="W138" s="486"/>
      <c r="X138" s="487"/>
      <c r="Y138" s="486"/>
      <c r="Z138" s="487"/>
      <c r="AA138" s="402"/>
      <c r="AB138" s="330"/>
    </row>
    <row r="139" spans="2:28" x14ac:dyDescent="0.2">
      <c r="B139" s="405"/>
      <c r="C139" s="372"/>
      <c r="D139" s="372"/>
      <c r="E139" s="402"/>
      <c r="F139" s="486"/>
      <c r="G139" s="487"/>
      <c r="H139" s="486"/>
      <c r="I139" s="487"/>
      <c r="J139" s="486"/>
      <c r="K139" s="487"/>
      <c r="L139" s="486"/>
      <c r="M139" s="487"/>
      <c r="N139" s="486"/>
      <c r="O139" s="487"/>
      <c r="P139" s="486"/>
      <c r="Q139" s="487"/>
      <c r="R139" s="486"/>
      <c r="S139" s="487"/>
      <c r="T139" s="486"/>
      <c r="U139" s="487"/>
      <c r="V139" s="486"/>
      <c r="W139" s="487"/>
      <c r="X139" s="486"/>
      <c r="Y139" s="487"/>
      <c r="Z139" s="486"/>
      <c r="AA139" s="487"/>
      <c r="AB139" s="330"/>
    </row>
    <row r="140" spans="2:28" x14ac:dyDescent="0.2">
      <c r="B140" s="406"/>
      <c r="C140" s="372"/>
      <c r="D140" s="372"/>
      <c r="E140" s="486"/>
      <c r="F140" s="487"/>
      <c r="G140" s="486"/>
      <c r="H140" s="487"/>
      <c r="I140" s="486"/>
      <c r="J140" s="487"/>
      <c r="K140" s="486"/>
      <c r="L140" s="487"/>
      <c r="M140" s="486"/>
      <c r="N140" s="487"/>
      <c r="O140" s="486"/>
      <c r="P140" s="487"/>
      <c r="Q140" s="486"/>
      <c r="R140" s="487"/>
      <c r="S140" s="486"/>
      <c r="T140" s="487"/>
      <c r="U140" s="486"/>
      <c r="V140" s="487"/>
      <c r="W140" s="486"/>
      <c r="X140" s="487"/>
      <c r="Y140" s="486"/>
      <c r="Z140" s="487"/>
      <c r="AA140" s="402"/>
      <c r="AB140" s="330"/>
    </row>
    <row r="141" spans="2:28" x14ac:dyDescent="0.2">
      <c r="B141" s="405"/>
      <c r="C141" s="372"/>
      <c r="D141" s="372"/>
      <c r="E141" s="402"/>
      <c r="F141" s="486"/>
      <c r="G141" s="487"/>
      <c r="H141" s="486"/>
      <c r="I141" s="487"/>
      <c r="J141" s="486"/>
      <c r="K141" s="487"/>
      <c r="L141" s="486"/>
      <c r="M141" s="487"/>
      <c r="N141" s="486"/>
      <c r="O141" s="487"/>
      <c r="P141" s="486"/>
      <c r="Q141" s="487"/>
      <c r="R141" s="486"/>
      <c r="S141" s="487"/>
      <c r="T141" s="486"/>
      <c r="U141" s="487"/>
      <c r="V141" s="486"/>
      <c r="W141" s="487"/>
      <c r="X141" s="486"/>
      <c r="Y141" s="487"/>
      <c r="Z141" s="486"/>
      <c r="AA141" s="487"/>
      <c r="AB141" s="330"/>
    </row>
  </sheetData>
  <mergeCells count="1517">
    <mergeCell ref="P5:Q5"/>
    <mergeCell ref="R5:S5"/>
    <mergeCell ref="T5:U5"/>
    <mergeCell ref="V5:W5"/>
    <mergeCell ref="X5:Y5"/>
    <mergeCell ref="Z5:AA5"/>
    <mergeCell ref="Q4:R4"/>
    <mergeCell ref="S4:T4"/>
    <mergeCell ref="U4:V4"/>
    <mergeCell ref="W4:X4"/>
    <mergeCell ref="Y4:Z4"/>
    <mergeCell ref="F5:G5"/>
    <mergeCell ref="H5:I5"/>
    <mergeCell ref="J5:K5"/>
    <mergeCell ref="L5:M5"/>
    <mergeCell ref="N5:O5"/>
    <mergeCell ref="E4:F4"/>
    <mergeCell ref="G4:H4"/>
    <mergeCell ref="I4:J4"/>
    <mergeCell ref="K4:L4"/>
    <mergeCell ref="M4:N4"/>
    <mergeCell ref="O4:P4"/>
    <mergeCell ref="P7:Q7"/>
    <mergeCell ref="R7:S7"/>
    <mergeCell ref="T7:U7"/>
    <mergeCell ref="V7:W7"/>
    <mergeCell ref="X7:Y7"/>
    <mergeCell ref="Z7:AA7"/>
    <mergeCell ref="Q6:R6"/>
    <mergeCell ref="S6:T6"/>
    <mergeCell ref="U6:V6"/>
    <mergeCell ref="W6:X6"/>
    <mergeCell ref="Y6:Z6"/>
    <mergeCell ref="F7:G7"/>
    <mergeCell ref="H7:I7"/>
    <mergeCell ref="J7:K7"/>
    <mergeCell ref="L7:M7"/>
    <mergeCell ref="N7:O7"/>
    <mergeCell ref="E6:F6"/>
    <mergeCell ref="G6:H6"/>
    <mergeCell ref="I6:J6"/>
    <mergeCell ref="K6:L6"/>
    <mergeCell ref="M6:N6"/>
    <mergeCell ref="O6:P6"/>
    <mergeCell ref="P9:Q9"/>
    <mergeCell ref="R9:S9"/>
    <mergeCell ref="T9:U9"/>
    <mergeCell ref="V9:W9"/>
    <mergeCell ref="X9:Y9"/>
    <mergeCell ref="Z9:AA9"/>
    <mergeCell ref="Q8:R8"/>
    <mergeCell ref="S8:T8"/>
    <mergeCell ref="U8:V8"/>
    <mergeCell ref="W8:X8"/>
    <mergeCell ref="Y8:Z8"/>
    <mergeCell ref="F9:G9"/>
    <mergeCell ref="H9:I9"/>
    <mergeCell ref="J9:K9"/>
    <mergeCell ref="L9:M9"/>
    <mergeCell ref="N9:O9"/>
    <mergeCell ref="E8:F8"/>
    <mergeCell ref="G8:H8"/>
    <mergeCell ref="I8:J8"/>
    <mergeCell ref="K8:L8"/>
    <mergeCell ref="M8:N8"/>
    <mergeCell ref="O8:P8"/>
    <mergeCell ref="P11:Q11"/>
    <mergeCell ref="R11:S11"/>
    <mergeCell ref="T11:U11"/>
    <mergeCell ref="V11:W11"/>
    <mergeCell ref="X11:Y11"/>
    <mergeCell ref="Z11:AA11"/>
    <mergeCell ref="Q10:R10"/>
    <mergeCell ref="S10:T10"/>
    <mergeCell ref="U10:V10"/>
    <mergeCell ref="W10:X10"/>
    <mergeCell ref="Y10:Z10"/>
    <mergeCell ref="F11:G11"/>
    <mergeCell ref="H11:I11"/>
    <mergeCell ref="J11:K11"/>
    <mergeCell ref="L11:M11"/>
    <mergeCell ref="N11:O11"/>
    <mergeCell ref="E10:F10"/>
    <mergeCell ref="G10:H10"/>
    <mergeCell ref="I10:J10"/>
    <mergeCell ref="K10:L10"/>
    <mergeCell ref="M10:N10"/>
    <mergeCell ref="O10:P10"/>
    <mergeCell ref="P13:Q13"/>
    <mergeCell ref="R13:S13"/>
    <mergeCell ref="T13:U13"/>
    <mergeCell ref="V13:W13"/>
    <mergeCell ref="X13:Y13"/>
    <mergeCell ref="Z13:AA13"/>
    <mergeCell ref="Q12:R12"/>
    <mergeCell ref="S12:T12"/>
    <mergeCell ref="U12:V12"/>
    <mergeCell ref="W12:X12"/>
    <mergeCell ref="Y12:Z12"/>
    <mergeCell ref="F13:G13"/>
    <mergeCell ref="H13:I13"/>
    <mergeCell ref="J13:K13"/>
    <mergeCell ref="L13:M13"/>
    <mergeCell ref="N13:O13"/>
    <mergeCell ref="E12:F12"/>
    <mergeCell ref="G12:H12"/>
    <mergeCell ref="I12:J12"/>
    <mergeCell ref="K12:L12"/>
    <mergeCell ref="M12:N12"/>
    <mergeCell ref="O12:P12"/>
    <mergeCell ref="P15:Q15"/>
    <mergeCell ref="R15:S15"/>
    <mergeCell ref="T15:U15"/>
    <mergeCell ref="V15:W15"/>
    <mergeCell ref="X15:Y15"/>
    <mergeCell ref="Z15:AA15"/>
    <mergeCell ref="Q14:R14"/>
    <mergeCell ref="S14:T14"/>
    <mergeCell ref="U14:V14"/>
    <mergeCell ref="W14:X14"/>
    <mergeCell ref="Y14:Z14"/>
    <mergeCell ref="F15:G15"/>
    <mergeCell ref="H15:I15"/>
    <mergeCell ref="J15:K15"/>
    <mergeCell ref="L15:M15"/>
    <mergeCell ref="N15:O15"/>
    <mergeCell ref="E14:F14"/>
    <mergeCell ref="G14:H14"/>
    <mergeCell ref="I14:J14"/>
    <mergeCell ref="K14:L14"/>
    <mergeCell ref="M14:N14"/>
    <mergeCell ref="O14:P14"/>
    <mergeCell ref="P17:Q17"/>
    <mergeCell ref="R17:S17"/>
    <mergeCell ref="T17:U17"/>
    <mergeCell ref="V17:W17"/>
    <mergeCell ref="X17:Y17"/>
    <mergeCell ref="Z17:AA17"/>
    <mergeCell ref="Q16:R16"/>
    <mergeCell ref="S16:T16"/>
    <mergeCell ref="U16:V16"/>
    <mergeCell ref="W16:X16"/>
    <mergeCell ref="Y16:Z16"/>
    <mergeCell ref="F17:G17"/>
    <mergeCell ref="H17:I17"/>
    <mergeCell ref="J17:K17"/>
    <mergeCell ref="L17:M17"/>
    <mergeCell ref="N17:O17"/>
    <mergeCell ref="E16:F16"/>
    <mergeCell ref="G16:H16"/>
    <mergeCell ref="I16:J16"/>
    <mergeCell ref="K16:L16"/>
    <mergeCell ref="M16:N16"/>
    <mergeCell ref="O16:P16"/>
    <mergeCell ref="P19:Q19"/>
    <mergeCell ref="R19:S19"/>
    <mergeCell ref="T19:U19"/>
    <mergeCell ref="V19:W19"/>
    <mergeCell ref="X19:Y19"/>
    <mergeCell ref="Z19:AA19"/>
    <mergeCell ref="Q18:R18"/>
    <mergeCell ref="S18:T18"/>
    <mergeCell ref="U18:V18"/>
    <mergeCell ref="W18:X18"/>
    <mergeCell ref="Y18:Z18"/>
    <mergeCell ref="F19:G19"/>
    <mergeCell ref="H19:I19"/>
    <mergeCell ref="J19:K19"/>
    <mergeCell ref="L19:M19"/>
    <mergeCell ref="N19:O19"/>
    <mergeCell ref="E18:F18"/>
    <mergeCell ref="G18:H18"/>
    <mergeCell ref="I18:J18"/>
    <mergeCell ref="K18:L18"/>
    <mergeCell ref="M18:N18"/>
    <mergeCell ref="O18:P18"/>
    <mergeCell ref="P21:Q21"/>
    <mergeCell ref="R21:S21"/>
    <mergeCell ref="T21:U21"/>
    <mergeCell ref="V21:W21"/>
    <mergeCell ref="X21:Y21"/>
    <mergeCell ref="Z21:AA21"/>
    <mergeCell ref="Q20:R20"/>
    <mergeCell ref="S20:T20"/>
    <mergeCell ref="U20:V20"/>
    <mergeCell ref="W20:X20"/>
    <mergeCell ref="Y20:Z20"/>
    <mergeCell ref="F21:G21"/>
    <mergeCell ref="H21:I21"/>
    <mergeCell ref="J21:K21"/>
    <mergeCell ref="L21:M21"/>
    <mergeCell ref="N21:O21"/>
    <mergeCell ref="E20:F20"/>
    <mergeCell ref="G20:H20"/>
    <mergeCell ref="I20:J20"/>
    <mergeCell ref="K20:L20"/>
    <mergeCell ref="M20:N20"/>
    <mergeCell ref="O20:P20"/>
    <mergeCell ref="P23:Q23"/>
    <mergeCell ref="R23:S23"/>
    <mergeCell ref="T23:U23"/>
    <mergeCell ref="V23:W23"/>
    <mergeCell ref="X23:Y23"/>
    <mergeCell ref="Z23:AA23"/>
    <mergeCell ref="Q22:R22"/>
    <mergeCell ref="S22:T22"/>
    <mergeCell ref="U22:V22"/>
    <mergeCell ref="W22:X22"/>
    <mergeCell ref="Y22:Z22"/>
    <mergeCell ref="F23:G23"/>
    <mergeCell ref="H23:I23"/>
    <mergeCell ref="J23:K23"/>
    <mergeCell ref="L23:M23"/>
    <mergeCell ref="N23:O23"/>
    <mergeCell ref="E22:F22"/>
    <mergeCell ref="G22:H22"/>
    <mergeCell ref="I22:J22"/>
    <mergeCell ref="K22:L22"/>
    <mergeCell ref="M22:N22"/>
    <mergeCell ref="O22:P22"/>
    <mergeCell ref="P25:Q25"/>
    <mergeCell ref="R25:S25"/>
    <mergeCell ref="T25:U25"/>
    <mergeCell ref="V25:W25"/>
    <mergeCell ref="X25:Y25"/>
    <mergeCell ref="Z25:AA25"/>
    <mergeCell ref="Q24:R24"/>
    <mergeCell ref="S24:T24"/>
    <mergeCell ref="U24:V24"/>
    <mergeCell ref="W24:X24"/>
    <mergeCell ref="Y24:Z24"/>
    <mergeCell ref="F25:G25"/>
    <mergeCell ref="H25:I25"/>
    <mergeCell ref="J25:K25"/>
    <mergeCell ref="L25:M25"/>
    <mergeCell ref="N25:O25"/>
    <mergeCell ref="E24:F24"/>
    <mergeCell ref="G24:H24"/>
    <mergeCell ref="I24:J24"/>
    <mergeCell ref="K24:L24"/>
    <mergeCell ref="M24:N24"/>
    <mergeCell ref="O24:P24"/>
    <mergeCell ref="P27:Q27"/>
    <mergeCell ref="R27:S27"/>
    <mergeCell ref="T27:U27"/>
    <mergeCell ref="V27:W27"/>
    <mergeCell ref="X27:Y27"/>
    <mergeCell ref="Z27:AA27"/>
    <mergeCell ref="Q26:R26"/>
    <mergeCell ref="S26:T26"/>
    <mergeCell ref="U26:V26"/>
    <mergeCell ref="W26:X26"/>
    <mergeCell ref="Y26:Z26"/>
    <mergeCell ref="F27:G27"/>
    <mergeCell ref="H27:I27"/>
    <mergeCell ref="J27:K27"/>
    <mergeCell ref="L27:M27"/>
    <mergeCell ref="N27:O27"/>
    <mergeCell ref="E26:F26"/>
    <mergeCell ref="G26:H26"/>
    <mergeCell ref="I26:J26"/>
    <mergeCell ref="K26:L26"/>
    <mergeCell ref="M26:N26"/>
    <mergeCell ref="O26:P26"/>
    <mergeCell ref="P29:Q29"/>
    <mergeCell ref="R29:S29"/>
    <mergeCell ref="T29:U29"/>
    <mergeCell ref="V29:W29"/>
    <mergeCell ref="X29:Y29"/>
    <mergeCell ref="Z29:AA29"/>
    <mergeCell ref="Q28:R28"/>
    <mergeCell ref="S28:T28"/>
    <mergeCell ref="U28:V28"/>
    <mergeCell ref="W28:X28"/>
    <mergeCell ref="Y28:Z28"/>
    <mergeCell ref="F29:G29"/>
    <mergeCell ref="H29:I29"/>
    <mergeCell ref="J29:K29"/>
    <mergeCell ref="L29:M29"/>
    <mergeCell ref="N29:O29"/>
    <mergeCell ref="E28:F28"/>
    <mergeCell ref="G28:H28"/>
    <mergeCell ref="I28:J28"/>
    <mergeCell ref="K28:L28"/>
    <mergeCell ref="M28:N28"/>
    <mergeCell ref="O28:P28"/>
    <mergeCell ref="P31:Q31"/>
    <mergeCell ref="R31:S31"/>
    <mergeCell ref="T31:U31"/>
    <mergeCell ref="V31:W31"/>
    <mergeCell ref="X31:Y31"/>
    <mergeCell ref="Z31:AA31"/>
    <mergeCell ref="Q30:R30"/>
    <mergeCell ref="S30:T30"/>
    <mergeCell ref="U30:V30"/>
    <mergeCell ref="W30:X30"/>
    <mergeCell ref="Y30:Z30"/>
    <mergeCell ref="F31:G31"/>
    <mergeCell ref="H31:I31"/>
    <mergeCell ref="J31:K31"/>
    <mergeCell ref="L31:M31"/>
    <mergeCell ref="N31:O31"/>
    <mergeCell ref="E30:F30"/>
    <mergeCell ref="G30:H30"/>
    <mergeCell ref="I30:J30"/>
    <mergeCell ref="K30:L30"/>
    <mergeCell ref="M30:N30"/>
    <mergeCell ref="O30:P30"/>
    <mergeCell ref="P33:Q33"/>
    <mergeCell ref="R33:S33"/>
    <mergeCell ref="T33:U33"/>
    <mergeCell ref="V33:W33"/>
    <mergeCell ref="X33:Y33"/>
    <mergeCell ref="Z33:AA33"/>
    <mergeCell ref="Q32:R32"/>
    <mergeCell ref="S32:T32"/>
    <mergeCell ref="U32:V32"/>
    <mergeCell ref="W32:X32"/>
    <mergeCell ref="Y32:Z32"/>
    <mergeCell ref="F33:G33"/>
    <mergeCell ref="H33:I33"/>
    <mergeCell ref="J33:K33"/>
    <mergeCell ref="L33:M33"/>
    <mergeCell ref="N33:O33"/>
    <mergeCell ref="E32:F32"/>
    <mergeCell ref="G32:H32"/>
    <mergeCell ref="I32:J32"/>
    <mergeCell ref="K32:L32"/>
    <mergeCell ref="M32:N32"/>
    <mergeCell ref="O32:P32"/>
    <mergeCell ref="P35:Q35"/>
    <mergeCell ref="R35:S35"/>
    <mergeCell ref="T35:U35"/>
    <mergeCell ref="V35:W35"/>
    <mergeCell ref="X35:Y35"/>
    <mergeCell ref="Z35:AA35"/>
    <mergeCell ref="Q34:R34"/>
    <mergeCell ref="S34:T34"/>
    <mergeCell ref="U34:V34"/>
    <mergeCell ref="W34:X34"/>
    <mergeCell ref="Y34:Z34"/>
    <mergeCell ref="F35:G35"/>
    <mergeCell ref="H35:I35"/>
    <mergeCell ref="J35:K35"/>
    <mergeCell ref="L35:M35"/>
    <mergeCell ref="N35:O35"/>
    <mergeCell ref="E34:F34"/>
    <mergeCell ref="G34:H34"/>
    <mergeCell ref="I34:J34"/>
    <mergeCell ref="K34:L34"/>
    <mergeCell ref="M34:N34"/>
    <mergeCell ref="O34:P34"/>
    <mergeCell ref="P37:Q37"/>
    <mergeCell ref="R37:S37"/>
    <mergeCell ref="T37:U37"/>
    <mergeCell ref="V37:W37"/>
    <mergeCell ref="X37:Y37"/>
    <mergeCell ref="Z37:AA37"/>
    <mergeCell ref="Q36:R36"/>
    <mergeCell ref="S36:T36"/>
    <mergeCell ref="U36:V36"/>
    <mergeCell ref="W36:X36"/>
    <mergeCell ref="Y36:Z36"/>
    <mergeCell ref="F37:G37"/>
    <mergeCell ref="H37:I37"/>
    <mergeCell ref="J37:K37"/>
    <mergeCell ref="L37:M37"/>
    <mergeCell ref="N37:O37"/>
    <mergeCell ref="E36:F36"/>
    <mergeCell ref="G36:H36"/>
    <mergeCell ref="I36:J36"/>
    <mergeCell ref="K36:L36"/>
    <mergeCell ref="M36:N36"/>
    <mergeCell ref="O36:P36"/>
    <mergeCell ref="P39:Q39"/>
    <mergeCell ref="R39:S39"/>
    <mergeCell ref="T39:U39"/>
    <mergeCell ref="V39:W39"/>
    <mergeCell ref="X39:Y39"/>
    <mergeCell ref="Z39:AA39"/>
    <mergeCell ref="Q38:R38"/>
    <mergeCell ref="S38:T38"/>
    <mergeCell ref="U38:V38"/>
    <mergeCell ref="W38:X38"/>
    <mergeCell ref="Y38:Z38"/>
    <mergeCell ref="F39:G39"/>
    <mergeCell ref="H39:I39"/>
    <mergeCell ref="J39:K39"/>
    <mergeCell ref="L39:M39"/>
    <mergeCell ref="N39:O39"/>
    <mergeCell ref="E38:F38"/>
    <mergeCell ref="G38:H38"/>
    <mergeCell ref="I38:J38"/>
    <mergeCell ref="K38:L38"/>
    <mergeCell ref="M38:N38"/>
    <mergeCell ref="O38:P38"/>
    <mergeCell ref="P41:Q41"/>
    <mergeCell ref="R41:S41"/>
    <mergeCell ref="T41:U41"/>
    <mergeCell ref="V41:W41"/>
    <mergeCell ref="X41:Y41"/>
    <mergeCell ref="Z41:AA41"/>
    <mergeCell ref="Q40:R40"/>
    <mergeCell ref="S40:T40"/>
    <mergeCell ref="U40:V40"/>
    <mergeCell ref="W40:X40"/>
    <mergeCell ref="Y40:Z40"/>
    <mergeCell ref="F41:G41"/>
    <mergeCell ref="H41:I41"/>
    <mergeCell ref="J41:K41"/>
    <mergeCell ref="L41:M41"/>
    <mergeCell ref="N41:O41"/>
    <mergeCell ref="E40:F40"/>
    <mergeCell ref="G40:H40"/>
    <mergeCell ref="I40:J40"/>
    <mergeCell ref="K40:L40"/>
    <mergeCell ref="M40:N40"/>
    <mergeCell ref="O40:P40"/>
    <mergeCell ref="P43:Q43"/>
    <mergeCell ref="R43:S43"/>
    <mergeCell ref="T43:U43"/>
    <mergeCell ref="V43:W43"/>
    <mergeCell ref="X43:Y43"/>
    <mergeCell ref="Z43:AA43"/>
    <mergeCell ref="Q42:R42"/>
    <mergeCell ref="S42:T42"/>
    <mergeCell ref="U42:V42"/>
    <mergeCell ref="W42:X42"/>
    <mergeCell ref="Y42:Z42"/>
    <mergeCell ref="F43:G43"/>
    <mergeCell ref="H43:I43"/>
    <mergeCell ref="J43:K43"/>
    <mergeCell ref="L43:M43"/>
    <mergeCell ref="N43:O43"/>
    <mergeCell ref="E42:F42"/>
    <mergeCell ref="G42:H42"/>
    <mergeCell ref="I42:J42"/>
    <mergeCell ref="K42:L42"/>
    <mergeCell ref="M42:N42"/>
    <mergeCell ref="O42:P42"/>
    <mergeCell ref="P45:Q45"/>
    <mergeCell ref="R45:S45"/>
    <mergeCell ref="T45:U45"/>
    <mergeCell ref="V45:W45"/>
    <mergeCell ref="X45:Y45"/>
    <mergeCell ref="Z45:AA45"/>
    <mergeCell ref="Q44:R44"/>
    <mergeCell ref="S44:T44"/>
    <mergeCell ref="U44:V44"/>
    <mergeCell ref="W44:X44"/>
    <mergeCell ref="Y44:Z44"/>
    <mergeCell ref="F45:G45"/>
    <mergeCell ref="H45:I45"/>
    <mergeCell ref="J45:K45"/>
    <mergeCell ref="L45:M45"/>
    <mergeCell ref="N45:O45"/>
    <mergeCell ref="E44:F44"/>
    <mergeCell ref="G44:H44"/>
    <mergeCell ref="I44:J44"/>
    <mergeCell ref="K44:L44"/>
    <mergeCell ref="M44:N44"/>
    <mergeCell ref="O44:P44"/>
    <mergeCell ref="P47:Q47"/>
    <mergeCell ref="R47:S47"/>
    <mergeCell ref="T47:U47"/>
    <mergeCell ref="V47:W47"/>
    <mergeCell ref="X47:Y47"/>
    <mergeCell ref="Z47:AA47"/>
    <mergeCell ref="Q46:R46"/>
    <mergeCell ref="S46:T46"/>
    <mergeCell ref="U46:V46"/>
    <mergeCell ref="W46:X46"/>
    <mergeCell ref="Y46:Z46"/>
    <mergeCell ref="F47:G47"/>
    <mergeCell ref="H47:I47"/>
    <mergeCell ref="J47:K47"/>
    <mergeCell ref="L47:M47"/>
    <mergeCell ref="N47:O47"/>
    <mergeCell ref="E46:F46"/>
    <mergeCell ref="G46:H46"/>
    <mergeCell ref="I46:J46"/>
    <mergeCell ref="K46:L46"/>
    <mergeCell ref="M46:N46"/>
    <mergeCell ref="O46:P46"/>
    <mergeCell ref="P49:Q49"/>
    <mergeCell ref="R49:S49"/>
    <mergeCell ref="T49:U49"/>
    <mergeCell ref="V49:W49"/>
    <mergeCell ref="X49:Y49"/>
    <mergeCell ref="Z49:AA49"/>
    <mergeCell ref="Q48:R48"/>
    <mergeCell ref="S48:T48"/>
    <mergeCell ref="U48:V48"/>
    <mergeCell ref="W48:X48"/>
    <mergeCell ref="Y48:Z48"/>
    <mergeCell ref="F49:G49"/>
    <mergeCell ref="H49:I49"/>
    <mergeCell ref="J49:K49"/>
    <mergeCell ref="L49:M49"/>
    <mergeCell ref="N49:O49"/>
    <mergeCell ref="E48:F48"/>
    <mergeCell ref="G48:H48"/>
    <mergeCell ref="I48:J48"/>
    <mergeCell ref="K48:L48"/>
    <mergeCell ref="M48:N48"/>
    <mergeCell ref="O48:P48"/>
    <mergeCell ref="P51:Q51"/>
    <mergeCell ref="R51:S51"/>
    <mergeCell ref="T51:U51"/>
    <mergeCell ref="V51:W51"/>
    <mergeCell ref="X51:Y51"/>
    <mergeCell ref="Z51:AA51"/>
    <mergeCell ref="Q50:R50"/>
    <mergeCell ref="S50:T50"/>
    <mergeCell ref="U50:V50"/>
    <mergeCell ref="W50:X50"/>
    <mergeCell ref="Y50:Z50"/>
    <mergeCell ref="F51:G51"/>
    <mergeCell ref="H51:I51"/>
    <mergeCell ref="J51:K51"/>
    <mergeCell ref="L51:M51"/>
    <mergeCell ref="N51:O51"/>
    <mergeCell ref="E50:F50"/>
    <mergeCell ref="G50:H50"/>
    <mergeCell ref="I50:J50"/>
    <mergeCell ref="K50:L50"/>
    <mergeCell ref="M50:N50"/>
    <mergeCell ref="O50:P50"/>
    <mergeCell ref="P53:Q53"/>
    <mergeCell ref="R53:S53"/>
    <mergeCell ref="T53:U53"/>
    <mergeCell ref="V53:W53"/>
    <mergeCell ref="X53:Y53"/>
    <mergeCell ref="Z53:AA53"/>
    <mergeCell ref="Q52:R52"/>
    <mergeCell ref="S52:T52"/>
    <mergeCell ref="U52:V52"/>
    <mergeCell ref="W52:X52"/>
    <mergeCell ref="Y52:Z52"/>
    <mergeCell ref="F53:G53"/>
    <mergeCell ref="H53:I53"/>
    <mergeCell ref="J53:K53"/>
    <mergeCell ref="L53:M53"/>
    <mergeCell ref="N53:O53"/>
    <mergeCell ref="E52:F52"/>
    <mergeCell ref="G52:H52"/>
    <mergeCell ref="I52:J52"/>
    <mergeCell ref="K52:L52"/>
    <mergeCell ref="M52:N52"/>
    <mergeCell ref="O52:P52"/>
    <mergeCell ref="P55:Q55"/>
    <mergeCell ref="R55:S55"/>
    <mergeCell ref="T55:U55"/>
    <mergeCell ref="V55:W55"/>
    <mergeCell ref="X55:Y55"/>
    <mergeCell ref="Z55:AA55"/>
    <mergeCell ref="Q54:R54"/>
    <mergeCell ref="S54:T54"/>
    <mergeCell ref="U54:V54"/>
    <mergeCell ref="W54:X54"/>
    <mergeCell ref="Y54:Z54"/>
    <mergeCell ref="F55:G55"/>
    <mergeCell ref="H55:I55"/>
    <mergeCell ref="J55:K55"/>
    <mergeCell ref="L55:M55"/>
    <mergeCell ref="N55:O55"/>
    <mergeCell ref="E54:F54"/>
    <mergeCell ref="G54:H54"/>
    <mergeCell ref="I54:J54"/>
    <mergeCell ref="K54:L54"/>
    <mergeCell ref="M54:N54"/>
    <mergeCell ref="O54:P54"/>
    <mergeCell ref="P57:Q57"/>
    <mergeCell ref="R57:S57"/>
    <mergeCell ref="T57:U57"/>
    <mergeCell ref="V57:W57"/>
    <mergeCell ref="X57:Y57"/>
    <mergeCell ref="Z57:AA57"/>
    <mergeCell ref="Q56:R56"/>
    <mergeCell ref="S56:T56"/>
    <mergeCell ref="U56:V56"/>
    <mergeCell ref="W56:X56"/>
    <mergeCell ref="Y56:Z56"/>
    <mergeCell ref="F57:G57"/>
    <mergeCell ref="H57:I57"/>
    <mergeCell ref="J57:K57"/>
    <mergeCell ref="L57:M57"/>
    <mergeCell ref="N57:O57"/>
    <mergeCell ref="E56:F56"/>
    <mergeCell ref="G56:H56"/>
    <mergeCell ref="I56:J56"/>
    <mergeCell ref="K56:L56"/>
    <mergeCell ref="M56:N56"/>
    <mergeCell ref="O56:P56"/>
    <mergeCell ref="P59:Q59"/>
    <mergeCell ref="R59:S59"/>
    <mergeCell ref="T59:U59"/>
    <mergeCell ref="V59:W59"/>
    <mergeCell ref="X59:Y59"/>
    <mergeCell ref="Z59:AA59"/>
    <mergeCell ref="Q58:R58"/>
    <mergeCell ref="S58:T58"/>
    <mergeCell ref="U58:V58"/>
    <mergeCell ref="W58:X58"/>
    <mergeCell ref="Y58:Z58"/>
    <mergeCell ref="F59:G59"/>
    <mergeCell ref="H59:I59"/>
    <mergeCell ref="J59:K59"/>
    <mergeCell ref="L59:M59"/>
    <mergeCell ref="N59:O59"/>
    <mergeCell ref="E58:F58"/>
    <mergeCell ref="G58:H58"/>
    <mergeCell ref="I58:J58"/>
    <mergeCell ref="K58:L58"/>
    <mergeCell ref="M58:N58"/>
    <mergeCell ref="O58:P58"/>
    <mergeCell ref="P61:Q61"/>
    <mergeCell ref="R61:S61"/>
    <mergeCell ref="T61:U61"/>
    <mergeCell ref="V61:W61"/>
    <mergeCell ref="X61:Y61"/>
    <mergeCell ref="Z61:AA61"/>
    <mergeCell ref="Q60:R60"/>
    <mergeCell ref="S60:T60"/>
    <mergeCell ref="U60:V60"/>
    <mergeCell ref="W60:X60"/>
    <mergeCell ref="Y60:Z60"/>
    <mergeCell ref="F61:G61"/>
    <mergeCell ref="H61:I61"/>
    <mergeCell ref="J61:K61"/>
    <mergeCell ref="L61:M61"/>
    <mergeCell ref="N61:O61"/>
    <mergeCell ref="E60:F60"/>
    <mergeCell ref="G60:H60"/>
    <mergeCell ref="I60:J60"/>
    <mergeCell ref="K60:L60"/>
    <mergeCell ref="M60:N60"/>
    <mergeCell ref="O60:P60"/>
    <mergeCell ref="P63:Q63"/>
    <mergeCell ref="R63:S63"/>
    <mergeCell ref="T63:U63"/>
    <mergeCell ref="V63:W63"/>
    <mergeCell ref="X63:Y63"/>
    <mergeCell ref="Z63:AA63"/>
    <mergeCell ref="Q62:R62"/>
    <mergeCell ref="S62:T62"/>
    <mergeCell ref="U62:V62"/>
    <mergeCell ref="W62:X62"/>
    <mergeCell ref="Y62:Z62"/>
    <mergeCell ref="F63:G63"/>
    <mergeCell ref="H63:I63"/>
    <mergeCell ref="J63:K63"/>
    <mergeCell ref="L63:M63"/>
    <mergeCell ref="N63:O63"/>
    <mergeCell ref="E62:F62"/>
    <mergeCell ref="G62:H62"/>
    <mergeCell ref="I62:J62"/>
    <mergeCell ref="K62:L62"/>
    <mergeCell ref="M62:N62"/>
    <mergeCell ref="O62:P62"/>
    <mergeCell ref="P65:Q65"/>
    <mergeCell ref="R65:S65"/>
    <mergeCell ref="T65:U65"/>
    <mergeCell ref="V65:W65"/>
    <mergeCell ref="X65:Y65"/>
    <mergeCell ref="Z65:AA65"/>
    <mergeCell ref="Q64:R64"/>
    <mergeCell ref="S64:T64"/>
    <mergeCell ref="U64:V64"/>
    <mergeCell ref="W64:X64"/>
    <mergeCell ref="Y64:Z64"/>
    <mergeCell ref="F65:G65"/>
    <mergeCell ref="H65:I65"/>
    <mergeCell ref="J65:K65"/>
    <mergeCell ref="L65:M65"/>
    <mergeCell ref="N65:O65"/>
    <mergeCell ref="E64:F64"/>
    <mergeCell ref="G64:H64"/>
    <mergeCell ref="I64:J64"/>
    <mergeCell ref="K64:L64"/>
    <mergeCell ref="M64:N64"/>
    <mergeCell ref="O64:P64"/>
    <mergeCell ref="P67:Q67"/>
    <mergeCell ref="R67:S67"/>
    <mergeCell ref="T67:U67"/>
    <mergeCell ref="V67:W67"/>
    <mergeCell ref="X67:Y67"/>
    <mergeCell ref="Z67:AA67"/>
    <mergeCell ref="Q66:R66"/>
    <mergeCell ref="S66:T66"/>
    <mergeCell ref="U66:V66"/>
    <mergeCell ref="W66:X66"/>
    <mergeCell ref="Y66:Z66"/>
    <mergeCell ref="F67:G67"/>
    <mergeCell ref="H67:I67"/>
    <mergeCell ref="J67:K67"/>
    <mergeCell ref="L67:M67"/>
    <mergeCell ref="N67:O67"/>
    <mergeCell ref="E66:F66"/>
    <mergeCell ref="G66:H66"/>
    <mergeCell ref="I66:J66"/>
    <mergeCell ref="K66:L66"/>
    <mergeCell ref="M66:N66"/>
    <mergeCell ref="O66:P66"/>
    <mergeCell ref="P69:Q69"/>
    <mergeCell ref="R69:S69"/>
    <mergeCell ref="T69:U69"/>
    <mergeCell ref="V69:W69"/>
    <mergeCell ref="X69:Y69"/>
    <mergeCell ref="Z69:AA69"/>
    <mergeCell ref="Q68:R68"/>
    <mergeCell ref="S68:T68"/>
    <mergeCell ref="U68:V68"/>
    <mergeCell ref="W68:X68"/>
    <mergeCell ref="Y68:Z68"/>
    <mergeCell ref="F69:G69"/>
    <mergeCell ref="H69:I69"/>
    <mergeCell ref="J69:K69"/>
    <mergeCell ref="L69:M69"/>
    <mergeCell ref="N69:O69"/>
    <mergeCell ref="E68:F68"/>
    <mergeCell ref="G68:H68"/>
    <mergeCell ref="I68:J68"/>
    <mergeCell ref="K68:L68"/>
    <mergeCell ref="M68:N68"/>
    <mergeCell ref="O68:P68"/>
    <mergeCell ref="P71:Q71"/>
    <mergeCell ref="R71:S71"/>
    <mergeCell ref="T71:U71"/>
    <mergeCell ref="V71:W71"/>
    <mergeCell ref="X71:Y71"/>
    <mergeCell ref="Z71:AA71"/>
    <mergeCell ref="Q70:R70"/>
    <mergeCell ref="S70:T70"/>
    <mergeCell ref="U70:V70"/>
    <mergeCell ref="W70:X70"/>
    <mergeCell ref="Y70:Z70"/>
    <mergeCell ref="F71:G71"/>
    <mergeCell ref="H71:I71"/>
    <mergeCell ref="J71:K71"/>
    <mergeCell ref="L71:M71"/>
    <mergeCell ref="N71:O71"/>
    <mergeCell ref="E70:F70"/>
    <mergeCell ref="G70:H70"/>
    <mergeCell ref="I70:J70"/>
    <mergeCell ref="K70:L70"/>
    <mergeCell ref="M70:N70"/>
    <mergeCell ref="O70:P70"/>
    <mergeCell ref="P73:Q73"/>
    <mergeCell ref="R73:S73"/>
    <mergeCell ref="T73:U73"/>
    <mergeCell ref="V73:W73"/>
    <mergeCell ref="X73:Y73"/>
    <mergeCell ref="Z73:AA73"/>
    <mergeCell ref="Q72:R72"/>
    <mergeCell ref="S72:T72"/>
    <mergeCell ref="U72:V72"/>
    <mergeCell ref="W72:X72"/>
    <mergeCell ref="Y72:Z72"/>
    <mergeCell ref="F73:G73"/>
    <mergeCell ref="H73:I73"/>
    <mergeCell ref="J73:K73"/>
    <mergeCell ref="L73:M73"/>
    <mergeCell ref="N73:O73"/>
    <mergeCell ref="E72:F72"/>
    <mergeCell ref="G72:H72"/>
    <mergeCell ref="I72:J72"/>
    <mergeCell ref="K72:L72"/>
    <mergeCell ref="M72:N72"/>
    <mergeCell ref="O72:P72"/>
    <mergeCell ref="P75:Q75"/>
    <mergeCell ref="R75:S75"/>
    <mergeCell ref="T75:U75"/>
    <mergeCell ref="V75:W75"/>
    <mergeCell ref="X75:Y75"/>
    <mergeCell ref="Z75:AA75"/>
    <mergeCell ref="Q74:R74"/>
    <mergeCell ref="S74:T74"/>
    <mergeCell ref="U74:V74"/>
    <mergeCell ref="W74:X74"/>
    <mergeCell ref="Y74:Z74"/>
    <mergeCell ref="F75:G75"/>
    <mergeCell ref="H75:I75"/>
    <mergeCell ref="J75:K75"/>
    <mergeCell ref="L75:M75"/>
    <mergeCell ref="N75:O75"/>
    <mergeCell ref="E74:F74"/>
    <mergeCell ref="G74:H74"/>
    <mergeCell ref="I74:J74"/>
    <mergeCell ref="K74:L74"/>
    <mergeCell ref="M74:N74"/>
    <mergeCell ref="O74:P74"/>
    <mergeCell ref="P77:Q77"/>
    <mergeCell ref="R77:S77"/>
    <mergeCell ref="T77:U77"/>
    <mergeCell ref="V77:W77"/>
    <mergeCell ref="X77:Y77"/>
    <mergeCell ref="Z77:AA77"/>
    <mergeCell ref="Q76:R76"/>
    <mergeCell ref="S76:T76"/>
    <mergeCell ref="U76:V76"/>
    <mergeCell ref="W76:X76"/>
    <mergeCell ref="Y76:Z76"/>
    <mergeCell ref="F77:G77"/>
    <mergeCell ref="H77:I77"/>
    <mergeCell ref="J77:K77"/>
    <mergeCell ref="L77:M77"/>
    <mergeCell ref="N77:O77"/>
    <mergeCell ref="E76:F76"/>
    <mergeCell ref="G76:H76"/>
    <mergeCell ref="I76:J76"/>
    <mergeCell ref="K76:L76"/>
    <mergeCell ref="M76:N76"/>
    <mergeCell ref="O76:P76"/>
    <mergeCell ref="P79:Q79"/>
    <mergeCell ref="R79:S79"/>
    <mergeCell ref="T79:U79"/>
    <mergeCell ref="V79:W79"/>
    <mergeCell ref="X79:Y79"/>
    <mergeCell ref="Z79:AA79"/>
    <mergeCell ref="Q78:R78"/>
    <mergeCell ref="S78:T78"/>
    <mergeCell ref="U78:V78"/>
    <mergeCell ref="W78:X78"/>
    <mergeCell ref="Y78:Z78"/>
    <mergeCell ref="F79:G79"/>
    <mergeCell ref="H79:I79"/>
    <mergeCell ref="J79:K79"/>
    <mergeCell ref="L79:M79"/>
    <mergeCell ref="N79:O79"/>
    <mergeCell ref="E78:F78"/>
    <mergeCell ref="G78:H78"/>
    <mergeCell ref="I78:J78"/>
    <mergeCell ref="K78:L78"/>
    <mergeCell ref="M78:N78"/>
    <mergeCell ref="O78:P78"/>
    <mergeCell ref="P81:Q81"/>
    <mergeCell ref="R81:S81"/>
    <mergeCell ref="T81:U81"/>
    <mergeCell ref="V81:W81"/>
    <mergeCell ref="X81:Y81"/>
    <mergeCell ref="Z81:AA81"/>
    <mergeCell ref="Q80:R80"/>
    <mergeCell ref="S80:T80"/>
    <mergeCell ref="U80:V80"/>
    <mergeCell ref="W80:X80"/>
    <mergeCell ref="Y80:Z80"/>
    <mergeCell ref="F81:G81"/>
    <mergeCell ref="H81:I81"/>
    <mergeCell ref="J81:K81"/>
    <mergeCell ref="L81:M81"/>
    <mergeCell ref="N81:O81"/>
    <mergeCell ref="E80:F80"/>
    <mergeCell ref="G80:H80"/>
    <mergeCell ref="I80:J80"/>
    <mergeCell ref="K80:L80"/>
    <mergeCell ref="M80:N80"/>
    <mergeCell ref="O80:P80"/>
    <mergeCell ref="P83:Q83"/>
    <mergeCell ref="R83:S83"/>
    <mergeCell ref="T83:U83"/>
    <mergeCell ref="V83:W83"/>
    <mergeCell ref="X83:Y83"/>
    <mergeCell ref="Z83:AA83"/>
    <mergeCell ref="Q82:R82"/>
    <mergeCell ref="S82:T82"/>
    <mergeCell ref="U82:V82"/>
    <mergeCell ref="W82:X82"/>
    <mergeCell ref="Y82:Z82"/>
    <mergeCell ref="F83:G83"/>
    <mergeCell ref="H83:I83"/>
    <mergeCell ref="J83:K83"/>
    <mergeCell ref="L83:M83"/>
    <mergeCell ref="N83:O83"/>
    <mergeCell ref="E82:F82"/>
    <mergeCell ref="G82:H82"/>
    <mergeCell ref="I82:J82"/>
    <mergeCell ref="K82:L82"/>
    <mergeCell ref="M82:N82"/>
    <mergeCell ref="O82:P82"/>
    <mergeCell ref="P85:Q85"/>
    <mergeCell ref="R85:S85"/>
    <mergeCell ref="T85:U85"/>
    <mergeCell ref="V85:W85"/>
    <mergeCell ref="X85:Y85"/>
    <mergeCell ref="Z85:AA85"/>
    <mergeCell ref="Q84:R84"/>
    <mergeCell ref="S84:T84"/>
    <mergeCell ref="U84:V84"/>
    <mergeCell ref="W84:X84"/>
    <mergeCell ref="Y84:Z84"/>
    <mergeCell ref="F85:G85"/>
    <mergeCell ref="H85:I85"/>
    <mergeCell ref="J85:K85"/>
    <mergeCell ref="L85:M85"/>
    <mergeCell ref="N85:O85"/>
    <mergeCell ref="E84:F84"/>
    <mergeCell ref="G84:H84"/>
    <mergeCell ref="I84:J84"/>
    <mergeCell ref="K84:L84"/>
    <mergeCell ref="M84:N84"/>
    <mergeCell ref="O84:P84"/>
    <mergeCell ref="P87:Q87"/>
    <mergeCell ref="R87:S87"/>
    <mergeCell ref="T87:U87"/>
    <mergeCell ref="V87:W87"/>
    <mergeCell ref="X87:Y87"/>
    <mergeCell ref="Z87:AA87"/>
    <mergeCell ref="Q86:R86"/>
    <mergeCell ref="S86:T86"/>
    <mergeCell ref="U86:V86"/>
    <mergeCell ref="W86:X86"/>
    <mergeCell ref="Y86:Z86"/>
    <mergeCell ref="F87:G87"/>
    <mergeCell ref="H87:I87"/>
    <mergeCell ref="J87:K87"/>
    <mergeCell ref="L87:M87"/>
    <mergeCell ref="N87:O87"/>
    <mergeCell ref="E86:F86"/>
    <mergeCell ref="G86:H86"/>
    <mergeCell ref="I86:J86"/>
    <mergeCell ref="K86:L86"/>
    <mergeCell ref="M86:N86"/>
    <mergeCell ref="O86:P86"/>
    <mergeCell ref="P89:Q89"/>
    <mergeCell ref="R89:S89"/>
    <mergeCell ref="T89:U89"/>
    <mergeCell ref="V89:W89"/>
    <mergeCell ref="X89:Y89"/>
    <mergeCell ref="Z89:AA89"/>
    <mergeCell ref="Q88:R88"/>
    <mergeCell ref="S88:T88"/>
    <mergeCell ref="U88:V88"/>
    <mergeCell ref="W88:X88"/>
    <mergeCell ref="Y88:Z88"/>
    <mergeCell ref="F89:G89"/>
    <mergeCell ref="H89:I89"/>
    <mergeCell ref="J89:K89"/>
    <mergeCell ref="L89:M89"/>
    <mergeCell ref="N89:O89"/>
    <mergeCell ref="E88:F88"/>
    <mergeCell ref="G88:H88"/>
    <mergeCell ref="I88:J88"/>
    <mergeCell ref="K88:L88"/>
    <mergeCell ref="M88:N88"/>
    <mergeCell ref="O88:P88"/>
    <mergeCell ref="R91:S91"/>
    <mergeCell ref="T91:U91"/>
    <mergeCell ref="V91:W91"/>
    <mergeCell ref="X91:Y91"/>
    <mergeCell ref="Z91:AA91"/>
    <mergeCell ref="E92:F92"/>
    <mergeCell ref="G92:H92"/>
    <mergeCell ref="I92:J92"/>
    <mergeCell ref="K92:L92"/>
    <mergeCell ref="M92:N92"/>
    <mergeCell ref="Q90:R90"/>
    <mergeCell ref="U90:V90"/>
    <mergeCell ref="W90:X90"/>
    <mergeCell ref="Y90:Z90"/>
    <mergeCell ref="F91:G91"/>
    <mergeCell ref="H91:I91"/>
    <mergeCell ref="J91:K91"/>
    <mergeCell ref="L91:M91"/>
    <mergeCell ref="N91:O91"/>
    <mergeCell ref="P91:Q91"/>
    <mergeCell ref="E90:F90"/>
    <mergeCell ref="G90:H90"/>
    <mergeCell ref="I90:J90"/>
    <mergeCell ref="K90:L90"/>
    <mergeCell ref="M90:N90"/>
    <mergeCell ref="O90:P90"/>
    <mergeCell ref="R93:S93"/>
    <mergeCell ref="T93:U93"/>
    <mergeCell ref="V93:W93"/>
    <mergeCell ref="X93:Y93"/>
    <mergeCell ref="Z93:AA93"/>
    <mergeCell ref="E94:F94"/>
    <mergeCell ref="G94:H94"/>
    <mergeCell ref="I94:J94"/>
    <mergeCell ref="K94:L94"/>
    <mergeCell ref="M94:N94"/>
    <mergeCell ref="F93:G93"/>
    <mergeCell ref="H93:I93"/>
    <mergeCell ref="J93:K93"/>
    <mergeCell ref="L93:M93"/>
    <mergeCell ref="N93:O93"/>
    <mergeCell ref="P93:Q93"/>
    <mergeCell ref="O92:P92"/>
    <mergeCell ref="Q92:R92"/>
    <mergeCell ref="S92:T92"/>
    <mergeCell ref="U92:V92"/>
    <mergeCell ref="W92:X92"/>
    <mergeCell ref="Y92:Z92"/>
    <mergeCell ref="R95:S95"/>
    <mergeCell ref="T95:U95"/>
    <mergeCell ref="V95:W95"/>
    <mergeCell ref="X95:Y95"/>
    <mergeCell ref="Z95:AA95"/>
    <mergeCell ref="E96:F96"/>
    <mergeCell ref="G96:H96"/>
    <mergeCell ref="I96:J96"/>
    <mergeCell ref="K96:L96"/>
    <mergeCell ref="M96:N96"/>
    <mergeCell ref="F95:G95"/>
    <mergeCell ref="H95:I95"/>
    <mergeCell ref="J95:K95"/>
    <mergeCell ref="L95:M95"/>
    <mergeCell ref="N95:O95"/>
    <mergeCell ref="P95:Q95"/>
    <mergeCell ref="O94:P94"/>
    <mergeCell ref="Q94:R94"/>
    <mergeCell ref="S94:T94"/>
    <mergeCell ref="U94:V94"/>
    <mergeCell ref="W94:X94"/>
    <mergeCell ref="Y94:Z94"/>
    <mergeCell ref="R97:S97"/>
    <mergeCell ref="T97:U97"/>
    <mergeCell ref="V97:W97"/>
    <mergeCell ref="X97:Y97"/>
    <mergeCell ref="Z97:AA97"/>
    <mergeCell ref="E98:F98"/>
    <mergeCell ref="G98:H98"/>
    <mergeCell ref="I98:J98"/>
    <mergeCell ref="K98:L98"/>
    <mergeCell ref="M98:N98"/>
    <mergeCell ref="F97:G97"/>
    <mergeCell ref="H97:I97"/>
    <mergeCell ref="J97:K97"/>
    <mergeCell ref="L97:M97"/>
    <mergeCell ref="N97:O97"/>
    <mergeCell ref="P97:Q97"/>
    <mergeCell ref="O96:P96"/>
    <mergeCell ref="Q96:R96"/>
    <mergeCell ref="S96:T96"/>
    <mergeCell ref="U96:V96"/>
    <mergeCell ref="W96:X96"/>
    <mergeCell ref="Y96:Z96"/>
    <mergeCell ref="R99:S99"/>
    <mergeCell ref="T99:U99"/>
    <mergeCell ref="V99:W99"/>
    <mergeCell ref="X99:Y99"/>
    <mergeCell ref="Z99:AA99"/>
    <mergeCell ref="E100:F100"/>
    <mergeCell ref="G100:H100"/>
    <mergeCell ref="I100:J100"/>
    <mergeCell ref="K100:L100"/>
    <mergeCell ref="M100:N100"/>
    <mergeCell ref="F99:G99"/>
    <mergeCell ref="H99:I99"/>
    <mergeCell ref="J99:K99"/>
    <mergeCell ref="L99:M99"/>
    <mergeCell ref="N99:O99"/>
    <mergeCell ref="P99:Q99"/>
    <mergeCell ref="O98:P98"/>
    <mergeCell ref="Q98:R98"/>
    <mergeCell ref="S98:T98"/>
    <mergeCell ref="U98:V98"/>
    <mergeCell ref="W98:X98"/>
    <mergeCell ref="Y98:Z98"/>
    <mergeCell ref="R101:S101"/>
    <mergeCell ref="T101:U101"/>
    <mergeCell ref="V101:W101"/>
    <mergeCell ref="X101:Y101"/>
    <mergeCell ref="Z101:AA101"/>
    <mergeCell ref="E102:F102"/>
    <mergeCell ref="G102:H102"/>
    <mergeCell ref="I102:J102"/>
    <mergeCell ref="K102:L102"/>
    <mergeCell ref="M102:N102"/>
    <mergeCell ref="F101:G101"/>
    <mergeCell ref="H101:I101"/>
    <mergeCell ref="J101:K101"/>
    <mergeCell ref="L101:M101"/>
    <mergeCell ref="N101:O101"/>
    <mergeCell ref="P101:Q101"/>
    <mergeCell ref="O100:P100"/>
    <mergeCell ref="Q100:R100"/>
    <mergeCell ref="S100:T100"/>
    <mergeCell ref="U100:V100"/>
    <mergeCell ref="W100:X100"/>
    <mergeCell ref="Y100:Z100"/>
    <mergeCell ref="R103:S103"/>
    <mergeCell ref="T103:U103"/>
    <mergeCell ref="V103:W103"/>
    <mergeCell ref="X103:Y103"/>
    <mergeCell ref="Z103:AA103"/>
    <mergeCell ref="E104:F104"/>
    <mergeCell ref="G104:H104"/>
    <mergeCell ref="I104:J104"/>
    <mergeCell ref="K104:L104"/>
    <mergeCell ref="M104:N104"/>
    <mergeCell ref="F103:G103"/>
    <mergeCell ref="H103:I103"/>
    <mergeCell ref="J103:K103"/>
    <mergeCell ref="L103:M103"/>
    <mergeCell ref="N103:O103"/>
    <mergeCell ref="P103:Q103"/>
    <mergeCell ref="O102:P102"/>
    <mergeCell ref="Q102:R102"/>
    <mergeCell ref="S102:T102"/>
    <mergeCell ref="U102:V102"/>
    <mergeCell ref="W102:X102"/>
    <mergeCell ref="Y102:Z102"/>
    <mergeCell ref="R105:S105"/>
    <mergeCell ref="T105:U105"/>
    <mergeCell ref="V105:W105"/>
    <mergeCell ref="X105:Y105"/>
    <mergeCell ref="Z105:AA105"/>
    <mergeCell ref="E106:F106"/>
    <mergeCell ref="G106:H106"/>
    <mergeCell ref="I106:J106"/>
    <mergeCell ref="K106:L106"/>
    <mergeCell ref="M106:N106"/>
    <mergeCell ref="F105:G105"/>
    <mergeCell ref="H105:I105"/>
    <mergeCell ref="J105:K105"/>
    <mergeCell ref="L105:M105"/>
    <mergeCell ref="N105:O105"/>
    <mergeCell ref="P105:Q105"/>
    <mergeCell ref="O104:P104"/>
    <mergeCell ref="Q104:R104"/>
    <mergeCell ref="S104:T104"/>
    <mergeCell ref="U104:V104"/>
    <mergeCell ref="W104:X104"/>
    <mergeCell ref="Y104:Z104"/>
    <mergeCell ref="R107:S107"/>
    <mergeCell ref="T107:U107"/>
    <mergeCell ref="V107:W107"/>
    <mergeCell ref="X107:Y107"/>
    <mergeCell ref="Z107:AA107"/>
    <mergeCell ref="E108:F108"/>
    <mergeCell ref="G108:H108"/>
    <mergeCell ref="I108:J108"/>
    <mergeCell ref="K108:L108"/>
    <mergeCell ref="M108:N108"/>
    <mergeCell ref="F107:G107"/>
    <mergeCell ref="H107:I107"/>
    <mergeCell ref="J107:K107"/>
    <mergeCell ref="L107:M107"/>
    <mergeCell ref="N107:O107"/>
    <mergeCell ref="P107:Q107"/>
    <mergeCell ref="O106:P106"/>
    <mergeCell ref="Q106:R106"/>
    <mergeCell ref="S106:T106"/>
    <mergeCell ref="U106:V106"/>
    <mergeCell ref="W106:X106"/>
    <mergeCell ref="Y106:Z106"/>
    <mergeCell ref="R109:S109"/>
    <mergeCell ref="T109:U109"/>
    <mergeCell ref="V109:W109"/>
    <mergeCell ref="X109:Y109"/>
    <mergeCell ref="Z109:AA109"/>
    <mergeCell ref="E110:F110"/>
    <mergeCell ref="G110:H110"/>
    <mergeCell ref="I110:J110"/>
    <mergeCell ref="K110:L110"/>
    <mergeCell ref="M110:N110"/>
    <mergeCell ref="F109:G109"/>
    <mergeCell ref="H109:I109"/>
    <mergeCell ref="J109:K109"/>
    <mergeCell ref="L109:M109"/>
    <mergeCell ref="N109:O109"/>
    <mergeCell ref="P109:Q109"/>
    <mergeCell ref="O108:P108"/>
    <mergeCell ref="Q108:R108"/>
    <mergeCell ref="S108:T108"/>
    <mergeCell ref="U108:V108"/>
    <mergeCell ref="W108:X108"/>
    <mergeCell ref="Y108:Z108"/>
    <mergeCell ref="R111:S111"/>
    <mergeCell ref="T111:U111"/>
    <mergeCell ref="V111:W111"/>
    <mergeCell ref="X111:Y111"/>
    <mergeCell ref="Z111:AA111"/>
    <mergeCell ref="E112:F112"/>
    <mergeCell ref="G112:H112"/>
    <mergeCell ref="I112:J112"/>
    <mergeCell ref="K112:L112"/>
    <mergeCell ref="M112:N112"/>
    <mergeCell ref="F111:G111"/>
    <mergeCell ref="H111:I111"/>
    <mergeCell ref="J111:K111"/>
    <mergeCell ref="L111:M111"/>
    <mergeCell ref="N111:O111"/>
    <mergeCell ref="P111:Q111"/>
    <mergeCell ref="O110:P110"/>
    <mergeCell ref="Q110:R110"/>
    <mergeCell ref="S110:T110"/>
    <mergeCell ref="U110:V110"/>
    <mergeCell ref="W110:X110"/>
    <mergeCell ref="Y110:Z110"/>
    <mergeCell ref="R113:S113"/>
    <mergeCell ref="T113:U113"/>
    <mergeCell ref="V113:W113"/>
    <mergeCell ref="X113:Y113"/>
    <mergeCell ref="Z113:AA113"/>
    <mergeCell ref="E114:F114"/>
    <mergeCell ref="G114:H114"/>
    <mergeCell ref="I114:J114"/>
    <mergeCell ref="K114:L114"/>
    <mergeCell ref="M114:N114"/>
    <mergeCell ref="F113:G113"/>
    <mergeCell ref="H113:I113"/>
    <mergeCell ref="J113:K113"/>
    <mergeCell ref="L113:M113"/>
    <mergeCell ref="N113:O113"/>
    <mergeCell ref="P113:Q113"/>
    <mergeCell ref="O112:P112"/>
    <mergeCell ref="Q112:R112"/>
    <mergeCell ref="S112:T112"/>
    <mergeCell ref="U112:V112"/>
    <mergeCell ref="W112:X112"/>
    <mergeCell ref="Y112:Z112"/>
    <mergeCell ref="R115:S115"/>
    <mergeCell ref="T115:U115"/>
    <mergeCell ref="V115:W115"/>
    <mergeCell ref="X115:Y115"/>
    <mergeCell ref="Z115:AA115"/>
    <mergeCell ref="E116:F116"/>
    <mergeCell ref="G116:H116"/>
    <mergeCell ref="I116:J116"/>
    <mergeCell ref="K116:L116"/>
    <mergeCell ref="M116:N116"/>
    <mergeCell ref="F115:G115"/>
    <mergeCell ref="H115:I115"/>
    <mergeCell ref="J115:K115"/>
    <mergeCell ref="L115:M115"/>
    <mergeCell ref="N115:O115"/>
    <mergeCell ref="P115:Q115"/>
    <mergeCell ref="O114:P114"/>
    <mergeCell ref="Q114:R114"/>
    <mergeCell ref="S114:T114"/>
    <mergeCell ref="U114:V114"/>
    <mergeCell ref="W114:X114"/>
    <mergeCell ref="Y114:Z114"/>
    <mergeCell ref="R117:S117"/>
    <mergeCell ref="T117:U117"/>
    <mergeCell ref="V117:W117"/>
    <mergeCell ref="X117:Y117"/>
    <mergeCell ref="Z117:AA117"/>
    <mergeCell ref="E118:F118"/>
    <mergeCell ref="G118:H118"/>
    <mergeCell ref="I118:J118"/>
    <mergeCell ref="K118:L118"/>
    <mergeCell ref="M118:N118"/>
    <mergeCell ref="F117:G117"/>
    <mergeCell ref="H117:I117"/>
    <mergeCell ref="J117:K117"/>
    <mergeCell ref="L117:M117"/>
    <mergeCell ref="N117:O117"/>
    <mergeCell ref="P117:Q117"/>
    <mergeCell ref="O116:P116"/>
    <mergeCell ref="Q116:R116"/>
    <mergeCell ref="S116:T116"/>
    <mergeCell ref="U116:V116"/>
    <mergeCell ref="W116:X116"/>
    <mergeCell ref="Y116:Z116"/>
    <mergeCell ref="R119:S119"/>
    <mergeCell ref="T119:U119"/>
    <mergeCell ref="V119:W119"/>
    <mergeCell ref="X119:Y119"/>
    <mergeCell ref="Z119:AA119"/>
    <mergeCell ref="E120:F120"/>
    <mergeCell ref="G120:H120"/>
    <mergeCell ref="I120:J120"/>
    <mergeCell ref="K120:L120"/>
    <mergeCell ref="M120:N120"/>
    <mergeCell ref="F119:G119"/>
    <mergeCell ref="H119:I119"/>
    <mergeCell ref="J119:K119"/>
    <mergeCell ref="L119:M119"/>
    <mergeCell ref="N119:O119"/>
    <mergeCell ref="P119:Q119"/>
    <mergeCell ref="O118:P118"/>
    <mergeCell ref="Q118:R118"/>
    <mergeCell ref="S118:T118"/>
    <mergeCell ref="U118:V118"/>
    <mergeCell ref="W118:X118"/>
    <mergeCell ref="Y118:Z118"/>
    <mergeCell ref="R121:S121"/>
    <mergeCell ref="T121:U121"/>
    <mergeCell ref="V121:W121"/>
    <mergeCell ref="X121:Y121"/>
    <mergeCell ref="Z121:AA121"/>
    <mergeCell ref="E122:F122"/>
    <mergeCell ref="G122:H122"/>
    <mergeCell ref="I122:J122"/>
    <mergeCell ref="K122:L122"/>
    <mergeCell ref="M122:N122"/>
    <mergeCell ref="F121:G121"/>
    <mergeCell ref="H121:I121"/>
    <mergeCell ref="J121:K121"/>
    <mergeCell ref="L121:M121"/>
    <mergeCell ref="N121:O121"/>
    <mergeCell ref="P121:Q121"/>
    <mergeCell ref="O120:P120"/>
    <mergeCell ref="Q120:R120"/>
    <mergeCell ref="S120:T120"/>
    <mergeCell ref="U120:V120"/>
    <mergeCell ref="W120:X120"/>
    <mergeCell ref="Y120:Z120"/>
    <mergeCell ref="R123:S123"/>
    <mergeCell ref="T123:U123"/>
    <mergeCell ref="V123:W123"/>
    <mergeCell ref="X123:Y123"/>
    <mergeCell ref="Z123:AA123"/>
    <mergeCell ref="E124:F124"/>
    <mergeCell ref="G124:H124"/>
    <mergeCell ref="I124:J124"/>
    <mergeCell ref="K124:L124"/>
    <mergeCell ref="M124:N124"/>
    <mergeCell ref="F123:G123"/>
    <mergeCell ref="H123:I123"/>
    <mergeCell ref="J123:K123"/>
    <mergeCell ref="L123:M123"/>
    <mergeCell ref="N123:O123"/>
    <mergeCell ref="P123:Q123"/>
    <mergeCell ref="O122:P122"/>
    <mergeCell ref="Q122:R122"/>
    <mergeCell ref="S122:T122"/>
    <mergeCell ref="U122:V122"/>
    <mergeCell ref="W122:X122"/>
    <mergeCell ref="Y122:Z122"/>
    <mergeCell ref="R125:S125"/>
    <mergeCell ref="T125:U125"/>
    <mergeCell ref="V125:W125"/>
    <mergeCell ref="X125:Y125"/>
    <mergeCell ref="Z125:AA125"/>
    <mergeCell ref="E126:F126"/>
    <mergeCell ref="G126:H126"/>
    <mergeCell ref="I126:J126"/>
    <mergeCell ref="K126:L126"/>
    <mergeCell ref="M126:N126"/>
    <mergeCell ref="F125:G125"/>
    <mergeCell ref="H125:I125"/>
    <mergeCell ref="J125:K125"/>
    <mergeCell ref="L125:M125"/>
    <mergeCell ref="N125:O125"/>
    <mergeCell ref="P125:Q125"/>
    <mergeCell ref="O124:P124"/>
    <mergeCell ref="Q124:R124"/>
    <mergeCell ref="S124:T124"/>
    <mergeCell ref="U124:V124"/>
    <mergeCell ref="W124:X124"/>
    <mergeCell ref="Y124:Z124"/>
    <mergeCell ref="R127:S127"/>
    <mergeCell ref="T127:U127"/>
    <mergeCell ref="V127:W127"/>
    <mergeCell ref="X127:Y127"/>
    <mergeCell ref="Z127:AA127"/>
    <mergeCell ref="E128:F128"/>
    <mergeCell ref="G128:H128"/>
    <mergeCell ref="I128:J128"/>
    <mergeCell ref="K128:L128"/>
    <mergeCell ref="M128:N128"/>
    <mergeCell ref="F127:G127"/>
    <mergeCell ref="H127:I127"/>
    <mergeCell ref="J127:K127"/>
    <mergeCell ref="L127:M127"/>
    <mergeCell ref="N127:O127"/>
    <mergeCell ref="P127:Q127"/>
    <mergeCell ref="O126:P126"/>
    <mergeCell ref="Q126:R126"/>
    <mergeCell ref="S126:T126"/>
    <mergeCell ref="U126:V126"/>
    <mergeCell ref="W126:X126"/>
    <mergeCell ref="Y126:Z126"/>
    <mergeCell ref="R129:S129"/>
    <mergeCell ref="T129:U129"/>
    <mergeCell ref="V129:W129"/>
    <mergeCell ref="X129:Y129"/>
    <mergeCell ref="Z129:AA129"/>
    <mergeCell ref="E130:F130"/>
    <mergeCell ref="G130:H130"/>
    <mergeCell ref="I130:J130"/>
    <mergeCell ref="K130:L130"/>
    <mergeCell ref="M130:N130"/>
    <mergeCell ref="F129:G129"/>
    <mergeCell ref="H129:I129"/>
    <mergeCell ref="J129:K129"/>
    <mergeCell ref="L129:M129"/>
    <mergeCell ref="N129:O129"/>
    <mergeCell ref="P129:Q129"/>
    <mergeCell ref="O128:P128"/>
    <mergeCell ref="Q128:R128"/>
    <mergeCell ref="S128:T128"/>
    <mergeCell ref="U128:V128"/>
    <mergeCell ref="W128:X128"/>
    <mergeCell ref="Y128:Z128"/>
    <mergeCell ref="R131:S131"/>
    <mergeCell ref="T131:U131"/>
    <mergeCell ref="V131:W131"/>
    <mergeCell ref="X131:Y131"/>
    <mergeCell ref="Z131:AA131"/>
    <mergeCell ref="E132:F132"/>
    <mergeCell ref="G132:H132"/>
    <mergeCell ref="I132:J132"/>
    <mergeCell ref="K132:L132"/>
    <mergeCell ref="M132:N132"/>
    <mergeCell ref="F131:G131"/>
    <mergeCell ref="H131:I131"/>
    <mergeCell ref="J131:K131"/>
    <mergeCell ref="L131:M131"/>
    <mergeCell ref="N131:O131"/>
    <mergeCell ref="P131:Q131"/>
    <mergeCell ref="O130:P130"/>
    <mergeCell ref="Q130:R130"/>
    <mergeCell ref="S130:T130"/>
    <mergeCell ref="U130:V130"/>
    <mergeCell ref="W130:X130"/>
    <mergeCell ref="Y130:Z130"/>
    <mergeCell ref="R133:S133"/>
    <mergeCell ref="T133:U133"/>
    <mergeCell ref="V133:W133"/>
    <mergeCell ref="X133:Y133"/>
    <mergeCell ref="Z133:AA133"/>
    <mergeCell ref="E134:F134"/>
    <mergeCell ref="G134:H134"/>
    <mergeCell ref="I134:J134"/>
    <mergeCell ref="K134:L134"/>
    <mergeCell ref="M134:N134"/>
    <mergeCell ref="F133:G133"/>
    <mergeCell ref="H133:I133"/>
    <mergeCell ref="J133:K133"/>
    <mergeCell ref="L133:M133"/>
    <mergeCell ref="N133:O133"/>
    <mergeCell ref="P133:Q133"/>
    <mergeCell ref="O132:P132"/>
    <mergeCell ref="Q132:R132"/>
    <mergeCell ref="S132:T132"/>
    <mergeCell ref="U132:V132"/>
    <mergeCell ref="W132:X132"/>
    <mergeCell ref="Y132:Z132"/>
    <mergeCell ref="R135:S135"/>
    <mergeCell ref="T135:U135"/>
    <mergeCell ref="V135:W135"/>
    <mergeCell ref="X135:Y135"/>
    <mergeCell ref="Z135:AA135"/>
    <mergeCell ref="E136:F136"/>
    <mergeCell ref="G136:H136"/>
    <mergeCell ref="I136:J136"/>
    <mergeCell ref="K136:L136"/>
    <mergeCell ref="M136:N136"/>
    <mergeCell ref="F135:G135"/>
    <mergeCell ref="H135:I135"/>
    <mergeCell ref="J135:K135"/>
    <mergeCell ref="L135:M135"/>
    <mergeCell ref="N135:O135"/>
    <mergeCell ref="P135:Q135"/>
    <mergeCell ref="O134:P134"/>
    <mergeCell ref="Q134:R134"/>
    <mergeCell ref="S134:T134"/>
    <mergeCell ref="U134:V134"/>
    <mergeCell ref="W134:X134"/>
    <mergeCell ref="Y134:Z134"/>
    <mergeCell ref="R137:S137"/>
    <mergeCell ref="T137:U137"/>
    <mergeCell ref="V137:W137"/>
    <mergeCell ref="X137:Y137"/>
    <mergeCell ref="Z137:AA137"/>
    <mergeCell ref="E138:F138"/>
    <mergeCell ref="G138:H138"/>
    <mergeCell ref="I138:J138"/>
    <mergeCell ref="K138:L138"/>
    <mergeCell ref="M138:N138"/>
    <mergeCell ref="F137:G137"/>
    <mergeCell ref="H137:I137"/>
    <mergeCell ref="J137:K137"/>
    <mergeCell ref="L137:M137"/>
    <mergeCell ref="N137:O137"/>
    <mergeCell ref="P137:Q137"/>
    <mergeCell ref="O136:P136"/>
    <mergeCell ref="Q136:R136"/>
    <mergeCell ref="S136:T136"/>
    <mergeCell ref="U136:V136"/>
    <mergeCell ref="W136:X136"/>
    <mergeCell ref="Y136:Z136"/>
    <mergeCell ref="R139:S139"/>
    <mergeCell ref="T139:U139"/>
    <mergeCell ref="V139:W139"/>
    <mergeCell ref="X139:Y139"/>
    <mergeCell ref="Z139:AA139"/>
    <mergeCell ref="E140:F140"/>
    <mergeCell ref="G140:H140"/>
    <mergeCell ref="I140:J140"/>
    <mergeCell ref="K140:L140"/>
    <mergeCell ref="M140:N140"/>
    <mergeCell ref="F139:G139"/>
    <mergeCell ref="H139:I139"/>
    <mergeCell ref="J139:K139"/>
    <mergeCell ref="L139:M139"/>
    <mergeCell ref="N139:O139"/>
    <mergeCell ref="P139:Q139"/>
    <mergeCell ref="O138:P138"/>
    <mergeCell ref="Q138:R138"/>
    <mergeCell ref="S138:T138"/>
    <mergeCell ref="U138:V138"/>
    <mergeCell ref="W138:X138"/>
    <mergeCell ref="Y138:Z138"/>
    <mergeCell ref="R141:S141"/>
    <mergeCell ref="T141:U141"/>
    <mergeCell ref="V141:W141"/>
    <mergeCell ref="X141:Y141"/>
    <mergeCell ref="Z141:AA141"/>
    <mergeCell ref="F141:G141"/>
    <mergeCell ref="H141:I141"/>
    <mergeCell ref="J141:K141"/>
    <mergeCell ref="L141:M141"/>
    <mergeCell ref="N141:O141"/>
    <mergeCell ref="P141:Q141"/>
    <mergeCell ref="O140:P140"/>
    <mergeCell ref="Q140:R140"/>
    <mergeCell ref="S140:T140"/>
    <mergeCell ref="U140:V140"/>
    <mergeCell ref="W140:X140"/>
    <mergeCell ref="Y140:Z140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B1:AC131"/>
  <sheetViews>
    <sheetView topLeftCell="B1" zoomScale="145" zoomScaleNormal="145" workbookViewId="0">
      <selection activeCell="AB16" sqref="AB16"/>
    </sheetView>
  </sheetViews>
  <sheetFormatPr baseColWidth="10" defaultColWidth="10.7109375" defaultRowHeight="12.75" x14ac:dyDescent="0.2"/>
  <cols>
    <col min="1" max="1" width="15.28515625" style="445" customWidth="1"/>
    <col min="2" max="2" width="9.7109375" style="460" customWidth="1"/>
    <col min="3" max="3" width="6.7109375" style="445" customWidth="1"/>
    <col min="4" max="4" width="6.5703125" style="445" customWidth="1"/>
    <col min="5" max="22" width="1.7109375" style="445" customWidth="1"/>
    <col min="23" max="23" width="2.28515625" style="445" customWidth="1"/>
    <col min="24" max="24" width="2.7109375" style="445" bestFit="1" customWidth="1"/>
    <col min="25" max="25" width="1.7109375" style="445" customWidth="1"/>
    <col min="26" max="26" width="2.7109375" style="445" bestFit="1" customWidth="1"/>
    <col min="27" max="27" width="1.7109375" style="445" customWidth="1"/>
    <col min="28" max="16384" width="10.7109375" style="445"/>
  </cols>
  <sheetData>
    <row r="1" spans="2:29" s="330" customFormat="1" ht="11.25" x14ac:dyDescent="0.2">
      <c r="B1" s="403" t="s">
        <v>274</v>
      </c>
      <c r="C1" s="370" t="s">
        <v>275</v>
      </c>
      <c r="D1" s="370" t="s">
        <v>276</v>
      </c>
      <c r="E1" s="455" t="s">
        <v>277</v>
      </c>
      <c r="AA1" s="333"/>
      <c r="AC1" s="455" t="s">
        <v>629</v>
      </c>
    </row>
    <row r="2" spans="2:29" s="330" customFormat="1" ht="11.25" x14ac:dyDescent="0.2">
      <c r="B2" s="404" t="s">
        <v>279</v>
      </c>
      <c r="C2" s="371"/>
      <c r="D2" s="371"/>
      <c r="E2" s="455" t="s">
        <v>278</v>
      </c>
      <c r="AA2" s="334"/>
      <c r="AC2" s="455" t="s">
        <v>630</v>
      </c>
    </row>
    <row r="3" spans="2:29" s="330" customFormat="1" ht="11.25" x14ac:dyDescent="0.2">
      <c r="B3" s="462"/>
      <c r="C3" s="372"/>
      <c r="D3" s="372"/>
      <c r="E3" s="456"/>
      <c r="F3" s="457">
        <v>1.00000000001</v>
      </c>
      <c r="G3" s="456"/>
      <c r="H3" s="457">
        <v>2.00000000001</v>
      </c>
      <c r="I3" s="456"/>
      <c r="J3" s="457">
        <v>3.00000000001</v>
      </c>
      <c r="K3" s="456"/>
      <c r="L3" s="457">
        <v>4.00000000001</v>
      </c>
      <c r="M3" s="456"/>
      <c r="N3" s="457">
        <v>5.00000000001</v>
      </c>
      <c r="O3" s="456"/>
      <c r="P3" s="457">
        <v>6.00000000001</v>
      </c>
      <c r="Q3" s="456"/>
      <c r="R3" s="457">
        <v>7.00000000001</v>
      </c>
      <c r="S3" s="456"/>
      <c r="T3" s="457">
        <v>8.0000000000099991</v>
      </c>
      <c r="U3" s="456"/>
      <c r="V3" s="457">
        <v>8.0000000000099991</v>
      </c>
      <c r="W3" s="456"/>
      <c r="X3" s="457">
        <v>10.000000000009999</v>
      </c>
      <c r="Y3" s="456"/>
      <c r="Z3" s="457">
        <v>11.000000000009999</v>
      </c>
      <c r="AA3" s="458"/>
      <c r="AC3" s="455"/>
    </row>
    <row r="4" spans="2:29" s="330" customFormat="1" ht="11.25" x14ac:dyDescent="0.2">
      <c r="B4" s="406" t="s">
        <v>589</v>
      </c>
      <c r="C4" s="372">
        <v>1.45</v>
      </c>
      <c r="D4" s="372">
        <v>0</v>
      </c>
      <c r="E4" s="486">
        <v>4.5</v>
      </c>
      <c r="F4" s="487"/>
      <c r="G4" s="486">
        <v>6.75</v>
      </c>
      <c r="H4" s="487"/>
      <c r="I4" s="486">
        <v>6.75</v>
      </c>
      <c r="J4" s="487"/>
      <c r="K4" s="486">
        <v>6.75</v>
      </c>
      <c r="L4" s="487"/>
      <c r="M4" s="486">
        <v>6.75</v>
      </c>
      <c r="N4" s="487"/>
      <c r="O4" s="486">
        <v>6.75</v>
      </c>
      <c r="P4" s="487"/>
      <c r="Q4" s="486">
        <v>6.75</v>
      </c>
      <c r="R4" s="487"/>
      <c r="S4" s="486">
        <v>6.75</v>
      </c>
      <c r="T4" s="487"/>
      <c r="U4" s="486">
        <v>6.75</v>
      </c>
      <c r="V4" s="487"/>
      <c r="W4" s="486">
        <v>4.5</v>
      </c>
      <c r="X4" s="487"/>
      <c r="Y4" s="486"/>
      <c r="Z4" s="487"/>
      <c r="AA4" s="402"/>
      <c r="AC4" s="455"/>
    </row>
    <row r="5" spans="2:29" s="330" customFormat="1" ht="11.25" x14ac:dyDescent="0.2">
      <c r="B5" s="405" t="s">
        <v>449</v>
      </c>
      <c r="C5" s="372"/>
      <c r="D5" s="372"/>
      <c r="E5" s="402"/>
      <c r="F5" s="486" t="s">
        <v>635</v>
      </c>
      <c r="G5" s="487"/>
      <c r="H5" s="486" t="s">
        <v>636</v>
      </c>
      <c r="I5" s="487"/>
      <c r="J5" s="486" t="s">
        <v>648</v>
      </c>
      <c r="K5" s="487"/>
      <c r="L5" s="486" t="s">
        <v>637</v>
      </c>
      <c r="M5" s="487"/>
      <c r="N5" s="486" t="s">
        <v>638</v>
      </c>
      <c r="O5" s="487"/>
      <c r="P5" s="486" t="s">
        <v>637</v>
      </c>
      <c r="Q5" s="487"/>
      <c r="R5" s="486" t="s">
        <v>648</v>
      </c>
      <c r="S5" s="487"/>
      <c r="T5" s="486" t="s">
        <v>636</v>
      </c>
      <c r="U5" s="487"/>
      <c r="V5" s="486" t="s">
        <v>635</v>
      </c>
      <c r="W5" s="487"/>
      <c r="X5" s="486"/>
      <c r="Y5" s="487"/>
      <c r="Z5" s="486"/>
      <c r="AA5" s="487"/>
    </row>
    <row r="6" spans="2:29" s="330" customFormat="1" ht="11.25" x14ac:dyDescent="0.2">
      <c r="B6" s="406" t="s">
        <v>590</v>
      </c>
      <c r="C6" s="372">
        <v>1.25</v>
      </c>
      <c r="D6" s="372">
        <v>0</v>
      </c>
      <c r="E6" s="486">
        <v>4.5</v>
      </c>
      <c r="F6" s="487"/>
      <c r="G6" s="486">
        <v>6.75</v>
      </c>
      <c r="H6" s="487"/>
      <c r="I6" s="486">
        <v>6.75</v>
      </c>
      <c r="J6" s="487"/>
      <c r="K6" s="486">
        <v>6.75</v>
      </c>
      <c r="L6" s="487"/>
      <c r="M6" s="486">
        <v>4.5</v>
      </c>
      <c r="N6" s="487"/>
      <c r="O6" s="486">
        <v>4.5</v>
      </c>
      <c r="P6" s="487"/>
      <c r="Q6" s="486">
        <v>6.75</v>
      </c>
      <c r="R6" s="487"/>
      <c r="S6" s="486">
        <v>6.75</v>
      </c>
      <c r="T6" s="487"/>
      <c r="U6" s="486">
        <v>6.75</v>
      </c>
      <c r="V6" s="487"/>
      <c r="W6" s="486">
        <v>4.5</v>
      </c>
      <c r="X6" s="487"/>
      <c r="Y6" s="486"/>
      <c r="Z6" s="487"/>
      <c r="AA6" s="402"/>
    </row>
    <row r="7" spans="2:29" s="330" customFormat="1" ht="11.25" x14ac:dyDescent="0.2">
      <c r="B7" s="405" t="s">
        <v>639</v>
      </c>
      <c r="C7" s="372"/>
      <c r="D7" s="372"/>
      <c r="E7" s="402"/>
      <c r="F7" s="486" t="s">
        <v>663</v>
      </c>
      <c r="G7" s="487"/>
      <c r="H7" s="486" t="s">
        <v>640</v>
      </c>
      <c r="I7" s="487"/>
      <c r="J7" s="486" t="s">
        <v>641</v>
      </c>
      <c r="K7" s="487"/>
      <c r="L7" s="486" t="s">
        <v>642</v>
      </c>
      <c r="M7" s="487"/>
      <c r="N7" s="486" t="s">
        <v>662</v>
      </c>
      <c r="O7" s="487"/>
      <c r="P7" s="486" t="s">
        <v>642</v>
      </c>
      <c r="Q7" s="487"/>
      <c r="R7" s="486" t="s">
        <v>641</v>
      </c>
      <c r="S7" s="487"/>
      <c r="T7" s="486" t="s">
        <v>640</v>
      </c>
      <c r="U7" s="487"/>
      <c r="V7" s="486" t="s">
        <v>663</v>
      </c>
      <c r="W7" s="487"/>
      <c r="X7" s="486"/>
      <c r="Y7" s="487"/>
      <c r="Z7" s="486"/>
      <c r="AA7" s="487"/>
    </row>
    <row r="8" spans="2:29" s="330" customFormat="1" ht="11.25" x14ac:dyDescent="0.2">
      <c r="B8" s="406" t="s">
        <v>591</v>
      </c>
      <c r="C8" s="372">
        <v>1.1000000000000001</v>
      </c>
      <c r="D8" s="372">
        <v>0</v>
      </c>
      <c r="E8" s="486">
        <v>4.5</v>
      </c>
      <c r="F8" s="487"/>
      <c r="G8" s="486">
        <v>6.75</v>
      </c>
      <c r="H8" s="487"/>
      <c r="I8" s="486">
        <v>6.75</v>
      </c>
      <c r="J8" s="487"/>
      <c r="K8" s="486">
        <v>6.75</v>
      </c>
      <c r="L8" s="487"/>
      <c r="M8" s="486">
        <v>4.5</v>
      </c>
      <c r="N8" s="487"/>
      <c r="O8" s="486">
        <v>6.75</v>
      </c>
      <c r="P8" s="487"/>
      <c r="Q8" s="486">
        <v>6.75</v>
      </c>
      <c r="R8" s="487"/>
      <c r="S8" s="486">
        <v>6.75</v>
      </c>
      <c r="T8" s="487"/>
      <c r="U8" s="486">
        <v>4.5</v>
      </c>
      <c r="V8" s="487"/>
      <c r="W8" s="486"/>
      <c r="X8" s="487"/>
      <c r="Y8" s="486"/>
      <c r="Z8" s="487"/>
      <c r="AA8" s="402"/>
    </row>
    <row r="9" spans="2:29" s="330" customFormat="1" ht="11.25" x14ac:dyDescent="0.2">
      <c r="B9" s="405" t="s">
        <v>451</v>
      </c>
      <c r="C9" s="372"/>
      <c r="D9" s="372"/>
      <c r="E9" s="402"/>
      <c r="F9" s="486" t="s">
        <v>643</v>
      </c>
      <c r="G9" s="487"/>
      <c r="H9" s="486" t="s">
        <v>644</v>
      </c>
      <c r="I9" s="487"/>
      <c r="J9" s="486" t="s">
        <v>656</v>
      </c>
      <c r="K9" s="487"/>
      <c r="L9" s="486" t="s">
        <v>662</v>
      </c>
      <c r="M9" s="487"/>
      <c r="N9" s="486" t="s">
        <v>662</v>
      </c>
      <c r="O9" s="487"/>
      <c r="P9" s="486" t="s">
        <v>656</v>
      </c>
      <c r="Q9" s="487"/>
      <c r="R9" s="486" t="s">
        <v>644</v>
      </c>
      <c r="S9" s="487"/>
      <c r="T9" s="486" t="s">
        <v>643</v>
      </c>
      <c r="U9" s="487"/>
      <c r="V9" s="486"/>
      <c r="W9" s="487"/>
      <c r="X9" s="486"/>
      <c r="Y9" s="487"/>
      <c r="Z9" s="486"/>
      <c r="AA9" s="487"/>
    </row>
    <row r="10" spans="2:29" s="330" customFormat="1" ht="11.25" x14ac:dyDescent="0.2">
      <c r="B10" s="406" t="s">
        <v>592</v>
      </c>
      <c r="C10" s="372">
        <v>1</v>
      </c>
      <c r="D10" s="372">
        <v>0</v>
      </c>
      <c r="E10" s="486">
        <v>4.5</v>
      </c>
      <c r="F10" s="487"/>
      <c r="G10" s="486">
        <v>6.75</v>
      </c>
      <c r="H10" s="487"/>
      <c r="I10" s="486">
        <v>6.75</v>
      </c>
      <c r="J10" s="487"/>
      <c r="K10" s="486">
        <v>6.75</v>
      </c>
      <c r="L10" s="487"/>
      <c r="M10" s="486">
        <v>6.75</v>
      </c>
      <c r="N10" s="487"/>
      <c r="O10" s="486">
        <v>6.75</v>
      </c>
      <c r="P10" s="487"/>
      <c r="Q10" s="486">
        <v>6.75</v>
      </c>
      <c r="R10" s="487"/>
      <c r="S10" s="486">
        <v>4.5</v>
      </c>
      <c r="T10" s="487"/>
      <c r="U10" s="486"/>
      <c r="V10" s="487"/>
      <c r="W10" s="486"/>
      <c r="X10" s="487"/>
      <c r="Y10" s="486"/>
      <c r="Z10" s="487"/>
      <c r="AA10" s="402"/>
    </row>
    <row r="11" spans="2:29" s="330" customFormat="1" ht="11.25" x14ac:dyDescent="0.2">
      <c r="B11" s="405" t="s">
        <v>646</v>
      </c>
      <c r="C11" s="372"/>
      <c r="D11" s="372"/>
      <c r="E11" s="402"/>
      <c r="F11" s="486" t="s">
        <v>647</v>
      </c>
      <c r="G11" s="487"/>
      <c r="H11" s="486" t="s">
        <v>658</v>
      </c>
      <c r="I11" s="487"/>
      <c r="J11" s="486" t="s">
        <v>656</v>
      </c>
      <c r="K11" s="487"/>
      <c r="L11" s="486" t="s">
        <v>638</v>
      </c>
      <c r="M11" s="487"/>
      <c r="N11" s="486" t="s">
        <v>656</v>
      </c>
      <c r="O11" s="487"/>
      <c r="P11" s="486" t="s">
        <v>658</v>
      </c>
      <c r="Q11" s="487"/>
      <c r="R11" s="486" t="s">
        <v>647</v>
      </c>
      <c r="S11" s="487"/>
      <c r="T11" s="486"/>
      <c r="U11" s="487"/>
      <c r="V11" s="486"/>
      <c r="W11" s="487"/>
      <c r="X11" s="486"/>
      <c r="Y11" s="487"/>
      <c r="Z11" s="486"/>
      <c r="AA11" s="487"/>
    </row>
    <row r="12" spans="2:29" s="330" customFormat="1" ht="11.25" x14ac:dyDescent="0.2">
      <c r="B12" s="406" t="s">
        <v>593</v>
      </c>
      <c r="C12" s="372">
        <v>0.85</v>
      </c>
      <c r="D12" s="372">
        <v>0</v>
      </c>
      <c r="E12" s="486">
        <v>4.5</v>
      </c>
      <c r="F12" s="487"/>
      <c r="G12" s="486">
        <v>6.75</v>
      </c>
      <c r="H12" s="487"/>
      <c r="I12" s="486">
        <v>6.75</v>
      </c>
      <c r="J12" s="487"/>
      <c r="K12" s="486">
        <v>4.5</v>
      </c>
      <c r="L12" s="487"/>
      <c r="M12" s="486">
        <v>4.5</v>
      </c>
      <c r="N12" s="487"/>
      <c r="O12" s="486">
        <v>6.75</v>
      </c>
      <c r="P12" s="487"/>
      <c r="Q12" s="486">
        <v>6.75</v>
      </c>
      <c r="R12" s="487"/>
      <c r="S12" s="486">
        <v>4.5</v>
      </c>
      <c r="T12" s="487"/>
      <c r="U12" s="486"/>
      <c r="V12" s="487"/>
      <c r="W12" s="486"/>
      <c r="X12" s="487"/>
      <c r="Y12" s="486"/>
      <c r="Z12" s="487"/>
      <c r="AA12" s="402"/>
    </row>
    <row r="13" spans="2:29" s="330" customFormat="1" ht="11.25" x14ac:dyDescent="0.2">
      <c r="B13" s="405" t="s">
        <v>453</v>
      </c>
      <c r="C13" s="372"/>
      <c r="D13" s="372"/>
      <c r="E13" s="402"/>
      <c r="F13" s="486" t="s">
        <v>649</v>
      </c>
      <c r="G13" s="487"/>
      <c r="H13" s="486" t="s">
        <v>650</v>
      </c>
      <c r="I13" s="487"/>
      <c r="J13" s="486" t="s">
        <v>651</v>
      </c>
      <c r="K13" s="487"/>
      <c r="L13" s="486" t="s">
        <v>645</v>
      </c>
      <c r="M13" s="487"/>
      <c r="N13" s="486" t="s">
        <v>651</v>
      </c>
      <c r="O13" s="487"/>
      <c r="P13" s="486" t="s">
        <v>650</v>
      </c>
      <c r="Q13" s="487"/>
      <c r="R13" s="486" t="s">
        <v>649</v>
      </c>
      <c r="S13" s="487"/>
      <c r="T13" s="486"/>
      <c r="U13" s="487"/>
      <c r="V13" s="486"/>
      <c r="W13" s="487"/>
      <c r="X13" s="486"/>
      <c r="Y13" s="487"/>
      <c r="Z13" s="486"/>
      <c r="AA13" s="487"/>
    </row>
    <row r="14" spans="2:29" s="330" customFormat="1" ht="11.25" x14ac:dyDescent="0.2">
      <c r="B14" s="406" t="s">
        <v>594</v>
      </c>
      <c r="C14" s="372">
        <v>0.75</v>
      </c>
      <c r="D14" s="372">
        <v>0</v>
      </c>
      <c r="E14" s="486">
        <v>4.5</v>
      </c>
      <c r="F14" s="487"/>
      <c r="G14" s="486">
        <v>6.75</v>
      </c>
      <c r="H14" s="487"/>
      <c r="I14" s="486">
        <v>6.75</v>
      </c>
      <c r="J14" s="487"/>
      <c r="K14" s="486">
        <v>4.5</v>
      </c>
      <c r="L14" s="487"/>
      <c r="M14" s="486">
        <v>6.75</v>
      </c>
      <c r="N14" s="487"/>
      <c r="O14" s="486">
        <v>6.75</v>
      </c>
      <c r="P14" s="487"/>
      <c r="Q14" s="486">
        <v>4.5</v>
      </c>
      <c r="R14" s="487"/>
      <c r="S14" s="486"/>
      <c r="T14" s="487"/>
      <c r="U14" s="486"/>
      <c r="V14" s="487"/>
      <c r="W14" s="486"/>
      <c r="X14" s="487"/>
      <c r="Y14" s="486"/>
      <c r="Z14" s="487"/>
      <c r="AA14" s="402"/>
    </row>
    <row r="15" spans="2:29" s="330" customFormat="1" ht="11.25" x14ac:dyDescent="0.2">
      <c r="B15" s="405" t="s">
        <v>652</v>
      </c>
      <c r="C15" s="372"/>
      <c r="D15" s="372"/>
      <c r="E15" s="402"/>
      <c r="F15" s="486" t="s">
        <v>644</v>
      </c>
      <c r="G15" s="487"/>
      <c r="H15" s="486" t="s">
        <v>653</v>
      </c>
      <c r="I15" s="487"/>
      <c r="J15" s="486" t="s">
        <v>651</v>
      </c>
      <c r="K15" s="487"/>
      <c r="L15" s="486" t="s">
        <v>651</v>
      </c>
      <c r="M15" s="487"/>
      <c r="N15" s="486" t="s">
        <v>653</v>
      </c>
      <c r="O15" s="487"/>
      <c r="P15" s="486" t="s">
        <v>644</v>
      </c>
      <c r="Q15" s="487"/>
      <c r="R15" s="486"/>
      <c r="S15" s="487"/>
      <c r="T15" s="486"/>
      <c r="U15" s="487"/>
      <c r="V15" s="486"/>
      <c r="W15" s="487"/>
      <c r="X15" s="486"/>
      <c r="Y15" s="487"/>
      <c r="Z15" s="486"/>
      <c r="AA15" s="487"/>
    </row>
    <row r="16" spans="2:29" s="330" customFormat="1" ht="11.25" x14ac:dyDescent="0.2">
      <c r="B16" s="406"/>
      <c r="C16" s="372"/>
      <c r="D16" s="372"/>
      <c r="E16" s="486"/>
      <c r="F16" s="487"/>
      <c r="G16" s="486"/>
      <c r="H16" s="487"/>
      <c r="I16" s="486"/>
      <c r="J16" s="487"/>
      <c r="K16" s="486"/>
      <c r="L16" s="487"/>
      <c r="M16" s="486"/>
      <c r="N16" s="487"/>
      <c r="O16" s="486"/>
      <c r="P16" s="487"/>
      <c r="Q16" s="486"/>
      <c r="R16" s="487"/>
      <c r="S16" s="486"/>
      <c r="T16" s="487"/>
      <c r="U16" s="486"/>
      <c r="V16" s="487"/>
      <c r="W16" s="486"/>
      <c r="X16" s="487"/>
      <c r="Y16" s="486"/>
      <c r="Z16" s="487"/>
      <c r="AA16" s="402"/>
    </row>
    <row r="17" spans="2:27" s="330" customFormat="1" ht="11.25" x14ac:dyDescent="0.2">
      <c r="B17" s="405"/>
      <c r="C17" s="372"/>
      <c r="D17" s="372"/>
      <c r="E17" s="402"/>
      <c r="F17" s="486"/>
      <c r="G17" s="487"/>
      <c r="H17" s="486"/>
      <c r="I17" s="487"/>
      <c r="J17" s="486"/>
      <c r="K17" s="487"/>
      <c r="L17" s="486"/>
      <c r="M17" s="487"/>
      <c r="N17" s="486"/>
      <c r="O17" s="487"/>
      <c r="P17" s="486"/>
      <c r="Q17" s="487"/>
      <c r="R17" s="486"/>
      <c r="S17" s="487"/>
      <c r="T17" s="486"/>
      <c r="U17" s="487"/>
      <c r="V17" s="486"/>
      <c r="W17" s="487"/>
      <c r="X17" s="486"/>
      <c r="Y17" s="487"/>
      <c r="Z17" s="486"/>
      <c r="AA17" s="487"/>
    </row>
    <row r="18" spans="2:27" s="330" customFormat="1" ht="11.25" x14ac:dyDescent="0.2">
      <c r="B18" s="406" t="s">
        <v>631</v>
      </c>
      <c r="C18" s="372">
        <v>0.8</v>
      </c>
      <c r="D18" s="372">
        <v>0</v>
      </c>
      <c r="E18" s="486">
        <v>4.5</v>
      </c>
      <c r="F18" s="487"/>
      <c r="G18" s="486">
        <v>6.75</v>
      </c>
      <c r="H18" s="487"/>
      <c r="I18" s="486">
        <v>6.75</v>
      </c>
      <c r="J18" s="487"/>
      <c r="K18" s="486">
        <v>4.5</v>
      </c>
      <c r="L18" s="487"/>
      <c r="M18" s="486">
        <v>6.75</v>
      </c>
      <c r="N18" s="487"/>
      <c r="O18" s="486">
        <v>6.75</v>
      </c>
      <c r="P18" s="487"/>
      <c r="Q18" s="486">
        <v>4.5</v>
      </c>
      <c r="R18" s="487"/>
      <c r="S18" s="486"/>
      <c r="T18" s="487"/>
      <c r="U18" s="486"/>
      <c r="V18" s="487"/>
      <c r="W18" s="486"/>
      <c r="X18" s="487"/>
      <c r="Y18" s="486"/>
      <c r="Z18" s="487"/>
      <c r="AA18" s="402"/>
    </row>
    <row r="19" spans="2:27" s="330" customFormat="1" ht="11.25" x14ac:dyDescent="0.2">
      <c r="B19" s="405" t="s">
        <v>652</v>
      </c>
      <c r="C19" s="372"/>
      <c r="D19" s="372"/>
      <c r="E19" s="402"/>
      <c r="F19" s="486" t="s">
        <v>654</v>
      </c>
      <c r="G19" s="487"/>
      <c r="H19" s="486" t="s">
        <v>655</v>
      </c>
      <c r="I19" s="487"/>
      <c r="J19" s="486" t="s">
        <v>656</v>
      </c>
      <c r="K19" s="487"/>
      <c r="L19" s="486" t="s">
        <v>656</v>
      </c>
      <c r="M19" s="487"/>
      <c r="N19" s="486" t="s">
        <v>655</v>
      </c>
      <c r="O19" s="487"/>
      <c r="P19" s="486" t="s">
        <v>654</v>
      </c>
      <c r="Q19" s="487"/>
      <c r="R19" s="486"/>
      <c r="S19" s="487"/>
      <c r="T19" s="486"/>
      <c r="U19" s="487"/>
      <c r="V19" s="486"/>
      <c r="W19" s="487"/>
      <c r="X19" s="486"/>
      <c r="Y19" s="487"/>
      <c r="Z19" s="486"/>
      <c r="AA19" s="487"/>
    </row>
    <row r="20" spans="2:27" s="330" customFormat="1" ht="11.25" x14ac:dyDescent="0.2">
      <c r="B20" s="406" t="s">
        <v>632</v>
      </c>
      <c r="C20" s="372">
        <v>0.8</v>
      </c>
      <c r="D20" s="372">
        <v>0</v>
      </c>
      <c r="E20" s="486">
        <v>4.5</v>
      </c>
      <c r="F20" s="487"/>
      <c r="G20" s="486">
        <v>6.75</v>
      </c>
      <c r="H20" s="487"/>
      <c r="I20" s="486">
        <v>6.75</v>
      </c>
      <c r="J20" s="487"/>
      <c r="K20" s="486">
        <v>6.75</v>
      </c>
      <c r="L20" s="487"/>
      <c r="M20" s="486">
        <v>6.75</v>
      </c>
      <c r="N20" s="487"/>
      <c r="O20" s="486">
        <v>4.5</v>
      </c>
      <c r="P20" s="487"/>
      <c r="Q20" s="486"/>
      <c r="R20" s="487"/>
      <c r="S20" s="486"/>
      <c r="T20" s="487"/>
      <c r="U20" s="486"/>
      <c r="V20" s="487"/>
      <c r="W20" s="486"/>
      <c r="X20" s="487"/>
      <c r="Y20" s="486"/>
      <c r="Z20" s="487"/>
      <c r="AA20" s="402"/>
    </row>
    <row r="21" spans="2:27" s="330" customFormat="1" ht="11.25" x14ac:dyDescent="0.2">
      <c r="B21" s="405" t="s">
        <v>455</v>
      </c>
      <c r="C21" s="372"/>
      <c r="D21" s="372"/>
      <c r="E21" s="402"/>
      <c r="F21" s="486" t="s">
        <v>649</v>
      </c>
      <c r="G21" s="487"/>
      <c r="H21" s="486" t="s">
        <v>664</v>
      </c>
      <c r="I21" s="487"/>
      <c r="J21" s="486" t="s">
        <v>665</v>
      </c>
      <c r="K21" s="487"/>
      <c r="L21" s="486" t="s">
        <v>664</v>
      </c>
      <c r="M21" s="487"/>
      <c r="N21" s="486" t="s">
        <v>649</v>
      </c>
      <c r="O21" s="487"/>
      <c r="P21" s="486"/>
      <c r="Q21" s="487"/>
      <c r="R21" s="486"/>
      <c r="S21" s="487"/>
      <c r="T21" s="486"/>
      <c r="U21" s="487"/>
      <c r="V21" s="486"/>
      <c r="W21" s="487"/>
      <c r="X21" s="486"/>
      <c r="Y21" s="487"/>
      <c r="Z21" s="486"/>
      <c r="AA21" s="487"/>
    </row>
    <row r="22" spans="2:27" s="330" customFormat="1" ht="11.25" x14ac:dyDescent="0.2">
      <c r="B22" s="406" t="s">
        <v>633</v>
      </c>
      <c r="C22" s="372">
        <v>0.8</v>
      </c>
      <c r="D22" s="372">
        <v>0</v>
      </c>
      <c r="E22" s="486">
        <v>4.5</v>
      </c>
      <c r="F22" s="487"/>
      <c r="G22" s="486">
        <v>6.75</v>
      </c>
      <c r="H22" s="487"/>
      <c r="I22" s="486">
        <v>4.5</v>
      </c>
      <c r="J22" s="487"/>
      <c r="K22" s="486">
        <v>4.5</v>
      </c>
      <c r="L22" s="487"/>
      <c r="M22" s="486">
        <v>6.75</v>
      </c>
      <c r="N22" s="487"/>
      <c r="O22" s="486">
        <v>4.5</v>
      </c>
      <c r="P22" s="487"/>
      <c r="Q22" s="486"/>
      <c r="R22" s="487"/>
      <c r="S22" s="486"/>
      <c r="T22" s="487"/>
      <c r="U22" s="486"/>
      <c r="V22" s="487"/>
      <c r="W22" s="486"/>
      <c r="X22" s="487"/>
      <c r="Y22" s="486"/>
      <c r="Z22" s="487"/>
      <c r="AA22" s="402"/>
    </row>
    <row r="23" spans="2:27" s="330" customFormat="1" ht="11.25" x14ac:dyDescent="0.2">
      <c r="B23" s="405" t="s">
        <v>659</v>
      </c>
      <c r="C23" s="372"/>
      <c r="D23" s="372"/>
      <c r="E23" s="402"/>
      <c r="F23" s="486" t="s">
        <v>660</v>
      </c>
      <c r="G23" s="487"/>
      <c r="H23" s="486" t="s">
        <v>661</v>
      </c>
      <c r="I23" s="487"/>
      <c r="J23" s="486" t="s">
        <v>644</v>
      </c>
      <c r="K23" s="487"/>
      <c r="L23" s="486" t="s">
        <v>661</v>
      </c>
      <c r="M23" s="487"/>
      <c r="N23" s="486" t="s">
        <v>660</v>
      </c>
      <c r="O23" s="487"/>
      <c r="P23" s="486"/>
      <c r="Q23" s="487"/>
      <c r="R23" s="486"/>
      <c r="S23" s="487"/>
      <c r="T23" s="486"/>
      <c r="U23" s="487"/>
      <c r="V23" s="486"/>
      <c r="W23" s="487"/>
      <c r="X23" s="486"/>
      <c r="Y23" s="487"/>
      <c r="Z23" s="486"/>
      <c r="AA23" s="487"/>
    </row>
    <row r="24" spans="2:27" s="330" customFormat="1" ht="11.25" x14ac:dyDescent="0.2">
      <c r="B24" s="406" t="s">
        <v>634</v>
      </c>
      <c r="C24" s="372">
        <v>0.8</v>
      </c>
      <c r="D24" s="372">
        <v>0</v>
      </c>
      <c r="E24" s="486">
        <v>4.5</v>
      </c>
      <c r="F24" s="487"/>
      <c r="G24" s="486">
        <v>6.75</v>
      </c>
      <c r="H24" s="487"/>
      <c r="I24" s="486">
        <v>4.5</v>
      </c>
      <c r="J24" s="487"/>
      <c r="K24" s="486">
        <v>6.75</v>
      </c>
      <c r="L24" s="487"/>
      <c r="M24" s="486">
        <v>4.5</v>
      </c>
      <c r="N24" s="487"/>
      <c r="O24" s="486"/>
      <c r="P24" s="487"/>
      <c r="Q24" s="486"/>
      <c r="R24" s="487"/>
      <c r="S24" s="486"/>
      <c r="T24" s="487"/>
      <c r="U24" s="486"/>
      <c r="V24" s="487"/>
      <c r="W24" s="486"/>
      <c r="X24" s="487"/>
      <c r="Y24" s="486"/>
      <c r="Z24" s="487"/>
      <c r="AA24" s="402"/>
    </row>
    <row r="25" spans="2:27" s="330" customFormat="1" ht="11.25" x14ac:dyDescent="0.2">
      <c r="B25" s="405" t="s">
        <v>457</v>
      </c>
      <c r="C25" s="372"/>
      <c r="D25" s="372"/>
      <c r="E25" s="402"/>
      <c r="F25" s="486" t="s">
        <v>666</v>
      </c>
      <c r="G25" s="487"/>
      <c r="H25" s="486" t="s">
        <v>657</v>
      </c>
      <c r="I25" s="487"/>
      <c r="J25" s="486" t="s">
        <v>657</v>
      </c>
      <c r="K25" s="487"/>
      <c r="L25" s="486" t="s">
        <v>666</v>
      </c>
      <c r="M25" s="487"/>
      <c r="N25" s="486"/>
      <c r="O25" s="487"/>
      <c r="P25" s="486"/>
      <c r="Q25" s="487"/>
      <c r="R25" s="486"/>
      <c r="S25" s="487"/>
      <c r="T25" s="486"/>
      <c r="U25" s="487"/>
      <c r="V25" s="486"/>
      <c r="W25" s="487"/>
      <c r="X25" s="486"/>
      <c r="Y25" s="487"/>
      <c r="Z25" s="486"/>
      <c r="AA25" s="487"/>
    </row>
    <row r="26" spans="2:27" s="330" customFormat="1" ht="11.25" x14ac:dyDescent="0.2">
      <c r="B26" s="406"/>
      <c r="C26" s="372"/>
      <c r="D26" s="372"/>
      <c r="E26" s="486"/>
      <c r="F26" s="487"/>
      <c r="G26" s="486"/>
      <c r="H26" s="487"/>
      <c r="I26" s="486"/>
      <c r="J26" s="487"/>
      <c r="K26" s="486"/>
      <c r="L26" s="487"/>
      <c r="M26" s="486"/>
      <c r="N26" s="487"/>
      <c r="O26" s="486"/>
      <c r="P26" s="487"/>
      <c r="Q26" s="486"/>
      <c r="R26" s="487"/>
      <c r="S26" s="486"/>
      <c r="T26" s="487"/>
      <c r="U26" s="486"/>
      <c r="V26" s="487"/>
      <c r="W26" s="486"/>
      <c r="X26" s="487"/>
      <c r="Y26" s="486"/>
      <c r="Z26" s="487"/>
      <c r="AA26" s="402"/>
    </row>
    <row r="27" spans="2:27" s="330" customFormat="1" ht="11.25" x14ac:dyDescent="0.2">
      <c r="B27" s="405"/>
      <c r="C27" s="372"/>
      <c r="D27" s="372"/>
      <c r="E27" s="402"/>
      <c r="F27" s="486"/>
      <c r="G27" s="487"/>
      <c r="H27" s="486"/>
      <c r="I27" s="487"/>
      <c r="J27" s="486"/>
      <c r="K27" s="487"/>
      <c r="L27" s="486"/>
      <c r="M27" s="487"/>
      <c r="N27" s="486"/>
      <c r="O27" s="487"/>
      <c r="P27" s="486"/>
      <c r="Q27" s="487"/>
      <c r="R27" s="486"/>
      <c r="S27" s="487"/>
      <c r="T27" s="486"/>
      <c r="U27" s="487"/>
      <c r="V27" s="486"/>
      <c r="W27" s="487"/>
      <c r="X27" s="486"/>
      <c r="Y27" s="487"/>
      <c r="Z27" s="486"/>
      <c r="AA27" s="487"/>
    </row>
    <row r="28" spans="2:27" s="330" customFormat="1" ht="11.25" x14ac:dyDescent="0.2">
      <c r="B28" s="406"/>
      <c r="C28" s="372"/>
      <c r="D28" s="372"/>
      <c r="E28" s="486"/>
      <c r="F28" s="487"/>
      <c r="G28" s="486"/>
      <c r="H28" s="487"/>
      <c r="I28" s="486"/>
      <c r="J28" s="487"/>
      <c r="K28" s="486"/>
      <c r="L28" s="487"/>
      <c r="M28" s="486"/>
      <c r="N28" s="487"/>
      <c r="O28" s="486"/>
      <c r="P28" s="487"/>
      <c r="Q28" s="486"/>
      <c r="R28" s="487"/>
      <c r="S28" s="486"/>
      <c r="T28" s="487"/>
      <c r="U28" s="486"/>
      <c r="V28" s="487"/>
      <c r="W28" s="486"/>
      <c r="X28" s="487"/>
      <c r="Y28" s="486"/>
      <c r="Z28" s="487"/>
      <c r="AA28" s="402"/>
    </row>
    <row r="29" spans="2:27" s="330" customFormat="1" ht="11.25" x14ac:dyDescent="0.2">
      <c r="B29" s="405"/>
      <c r="C29" s="372"/>
      <c r="D29" s="372"/>
      <c r="E29" s="402"/>
      <c r="F29" s="486"/>
      <c r="G29" s="487"/>
      <c r="H29" s="486"/>
      <c r="I29" s="487"/>
      <c r="J29" s="486"/>
      <c r="K29" s="487"/>
      <c r="L29" s="486"/>
      <c r="M29" s="487"/>
      <c r="N29" s="486"/>
      <c r="O29" s="487"/>
      <c r="P29" s="486"/>
      <c r="Q29" s="487"/>
      <c r="R29" s="486"/>
      <c r="S29" s="487"/>
      <c r="T29" s="486"/>
      <c r="U29" s="487"/>
      <c r="V29" s="486"/>
      <c r="W29" s="487"/>
      <c r="X29" s="486"/>
      <c r="Y29" s="487"/>
      <c r="Z29" s="486"/>
      <c r="AA29" s="487"/>
    </row>
    <row r="30" spans="2:27" s="330" customFormat="1" ht="11.25" x14ac:dyDescent="0.2">
      <c r="B30" s="406"/>
      <c r="C30" s="372"/>
      <c r="D30" s="372"/>
      <c r="E30" s="486"/>
      <c r="F30" s="487"/>
      <c r="G30" s="486"/>
      <c r="H30" s="487"/>
      <c r="I30" s="486"/>
      <c r="J30" s="487"/>
      <c r="K30" s="486"/>
      <c r="L30" s="487"/>
      <c r="M30" s="486"/>
      <c r="N30" s="487"/>
      <c r="O30" s="486"/>
      <c r="P30" s="487"/>
      <c r="Q30" s="486"/>
      <c r="R30" s="487"/>
      <c r="S30" s="486"/>
      <c r="T30" s="487"/>
      <c r="U30" s="486"/>
      <c r="V30" s="487"/>
      <c r="W30" s="486"/>
      <c r="X30" s="487"/>
      <c r="Y30" s="486"/>
      <c r="Z30" s="487"/>
      <c r="AA30" s="402"/>
    </row>
    <row r="31" spans="2:27" s="330" customFormat="1" ht="11.25" x14ac:dyDescent="0.2">
      <c r="B31" s="405"/>
      <c r="C31" s="372"/>
      <c r="D31" s="372"/>
      <c r="E31" s="402"/>
      <c r="F31" s="486"/>
      <c r="G31" s="487"/>
      <c r="H31" s="486"/>
      <c r="I31" s="487"/>
      <c r="J31" s="486"/>
      <c r="K31" s="487"/>
      <c r="L31" s="486"/>
      <c r="M31" s="487"/>
      <c r="N31" s="486"/>
      <c r="O31" s="487"/>
      <c r="P31" s="486"/>
      <c r="Q31" s="487"/>
      <c r="R31" s="486"/>
      <c r="S31" s="487"/>
      <c r="T31" s="486"/>
      <c r="U31" s="487"/>
      <c r="V31" s="486"/>
      <c r="W31" s="487"/>
      <c r="X31" s="486"/>
      <c r="Y31" s="487"/>
      <c r="Z31" s="486"/>
      <c r="AA31" s="487"/>
    </row>
    <row r="32" spans="2:27" s="330" customFormat="1" ht="11.25" x14ac:dyDescent="0.2">
      <c r="B32" s="406"/>
      <c r="C32" s="372"/>
      <c r="D32" s="372"/>
      <c r="E32" s="486"/>
      <c r="F32" s="487"/>
      <c r="G32" s="486"/>
      <c r="H32" s="487"/>
      <c r="I32" s="486"/>
      <c r="J32" s="487"/>
      <c r="K32" s="486"/>
      <c r="L32" s="487"/>
      <c r="M32" s="486"/>
      <c r="N32" s="487"/>
      <c r="O32" s="486"/>
      <c r="P32" s="487"/>
      <c r="Q32" s="486"/>
      <c r="R32" s="487"/>
      <c r="S32" s="486"/>
      <c r="T32" s="487"/>
      <c r="U32" s="486"/>
      <c r="V32" s="487"/>
      <c r="W32" s="486"/>
      <c r="X32" s="487"/>
      <c r="Y32" s="486"/>
      <c r="Z32" s="487"/>
      <c r="AA32" s="402"/>
    </row>
    <row r="33" spans="2:27" s="330" customFormat="1" ht="11.25" x14ac:dyDescent="0.2">
      <c r="B33" s="405"/>
      <c r="C33" s="372"/>
      <c r="D33" s="372"/>
      <c r="E33" s="402"/>
      <c r="F33" s="486"/>
      <c r="G33" s="487"/>
      <c r="H33" s="486"/>
      <c r="I33" s="487"/>
      <c r="J33" s="486"/>
      <c r="K33" s="487"/>
      <c r="L33" s="486"/>
      <c r="M33" s="487"/>
      <c r="N33" s="486"/>
      <c r="O33" s="487"/>
      <c r="P33" s="486"/>
      <c r="Q33" s="487"/>
      <c r="R33" s="486"/>
      <c r="S33" s="487"/>
      <c r="T33" s="486"/>
      <c r="U33" s="487"/>
      <c r="V33" s="486"/>
      <c r="W33" s="487"/>
      <c r="X33" s="486"/>
      <c r="Y33" s="487"/>
      <c r="Z33" s="486"/>
      <c r="AA33" s="487"/>
    </row>
    <row r="34" spans="2:27" s="330" customFormat="1" ht="11.25" x14ac:dyDescent="0.2">
      <c r="B34" s="406"/>
      <c r="C34" s="372"/>
      <c r="D34" s="372"/>
      <c r="E34" s="486"/>
      <c r="F34" s="487"/>
      <c r="G34" s="486"/>
      <c r="H34" s="487"/>
      <c r="I34" s="486"/>
      <c r="J34" s="487"/>
      <c r="K34" s="486"/>
      <c r="L34" s="487"/>
      <c r="M34" s="486"/>
      <c r="N34" s="487"/>
      <c r="O34" s="486"/>
      <c r="P34" s="487"/>
      <c r="Q34" s="486"/>
      <c r="R34" s="487"/>
      <c r="S34" s="486"/>
      <c r="T34" s="487"/>
      <c r="U34" s="486"/>
      <c r="V34" s="487"/>
      <c r="W34" s="486"/>
      <c r="X34" s="487"/>
      <c r="Y34" s="486"/>
      <c r="Z34" s="487"/>
      <c r="AA34" s="402"/>
    </row>
    <row r="35" spans="2:27" s="330" customFormat="1" ht="11.25" x14ac:dyDescent="0.2">
      <c r="B35" s="405"/>
      <c r="C35" s="372"/>
      <c r="D35" s="372"/>
      <c r="E35" s="402"/>
      <c r="F35" s="486"/>
      <c r="G35" s="487"/>
      <c r="H35" s="486"/>
      <c r="I35" s="487"/>
      <c r="J35" s="486"/>
      <c r="K35" s="487"/>
      <c r="L35" s="486"/>
      <c r="M35" s="487"/>
      <c r="N35" s="486"/>
      <c r="O35" s="487"/>
      <c r="P35" s="486"/>
      <c r="Q35" s="487"/>
      <c r="R35" s="486"/>
      <c r="S35" s="487"/>
      <c r="T35" s="486"/>
      <c r="U35" s="487"/>
      <c r="V35" s="486"/>
      <c r="W35" s="487"/>
      <c r="X35" s="486"/>
      <c r="Y35" s="487"/>
      <c r="Z35" s="486"/>
      <c r="AA35" s="487"/>
    </row>
    <row r="36" spans="2:27" s="330" customFormat="1" ht="11.25" x14ac:dyDescent="0.2">
      <c r="B36" s="406"/>
      <c r="C36" s="372"/>
      <c r="D36" s="372"/>
      <c r="E36" s="486"/>
      <c r="F36" s="487"/>
      <c r="G36" s="486"/>
      <c r="H36" s="487"/>
      <c r="I36" s="486"/>
      <c r="J36" s="487"/>
      <c r="K36" s="486"/>
      <c r="L36" s="487"/>
      <c r="M36" s="486"/>
      <c r="N36" s="487"/>
      <c r="O36" s="486"/>
      <c r="P36" s="487"/>
      <c r="Q36" s="486"/>
      <c r="R36" s="487"/>
      <c r="S36" s="486"/>
      <c r="T36" s="487"/>
      <c r="U36" s="486"/>
      <c r="V36" s="487"/>
      <c r="W36" s="486"/>
      <c r="X36" s="487"/>
      <c r="Y36" s="486"/>
      <c r="Z36" s="487"/>
      <c r="AA36" s="402"/>
    </row>
    <row r="37" spans="2:27" s="330" customFormat="1" ht="11.25" x14ac:dyDescent="0.2">
      <c r="B37" s="405"/>
      <c r="C37" s="372"/>
      <c r="D37" s="372"/>
      <c r="E37" s="402"/>
      <c r="F37" s="486"/>
      <c r="G37" s="487"/>
      <c r="H37" s="486"/>
      <c r="I37" s="487"/>
      <c r="J37" s="486"/>
      <c r="K37" s="487"/>
      <c r="L37" s="486"/>
      <c r="M37" s="487"/>
      <c r="N37" s="486"/>
      <c r="O37" s="487"/>
      <c r="P37" s="486"/>
      <c r="Q37" s="487"/>
      <c r="R37" s="486"/>
      <c r="S37" s="487"/>
      <c r="T37" s="486"/>
      <c r="U37" s="487"/>
      <c r="V37" s="486"/>
      <c r="W37" s="487"/>
      <c r="X37" s="486"/>
      <c r="Y37" s="487"/>
      <c r="Z37" s="486"/>
      <c r="AA37" s="487"/>
    </row>
    <row r="38" spans="2:27" s="330" customFormat="1" ht="11.25" x14ac:dyDescent="0.2">
      <c r="B38" s="406"/>
      <c r="C38" s="372"/>
      <c r="D38" s="372"/>
      <c r="E38" s="486"/>
      <c r="F38" s="487"/>
      <c r="G38" s="486"/>
      <c r="H38" s="487"/>
      <c r="I38" s="486"/>
      <c r="J38" s="487"/>
      <c r="K38" s="486"/>
      <c r="L38" s="487"/>
      <c r="M38" s="486"/>
      <c r="N38" s="487"/>
      <c r="O38" s="486"/>
      <c r="P38" s="487"/>
      <c r="Q38" s="486"/>
      <c r="R38" s="487"/>
      <c r="S38" s="486"/>
      <c r="T38" s="487"/>
      <c r="U38" s="486"/>
      <c r="V38" s="487"/>
      <c r="W38" s="486"/>
      <c r="X38" s="487"/>
      <c r="Y38" s="486"/>
      <c r="Z38" s="487"/>
      <c r="AA38" s="402"/>
    </row>
    <row r="39" spans="2:27" s="330" customFormat="1" ht="11.25" x14ac:dyDescent="0.2">
      <c r="B39" s="405"/>
      <c r="C39" s="372"/>
      <c r="D39" s="372"/>
      <c r="E39" s="402"/>
      <c r="F39" s="486"/>
      <c r="G39" s="487"/>
      <c r="H39" s="486"/>
      <c r="I39" s="487"/>
      <c r="J39" s="486"/>
      <c r="K39" s="487"/>
      <c r="L39" s="486"/>
      <c r="M39" s="487"/>
      <c r="N39" s="486"/>
      <c r="O39" s="487"/>
      <c r="P39" s="486"/>
      <c r="Q39" s="487"/>
      <c r="R39" s="486"/>
      <c r="S39" s="487"/>
      <c r="T39" s="486"/>
      <c r="U39" s="487"/>
      <c r="V39" s="486"/>
      <c r="W39" s="487"/>
      <c r="X39" s="486"/>
      <c r="Y39" s="487"/>
      <c r="Z39" s="486"/>
      <c r="AA39" s="487"/>
    </row>
    <row r="40" spans="2:27" s="330" customFormat="1" ht="11.25" x14ac:dyDescent="0.2">
      <c r="B40" s="406"/>
      <c r="C40" s="372"/>
      <c r="D40" s="372"/>
      <c r="E40" s="486"/>
      <c r="F40" s="487"/>
      <c r="G40" s="486"/>
      <c r="H40" s="487"/>
      <c r="I40" s="486"/>
      <c r="J40" s="487"/>
      <c r="K40" s="486"/>
      <c r="L40" s="487"/>
      <c r="M40" s="486"/>
      <c r="N40" s="487"/>
      <c r="O40" s="486"/>
      <c r="P40" s="487"/>
      <c r="Q40" s="486"/>
      <c r="R40" s="487"/>
      <c r="S40" s="486"/>
      <c r="T40" s="487"/>
      <c r="U40" s="486"/>
      <c r="V40" s="487"/>
      <c r="W40" s="486"/>
      <c r="X40" s="487"/>
      <c r="Y40" s="486"/>
      <c r="Z40" s="487"/>
      <c r="AA40" s="402"/>
    </row>
    <row r="41" spans="2:27" s="330" customFormat="1" ht="11.25" x14ac:dyDescent="0.2">
      <c r="B41" s="405"/>
      <c r="C41" s="372"/>
      <c r="D41" s="372"/>
      <c r="E41" s="402"/>
      <c r="F41" s="486"/>
      <c r="G41" s="487"/>
      <c r="H41" s="486"/>
      <c r="I41" s="487"/>
      <c r="J41" s="486"/>
      <c r="K41" s="487"/>
      <c r="L41" s="486"/>
      <c r="M41" s="487"/>
      <c r="N41" s="486"/>
      <c r="O41" s="487"/>
      <c r="P41" s="486"/>
      <c r="Q41" s="487"/>
      <c r="R41" s="486"/>
      <c r="S41" s="487"/>
      <c r="T41" s="486"/>
      <c r="U41" s="487"/>
      <c r="V41" s="486"/>
      <c r="W41" s="487"/>
      <c r="X41" s="486"/>
      <c r="Y41" s="487"/>
      <c r="Z41" s="486"/>
      <c r="AA41" s="487"/>
    </row>
    <row r="42" spans="2:27" s="330" customFormat="1" ht="11.25" x14ac:dyDescent="0.2">
      <c r="B42" s="406"/>
      <c r="C42" s="372"/>
      <c r="D42" s="372"/>
      <c r="E42" s="486"/>
      <c r="F42" s="487"/>
      <c r="G42" s="486"/>
      <c r="H42" s="487"/>
      <c r="I42" s="486"/>
      <c r="J42" s="487"/>
      <c r="K42" s="486"/>
      <c r="L42" s="487"/>
      <c r="M42" s="486"/>
      <c r="N42" s="487"/>
      <c r="O42" s="486"/>
      <c r="P42" s="487"/>
      <c r="Q42" s="486"/>
      <c r="R42" s="487"/>
      <c r="S42" s="486"/>
      <c r="T42" s="487"/>
      <c r="U42" s="486"/>
      <c r="V42" s="487"/>
      <c r="W42" s="486"/>
      <c r="X42" s="487"/>
      <c r="Y42" s="486"/>
      <c r="Z42" s="487"/>
      <c r="AA42" s="402"/>
    </row>
    <row r="43" spans="2:27" s="330" customFormat="1" ht="11.25" x14ac:dyDescent="0.2">
      <c r="B43" s="405"/>
      <c r="C43" s="372"/>
      <c r="D43" s="372"/>
      <c r="E43" s="402"/>
      <c r="F43" s="486"/>
      <c r="G43" s="487"/>
      <c r="H43" s="486"/>
      <c r="I43" s="487"/>
      <c r="J43" s="486"/>
      <c r="K43" s="487"/>
      <c r="L43" s="486"/>
      <c r="M43" s="487"/>
      <c r="N43" s="486"/>
      <c r="O43" s="487"/>
      <c r="P43" s="486"/>
      <c r="Q43" s="487"/>
      <c r="R43" s="486"/>
      <c r="S43" s="487"/>
      <c r="T43" s="486"/>
      <c r="U43" s="487"/>
      <c r="V43" s="486"/>
      <c r="W43" s="487"/>
      <c r="X43" s="486"/>
      <c r="Y43" s="487"/>
      <c r="Z43" s="486"/>
      <c r="AA43" s="487"/>
    </row>
    <row r="44" spans="2:27" s="330" customFormat="1" ht="11.25" x14ac:dyDescent="0.2">
      <c r="B44" s="406"/>
      <c r="C44" s="372"/>
      <c r="D44" s="372"/>
      <c r="E44" s="486"/>
      <c r="F44" s="487"/>
      <c r="G44" s="486"/>
      <c r="H44" s="487"/>
      <c r="I44" s="486"/>
      <c r="J44" s="487"/>
      <c r="K44" s="486"/>
      <c r="L44" s="487"/>
      <c r="M44" s="486"/>
      <c r="N44" s="487"/>
      <c r="O44" s="486"/>
      <c r="P44" s="487"/>
      <c r="Q44" s="486"/>
      <c r="R44" s="487"/>
      <c r="S44" s="486"/>
      <c r="T44" s="487"/>
      <c r="U44" s="486"/>
      <c r="V44" s="487"/>
      <c r="W44" s="486"/>
      <c r="X44" s="487"/>
      <c r="Y44" s="486"/>
      <c r="Z44" s="487"/>
      <c r="AA44" s="402"/>
    </row>
    <row r="45" spans="2:27" s="330" customFormat="1" ht="11.25" x14ac:dyDescent="0.2">
      <c r="B45" s="405"/>
      <c r="C45" s="372"/>
      <c r="D45" s="372"/>
      <c r="E45" s="402"/>
      <c r="F45" s="486"/>
      <c r="G45" s="487"/>
      <c r="H45" s="486"/>
      <c r="I45" s="487"/>
      <c r="J45" s="486"/>
      <c r="K45" s="487"/>
      <c r="L45" s="486"/>
      <c r="M45" s="487"/>
      <c r="N45" s="486"/>
      <c r="O45" s="487"/>
      <c r="P45" s="486"/>
      <c r="Q45" s="487"/>
      <c r="R45" s="486"/>
      <c r="S45" s="487"/>
      <c r="T45" s="486"/>
      <c r="U45" s="487"/>
      <c r="V45" s="486"/>
      <c r="W45" s="487"/>
      <c r="X45" s="486"/>
      <c r="Y45" s="487"/>
      <c r="Z45" s="486"/>
      <c r="AA45" s="487"/>
    </row>
    <row r="46" spans="2:27" s="330" customFormat="1" ht="11.25" x14ac:dyDescent="0.2">
      <c r="B46" s="406"/>
      <c r="C46" s="372"/>
      <c r="D46" s="372"/>
      <c r="E46" s="486"/>
      <c r="F46" s="487"/>
      <c r="G46" s="486"/>
      <c r="H46" s="487"/>
      <c r="I46" s="486"/>
      <c r="J46" s="487"/>
      <c r="K46" s="486"/>
      <c r="L46" s="487"/>
      <c r="M46" s="486"/>
      <c r="N46" s="487"/>
      <c r="O46" s="486"/>
      <c r="P46" s="487"/>
      <c r="Q46" s="486"/>
      <c r="R46" s="487"/>
      <c r="S46" s="486"/>
      <c r="T46" s="487"/>
      <c r="U46" s="486"/>
      <c r="V46" s="487"/>
      <c r="W46" s="486"/>
      <c r="X46" s="487"/>
      <c r="Y46" s="486"/>
      <c r="Z46" s="487"/>
      <c r="AA46" s="402"/>
    </row>
    <row r="47" spans="2:27" s="330" customFormat="1" ht="11.25" x14ac:dyDescent="0.2">
      <c r="B47" s="405"/>
      <c r="C47" s="372"/>
      <c r="D47" s="372"/>
      <c r="E47" s="402"/>
      <c r="F47" s="486"/>
      <c r="G47" s="487"/>
      <c r="H47" s="486"/>
      <c r="I47" s="487"/>
      <c r="J47" s="486"/>
      <c r="K47" s="487"/>
      <c r="L47" s="486"/>
      <c r="M47" s="487"/>
      <c r="N47" s="486"/>
      <c r="O47" s="487"/>
      <c r="P47" s="486"/>
      <c r="Q47" s="487"/>
      <c r="R47" s="486"/>
      <c r="S47" s="487"/>
      <c r="T47" s="486"/>
      <c r="U47" s="487"/>
      <c r="V47" s="486"/>
      <c r="W47" s="487"/>
      <c r="X47" s="486"/>
      <c r="Y47" s="487"/>
      <c r="Z47" s="486"/>
      <c r="AA47" s="487"/>
    </row>
    <row r="48" spans="2:27" s="330" customFormat="1" ht="11.25" x14ac:dyDescent="0.2">
      <c r="B48" s="406"/>
      <c r="C48" s="372"/>
      <c r="D48" s="372"/>
      <c r="E48" s="486"/>
      <c r="F48" s="487"/>
      <c r="G48" s="486"/>
      <c r="H48" s="487"/>
      <c r="I48" s="486"/>
      <c r="J48" s="487"/>
      <c r="K48" s="486"/>
      <c r="L48" s="487"/>
      <c r="M48" s="486"/>
      <c r="N48" s="487"/>
      <c r="O48" s="486"/>
      <c r="P48" s="487"/>
      <c r="Q48" s="486"/>
      <c r="R48" s="487"/>
      <c r="S48" s="486"/>
      <c r="T48" s="487"/>
      <c r="U48" s="486"/>
      <c r="V48" s="487"/>
      <c r="W48" s="486"/>
      <c r="X48" s="487"/>
      <c r="Y48" s="486"/>
      <c r="Z48" s="487"/>
      <c r="AA48" s="402"/>
    </row>
    <row r="49" spans="2:27" s="330" customFormat="1" ht="11.25" x14ac:dyDescent="0.2">
      <c r="B49" s="405"/>
      <c r="C49" s="372"/>
      <c r="D49" s="372"/>
      <c r="E49" s="402"/>
      <c r="F49" s="486"/>
      <c r="G49" s="487"/>
      <c r="H49" s="486"/>
      <c r="I49" s="487"/>
      <c r="J49" s="486"/>
      <c r="K49" s="487"/>
      <c r="L49" s="486"/>
      <c r="M49" s="487"/>
      <c r="N49" s="486"/>
      <c r="O49" s="487"/>
      <c r="P49" s="486"/>
      <c r="Q49" s="487"/>
      <c r="R49" s="486"/>
      <c r="S49" s="487"/>
      <c r="T49" s="486"/>
      <c r="U49" s="487"/>
      <c r="V49" s="486"/>
      <c r="W49" s="487"/>
      <c r="X49" s="486"/>
      <c r="Y49" s="487"/>
      <c r="Z49" s="486"/>
      <c r="AA49" s="487"/>
    </row>
    <row r="50" spans="2:27" s="330" customFormat="1" ht="11.25" x14ac:dyDescent="0.2">
      <c r="B50" s="406"/>
      <c r="C50" s="372"/>
      <c r="D50" s="372"/>
      <c r="E50" s="486"/>
      <c r="F50" s="487"/>
      <c r="G50" s="486"/>
      <c r="H50" s="487"/>
      <c r="I50" s="486"/>
      <c r="J50" s="487"/>
      <c r="K50" s="486"/>
      <c r="L50" s="487"/>
      <c r="M50" s="486"/>
      <c r="N50" s="487"/>
      <c r="O50" s="486"/>
      <c r="P50" s="487"/>
      <c r="Q50" s="486"/>
      <c r="R50" s="487"/>
      <c r="S50" s="486"/>
      <c r="T50" s="487"/>
      <c r="U50" s="486"/>
      <c r="V50" s="487"/>
      <c r="W50" s="486"/>
      <c r="X50" s="487"/>
      <c r="Y50" s="486"/>
      <c r="Z50" s="487"/>
      <c r="AA50" s="402"/>
    </row>
    <row r="51" spans="2:27" s="330" customFormat="1" ht="11.25" x14ac:dyDescent="0.2">
      <c r="B51" s="405"/>
      <c r="C51" s="372"/>
      <c r="D51" s="372"/>
      <c r="E51" s="402"/>
      <c r="F51" s="486"/>
      <c r="G51" s="487"/>
      <c r="H51" s="486"/>
      <c r="I51" s="487"/>
      <c r="J51" s="486"/>
      <c r="K51" s="487"/>
      <c r="L51" s="486"/>
      <c r="M51" s="487"/>
      <c r="N51" s="486"/>
      <c r="O51" s="487"/>
      <c r="P51" s="486"/>
      <c r="Q51" s="487"/>
      <c r="R51" s="486"/>
      <c r="S51" s="487"/>
      <c r="T51" s="486"/>
      <c r="U51" s="487"/>
      <c r="V51" s="486"/>
      <c r="W51" s="487"/>
      <c r="X51" s="486"/>
      <c r="Y51" s="487"/>
      <c r="Z51" s="486"/>
      <c r="AA51" s="487"/>
    </row>
    <row r="52" spans="2:27" s="330" customFormat="1" ht="11.25" x14ac:dyDescent="0.2">
      <c r="B52" s="406"/>
      <c r="C52" s="372"/>
      <c r="D52" s="372"/>
      <c r="E52" s="486"/>
      <c r="F52" s="487"/>
      <c r="G52" s="486"/>
      <c r="H52" s="487"/>
      <c r="I52" s="486"/>
      <c r="J52" s="487"/>
      <c r="K52" s="486"/>
      <c r="L52" s="487"/>
      <c r="M52" s="486"/>
      <c r="N52" s="487"/>
      <c r="O52" s="486"/>
      <c r="P52" s="487"/>
      <c r="Q52" s="486"/>
      <c r="R52" s="487"/>
      <c r="S52" s="486"/>
      <c r="T52" s="487"/>
      <c r="U52" s="486"/>
      <c r="V52" s="487"/>
      <c r="W52" s="486"/>
      <c r="X52" s="487"/>
      <c r="Y52" s="486"/>
      <c r="Z52" s="487"/>
      <c r="AA52" s="402"/>
    </row>
    <row r="53" spans="2:27" s="330" customFormat="1" ht="11.25" x14ac:dyDescent="0.2">
      <c r="B53" s="405"/>
      <c r="C53" s="372"/>
      <c r="D53" s="372"/>
      <c r="E53" s="402"/>
      <c r="F53" s="486"/>
      <c r="G53" s="487"/>
      <c r="H53" s="486"/>
      <c r="I53" s="487"/>
      <c r="J53" s="486"/>
      <c r="K53" s="487"/>
      <c r="L53" s="486"/>
      <c r="M53" s="487"/>
      <c r="N53" s="486"/>
      <c r="O53" s="487"/>
      <c r="P53" s="486"/>
      <c r="Q53" s="487"/>
      <c r="R53" s="486"/>
      <c r="S53" s="487"/>
      <c r="T53" s="486"/>
      <c r="U53" s="487"/>
      <c r="V53" s="486"/>
      <c r="W53" s="487"/>
      <c r="X53" s="486"/>
      <c r="Y53" s="487"/>
      <c r="Z53" s="486"/>
      <c r="AA53" s="487"/>
    </row>
    <row r="54" spans="2:27" s="330" customFormat="1" ht="11.25" x14ac:dyDescent="0.2">
      <c r="B54" s="406"/>
      <c r="C54" s="372"/>
      <c r="D54" s="372"/>
      <c r="E54" s="486"/>
      <c r="F54" s="487"/>
      <c r="G54" s="486"/>
      <c r="H54" s="487"/>
      <c r="I54" s="486"/>
      <c r="J54" s="487"/>
      <c r="K54" s="486"/>
      <c r="L54" s="487"/>
      <c r="M54" s="486"/>
      <c r="N54" s="487"/>
      <c r="O54" s="486"/>
      <c r="P54" s="487"/>
      <c r="Q54" s="486"/>
      <c r="R54" s="487"/>
      <c r="S54" s="486"/>
      <c r="T54" s="487"/>
      <c r="U54" s="486"/>
      <c r="V54" s="487"/>
      <c r="W54" s="486"/>
      <c r="X54" s="487"/>
      <c r="Y54" s="486"/>
      <c r="Z54" s="487"/>
      <c r="AA54" s="402"/>
    </row>
    <row r="55" spans="2:27" s="330" customFormat="1" ht="11.25" x14ac:dyDescent="0.2">
      <c r="B55" s="405"/>
      <c r="C55" s="372"/>
      <c r="D55" s="372"/>
      <c r="E55" s="402"/>
      <c r="F55" s="486"/>
      <c r="G55" s="487"/>
      <c r="H55" s="486"/>
      <c r="I55" s="487"/>
      <c r="J55" s="486"/>
      <c r="K55" s="487"/>
      <c r="L55" s="486"/>
      <c r="M55" s="487"/>
      <c r="N55" s="486"/>
      <c r="O55" s="487"/>
      <c r="P55" s="486"/>
      <c r="Q55" s="487"/>
      <c r="R55" s="486"/>
      <c r="S55" s="487"/>
      <c r="T55" s="486"/>
      <c r="U55" s="487"/>
      <c r="V55" s="486"/>
      <c r="W55" s="487"/>
      <c r="X55" s="486"/>
      <c r="Y55" s="487"/>
      <c r="Z55" s="486"/>
      <c r="AA55" s="487"/>
    </row>
    <row r="56" spans="2:27" s="330" customFormat="1" ht="11.25" x14ac:dyDescent="0.2">
      <c r="B56" s="406"/>
      <c r="C56" s="372"/>
      <c r="D56" s="372"/>
      <c r="E56" s="486"/>
      <c r="F56" s="487"/>
      <c r="G56" s="486"/>
      <c r="H56" s="487"/>
      <c r="I56" s="486"/>
      <c r="J56" s="487"/>
      <c r="K56" s="486"/>
      <c r="L56" s="487"/>
      <c r="M56" s="486"/>
      <c r="N56" s="487"/>
      <c r="O56" s="486"/>
      <c r="P56" s="487"/>
      <c r="Q56" s="486"/>
      <c r="R56" s="487"/>
      <c r="S56" s="486"/>
      <c r="T56" s="487"/>
      <c r="U56" s="486"/>
      <c r="V56" s="487"/>
      <c r="W56" s="486"/>
      <c r="X56" s="487"/>
      <c r="Y56" s="486"/>
      <c r="Z56" s="487"/>
      <c r="AA56" s="402"/>
    </row>
    <row r="57" spans="2:27" s="330" customFormat="1" ht="11.25" x14ac:dyDescent="0.2">
      <c r="B57" s="405"/>
      <c r="C57" s="372"/>
      <c r="D57" s="372"/>
      <c r="E57" s="402"/>
      <c r="F57" s="486"/>
      <c r="G57" s="487"/>
      <c r="H57" s="486"/>
      <c r="I57" s="487"/>
      <c r="J57" s="486"/>
      <c r="K57" s="487"/>
      <c r="L57" s="486"/>
      <c r="M57" s="487"/>
      <c r="N57" s="486"/>
      <c r="O57" s="487"/>
      <c r="P57" s="486"/>
      <c r="Q57" s="487"/>
      <c r="R57" s="486"/>
      <c r="S57" s="487"/>
      <c r="T57" s="486"/>
      <c r="U57" s="487"/>
      <c r="V57" s="486"/>
      <c r="W57" s="487"/>
      <c r="X57" s="486"/>
      <c r="Y57" s="487"/>
      <c r="Z57" s="486"/>
      <c r="AA57" s="487"/>
    </row>
    <row r="58" spans="2:27" s="330" customFormat="1" ht="11.25" x14ac:dyDescent="0.2">
      <c r="B58" s="406"/>
      <c r="C58" s="372"/>
      <c r="D58" s="372"/>
      <c r="E58" s="486"/>
      <c r="F58" s="487"/>
      <c r="G58" s="486"/>
      <c r="H58" s="487"/>
      <c r="I58" s="486"/>
      <c r="J58" s="487"/>
      <c r="K58" s="486"/>
      <c r="L58" s="487"/>
      <c r="M58" s="486"/>
      <c r="N58" s="487"/>
      <c r="O58" s="486"/>
      <c r="P58" s="487"/>
      <c r="Q58" s="486"/>
      <c r="R58" s="487"/>
      <c r="S58" s="486"/>
      <c r="T58" s="487"/>
      <c r="U58" s="486"/>
      <c r="V58" s="487"/>
      <c r="W58" s="486"/>
      <c r="X58" s="487"/>
      <c r="Y58" s="486"/>
      <c r="Z58" s="487"/>
      <c r="AA58" s="402"/>
    </row>
    <row r="59" spans="2:27" s="330" customFormat="1" ht="11.25" x14ac:dyDescent="0.2">
      <c r="B59" s="405"/>
      <c r="C59" s="372"/>
      <c r="D59" s="372"/>
      <c r="E59" s="402"/>
      <c r="F59" s="486"/>
      <c r="G59" s="487"/>
      <c r="H59" s="486"/>
      <c r="I59" s="487"/>
      <c r="J59" s="486"/>
      <c r="K59" s="487"/>
      <c r="L59" s="486"/>
      <c r="M59" s="487"/>
      <c r="N59" s="486"/>
      <c r="O59" s="487"/>
      <c r="P59" s="486"/>
      <c r="Q59" s="487"/>
      <c r="R59" s="486"/>
      <c r="S59" s="487"/>
      <c r="T59" s="486"/>
      <c r="U59" s="487"/>
      <c r="V59" s="486"/>
      <c r="W59" s="487"/>
      <c r="X59" s="486"/>
      <c r="Y59" s="487"/>
      <c r="Z59" s="486"/>
      <c r="AA59" s="487"/>
    </row>
    <row r="60" spans="2:27" s="330" customFormat="1" ht="11.25" x14ac:dyDescent="0.2">
      <c r="B60" s="406"/>
      <c r="C60" s="372"/>
      <c r="D60" s="372"/>
      <c r="E60" s="486"/>
      <c r="F60" s="487"/>
      <c r="G60" s="486"/>
      <c r="H60" s="487"/>
      <c r="I60" s="486"/>
      <c r="J60" s="487"/>
      <c r="K60" s="486"/>
      <c r="L60" s="487"/>
      <c r="M60" s="486"/>
      <c r="N60" s="487"/>
      <c r="O60" s="486"/>
      <c r="P60" s="487"/>
      <c r="Q60" s="486"/>
      <c r="R60" s="487"/>
      <c r="S60" s="486"/>
      <c r="T60" s="487"/>
      <c r="U60" s="486"/>
      <c r="V60" s="487"/>
      <c r="W60" s="486"/>
      <c r="X60" s="487"/>
      <c r="Y60" s="486"/>
      <c r="Z60" s="487"/>
      <c r="AA60" s="402"/>
    </row>
    <row r="61" spans="2:27" s="330" customFormat="1" ht="11.25" x14ac:dyDescent="0.2">
      <c r="B61" s="405"/>
      <c r="C61" s="372"/>
      <c r="D61" s="372"/>
      <c r="E61" s="402"/>
      <c r="F61" s="486"/>
      <c r="G61" s="487"/>
      <c r="H61" s="486"/>
      <c r="I61" s="487"/>
      <c r="J61" s="486"/>
      <c r="K61" s="487"/>
      <c r="L61" s="486"/>
      <c r="M61" s="487"/>
      <c r="N61" s="486"/>
      <c r="O61" s="487"/>
      <c r="P61" s="486"/>
      <c r="Q61" s="487"/>
      <c r="R61" s="486"/>
      <c r="S61" s="487"/>
      <c r="T61" s="486"/>
      <c r="U61" s="487"/>
      <c r="V61" s="486"/>
      <c r="W61" s="487"/>
      <c r="X61" s="486"/>
      <c r="Y61" s="487"/>
      <c r="Z61" s="486"/>
      <c r="AA61" s="487"/>
    </row>
    <row r="62" spans="2:27" s="330" customFormat="1" ht="11.25" x14ac:dyDescent="0.2">
      <c r="B62" s="406"/>
      <c r="C62" s="372"/>
      <c r="D62" s="372"/>
      <c r="E62" s="486"/>
      <c r="F62" s="487"/>
      <c r="G62" s="486"/>
      <c r="H62" s="487"/>
      <c r="I62" s="486"/>
      <c r="J62" s="487"/>
      <c r="K62" s="486"/>
      <c r="L62" s="487"/>
      <c r="M62" s="486"/>
      <c r="N62" s="487"/>
      <c r="O62" s="486"/>
      <c r="P62" s="487"/>
      <c r="Q62" s="486"/>
      <c r="R62" s="487"/>
      <c r="S62" s="486"/>
      <c r="T62" s="487"/>
      <c r="U62" s="486"/>
      <c r="V62" s="487"/>
      <c r="W62" s="486"/>
      <c r="X62" s="487"/>
      <c r="Y62" s="486"/>
      <c r="Z62" s="487"/>
      <c r="AA62" s="402"/>
    </row>
    <row r="63" spans="2:27" s="330" customFormat="1" ht="11.25" x14ac:dyDescent="0.2">
      <c r="B63" s="405"/>
      <c r="C63" s="372"/>
      <c r="D63" s="372"/>
      <c r="E63" s="402"/>
      <c r="F63" s="486"/>
      <c r="G63" s="487"/>
      <c r="H63" s="486"/>
      <c r="I63" s="487"/>
      <c r="J63" s="486"/>
      <c r="K63" s="487"/>
      <c r="L63" s="486"/>
      <c r="M63" s="487"/>
      <c r="N63" s="486"/>
      <c r="O63" s="487"/>
      <c r="P63" s="486"/>
      <c r="Q63" s="487"/>
      <c r="R63" s="486"/>
      <c r="S63" s="487"/>
      <c r="T63" s="486"/>
      <c r="U63" s="487"/>
      <c r="V63" s="486"/>
      <c r="W63" s="487"/>
      <c r="X63" s="486"/>
      <c r="Y63" s="487"/>
      <c r="Z63" s="486"/>
      <c r="AA63" s="487"/>
    </row>
    <row r="64" spans="2:27" s="330" customFormat="1" ht="11.25" x14ac:dyDescent="0.2">
      <c r="B64" s="406"/>
      <c r="C64" s="372"/>
      <c r="D64" s="372"/>
      <c r="E64" s="486"/>
      <c r="F64" s="487"/>
      <c r="G64" s="486"/>
      <c r="H64" s="487"/>
      <c r="I64" s="486"/>
      <c r="J64" s="487"/>
      <c r="K64" s="486"/>
      <c r="L64" s="487"/>
      <c r="M64" s="486"/>
      <c r="N64" s="487"/>
      <c r="O64" s="486"/>
      <c r="P64" s="487"/>
      <c r="Q64" s="486"/>
      <c r="R64" s="487"/>
      <c r="S64" s="486"/>
      <c r="T64" s="487"/>
      <c r="U64" s="486"/>
      <c r="V64" s="487"/>
      <c r="W64" s="486"/>
      <c r="X64" s="487"/>
      <c r="Y64" s="486"/>
      <c r="Z64" s="487"/>
      <c r="AA64" s="402"/>
    </row>
    <row r="65" spans="2:27" s="330" customFormat="1" ht="11.25" x14ac:dyDescent="0.2">
      <c r="B65" s="405"/>
      <c r="C65" s="372"/>
      <c r="D65" s="372"/>
      <c r="E65" s="402"/>
      <c r="F65" s="486"/>
      <c r="G65" s="487"/>
      <c r="H65" s="486"/>
      <c r="I65" s="487"/>
      <c r="J65" s="486"/>
      <c r="K65" s="487"/>
      <c r="L65" s="486"/>
      <c r="M65" s="487"/>
      <c r="N65" s="486"/>
      <c r="O65" s="487"/>
      <c r="P65" s="486"/>
      <c r="Q65" s="487"/>
      <c r="R65" s="486"/>
      <c r="S65" s="487"/>
      <c r="T65" s="486"/>
      <c r="U65" s="487"/>
      <c r="V65" s="486"/>
      <c r="W65" s="487"/>
      <c r="X65" s="486"/>
      <c r="Y65" s="487"/>
      <c r="Z65" s="486"/>
      <c r="AA65" s="487"/>
    </row>
    <row r="66" spans="2:27" s="330" customFormat="1" ht="11.25" x14ac:dyDescent="0.2">
      <c r="B66" s="406"/>
      <c r="C66" s="372"/>
      <c r="D66" s="372"/>
      <c r="E66" s="486"/>
      <c r="F66" s="487"/>
      <c r="G66" s="486"/>
      <c r="H66" s="487"/>
      <c r="I66" s="486"/>
      <c r="J66" s="487"/>
      <c r="K66" s="486"/>
      <c r="L66" s="487"/>
      <c r="M66" s="486"/>
      <c r="N66" s="487"/>
      <c r="O66" s="486"/>
      <c r="P66" s="487"/>
      <c r="Q66" s="486"/>
      <c r="R66" s="487"/>
      <c r="S66" s="486"/>
      <c r="T66" s="487"/>
      <c r="U66" s="486"/>
      <c r="V66" s="487"/>
      <c r="W66" s="486"/>
      <c r="X66" s="487"/>
      <c r="Y66" s="486"/>
      <c r="Z66" s="487"/>
      <c r="AA66" s="402"/>
    </row>
    <row r="67" spans="2:27" s="330" customFormat="1" ht="11.25" x14ac:dyDescent="0.2">
      <c r="B67" s="405"/>
      <c r="C67" s="372"/>
      <c r="D67" s="372"/>
      <c r="E67" s="402"/>
      <c r="F67" s="486"/>
      <c r="G67" s="487"/>
      <c r="H67" s="486"/>
      <c r="I67" s="487"/>
      <c r="J67" s="486"/>
      <c r="K67" s="487"/>
      <c r="L67" s="486"/>
      <c r="M67" s="487"/>
      <c r="N67" s="486"/>
      <c r="O67" s="487"/>
      <c r="P67" s="486"/>
      <c r="Q67" s="487"/>
      <c r="R67" s="486"/>
      <c r="S67" s="487"/>
      <c r="T67" s="486"/>
      <c r="U67" s="487"/>
      <c r="V67" s="486"/>
      <c r="W67" s="487"/>
      <c r="X67" s="486"/>
      <c r="Y67" s="487"/>
      <c r="Z67" s="486"/>
      <c r="AA67" s="487"/>
    </row>
    <row r="68" spans="2:27" s="330" customFormat="1" ht="11.25" x14ac:dyDescent="0.2">
      <c r="B68" s="406"/>
      <c r="C68" s="372"/>
      <c r="D68" s="372"/>
      <c r="E68" s="486"/>
      <c r="F68" s="487"/>
      <c r="G68" s="486"/>
      <c r="H68" s="487"/>
      <c r="I68" s="486"/>
      <c r="J68" s="487"/>
      <c r="K68" s="486"/>
      <c r="L68" s="487"/>
      <c r="M68" s="486"/>
      <c r="N68" s="487"/>
      <c r="O68" s="486"/>
      <c r="P68" s="487"/>
      <c r="Q68" s="486"/>
      <c r="R68" s="487"/>
      <c r="S68" s="486"/>
      <c r="T68" s="487"/>
      <c r="U68" s="486"/>
      <c r="V68" s="487"/>
      <c r="W68" s="486"/>
      <c r="X68" s="487"/>
      <c r="Y68" s="486"/>
      <c r="Z68" s="487"/>
      <c r="AA68" s="402"/>
    </row>
    <row r="69" spans="2:27" s="330" customFormat="1" ht="11.25" x14ac:dyDescent="0.2">
      <c r="B69" s="405"/>
      <c r="C69" s="372"/>
      <c r="D69" s="372"/>
      <c r="E69" s="402"/>
      <c r="F69" s="486"/>
      <c r="G69" s="487"/>
      <c r="H69" s="486"/>
      <c r="I69" s="487"/>
      <c r="J69" s="486"/>
      <c r="K69" s="487"/>
      <c r="L69" s="486"/>
      <c r="M69" s="487"/>
      <c r="N69" s="486"/>
      <c r="O69" s="487"/>
      <c r="P69" s="486"/>
      <c r="Q69" s="487"/>
      <c r="R69" s="486"/>
      <c r="S69" s="487"/>
      <c r="T69" s="486"/>
      <c r="U69" s="487"/>
      <c r="V69" s="486"/>
      <c r="W69" s="487"/>
      <c r="X69" s="486"/>
      <c r="Y69" s="487"/>
      <c r="Z69" s="486"/>
      <c r="AA69" s="487"/>
    </row>
    <row r="70" spans="2:27" s="330" customFormat="1" ht="11.25" x14ac:dyDescent="0.2">
      <c r="B70" s="406"/>
      <c r="C70" s="372"/>
      <c r="D70" s="372"/>
      <c r="E70" s="486"/>
      <c r="F70" s="487"/>
      <c r="G70" s="486"/>
      <c r="H70" s="487"/>
      <c r="I70" s="486"/>
      <c r="J70" s="487"/>
      <c r="K70" s="486"/>
      <c r="L70" s="487"/>
      <c r="M70" s="486"/>
      <c r="N70" s="487"/>
      <c r="O70" s="486"/>
      <c r="P70" s="487"/>
      <c r="Q70" s="486"/>
      <c r="R70" s="487"/>
      <c r="S70" s="486"/>
      <c r="T70" s="487"/>
      <c r="U70" s="486"/>
      <c r="V70" s="487"/>
      <c r="W70" s="486"/>
      <c r="X70" s="487"/>
      <c r="Y70" s="486"/>
      <c r="Z70" s="487"/>
      <c r="AA70" s="402"/>
    </row>
    <row r="71" spans="2:27" s="330" customFormat="1" ht="11.25" x14ac:dyDescent="0.2">
      <c r="B71" s="405"/>
      <c r="C71" s="372"/>
      <c r="D71" s="372"/>
      <c r="E71" s="402"/>
      <c r="F71" s="486"/>
      <c r="G71" s="487"/>
      <c r="H71" s="486"/>
      <c r="I71" s="487"/>
      <c r="J71" s="486"/>
      <c r="K71" s="487"/>
      <c r="L71" s="486"/>
      <c r="M71" s="487"/>
      <c r="N71" s="486"/>
      <c r="O71" s="487"/>
      <c r="P71" s="486"/>
      <c r="Q71" s="487"/>
      <c r="R71" s="486"/>
      <c r="S71" s="487"/>
      <c r="T71" s="486"/>
      <c r="U71" s="487"/>
      <c r="V71" s="486"/>
      <c r="W71" s="487"/>
      <c r="X71" s="486"/>
      <c r="Y71" s="487"/>
      <c r="Z71" s="486"/>
      <c r="AA71" s="487"/>
    </row>
    <row r="72" spans="2:27" s="330" customFormat="1" ht="11.25" x14ac:dyDescent="0.2">
      <c r="B72" s="406"/>
      <c r="C72" s="372"/>
      <c r="D72" s="372"/>
      <c r="E72" s="486"/>
      <c r="F72" s="487"/>
      <c r="G72" s="486"/>
      <c r="H72" s="487"/>
      <c r="I72" s="486"/>
      <c r="J72" s="487"/>
      <c r="K72" s="486"/>
      <c r="L72" s="487"/>
      <c r="M72" s="486"/>
      <c r="N72" s="487"/>
      <c r="O72" s="486"/>
      <c r="P72" s="487"/>
      <c r="Q72" s="486"/>
      <c r="R72" s="487"/>
      <c r="S72" s="486"/>
      <c r="T72" s="487"/>
      <c r="U72" s="486"/>
      <c r="V72" s="487"/>
      <c r="W72" s="486"/>
      <c r="X72" s="487"/>
      <c r="Y72" s="486"/>
      <c r="Z72" s="487"/>
      <c r="AA72" s="402"/>
    </row>
    <row r="73" spans="2:27" s="330" customFormat="1" ht="11.25" x14ac:dyDescent="0.2">
      <c r="B73" s="405"/>
      <c r="C73" s="372"/>
      <c r="D73" s="372"/>
      <c r="E73" s="402"/>
      <c r="F73" s="486"/>
      <c r="G73" s="487"/>
      <c r="H73" s="486"/>
      <c r="I73" s="487"/>
      <c r="J73" s="486"/>
      <c r="K73" s="487"/>
      <c r="L73" s="486"/>
      <c r="M73" s="487"/>
      <c r="N73" s="486"/>
      <c r="O73" s="487"/>
      <c r="P73" s="486"/>
      <c r="Q73" s="487"/>
      <c r="R73" s="486"/>
      <c r="S73" s="487"/>
      <c r="T73" s="486"/>
      <c r="U73" s="487"/>
      <c r="V73" s="486"/>
      <c r="W73" s="487"/>
      <c r="X73" s="486"/>
      <c r="Y73" s="487"/>
      <c r="Z73" s="486"/>
      <c r="AA73" s="487"/>
    </row>
    <row r="74" spans="2:27" s="330" customFormat="1" ht="11.25" x14ac:dyDescent="0.2">
      <c r="B74" s="406"/>
      <c r="C74" s="372"/>
      <c r="D74" s="372"/>
      <c r="E74" s="486"/>
      <c r="F74" s="487"/>
      <c r="G74" s="486"/>
      <c r="H74" s="487"/>
      <c r="I74" s="486"/>
      <c r="J74" s="487"/>
      <c r="K74" s="486"/>
      <c r="L74" s="487"/>
      <c r="M74" s="486"/>
      <c r="N74" s="487"/>
      <c r="O74" s="486"/>
      <c r="P74" s="487"/>
      <c r="Q74" s="486"/>
      <c r="R74" s="487"/>
      <c r="S74" s="486"/>
      <c r="T74" s="487"/>
      <c r="U74" s="486"/>
      <c r="V74" s="487"/>
      <c r="W74" s="486"/>
      <c r="X74" s="487"/>
      <c r="Y74" s="486"/>
      <c r="Z74" s="487"/>
      <c r="AA74" s="402"/>
    </row>
    <row r="75" spans="2:27" s="330" customFormat="1" ht="11.25" x14ac:dyDescent="0.2">
      <c r="B75" s="405"/>
      <c r="C75" s="372"/>
      <c r="D75" s="372"/>
      <c r="E75" s="402"/>
      <c r="F75" s="486"/>
      <c r="G75" s="487"/>
      <c r="H75" s="486"/>
      <c r="I75" s="487"/>
      <c r="J75" s="486"/>
      <c r="K75" s="487"/>
      <c r="L75" s="486"/>
      <c r="M75" s="487"/>
      <c r="N75" s="486"/>
      <c r="O75" s="487"/>
      <c r="P75" s="486"/>
      <c r="Q75" s="487"/>
      <c r="R75" s="486"/>
      <c r="S75" s="487"/>
      <c r="T75" s="486"/>
      <c r="U75" s="487"/>
      <c r="V75" s="486"/>
      <c r="W75" s="487"/>
      <c r="X75" s="486"/>
      <c r="Y75" s="487"/>
      <c r="Z75" s="486"/>
      <c r="AA75" s="487"/>
    </row>
    <row r="76" spans="2:27" s="330" customFormat="1" ht="11.25" x14ac:dyDescent="0.2">
      <c r="B76" s="406"/>
      <c r="C76" s="372"/>
      <c r="D76" s="372"/>
      <c r="E76" s="486"/>
      <c r="F76" s="487"/>
      <c r="G76" s="486"/>
      <c r="H76" s="487"/>
      <c r="I76" s="486"/>
      <c r="J76" s="487"/>
      <c r="K76" s="486"/>
      <c r="L76" s="487"/>
      <c r="M76" s="486"/>
      <c r="N76" s="487"/>
      <c r="O76" s="486"/>
      <c r="P76" s="487"/>
      <c r="Q76" s="486"/>
      <c r="R76" s="487"/>
      <c r="S76" s="486"/>
      <c r="T76" s="487"/>
      <c r="U76" s="486"/>
      <c r="V76" s="487"/>
      <c r="W76" s="486"/>
      <c r="X76" s="487"/>
      <c r="Y76" s="486"/>
      <c r="Z76" s="487"/>
      <c r="AA76" s="402"/>
    </row>
    <row r="77" spans="2:27" s="330" customFormat="1" ht="11.25" x14ac:dyDescent="0.2">
      <c r="B77" s="405"/>
      <c r="C77" s="372"/>
      <c r="D77" s="372"/>
      <c r="E77" s="402"/>
      <c r="F77" s="486"/>
      <c r="G77" s="487"/>
      <c r="H77" s="486"/>
      <c r="I77" s="487"/>
      <c r="J77" s="486"/>
      <c r="K77" s="487"/>
      <c r="L77" s="486"/>
      <c r="M77" s="487"/>
      <c r="N77" s="486"/>
      <c r="O77" s="487"/>
      <c r="P77" s="486"/>
      <c r="Q77" s="487"/>
      <c r="R77" s="486"/>
      <c r="S77" s="487"/>
      <c r="T77" s="486"/>
      <c r="U77" s="487"/>
      <c r="V77" s="486"/>
      <c r="W77" s="487"/>
      <c r="X77" s="486"/>
      <c r="Y77" s="487"/>
      <c r="Z77" s="486"/>
      <c r="AA77" s="487"/>
    </row>
    <row r="78" spans="2:27" s="330" customFormat="1" ht="11.25" x14ac:dyDescent="0.2">
      <c r="B78" s="406"/>
      <c r="C78" s="372"/>
      <c r="D78" s="372"/>
      <c r="E78" s="486"/>
      <c r="F78" s="487"/>
      <c r="G78" s="486"/>
      <c r="H78" s="487"/>
      <c r="I78" s="486"/>
      <c r="J78" s="487"/>
      <c r="K78" s="486"/>
      <c r="L78" s="487"/>
      <c r="M78" s="486"/>
      <c r="N78" s="487"/>
      <c r="O78" s="486"/>
      <c r="P78" s="487"/>
      <c r="Q78" s="486"/>
      <c r="R78" s="487"/>
      <c r="S78" s="486"/>
      <c r="T78" s="487"/>
      <c r="U78" s="486"/>
      <c r="V78" s="487"/>
      <c r="W78" s="486"/>
      <c r="X78" s="487"/>
      <c r="Y78" s="486"/>
      <c r="Z78" s="487"/>
      <c r="AA78" s="402"/>
    </row>
    <row r="79" spans="2:27" s="330" customFormat="1" ht="11.25" x14ac:dyDescent="0.2">
      <c r="B79" s="405"/>
      <c r="C79" s="372"/>
      <c r="D79" s="372"/>
      <c r="E79" s="402"/>
      <c r="F79" s="486"/>
      <c r="G79" s="487"/>
      <c r="H79" s="486"/>
      <c r="I79" s="487"/>
      <c r="J79" s="486"/>
      <c r="K79" s="487"/>
      <c r="L79" s="486"/>
      <c r="M79" s="487"/>
      <c r="N79" s="486"/>
      <c r="O79" s="487"/>
      <c r="P79" s="486"/>
      <c r="Q79" s="487"/>
      <c r="R79" s="486"/>
      <c r="S79" s="487"/>
      <c r="T79" s="486"/>
      <c r="U79" s="487"/>
      <c r="V79" s="486"/>
      <c r="W79" s="487"/>
      <c r="X79" s="486"/>
      <c r="Y79" s="487"/>
      <c r="Z79" s="486"/>
      <c r="AA79" s="487"/>
    </row>
    <row r="80" spans="2:27" s="330" customFormat="1" ht="11.25" x14ac:dyDescent="0.2">
      <c r="B80" s="406"/>
      <c r="C80" s="372"/>
      <c r="D80" s="372"/>
      <c r="E80" s="486"/>
      <c r="F80" s="487"/>
      <c r="G80" s="486"/>
      <c r="H80" s="487"/>
      <c r="I80" s="486"/>
      <c r="J80" s="487"/>
      <c r="K80" s="486"/>
      <c r="L80" s="487"/>
      <c r="M80" s="486"/>
      <c r="N80" s="487"/>
      <c r="O80" s="486"/>
      <c r="P80" s="487"/>
      <c r="Q80" s="486"/>
      <c r="R80" s="487"/>
      <c r="S80" s="406"/>
      <c r="T80" s="372"/>
      <c r="U80" s="486"/>
      <c r="V80" s="487"/>
      <c r="W80" s="486"/>
      <c r="X80" s="487"/>
      <c r="Y80" s="486"/>
      <c r="Z80" s="487"/>
      <c r="AA80" s="402"/>
    </row>
    <row r="81" spans="2:28" s="330" customFormat="1" ht="11.25" x14ac:dyDescent="0.2">
      <c r="B81" s="405"/>
      <c r="C81" s="372"/>
      <c r="D81" s="372"/>
      <c r="E81" s="402"/>
      <c r="F81" s="486"/>
      <c r="G81" s="487"/>
      <c r="H81" s="486"/>
      <c r="I81" s="487"/>
      <c r="J81" s="486"/>
      <c r="K81" s="487"/>
      <c r="L81" s="486"/>
      <c r="M81" s="487"/>
      <c r="N81" s="486"/>
      <c r="O81" s="487"/>
      <c r="P81" s="486"/>
      <c r="Q81" s="487"/>
      <c r="R81" s="486"/>
      <c r="S81" s="487"/>
      <c r="T81" s="486"/>
      <c r="U81" s="487"/>
      <c r="V81" s="486"/>
      <c r="W81" s="487"/>
      <c r="X81" s="486"/>
      <c r="Y81" s="487"/>
      <c r="Z81" s="486"/>
      <c r="AA81" s="487"/>
    </row>
    <row r="82" spans="2:28" s="330" customFormat="1" ht="11.25" x14ac:dyDescent="0.2">
      <c r="B82" s="406"/>
      <c r="C82" s="372"/>
      <c r="D82" s="372"/>
      <c r="E82" s="486"/>
      <c r="F82" s="487"/>
      <c r="G82" s="486"/>
      <c r="H82" s="487"/>
      <c r="I82" s="486"/>
      <c r="J82" s="487"/>
      <c r="K82" s="486"/>
      <c r="L82" s="487"/>
      <c r="M82" s="486"/>
      <c r="N82" s="487"/>
      <c r="O82" s="486"/>
      <c r="P82" s="487"/>
      <c r="Q82" s="486"/>
      <c r="R82" s="487"/>
      <c r="S82" s="486"/>
      <c r="T82" s="487"/>
      <c r="U82" s="486"/>
      <c r="V82" s="487"/>
      <c r="W82" s="486"/>
      <c r="X82" s="487"/>
      <c r="Y82" s="486"/>
      <c r="Z82" s="487"/>
      <c r="AA82" s="402"/>
    </row>
    <row r="83" spans="2:28" s="330" customFormat="1" ht="11.25" x14ac:dyDescent="0.2">
      <c r="B83" s="405"/>
      <c r="C83" s="372"/>
      <c r="D83" s="372"/>
      <c r="E83" s="402"/>
      <c r="F83" s="486"/>
      <c r="G83" s="487"/>
      <c r="H83" s="486"/>
      <c r="I83" s="487"/>
      <c r="J83" s="486"/>
      <c r="K83" s="487"/>
      <c r="L83" s="486"/>
      <c r="M83" s="487"/>
      <c r="N83" s="486"/>
      <c r="O83" s="487"/>
      <c r="P83" s="486"/>
      <c r="Q83" s="487"/>
      <c r="R83" s="486"/>
      <c r="S83" s="487"/>
      <c r="T83" s="486"/>
      <c r="U83" s="487"/>
      <c r="V83" s="486"/>
      <c r="W83" s="487"/>
      <c r="X83" s="486"/>
      <c r="Y83" s="487"/>
      <c r="Z83" s="486"/>
      <c r="AA83" s="487"/>
    </row>
    <row r="84" spans="2:28" s="330" customFormat="1" ht="11.25" x14ac:dyDescent="0.2">
      <c r="B84" s="406"/>
      <c r="C84" s="372"/>
      <c r="D84" s="372"/>
      <c r="E84" s="486"/>
      <c r="F84" s="487"/>
      <c r="G84" s="486"/>
      <c r="H84" s="487"/>
      <c r="I84" s="486"/>
      <c r="J84" s="487"/>
      <c r="K84" s="486"/>
      <c r="L84" s="487"/>
      <c r="M84" s="486"/>
      <c r="N84" s="487"/>
      <c r="O84" s="486"/>
      <c r="P84" s="487"/>
      <c r="Q84" s="486"/>
      <c r="R84" s="487"/>
      <c r="S84" s="486"/>
      <c r="T84" s="487"/>
      <c r="U84" s="486"/>
      <c r="V84" s="487"/>
      <c r="W84" s="486"/>
      <c r="X84" s="487"/>
      <c r="Y84" s="486"/>
      <c r="Z84" s="487"/>
      <c r="AA84" s="402"/>
    </row>
    <row r="85" spans="2:28" s="330" customFormat="1" ht="11.25" x14ac:dyDescent="0.2">
      <c r="B85" s="405"/>
      <c r="C85" s="372"/>
      <c r="D85" s="372"/>
      <c r="E85" s="402"/>
      <c r="F85" s="486"/>
      <c r="G85" s="487"/>
      <c r="H85" s="486"/>
      <c r="I85" s="487"/>
      <c r="J85" s="486"/>
      <c r="K85" s="487"/>
      <c r="L85" s="486"/>
      <c r="M85" s="487"/>
      <c r="N85" s="486"/>
      <c r="O85" s="487"/>
      <c r="P85" s="486"/>
      <c r="Q85" s="487"/>
      <c r="R85" s="486"/>
      <c r="S85" s="487"/>
      <c r="T85" s="486"/>
      <c r="U85" s="487"/>
      <c r="V85" s="486"/>
      <c r="W85" s="487"/>
      <c r="X85" s="486"/>
      <c r="Y85" s="487"/>
      <c r="Z85" s="486"/>
      <c r="AA85" s="487"/>
    </row>
    <row r="86" spans="2:28" s="330" customFormat="1" ht="11.25" x14ac:dyDescent="0.2">
      <c r="B86" s="406"/>
      <c r="C86" s="372"/>
      <c r="D86" s="372"/>
      <c r="E86" s="486"/>
      <c r="F86" s="487"/>
      <c r="G86" s="486"/>
      <c r="H86" s="487"/>
      <c r="I86" s="486"/>
      <c r="J86" s="487"/>
      <c r="K86" s="486"/>
      <c r="L86" s="487"/>
      <c r="M86" s="486"/>
      <c r="N86" s="487"/>
      <c r="O86" s="486"/>
      <c r="P86" s="487"/>
      <c r="Q86" s="486"/>
      <c r="R86" s="487"/>
      <c r="S86" s="486"/>
      <c r="T86" s="487"/>
      <c r="U86" s="486"/>
      <c r="V86" s="487"/>
      <c r="W86" s="486"/>
      <c r="X86" s="487"/>
      <c r="Y86" s="486"/>
      <c r="Z86" s="487"/>
      <c r="AA86" s="402"/>
    </row>
    <row r="87" spans="2:28" s="330" customFormat="1" ht="11.25" x14ac:dyDescent="0.2">
      <c r="B87" s="405"/>
      <c r="C87" s="372"/>
      <c r="D87" s="372"/>
      <c r="E87" s="402"/>
      <c r="F87" s="486"/>
      <c r="G87" s="487"/>
      <c r="H87" s="486"/>
      <c r="I87" s="487"/>
      <c r="J87" s="486"/>
      <c r="K87" s="487"/>
      <c r="L87" s="486"/>
      <c r="M87" s="487"/>
      <c r="N87" s="486"/>
      <c r="O87" s="487"/>
      <c r="P87" s="486"/>
      <c r="Q87" s="487"/>
      <c r="R87" s="486"/>
      <c r="S87" s="487"/>
      <c r="T87" s="486"/>
      <c r="U87" s="487"/>
      <c r="V87" s="486"/>
      <c r="W87" s="487"/>
      <c r="X87" s="486"/>
      <c r="Y87" s="487"/>
      <c r="Z87" s="486"/>
      <c r="AA87" s="487"/>
    </row>
    <row r="88" spans="2:28" s="330" customFormat="1" ht="11.25" x14ac:dyDescent="0.2">
      <c r="B88" s="406"/>
      <c r="C88" s="372"/>
      <c r="D88" s="372"/>
      <c r="E88" s="486"/>
      <c r="F88" s="487"/>
      <c r="G88" s="486"/>
      <c r="H88" s="487"/>
      <c r="I88" s="486"/>
      <c r="J88" s="487"/>
      <c r="K88" s="486"/>
      <c r="L88" s="487"/>
      <c r="M88" s="486"/>
      <c r="N88" s="487"/>
      <c r="O88" s="486"/>
      <c r="P88" s="487"/>
      <c r="Q88" s="486"/>
      <c r="R88" s="487"/>
      <c r="S88" s="486"/>
      <c r="T88" s="487"/>
      <c r="U88" s="486"/>
      <c r="V88" s="487"/>
      <c r="W88" s="486"/>
      <c r="X88" s="487"/>
      <c r="Y88" s="486"/>
      <c r="Z88" s="487"/>
      <c r="AA88" s="402"/>
    </row>
    <row r="89" spans="2:28" s="330" customFormat="1" ht="11.25" x14ac:dyDescent="0.2">
      <c r="B89" s="405"/>
      <c r="C89" s="372"/>
      <c r="D89" s="372"/>
      <c r="E89" s="402"/>
      <c r="F89" s="486"/>
      <c r="G89" s="487"/>
      <c r="H89" s="486"/>
      <c r="I89" s="487"/>
      <c r="J89" s="486"/>
      <c r="K89" s="487"/>
      <c r="L89" s="486"/>
      <c r="M89" s="487"/>
      <c r="N89" s="486"/>
      <c r="O89" s="487"/>
      <c r="P89" s="486"/>
      <c r="Q89" s="487"/>
      <c r="R89" s="486"/>
      <c r="S89" s="487"/>
      <c r="T89" s="486"/>
      <c r="U89" s="487"/>
      <c r="V89" s="486"/>
      <c r="W89" s="487"/>
      <c r="X89" s="486"/>
      <c r="Y89" s="487"/>
      <c r="Z89" s="486"/>
      <c r="AA89" s="487"/>
    </row>
    <row r="90" spans="2:28" s="330" customFormat="1" ht="11.25" x14ac:dyDescent="0.2">
      <c r="B90" s="406"/>
      <c r="C90" s="372"/>
      <c r="D90" s="372"/>
      <c r="E90" s="486"/>
      <c r="F90" s="487"/>
      <c r="G90" s="486"/>
      <c r="H90" s="487"/>
      <c r="I90" s="486"/>
      <c r="J90" s="487"/>
      <c r="K90" s="486"/>
      <c r="L90" s="487"/>
      <c r="M90" s="486"/>
      <c r="N90" s="487"/>
      <c r="O90" s="486"/>
      <c r="P90" s="487"/>
      <c r="Q90" s="486"/>
      <c r="R90" s="487"/>
      <c r="S90" s="486"/>
      <c r="T90" s="487"/>
      <c r="U90" s="486"/>
      <c r="V90" s="487"/>
      <c r="W90" s="486"/>
      <c r="X90" s="487"/>
      <c r="Y90" s="486"/>
      <c r="Z90" s="487"/>
      <c r="AA90" s="402"/>
    </row>
    <row r="91" spans="2:28" s="330" customFormat="1" ht="11.25" x14ac:dyDescent="0.2">
      <c r="B91" s="405"/>
      <c r="C91" s="372"/>
      <c r="D91" s="372"/>
      <c r="E91" s="402"/>
      <c r="F91" s="486"/>
      <c r="G91" s="487"/>
      <c r="H91" s="486"/>
      <c r="I91" s="487"/>
      <c r="J91" s="486"/>
      <c r="K91" s="487"/>
      <c r="L91" s="486"/>
      <c r="M91" s="487"/>
      <c r="N91" s="486"/>
      <c r="O91" s="487"/>
      <c r="P91" s="486"/>
      <c r="Q91" s="487"/>
      <c r="R91" s="486"/>
      <c r="S91" s="487"/>
      <c r="T91" s="486"/>
      <c r="U91" s="487"/>
      <c r="V91" s="486"/>
      <c r="W91" s="487"/>
      <c r="X91" s="486"/>
      <c r="Y91" s="487"/>
      <c r="Z91" s="486"/>
      <c r="AA91" s="487"/>
    </row>
    <row r="92" spans="2:28" s="330" customFormat="1" ht="11.25" x14ac:dyDescent="0.2">
      <c r="B92" s="406"/>
      <c r="C92" s="372"/>
      <c r="D92" s="372"/>
      <c r="E92" s="486"/>
      <c r="F92" s="487"/>
      <c r="G92" s="486"/>
      <c r="H92" s="487"/>
      <c r="I92" s="486"/>
      <c r="J92" s="487"/>
      <c r="K92" s="486"/>
      <c r="L92" s="487"/>
      <c r="M92" s="486"/>
      <c r="N92" s="487"/>
      <c r="O92" s="486"/>
      <c r="P92" s="487"/>
      <c r="Q92" s="486"/>
      <c r="R92" s="487"/>
      <c r="S92" s="486"/>
      <c r="T92" s="487"/>
      <c r="U92" s="486"/>
      <c r="V92" s="487"/>
      <c r="W92" s="486"/>
      <c r="X92" s="487"/>
      <c r="Y92" s="486"/>
      <c r="Z92" s="487"/>
      <c r="AA92" s="402"/>
    </row>
    <row r="93" spans="2:28" s="330" customFormat="1" ht="11.25" x14ac:dyDescent="0.2">
      <c r="B93" s="405"/>
      <c r="C93" s="372"/>
      <c r="D93" s="372"/>
      <c r="E93" s="402"/>
      <c r="F93" s="486"/>
      <c r="G93" s="487"/>
      <c r="H93" s="486"/>
      <c r="I93" s="487"/>
      <c r="J93" s="486"/>
      <c r="K93" s="487"/>
      <c r="L93" s="486"/>
      <c r="M93" s="487"/>
      <c r="N93" s="486"/>
      <c r="O93" s="487"/>
      <c r="P93" s="486"/>
      <c r="Q93" s="487"/>
      <c r="R93" s="486"/>
      <c r="S93" s="487"/>
      <c r="T93" s="486"/>
      <c r="U93" s="487"/>
      <c r="V93" s="486"/>
      <c r="W93" s="487"/>
      <c r="X93" s="486"/>
      <c r="Y93" s="487"/>
      <c r="Z93" s="486"/>
      <c r="AA93" s="487"/>
    </row>
    <row r="94" spans="2:28" x14ac:dyDescent="0.2">
      <c r="B94" s="406"/>
      <c r="C94" s="372"/>
      <c r="D94" s="372"/>
      <c r="E94" s="486"/>
      <c r="F94" s="487"/>
      <c r="G94" s="486"/>
      <c r="H94" s="487"/>
      <c r="I94" s="486"/>
      <c r="J94" s="487"/>
      <c r="K94" s="486"/>
      <c r="L94" s="487"/>
      <c r="M94" s="486"/>
      <c r="N94" s="487"/>
      <c r="O94" s="486"/>
      <c r="P94" s="487"/>
      <c r="Q94" s="486"/>
      <c r="R94" s="487"/>
      <c r="S94" s="486"/>
      <c r="T94" s="487"/>
      <c r="U94" s="486"/>
      <c r="V94" s="487"/>
      <c r="W94" s="486"/>
      <c r="X94" s="487"/>
      <c r="Y94" s="486"/>
      <c r="Z94" s="487"/>
      <c r="AA94" s="402"/>
      <c r="AB94" s="330"/>
    </row>
    <row r="95" spans="2:28" x14ac:dyDescent="0.2">
      <c r="B95" s="405"/>
      <c r="C95" s="372"/>
      <c r="D95" s="372"/>
      <c r="E95" s="402"/>
      <c r="F95" s="486"/>
      <c r="G95" s="487"/>
      <c r="H95" s="486"/>
      <c r="I95" s="487"/>
      <c r="J95" s="486"/>
      <c r="K95" s="487"/>
      <c r="L95" s="486"/>
      <c r="M95" s="487"/>
      <c r="N95" s="486"/>
      <c r="O95" s="487"/>
      <c r="P95" s="486"/>
      <c r="Q95" s="487"/>
      <c r="R95" s="486"/>
      <c r="S95" s="487"/>
      <c r="T95" s="486"/>
      <c r="U95" s="487"/>
      <c r="V95" s="486"/>
      <c r="W95" s="487"/>
      <c r="X95" s="486"/>
      <c r="Y95" s="487"/>
      <c r="Z95" s="486"/>
      <c r="AA95" s="487"/>
      <c r="AB95" s="330"/>
    </row>
    <row r="96" spans="2:28" x14ac:dyDescent="0.2">
      <c r="B96" s="406"/>
      <c r="C96" s="372"/>
      <c r="D96" s="372"/>
      <c r="E96" s="486"/>
      <c r="F96" s="487"/>
      <c r="G96" s="486"/>
      <c r="H96" s="487"/>
      <c r="I96" s="486"/>
      <c r="J96" s="487"/>
      <c r="K96" s="486"/>
      <c r="L96" s="487"/>
      <c r="M96" s="486"/>
      <c r="N96" s="487"/>
      <c r="O96" s="486"/>
      <c r="P96" s="487"/>
      <c r="Q96" s="486"/>
      <c r="R96" s="487"/>
      <c r="S96" s="486"/>
      <c r="T96" s="487"/>
      <c r="U96" s="486"/>
      <c r="V96" s="487"/>
      <c r="W96" s="486"/>
      <c r="X96" s="487"/>
      <c r="Y96" s="486"/>
      <c r="Z96" s="487"/>
      <c r="AA96" s="402"/>
      <c r="AB96" s="330"/>
    </row>
    <row r="97" spans="2:28" x14ac:dyDescent="0.2">
      <c r="B97" s="405"/>
      <c r="C97" s="372"/>
      <c r="D97" s="372"/>
      <c r="E97" s="402"/>
      <c r="F97" s="486"/>
      <c r="G97" s="487"/>
      <c r="H97" s="486"/>
      <c r="I97" s="487"/>
      <c r="J97" s="486"/>
      <c r="K97" s="487"/>
      <c r="L97" s="486"/>
      <c r="M97" s="487"/>
      <c r="N97" s="486"/>
      <c r="O97" s="487"/>
      <c r="P97" s="486"/>
      <c r="Q97" s="487"/>
      <c r="R97" s="486"/>
      <c r="S97" s="487"/>
      <c r="T97" s="486"/>
      <c r="U97" s="487"/>
      <c r="V97" s="486"/>
      <c r="W97" s="487"/>
      <c r="X97" s="486"/>
      <c r="Y97" s="487"/>
      <c r="Z97" s="486"/>
      <c r="AA97" s="487"/>
      <c r="AB97" s="330"/>
    </row>
    <row r="98" spans="2:28" x14ac:dyDescent="0.2">
      <c r="B98" s="406"/>
      <c r="C98" s="372"/>
      <c r="D98" s="372"/>
      <c r="E98" s="486"/>
      <c r="F98" s="487"/>
      <c r="G98" s="486"/>
      <c r="H98" s="487"/>
      <c r="I98" s="486"/>
      <c r="J98" s="487"/>
      <c r="K98" s="486"/>
      <c r="L98" s="487"/>
      <c r="M98" s="486"/>
      <c r="N98" s="487"/>
      <c r="O98" s="486"/>
      <c r="P98" s="487"/>
      <c r="Q98" s="486"/>
      <c r="R98" s="487"/>
      <c r="S98" s="486"/>
      <c r="T98" s="487"/>
      <c r="U98" s="486"/>
      <c r="V98" s="487"/>
      <c r="W98" s="486"/>
      <c r="X98" s="487"/>
      <c r="Y98" s="486"/>
      <c r="Z98" s="487"/>
      <c r="AA98" s="402"/>
      <c r="AB98" s="330"/>
    </row>
    <row r="99" spans="2:28" x14ac:dyDescent="0.2">
      <c r="B99" s="405"/>
      <c r="C99" s="372"/>
      <c r="D99" s="372"/>
      <c r="E99" s="402"/>
      <c r="F99" s="486"/>
      <c r="G99" s="487"/>
      <c r="H99" s="486"/>
      <c r="I99" s="487"/>
      <c r="J99" s="486"/>
      <c r="K99" s="487"/>
      <c r="L99" s="486"/>
      <c r="M99" s="487"/>
      <c r="N99" s="486"/>
      <c r="O99" s="487"/>
      <c r="P99" s="486"/>
      <c r="Q99" s="487"/>
      <c r="R99" s="486"/>
      <c r="S99" s="487"/>
      <c r="T99" s="486"/>
      <c r="U99" s="487"/>
      <c r="V99" s="486"/>
      <c r="W99" s="487"/>
      <c r="X99" s="486"/>
      <c r="Y99" s="487"/>
      <c r="Z99" s="486"/>
      <c r="AA99" s="487"/>
      <c r="AB99" s="330"/>
    </row>
    <row r="100" spans="2:28" x14ac:dyDescent="0.2">
      <c r="B100" s="406"/>
      <c r="C100" s="372"/>
      <c r="D100" s="372"/>
      <c r="E100" s="486"/>
      <c r="F100" s="487"/>
      <c r="G100" s="486"/>
      <c r="H100" s="487"/>
      <c r="I100" s="486"/>
      <c r="J100" s="487"/>
      <c r="K100" s="486"/>
      <c r="L100" s="487"/>
      <c r="M100" s="486"/>
      <c r="N100" s="487"/>
      <c r="O100" s="486"/>
      <c r="P100" s="487"/>
      <c r="Q100" s="486"/>
      <c r="R100" s="487"/>
      <c r="S100" s="486"/>
      <c r="T100" s="487"/>
      <c r="U100" s="486"/>
      <c r="V100" s="487"/>
      <c r="W100" s="486"/>
      <c r="X100" s="487"/>
      <c r="Y100" s="486"/>
      <c r="Z100" s="487"/>
      <c r="AA100" s="402"/>
      <c r="AB100" s="330"/>
    </row>
    <row r="101" spans="2:28" x14ac:dyDescent="0.2">
      <c r="B101" s="405"/>
      <c r="C101" s="372"/>
      <c r="D101" s="372"/>
      <c r="E101" s="402"/>
      <c r="F101" s="486"/>
      <c r="G101" s="487"/>
      <c r="H101" s="486"/>
      <c r="I101" s="487"/>
      <c r="J101" s="486"/>
      <c r="K101" s="487"/>
      <c r="L101" s="486"/>
      <c r="M101" s="487"/>
      <c r="N101" s="486"/>
      <c r="O101" s="487"/>
      <c r="P101" s="486"/>
      <c r="Q101" s="487"/>
      <c r="R101" s="486"/>
      <c r="S101" s="487"/>
      <c r="T101" s="486"/>
      <c r="U101" s="487"/>
      <c r="V101" s="486"/>
      <c r="W101" s="487"/>
      <c r="X101" s="486"/>
      <c r="Y101" s="487"/>
      <c r="Z101" s="486"/>
      <c r="AA101" s="487"/>
      <c r="AB101" s="330"/>
    </row>
    <row r="102" spans="2:28" x14ac:dyDescent="0.2">
      <c r="B102" s="406"/>
      <c r="C102" s="372"/>
      <c r="D102" s="372"/>
      <c r="E102" s="486"/>
      <c r="F102" s="487"/>
      <c r="G102" s="486"/>
      <c r="H102" s="487"/>
      <c r="I102" s="486"/>
      <c r="J102" s="487"/>
      <c r="K102" s="486"/>
      <c r="L102" s="487"/>
      <c r="M102" s="486"/>
      <c r="N102" s="487"/>
      <c r="O102" s="486"/>
      <c r="P102" s="487"/>
      <c r="Q102" s="486"/>
      <c r="R102" s="487"/>
      <c r="S102" s="486"/>
      <c r="T102" s="487"/>
      <c r="U102" s="486"/>
      <c r="V102" s="487"/>
      <c r="W102" s="486"/>
      <c r="X102" s="487"/>
      <c r="Y102" s="486"/>
      <c r="Z102" s="487"/>
      <c r="AA102" s="402"/>
      <c r="AB102" s="330"/>
    </row>
    <row r="103" spans="2:28" x14ac:dyDescent="0.2">
      <c r="B103" s="405"/>
      <c r="C103" s="372"/>
      <c r="D103" s="372"/>
      <c r="E103" s="402"/>
      <c r="F103" s="486"/>
      <c r="G103" s="487"/>
      <c r="H103" s="486"/>
      <c r="I103" s="487"/>
      <c r="J103" s="486"/>
      <c r="K103" s="487"/>
      <c r="L103" s="486"/>
      <c r="M103" s="487"/>
      <c r="N103" s="486"/>
      <c r="O103" s="487"/>
      <c r="P103" s="486"/>
      <c r="Q103" s="487"/>
      <c r="R103" s="486"/>
      <c r="S103" s="487"/>
      <c r="T103" s="486"/>
      <c r="U103" s="487"/>
      <c r="V103" s="486"/>
      <c r="W103" s="487"/>
      <c r="X103" s="486"/>
      <c r="Y103" s="487"/>
      <c r="Z103" s="486"/>
      <c r="AA103" s="487"/>
      <c r="AB103" s="330"/>
    </row>
    <row r="104" spans="2:28" x14ac:dyDescent="0.2">
      <c r="B104" s="406"/>
      <c r="C104" s="372"/>
      <c r="D104" s="372"/>
      <c r="E104" s="486"/>
      <c r="F104" s="487"/>
      <c r="G104" s="486"/>
      <c r="H104" s="487"/>
      <c r="I104" s="486"/>
      <c r="J104" s="487"/>
      <c r="K104" s="486"/>
      <c r="L104" s="487"/>
      <c r="M104" s="486"/>
      <c r="N104" s="487"/>
      <c r="O104" s="486"/>
      <c r="P104" s="487"/>
      <c r="Q104" s="486"/>
      <c r="R104" s="487"/>
      <c r="S104" s="486"/>
      <c r="T104" s="487"/>
      <c r="U104" s="486"/>
      <c r="V104" s="487"/>
      <c r="W104" s="486"/>
      <c r="X104" s="487"/>
      <c r="Y104" s="486"/>
      <c r="Z104" s="487"/>
      <c r="AA104" s="402"/>
      <c r="AB104" s="330"/>
    </row>
    <row r="105" spans="2:28" x14ac:dyDescent="0.2">
      <c r="B105" s="405"/>
      <c r="C105" s="372"/>
      <c r="D105" s="372"/>
      <c r="E105" s="402"/>
      <c r="F105" s="486"/>
      <c r="G105" s="487"/>
      <c r="H105" s="486"/>
      <c r="I105" s="487"/>
      <c r="J105" s="486"/>
      <c r="K105" s="487"/>
      <c r="L105" s="486"/>
      <c r="M105" s="487"/>
      <c r="N105" s="486"/>
      <c r="O105" s="487"/>
      <c r="P105" s="486"/>
      <c r="Q105" s="487"/>
      <c r="R105" s="486"/>
      <c r="S105" s="487"/>
      <c r="T105" s="486"/>
      <c r="U105" s="487"/>
      <c r="V105" s="486"/>
      <c r="W105" s="487"/>
      <c r="X105" s="486"/>
      <c r="Y105" s="487"/>
      <c r="Z105" s="486"/>
      <c r="AA105" s="487"/>
      <c r="AB105" s="330"/>
    </row>
    <row r="106" spans="2:28" x14ac:dyDescent="0.2">
      <c r="B106" s="406"/>
      <c r="C106" s="372"/>
      <c r="D106" s="372"/>
      <c r="E106" s="486"/>
      <c r="F106" s="487"/>
      <c r="G106" s="486"/>
      <c r="H106" s="487"/>
      <c r="I106" s="486"/>
      <c r="J106" s="487"/>
      <c r="K106" s="486"/>
      <c r="L106" s="487"/>
      <c r="M106" s="486"/>
      <c r="N106" s="487"/>
      <c r="O106" s="486"/>
      <c r="P106" s="487"/>
      <c r="Q106" s="486"/>
      <c r="R106" s="487"/>
      <c r="S106" s="486"/>
      <c r="T106" s="487"/>
      <c r="U106" s="486"/>
      <c r="V106" s="487"/>
      <c r="W106" s="486"/>
      <c r="X106" s="487"/>
      <c r="Y106" s="486"/>
      <c r="Z106" s="487"/>
      <c r="AA106" s="402"/>
      <c r="AB106" s="330"/>
    </row>
    <row r="107" spans="2:28" x14ac:dyDescent="0.2">
      <c r="B107" s="405"/>
      <c r="C107" s="372"/>
      <c r="D107" s="372"/>
      <c r="E107" s="402"/>
      <c r="F107" s="486"/>
      <c r="G107" s="487"/>
      <c r="H107" s="486"/>
      <c r="I107" s="487"/>
      <c r="J107" s="486"/>
      <c r="K107" s="487"/>
      <c r="L107" s="486"/>
      <c r="M107" s="487"/>
      <c r="N107" s="486"/>
      <c r="O107" s="487"/>
      <c r="P107" s="486"/>
      <c r="Q107" s="487"/>
      <c r="R107" s="486"/>
      <c r="S107" s="487"/>
      <c r="T107" s="486"/>
      <c r="U107" s="487"/>
      <c r="V107" s="486"/>
      <c r="W107" s="487"/>
      <c r="X107" s="486"/>
      <c r="Y107" s="487"/>
      <c r="Z107" s="486"/>
      <c r="AA107" s="487"/>
      <c r="AB107" s="330"/>
    </row>
    <row r="108" spans="2:28" x14ac:dyDescent="0.2">
      <c r="B108" s="406"/>
      <c r="C108" s="372"/>
      <c r="D108" s="372"/>
      <c r="E108" s="486"/>
      <c r="F108" s="487"/>
      <c r="G108" s="486"/>
      <c r="H108" s="487"/>
      <c r="I108" s="486"/>
      <c r="J108" s="487"/>
      <c r="K108" s="486"/>
      <c r="L108" s="487"/>
      <c r="M108" s="486"/>
      <c r="N108" s="487"/>
      <c r="O108" s="486"/>
      <c r="P108" s="487"/>
      <c r="Q108" s="486"/>
      <c r="R108" s="487"/>
      <c r="S108" s="486"/>
      <c r="T108" s="487"/>
      <c r="U108" s="486"/>
      <c r="V108" s="487"/>
      <c r="W108" s="486"/>
      <c r="X108" s="487"/>
      <c r="Y108" s="486"/>
      <c r="Z108" s="487"/>
      <c r="AA108" s="402"/>
      <c r="AB108" s="330"/>
    </row>
    <row r="109" spans="2:28" x14ac:dyDescent="0.2">
      <c r="B109" s="405"/>
      <c r="C109" s="372"/>
      <c r="D109" s="372"/>
      <c r="E109" s="402"/>
      <c r="F109" s="486"/>
      <c r="G109" s="487"/>
      <c r="H109" s="486"/>
      <c r="I109" s="487"/>
      <c r="J109" s="486"/>
      <c r="K109" s="487"/>
      <c r="L109" s="486"/>
      <c r="M109" s="487"/>
      <c r="N109" s="486"/>
      <c r="O109" s="487"/>
      <c r="P109" s="486"/>
      <c r="Q109" s="487"/>
      <c r="R109" s="486"/>
      <c r="S109" s="487"/>
      <c r="T109" s="486"/>
      <c r="U109" s="487"/>
      <c r="V109" s="486"/>
      <c r="W109" s="487"/>
      <c r="X109" s="486"/>
      <c r="Y109" s="487"/>
      <c r="Z109" s="486"/>
      <c r="AA109" s="487"/>
      <c r="AB109" s="330"/>
    </row>
    <row r="110" spans="2:28" x14ac:dyDescent="0.2">
      <c r="B110" s="406"/>
      <c r="C110" s="372"/>
      <c r="D110" s="372"/>
      <c r="E110" s="486"/>
      <c r="F110" s="487"/>
      <c r="G110" s="486"/>
      <c r="H110" s="487"/>
      <c r="I110" s="486"/>
      <c r="J110" s="487"/>
      <c r="K110" s="486"/>
      <c r="L110" s="487"/>
      <c r="M110" s="486"/>
      <c r="N110" s="487"/>
      <c r="O110" s="486"/>
      <c r="P110" s="487"/>
      <c r="Q110" s="486"/>
      <c r="R110" s="487"/>
      <c r="S110" s="486"/>
      <c r="T110" s="487"/>
      <c r="U110" s="486"/>
      <c r="V110" s="487"/>
      <c r="W110" s="486"/>
      <c r="X110" s="487"/>
      <c r="Y110" s="486"/>
      <c r="Z110" s="487"/>
      <c r="AA110" s="402"/>
      <c r="AB110" s="330"/>
    </row>
    <row r="111" spans="2:28" x14ac:dyDescent="0.2">
      <c r="B111" s="405"/>
      <c r="C111" s="372"/>
      <c r="D111" s="372"/>
      <c r="E111" s="402"/>
      <c r="F111" s="486"/>
      <c r="G111" s="487"/>
      <c r="H111" s="486"/>
      <c r="I111" s="487"/>
      <c r="J111" s="486"/>
      <c r="K111" s="487"/>
      <c r="L111" s="486"/>
      <c r="M111" s="487"/>
      <c r="N111" s="486"/>
      <c r="O111" s="487"/>
      <c r="P111" s="486"/>
      <c r="Q111" s="487"/>
      <c r="R111" s="486"/>
      <c r="S111" s="487"/>
      <c r="T111" s="486"/>
      <c r="U111" s="487"/>
      <c r="V111" s="486"/>
      <c r="W111" s="487"/>
      <c r="X111" s="486"/>
      <c r="Y111" s="487"/>
      <c r="Z111" s="486"/>
      <c r="AA111" s="487"/>
      <c r="AB111" s="330"/>
    </row>
    <row r="112" spans="2:28" x14ac:dyDescent="0.2">
      <c r="B112" s="406"/>
      <c r="C112" s="372"/>
      <c r="D112" s="372"/>
      <c r="E112" s="486"/>
      <c r="F112" s="487"/>
      <c r="G112" s="486"/>
      <c r="H112" s="487"/>
      <c r="I112" s="486"/>
      <c r="J112" s="487"/>
      <c r="K112" s="486"/>
      <c r="L112" s="487"/>
      <c r="M112" s="486"/>
      <c r="N112" s="487"/>
      <c r="O112" s="486"/>
      <c r="P112" s="487"/>
      <c r="Q112" s="486"/>
      <c r="R112" s="487"/>
      <c r="S112" s="486"/>
      <c r="T112" s="487"/>
      <c r="U112" s="486"/>
      <c r="V112" s="487"/>
      <c r="W112" s="486"/>
      <c r="X112" s="487"/>
      <c r="Y112" s="486"/>
      <c r="Z112" s="487"/>
      <c r="AA112" s="402"/>
      <c r="AB112" s="330"/>
    </row>
    <row r="113" spans="2:28" x14ac:dyDescent="0.2">
      <c r="B113" s="405"/>
      <c r="C113" s="372"/>
      <c r="D113" s="372"/>
      <c r="E113" s="402"/>
      <c r="F113" s="486"/>
      <c r="G113" s="487"/>
      <c r="H113" s="486"/>
      <c r="I113" s="487"/>
      <c r="J113" s="486"/>
      <c r="K113" s="487"/>
      <c r="L113" s="486"/>
      <c r="M113" s="487"/>
      <c r="N113" s="486"/>
      <c r="O113" s="487"/>
      <c r="P113" s="486"/>
      <c r="Q113" s="487"/>
      <c r="R113" s="486"/>
      <c r="S113" s="487"/>
      <c r="T113" s="486"/>
      <c r="U113" s="487"/>
      <c r="V113" s="486"/>
      <c r="W113" s="487"/>
      <c r="X113" s="486"/>
      <c r="Y113" s="487"/>
      <c r="Z113" s="486"/>
      <c r="AA113" s="487"/>
      <c r="AB113" s="330"/>
    </row>
    <row r="114" spans="2:28" x14ac:dyDescent="0.2">
      <c r="B114" s="406"/>
      <c r="C114" s="372"/>
      <c r="D114" s="372"/>
      <c r="E114" s="486"/>
      <c r="F114" s="487"/>
      <c r="G114" s="486"/>
      <c r="H114" s="487"/>
      <c r="I114" s="486"/>
      <c r="J114" s="487"/>
      <c r="K114" s="486"/>
      <c r="L114" s="487"/>
      <c r="M114" s="486"/>
      <c r="N114" s="487"/>
      <c r="O114" s="486"/>
      <c r="P114" s="487"/>
      <c r="Q114" s="486"/>
      <c r="R114" s="487"/>
      <c r="S114" s="486"/>
      <c r="T114" s="487"/>
      <c r="U114" s="486"/>
      <c r="V114" s="487"/>
      <c r="W114" s="486"/>
      <c r="X114" s="487"/>
      <c r="Y114" s="486"/>
      <c r="Z114" s="487"/>
      <c r="AA114" s="402"/>
      <c r="AB114" s="330"/>
    </row>
    <row r="115" spans="2:28" x14ac:dyDescent="0.2">
      <c r="B115" s="405"/>
      <c r="C115" s="372"/>
      <c r="D115" s="372"/>
      <c r="E115" s="402"/>
      <c r="F115" s="486"/>
      <c r="G115" s="487"/>
      <c r="H115" s="486"/>
      <c r="I115" s="487"/>
      <c r="J115" s="486"/>
      <c r="K115" s="487"/>
      <c r="L115" s="486"/>
      <c r="M115" s="487"/>
      <c r="N115" s="486"/>
      <c r="O115" s="487"/>
      <c r="P115" s="486"/>
      <c r="Q115" s="487"/>
      <c r="R115" s="486"/>
      <c r="S115" s="487"/>
      <c r="T115" s="486"/>
      <c r="U115" s="487"/>
      <c r="V115" s="486"/>
      <c r="W115" s="487"/>
      <c r="X115" s="486"/>
      <c r="Y115" s="487"/>
      <c r="Z115" s="486"/>
      <c r="AA115" s="487"/>
      <c r="AB115" s="330"/>
    </row>
    <row r="116" spans="2:28" x14ac:dyDescent="0.2">
      <c r="B116" s="406"/>
      <c r="C116" s="372"/>
      <c r="D116" s="372"/>
      <c r="E116" s="486"/>
      <c r="F116" s="487"/>
      <c r="G116" s="486"/>
      <c r="H116" s="487"/>
      <c r="I116" s="486"/>
      <c r="J116" s="487"/>
      <c r="K116" s="486"/>
      <c r="L116" s="487"/>
      <c r="M116" s="486"/>
      <c r="N116" s="487"/>
      <c r="O116" s="486"/>
      <c r="P116" s="487"/>
      <c r="Q116" s="486"/>
      <c r="R116" s="487"/>
      <c r="S116" s="486"/>
      <c r="T116" s="487"/>
      <c r="U116" s="486"/>
      <c r="V116" s="487"/>
      <c r="W116" s="486"/>
      <c r="X116" s="487"/>
      <c r="Y116" s="486"/>
      <c r="Z116" s="487"/>
      <c r="AA116" s="402"/>
      <c r="AB116" s="330"/>
    </row>
    <row r="117" spans="2:28" x14ac:dyDescent="0.2">
      <c r="B117" s="405"/>
      <c r="C117" s="372"/>
      <c r="D117" s="372"/>
      <c r="E117" s="402"/>
      <c r="F117" s="486"/>
      <c r="G117" s="487"/>
      <c r="H117" s="486"/>
      <c r="I117" s="487"/>
      <c r="J117" s="486"/>
      <c r="K117" s="487"/>
      <c r="L117" s="486"/>
      <c r="M117" s="487"/>
      <c r="N117" s="486"/>
      <c r="O117" s="487"/>
      <c r="P117" s="486"/>
      <c r="Q117" s="487"/>
      <c r="R117" s="486"/>
      <c r="S117" s="487"/>
      <c r="T117" s="486"/>
      <c r="U117" s="487"/>
      <c r="V117" s="486"/>
      <c r="W117" s="487"/>
      <c r="X117" s="486"/>
      <c r="Y117" s="487"/>
      <c r="Z117" s="486"/>
      <c r="AA117" s="487"/>
      <c r="AB117" s="330"/>
    </row>
    <row r="118" spans="2:28" x14ac:dyDescent="0.2">
      <c r="B118" s="406"/>
      <c r="C118" s="372"/>
      <c r="D118" s="372"/>
      <c r="E118" s="486"/>
      <c r="F118" s="487"/>
      <c r="G118" s="486"/>
      <c r="H118" s="487"/>
      <c r="I118" s="486"/>
      <c r="J118" s="487"/>
      <c r="K118" s="486"/>
      <c r="L118" s="487"/>
      <c r="M118" s="486"/>
      <c r="N118" s="487"/>
      <c r="O118" s="486"/>
      <c r="P118" s="487"/>
      <c r="Q118" s="486"/>
      <c r="R118" s="487"/>
      <c r="S118" s="486"/>
      <c r="T118" s="487"/>
      <c r="U118" s="486"/>
      <c r="V118" s="487"/>
      <c r="W118" s="486"/>
      <c r="X118" s="487"/>
      <c r="Y118" s="486"/>
      <c r="Z118" s="487"/>
      <c r="AA118" s="402"/>
      <c r="AB118" s="330"/>
    </row>
    <row r="119" spans="2:28" x14ac:dyDescent="0.2">
      <c r="B119" s="405"/>
      <c r="C119" s="372"/>
      <c r="D119" s="372"/>
      <c r="E119" s="402"/>
      <c r="F119" s="486"/>
      <c r="G119" s="487"/>
      <c r="H119" s="486"/>
      <c r="I119" s="487"/>
      <c r="J119" s="486"/>
      <c r="K119" s="487"/>
      <c r="L119" s="486"/>
      <c r="M119" s="487"/>
      <c r="N119" s="486"/>
      <c r="O119" s="487"/>
      <c r="P119" s="486"/>
      <c r="Q119" s="487"/>
      <c r="R119" s="486"/>
      <c r="S119" s="487"/>
      <c r="T119" s="486"/>
      <c r="U119" s="487"/>
      <c r="V119" s="486"/>
      <c r="W119" s="487"/>
      <c r="X119" s="486"/>
      <c r="Y119" s="487"/>
      <c r="Z119" s="486"/>
      <c r="AA119" s="487"/>
      <c r="AB119" s="330"/>
    </row>
    <row r="120" spans="2:28" x14ac:dyDescent="0.2">
      <c r="B120" s="406"/>
      <c r="C120" s="372"/>
      <c r="D120" s="372"/>
      <c r="E120" s="486"/>
      <c r="F120" s="487"/>
      <c r="G120" s="486"/>
      <c r="H120" s="487"/>
      <c r="I120" s="486"/>
      <c r="J120" s="487"/>
      <c r="K120" s="486"/>
      <c r="L120" s="487"/>
      <c r="M120" s="486"/>
      <c r="N120" s="487"/>
      <c r="O120" s="486"/>
      <c r="P120" s="487"/>
      <c r="Q120" s="486"/>
      <c r="R120" s="487"/>
      <c r="S120" s="486"/>
      <c r="T120" s="487"/>
      <c r="U120" s="486"/>
      <c r="V120" s="487"/>
      <c r="W120" s="486"/>
      <c r="X120" s="487"/>
      <c r="Y120" s="486"/>
      <c r="Z120" s="487"/>
      <c r="AA120" s="402"/>
      <c r="AB120" s="330"/>
    </row>
    <row r="121" spans="2:28" x14ac:dyDescent="0.2">
      <c r="B121" s="405"/>
      <c r="C121" s="372"/>
      <c r="D121" s="372"/>
      <c r="E121" s="402"/>
      <c r="F121" s="486"/>
      <c r="G121" s="487"/>
      <c r="H121" s="486"/>
      <c r="I121" s="487"/>
      <c r="J121" s="486"/>
      <c r="K121" s="487"/>
      <c r="L121" s="486"/>
      <c r="M121" s="487"/>
      <c r="N121" s="486"/>
      <c r="O121" s="487"/>
      <c r="P121" s="486"/>
      <c r="Q121" s="487"/>
      <c r="R121" s="486"/>
      <c r="S121" s="487"/>
      <c r="T121" s="486"/>
      <c r="U121" s="487"/>
      <c r="V121" s="486"/>
      <c r="W121" s="487"/>
      <c r="X121" s="486"/>
      <c r="Y121" s="487"/>
      <c r="Z121" s="486"/>
      <c r="AA121" s="487"/>
      <c r="AB121" s="330"/>
    </row>
    <row r="122" spans="2:28" x14ac:dyDescent="0.2">
      <c r="B122" s="406"/>
      <c r="C122" s="372"/>
      <c r="D122" s="372"/>
      <c r="E122" s="486"/>
      <c r="F122" s="487"/>
      <c r="G122" s="486"/>
      <c r="H122" s="487"/>
      <c r="I122" s="486"/>
      <c r="J122" s="487"/>
      <c r="K122" s="486"/>
      <c r="L122" s="487"/>
      <c r="M122" s="486"/>
      <c r="N122" s="487"/>
      <c r="O122" s="486"/>
      <c r="P122" s="487"/>
      <c r="Q122" s="486"/>
      <c r="R122" s="487"/>
      <c r="S122" s="486"/>
      <c r="T122" s="487"/>
      <c r="U122" s="486"/>
      <c r="V122" s="487"/>
      <c r="W122" s="486"/>
      <c r="X122" s="487"/>
      <c r="Y122" s="486"/>
      <c r="Z122" s="487"/>
      <c r="AA122" s="402"/>
      <c r="AB122" s="330"/>
    </row>
    <row r="123" spans="2:28" x14ac:dyDescent="0.2">
      <c r="B123" s="405"/>
      <c r="C123" s="372"/>
      <c r="D123" s="372"/>
      <c r="E123" s="402"/>
      <c r="F123" s="486"/>
      <c r="G123" s="487"/>
      <c r="H123" s="486"/>
      <c r="I123" s="487"/>
      <c r="J123" s="486"/>
      <c r="K123" s="487"/>
      <c r="L123" s="486"/>
      <c r="M123" s="487"/>
      <c r="N123" s="486"/>
      <c r="O123" s="487"/>
      <c r="P123" s="486"/>
      <c r="Q123" s="487"/>
      <c r="R123" s="486"/>
      <c r="S123" s="487"/>
      <c r="T123" s="486"/>
      <c r="U123" s="487"/>
      <c r="V123" s="486"/>
      <c r="W123" s="487"/>
      <c r="X123" s="486"/>
      <c r="Y123" s="487"/>
      <c r="Z123" s="486"/>
      <c r="AA123" s="487"/>
      <c r="AB123" s="330"/>
    </row>
    <row r="124" spans="2:28" x14ac:dyDescent="0.2">
      <c r="B124" s="406"/>
      <c r="C124" s="372"/>
      <c r="D124" s="372"/>
      <c r="E124" s="486"/>
      <c r="F124" s="487"/>
      <c r="G124" s="486"/>
      <c r="H124" s="487"/>
      <c r="I124" s="486"/>
      <c r="J124" s="487"/>
      <c r="K124" s="486"/>
      <c r="L124" s="487"/>
      <c r="M124" s="486"/>
      <c r="N124" s="487"/>
      <c r="O124" s="486"/>
      <c r="P124" s="487"/>
      <c r="Q124" s="486"/>
      <c r="R124" s="487"/>
      <c r="S124" s="486"/>
      <c r="T124" s="487"/>
      <c r="U124" s="486"/>
      <c r="V124" s="487"/>
      <c r="W124" s="486"/>
      <c r="X124" s="487"/>
      <c r="Y124" s="486"/>
      <c r="Z124" s="487"/>
      <c r="AA124" s="402"/>
      <c r="AB124" s="330"/>
    </row>
    <row r="125" spans="2:28" x14ac:dyDescent="0.2">
      <c r="B125" s="405"/>
      <c r="C125" s="372"/>
      <c r="D125" s="372"/>
      <c r="E125" s="402"/>
      <c r="F125" s="486"/>
      <c r="G125" s="487"/>
      <c r="H125" s="486"/>
      <c r="I125" s="487"/>
      <c r="J125" s="486"/>
      <c r="K125" s="487"/>
      <c r="L125" s="486"/>
      <c r="M125" s="487"/>
      <c r="N125" s="486"/>
      <c r="O125" s="487"/>
      <c r="P125" s="486"/>
      <c r="Q125" s="487"/>
      <c r="R125" s="486"/>
      <c r="S125" s="487"/>
      <c r="T125" s="486"/>
      <c r="U125" s="487"/>
      <c r="V125" s="486"/>
      <c r="W125" s="487"/>
      <c r="X125" s="486"/>
      <c r="Y125" s="487"/>
      <c r="Z125" s="486"/>
      <c r="AA125" s="487"/>
      <c r="AB125" s="330"/>
    </row>
    <row r="126" spans="2:28" x14ac:dyDescent="0.2">
      <c r="B126" s="406"/>
      <c r="C126" s="372"/>
      <c r="D126" s="372"/>
      <c r="E126" s="486"/>
      <c r="F126" s="487"/>
      <c r="G126" s="486"/>
      <c r="H126" s="487"/>
      <c r="I126" s="486"/>
      <c r="J126" s="487"/>
      <c r="K126" s="486"/>
      <c r="L126" s="487"/>
      <c r="M126" s="486"/>
      <c r="N126" s="487"/>
      <c r="O126" s="486"/>
      <c r="P126" s="487"/>
      <c r="Q126" s="486"/>
      <c r="R126" s="487"/>
      <c r="S126" s="486"/>
      <c r="T126" s="487"/>
      <c r="U126" s="486"/>
      <c r="V126" s="487"/>
      <c r="W126" s="486"/>
      <c r="X126" s="487"/>
      <c r="Y126" s="486"/>
      <c r="Z126" s="487"/>
      <c r="AA126" s="402"/>
      <c r="AB126" s="330"/>
    </row>
    <row r="127" spans="2:28" x14ac:dyDescent="0.2">
      <c r="B127" s="405"/>
      <c r="C127" s="372"/>
      <c r="D127" s="372"/>
      <c r="E127" s="402"/>
      <c r="F127" s="486"/>
      <c r="G127" s="487"/>
      <c r="H127" s="486"/>
      <c r="I127" s="487"/>
      <c r="J127" s="486"/>
      <c r="K127" s="487"/>
      <c r="L127" s="486"/>
      <c r="M127" s="487"/>
      <c r="N127" s="486"/>
      <c r="O127" s="487"/>
      <c r="P127" s="486"/>
      <c r="Q127" s="487"/>
      <c r="R127" s="486"/>
      <c r="S127" s="487"/>
      <c r="T127" s="486"/>
      <c r="U127" s="487"/>
      <c r="V127" s="486"/>
      <c r="W127" s="487"/>
      <c r="X127" s="486"/>
      <c r="Y127" s="487"/>
      <c r="Z127" s="486"/>
      <c r="AA127" s="487"/>
      <c r="AB127" s="330"/>
    </row>
    <row r="128" spans="2:28" x14ac:dyDescent="0.2">
      <c r="B128" s="406"/>
      <c r="C128" s="372"/>
      <c r="D128" s="372"/>
      <c r="E128" s="486"/>
      <c r="F128" s="487"/>
      <c r="G128" s="486"/>
      <c r="H128" s="487"/>
      <c r="I128" s="486"/>
      <c r="J128" s="487"/>
      <c r="K128" s="486"/>
      <c r="L128" s="487"/>
      <c r="M128" s="486"/>
      <c r="N128" s="487"/>
      <c r="O128" s="486"/>
      <c r="P128" s="487"/>
      <c r="Q128" s="486"/>
      <c r="R128" s="487"/>
      <c r="S128" s="486"/>
      <c r="T128" s="487"/>
      <c r="U128" s="486"/>
      <c r="V128" s="487"/>
      <c r="W128" s="486"/>
      <c r="X128" s="487"/>
      <c r="Y128" s="486"/>
      <c r="Z128" s="487"/>
      <c r="AA128" s="402"/>
      <c r="AB128" s="330"/>
    </row>
    <row r="129" spans="2:28" x14ac:dyDescent="0.2">
      <c r="B129" s="405"/>
      <c r="C129" s="372"/>
      <c r="D129" s="372"/>
      <c r="E129" s="402"/>
      <c r="F129" s="486"/>
      <c r="G129" s="487"/>
      <c r="H129" s="486"/>
      <c r="I129" s="487"/>
      <c r="J129" s="486"/>
      <c r="K129" s="487"/>
      <c r="L129" s="486"/>
      <c r="M129" s="487"/>
      <c r="N129" s="486"/>
      <c r="O129" s="487"/>
      <c r="P129" s="486"/>
      <c r="Q129" s="487"/>
      <c r="R129" s="486"/>
      <c r="S129" s="487"/>
      <c r="T129" s="486"/>
      <c r="U129" s="487"/>
      <c r="V129" s="486"/>
      <c r="W129" s="487"/>
      <c r="X129" s="486"/>
      <c r="Y129" s="487"/>
      <c r="Z129" s="486"/>
      <c r="AA129" s="487"/>
      <c r="AB129" s="330"/>
    </row>
    <row r="130" spans="2:28" x14ac:dyDescent="0.2">
      <c r="B130" s="406"/>
      <c r="C130" s="372"/>
      <c r="D130" s="372"/>
      <c r="E130" s="486"/>
      <c r="F130" s="487"/>
      <c r="G130" s="486"/>
      <c r="H130" s="487"/>
      <c r="I130" s="486"/>
      <c r="J130" s="487"/>
      <c r="K130" s="486"/>
      <c r="L130" s="487"/>
      <c r="M130" s="486"/>
      <c r="N130" s="487"/>
      <c r="O130" s="486"/>
      <c r="P130" s="487"/>
      <c r="Q130" s="486"/>
      <c r="R130" s="487"/>
      <c r="S130" s="486"/>
      <c r="T130" s="487"/>
      <c r="U130" s="486"/>
      <c r="V130" s="487"/>
      <c r="W130" s="486"/>
      <c r="X130" s="487"/>
      <c r="Y130" s="486"/>
      <c r="Z130" s="487"/>
      <c r="AA130" s="402"/>
      <c r="AB130" s="330"/>
    </row>
    <row r="131" spans="2:28" x14ac:dyDescent="0.2">
      <c r="B131" s="405"/>
      <c r="C131" s="372"/>
      <c r="D131" s="372"/>
      <c r="E131" s="402"/>
      <c r="F131" s="486"/>
      <c r="G131" s="487"/>
      <c r="H131" s="486"/>
      <c r="I131" s="487"/>
      <c r="J131" s="486"/>
      <c r="K131" s="487"/>
      <c r="L131" s="486"/>
      <c r="M131" s="487"/>
      <c r="N131" s="486"/>
      <c r="O131" s="487"/>
      <c r="P131" s="486"/>
      <c r="Q131" s="487"/>
      <c r="R131" s="486"/>
      <c r="S131" s="487"/>
      <c r="T131" s="486"/>
      <c r="U131" s="487"/>
      <c r="V131" s="486"/>
      <c r="W131" s="487"/>
      <c r="X131" s="486"/>
      <c r="Y131" s="487"/>
      <c r="Z131" s="486"/>
      <c r="AA131" s="487"/>
      <c r="AB131" s="330"/>
    </row>
  </sheetData>
  <mergeCells count="1407">
    <mergeCell ref="P19:Q19"/>
    <mergeCell ref="R19:S19"/>
    <mergeCell ref="T19:U19"/>
    <mergeCell ref="V19:W19"/>
    <mergeCell ref="X19:Y19"/>
    <mergeCell ref="Z19:AA19"/>
    <mergeCell ref="Q18:R18"/>
    <mergeCell ref="S18:T18"/>
    <mergeCell ref="U18:V18"/>
    <mergeCell ref="W18:X18"/>
    <mergeCell ref="Y18:Z18"/>
    <mergeCell ref="F19:G19"/>
    <mergeCell ref="H19:I19"/>
    <mergeCell ref="J19:K19"/>
    <mergeCell ref="L19:M19"/>
    <mergeCell ref="N19:O19"/>
    <mergeCell ref="E18:F18"/>
    <mergeCell ref="G18:H18"/>
    <mergeCell ref="I18:J18"/>
    <mergeCell ref="K18:L18"/>
    <mergeCell ref="M18:N18"/>
    <mergeCell ref="O18:P18"/>
    <mergeCell ref="P21:Q21"/>
    <mergeCell ref="R21:S21"/>
    <mergeCell ref="T21:U21"/>
    <mergeCell ref="V21:W21"/>
    <mergeCell ref="X21:Y21"/>
    <mergeCell ref="Z21:AA21"/>
    <mergeCell ref="Q20:R20"/>
    <mergeCell ref="S20:T20"/>
    <mergeCell ref="U20:V20"/>
    <mergeCell ref="W20:X20"/>
    <mergeCell ref="Y20:Z20"/>
    <mergeCell ref="F21:G21"/>
    <mergeCell ref="H21:I21"/>
    <mergeCell ref="J21:K21"/>
    <mergeCell ref="L21:M21"/>
    <mergeCell ref="N21:O21"/>
    <mergeCell ref="E20:F20"/>
    <mergeCell ref="G20:H20"/>
    <mergeCell ref="I20:J20"/>
    <mergeCell ref="K20:L20"/>
    <mergeCell ref="M20:N20"/>
    <mergeCell ref="O20:P20"/>
    <mergeCell ref="P23:Q23"/>
    <mergeCell ref="R23:S23"/>
    <mergeCell ref="T23:U23"/>
    <mergeCell ref="V23:W23"/>
    <mergeCell ref="X23:Y23"/>
    <mergeCell ref="Z23:AA23"/>
    <mergeCell ref="Q22:R22"/>
    <mergeCell ref="S22:T22"/>
    <mergeCell ref="U22:V22"/>
    <mergeCell ref="W22:X22"/>
    <mergeCell ref="Y22:Z22"/>
    <mergeCell ref="F23:G23"/>
    <mergeCell ref="H23:I23"/>
    <mergeCell ref="J23:K23"/>
    <mergeCell ref="L23:M23"/>
    <mergeCell ref="N23:O23"/>
    <mergeCell ref="E22:F22"/>
    <mergeCell ref="G22:H22"/>
    <mergeCell ref="I22:J22"/>
    <mergeCell ref="K22:L22"/>
    <mergeCell ref="M22:N22"/>
    <mergeCell ref="O22:P22"/>
    <mergeCell ref="P25:Q25"/>
    <mergeCell ref="R25:S25"/>
    <mergeCell ref="T25:U25"/>
    <mergeCell ref="V25:W25"/>
    <mergeCell ref="X25:Y25"/>
    <mergeCell ref="Z25:AA25"/>
    <mergeCell ref="Q24:R24"/>
    <mergeCell ref="S24:T24"/>
    <mergeCell ref="U24:V24"/>
    <mergeCell ref="W24:X24"/>
    <mergeCell ref="Y24:Z24"/>
    <mergeCell ref="F25:G25"/>
    <mergeCell ref="H25:I25"/>
    <mergeCell ref="J25:K25"/>
    <mergeCell ref="L25:M25"/>
    <mergeCell ref="N25:O25"/>
    <mergeCell ref="E24:F24"/>
    <mergeCell ref="G24:H24"/>
    <mergeCell ref="I24:J24"/>
    <mergeCell ref="K24:L24"/>
    <mergeCell ref="M24:N24"/>
    <mergeCell ref="O24:P24"/>
    <mergeCell ref="P5:Q5"/>
    <mergeCell ref="R5:S5"/>
    <mergeCell ref="T5:U5"/>
    <mergeCell ref="V5:W5"/>
    <mergeCell ref="X5:Y5"/>
    <mergeCell ref="Z5:AA5"/>
    <mergeCell ref="Q4:R4"/>
    <mergeCell ref="S4:T4"/>
    <mergeCell ref="U4:V4"/>
    <mergeCell ref="W4:X4"/>
    <mergeCell ref="Y4:Z4"/>
    <mergeCell ref="F5:G5"/>
    <mergeCell ref="H5:I5"/>
    <mergeCell ref="J5:K5"/>
    <mergeCell ref="L5:M5"/>
    <mergeCell ref="N5:O5"/>
    <mergeCell ref="E4:F4"/>
    <mergeCell ref="G4:H4"/>
    <mergeCell ref="I4:J4"/>
    <mergeCell ref="K4:L4"/>
    <mergeCell ref="M4:N4"/>
    <mergeCell ref="O4:P4"/>
    <mergeCell ref="P7:Q7"/>
    <mergeCell ref="R7:S7"/>
    <mergeCell ref="T7:U7"/>
    <mergeCell ref="V7:W7"/>
    <mergeCell ref="X7:Y7"/>
    <mergeCell ref="Z7:AA7"/>
    <mergeCell ref="Q6:R6"/>
    <mergeCell ref="S6:T6"/>
    <mergeCell ref="U6:V6"/>
    <mergeCell ref="W6:X6"/>
    <mergeCell ref="Y6:Z6"/>
    <mergeCell ref="F7:G7"/>
    <mergeCell ref="H7:I7"/>
    <mergeCell ref="J7:K7"/>
    <mergeCell ref="L7:M7"/>
    <mergeCell ref="N7:O7"/>
    <mergeCell ref="E6:F6"/>
    <mergeCell ref="G6:H6"/>
    <mergeCell ref="I6:J6"/>
    <mergeCell ref="K6:L6"/>
    <mergeCell ref="M6:N6"/>
    <mergeCell ref="O6:P6"/>
    <mergeCell ref="P9:Q9"/>
    <mergeCell ref="R9:S9"/>
    <mergeCell ref="T9:U9"/>
    <mergeCell ref="V9:W9"/>
    <mergeCell ref="X9:Y9"/>
    <mergeCell ref="Z9:AA9"/>
    <mergeCell ref="Q8:R8"/>
    <mergeCell ref="S8:T8"/>
    <mergeCell ref="U8:V8"/>
    <mergeCell ref="W8:X8"/>
    <mergeCell ref="Y8:Z8"/>
    <mergeCell ref="F9:G9"/>
    <mergeCell ref="H9:I9"/>
    <mergeCell ref="J9:K9"/>
    <mergeCell ref="L9:M9"/>
    <mergeCell ref="N9:O9"/>
    <mergeCell ref="E8:F8"/>
    <mergeCell ref="G8:H8"/>
    <mergeCell ref="I8:J8"/>
    <mergeCell ref="K8:L8"/>
    <mergeCell ref="M8:N8"/>
    <mergeCell ref="O8:P8"/>
    <mergeCell ref="P11:Q11"/>
    <mergeCell ref="R11:S11"/>
    <mergeCell ref="T11:U11"/>
    <mergeCell ref="V11:W11"/>
    <mergeCell ref="X11:Y11"/>
    <mergeCell ref="Z11:AA11"/>
    <mergeCell ref="Q10:R10"/>
    <mergeCell ref="S10:T10"/>
    <mergeCell ref="U10:V10"/>
    <mergeCell ref="W10:X10"/>
    <mergeCell ref="Y10:Z10"/>
    <mergeCell ref="F11:G11"/>
    <mergeCell ref="H11:I11"/>
    <mergeCell ref="J11:K11"/>
    <mergeCell ref="L11:M11"/>
    <mergeCell ref="N11:O11"/>
    <mergeCell ref="E10:F10"/>
    <mergeCell ref="G10:H10"/>
    <mergeCell ref="I10:J10"/>
    <mergeCell ref="K10:L10"/>
    <mergeCell ref="M10:N10"/>
    <mergeCell ref="O10:P10"/>
    <mergeCell ref="P13:Q13"/>
    <mergeCell ref="R13:S13"/>
    <mergeCell ref="T13:U13"/>
    <mergeCell ref="V13:W13"/>
    <mergeCell ref="X13:Y13"/>
    <mergeCell ref="Z13:AA13"/>
    <mergeCell ref="Q12:R12"/>
    <mergeCell ref="S12:T12"/>
    <mergeCell ref="U12:V12"/>
    <mergeCell ref="W12:X12"/>
    <mergeCell ref="Y12:Z12"/>
    <mergeCell ref="F13:G13"/>
    <mergeCell ref="H13:I13"/>
    <mergeCell ref="J13:K13"/>
    <mergeCell ref="L13:M13"/>
    <mergeCell ref="N13:O13"/>
    <mergeCell ref="E12:F12"/>
    <mergeCell ref="G12:H12"/>
    <mergeCell ref="I12:J12"/>
    <mergeCell ref="K12:L12"/>
    <mergeCell ref="M12:N12"/>
    <mergeCell ref="O12:P12"/>
    <mergeCell ref="P15:Q15"/>
    <mergeCell ref="R15:S15"/>
    <mergeCell ref="T15:U15"/>
    <mergeCell ref="V15:W15"/>
    <mergeCell ref="X15:Y15"/>
    <mergeCell ref="Z15:AA15"/>
    <mergeCell ref="Q14:R14"/>
    <mergeCell ref="S14:T14"/>
    <mergeCell ref="U14:V14"/>
    <mergeCell ref="W14:X14"/>
    <mergeCell ref="Y14:Z14"/>
    <mergeCell ref="F15:G15"/>
    <mergeCell ref="H15:I15"/>
    <mergeCell ref="J15:K15"/>
    <mergeCell ref="L15:M15"/>
    <mergeCell ref="N15:O15"/>
    <mergeCell ref="E14:F14"/>
    <mergeCell ref="G14:H14"/>
    <mergeCell ref="I14:J14"/>
    <mergeCell ref="K14:L14"/>
    <mergeCell ref="M14:N14"/>
    <mergeCell ref="O14:P14"/>
    <mergeCell ref="P17:Q17"/>
    <mergeCell ref="R17:S17"/>
    <mergeCell ref="T17:U17"/>
    <mergeCell ref="V17:W17"/>
    <mergeCell ref="X17:Y17"/>
    <mergeCell ref="Z17:AA17"/>
    <mergeCell ref="Q16:R16"/>
    <mergeCell ref="S16:T16"/>
    <mergeCell ref="U16:V16"/>
    <mergeCell ref="W16:X16"/>
    <mergeCell ref="Y16:Z16"/>
    <mergeCell ref="F17:G17"/>
    <mergeCell ref="H17:I17"/>
    <mergeCell ref="J17:K17"/>
    <mergeCell ref="L17:M17"/>
    <mergeCell ref="N17:O17"/>
    <mergeCell ref="E16:F16"/>
    <mergeCell ref="G16:H16"/>
    <mergeCell ref="I16:J16"/>
    <mergeCell ref="K16:L16"/>
    <mergeCell ref="M16:N16"/>
    <mergeCell ref="O16:P16"/>
    <mergeCell ref="P27:Q27"/>
    <mergeCell ref="R27:S27"/>
    <mergeCell ref="T27:U27"/>
    <mergeCell ref="V27:W27"/>
    <mergeCell ref="X27:Y27"/>
    <mergeCell ref="Z27:AA27"/>
    <mergeCell ref="Q26:R26"/>
    <mergeCell ref="S26:T26"/>
    <mergeCell ref="U26:V26"/>
    <mergeCell ref="W26:X26"/>
    <mergeCell ref="Y26:Z26"/>
    <mergeCell ref="F27:G27"/>
    <mergeCell ref="H27:I27"/>
    <mergeCell ref="J27:K27"/>
    <mergeCell ref="L27:M27"/>
    <mergeCell ref="N27:O27"/>
    <mergeCell ref="E26:F26"/>
    <mergeCell ref="G26:H26"/>
    <mergeCell ref="I26:J26"/>
    <mergeCell ref="K26:L26"/>
    <mergeCell ref="M26:N26"/>
    <mergeCell ref="O26:P26"/>
    <mergeCell ref="P29:Q29"/>
    <mergeCell ref="R29:S29"/>
    <mergeCell ref="T29:U29"/>
    <mergeCell ref="V29:W29"/>
    <mergeCell ref="X29:Y29"/>
    <mergeCell ref="Z29:AA29"/>
    <mergeCell ref="Q28:R28"/>
    <mergeCell ref="S28:T28"/>
    <mergeCell ref="U28:V28"/>
    <mergeCell ref="W28:X28"/>
    <mergeCell ref="Y28:Z28"/>
    <mergeCell ref="F29:G29"/>
    <mergeCell ref="H29:I29"/>
    <mergeCell ref="J29:K29"/>
    <mergeCell ref="L29:M29"/>
    <mergeCell ref="N29:O29"/>
    <mergeCell ref="E28:F28"/>
    <mergeCell ref="G28:H28"/>
    <mergeCell ref="I28:J28"/>
    <mergeCell ref="K28:L28"/>
    <mergeCell ref="M28:N28"/>
    <mergeCell ref="O28:P28"/>
    <mergeCell ref="P31:Q31"/>
    <mergeCell ref="R31:S31"/>
    <mergeCell ref="T31:U31"/>
    <mergeCell ref="V31:W31"/>
    <mergeCell ref="X31:Y31"/>
    <mergeCell ref="Z31:AA31"/>
    <mergeCell ref="Q30:R30"/>
    <mergeCell ref="S30:T30"/>
    <mergeCell ref="U30:V30"/>
    <mergeCell ref="W30:X30"/>
    <mergeCell ref="Y30:Z30"/>
    <mergeCell ref="F31:G31"/>
    <mergeCell ref="H31:I31"/>
    <mergeCell ref="J31:K31"/>
    <mergeCell ref="L31:M31"/>
    <mergeCell ref="N31:O31"/>
    <mergeCell ref="E30:F30"/>
    <mergeCell ref="G30:H30"/>
    <mergeCell ref="I30:J30"/>
    <mergeCell ref="K30:L30"/>
    <mergeCell ref="M30:N30"/>
    <mergeCell ref="O30:P30"/>
    <mergeCell ref="P33:Q33"/>
    <mergeCell ref="R33:S33"/>
    <mergeCell ref="T33:U33"/>
    <mergeCell ref="V33:W33"/>
    <mergeCell ref="X33:Y33"/>
    <mergeCell ref="Z33:AA33"/>
    <mergeCell ref="Q32:R32"/>
    <mergeCell ref="S32:T32"/>
    <mergeCell ref="U32:V32"/>
    <mergeCell ref="W32:X32"/>
    <mergeCell ref="Y32:Z32"/>
    <mergeCell ref="F33:G33"/>
    <mergeCell ref="H33:I33"/>
    <mergeCell ref="J33:K33"/>
    <mergeCell ref="L33:M33"/>
    <mergeCell ref="N33:O33"/>
    <mergeCell ref="E32:F32"/>
    <mergeCell ref="G32:H32"/>
    <mergeCell ref="I32:J32"/>
    <mergeCell ref="K32:L32"/>
    <mergeCell ref="M32:N32"/>
    <mergeCell ref="O32:P32"/>
    <mergeCell ref="P35:Q35"/>
    <mergeCell ref="R35:S35"/>
    <mergeCell ref="T35:U35"/>
    <mergeCell ref="V35:W35"/>
    <mergeCell ref="X35:Y35"/>
    <mergeCell ref="Z35:AA35"/>
    <mergeCell ref="Q34:R34"/>
    <mergeCell ref="S34:T34"/>
    <mergeCell ref="U34:V34"/>
    <mergeCell ref="W34:X34"/>
    <mergeCell ref="Y34:Z34"/>
    <mergeCell ref="F35:G35"/>
    <mergeCell ref="H35:I35"/>
    <mergeCell ref="J35:K35"/>
    <mergeCell ref="L35:M35"/>
    <mergeCell ref="N35:O35"/>
    <mergeCell ref="E34:F34"/>
    <mergeCell ref="G34:H34"/>
    <mergeCell ref="I34:J34"/>
    <mergeCell ref="K34:L34"/>
    <mergeCell ref="M34:N34"/>
    <mergeCell ref="O34:P34"/>
    <mergeCell ref="P37:Q37"/>
    <mergeCell ref="R37:S37"/>
    <mergeCell ref="T37:U37"/>
    <mergeCell ref="V37:W37"/>
    <mergeCell ref="X37:Y37"/>
    <mergeCell ref="Z37:AA37"/>
    <mergeCell ref="Q36:R36"/>
    <mergeCell ref="S36:T36"/>
    <mergeCell ref="U36:V36"/>
    <mergeCell ref="W36:X36"/>
    <mergeCell ref="Y36:Z36"/>
    <mergeCell ref="F37:G37"/>
    <mergeCell ref="H37:I37"/>
    <mergeCell ref="J37:K37"/>
    <mergeCell ref="L37:M37"/>
    <mergeCell ref="N37:O37"/>
    <mergeCell ref="E36:F36"/>
    <mergeCell ref="G36:H36"/>
    <mergeCell ref="I36:J36"/>
    <mergeCell ref="K36:L36"/>
    <mergeCell ref="M36:N36"/>
    <mergeCell ref="O36:P36"/>
    <mergeCell ref="P39:Q39"/>
    <mergeCell ref="R39:S39"/>
    <mergeCell ref="T39:U39"/>
    <mergeCell ref="V39:W39"/>
    <mergeCell ref="X39:Y39"/>
    <mergeCell ref="Z39:AA39"/>
    <mergeCell ref="Q38:R38"/>
    <mergeCell ref="S38:T38"/>
    <mergeCell ref="U38:V38"/>
    <mergeCell ref="W38:X38"/>
    <mergeCell ref="Y38:Z38"/>
    <mergeCell ref="F39:G39"/>
    <mergeCell ref="H39:I39"/>
    <mergeCell ref="J39:K39"/>
    <mergeCell ref="L39:M39"/>
    <mergeCell ref="N39:O39"/>
    <mergeCell ref="E38:F38"/>
    <mergeCell ref="G38:H38"/>
    <mergeCell ref="I38:J38"/>
    <mergeCell ref="K38:L38"/>
    <mergeCell ref="M38:N38"/>
    <mergeCell ref="O38:P38"/>
    <mergeCell ref="P41:Q41"/>
    <mergeCell ref="R41:S41"/>
    <mergeCell ref="T41:U41"/>
    <mergeCell ref="V41:W41"/>
    <mergeCell ref="X41:Y41"/>
    <mergeCell ref="Z41:AA41"/>
    <mergeCell ref="Q40:R40"/>
    <mergeCell ref="S40:T40"/>
    <mergeCell ref="U40:V40"/>
    <mergeCell ref="W40:X40"/>
    <mergeCell ref="Y40:Z40"/>
    <mergeCell ref="F41:G41"/>
    <mergeCell ref="H41:I41"/>
    <mergeCell ref="J41:K41"/>
    <mergeCell ref="L41:M41"/>
    <mergeCell ref="N41:O41"/>
    <mergeCell ref="E40:F40"/>
    <mergeCell ref="G40:H40"/>
    <mergeCell ref="I40:J40"/>
    <mergeCell ref="K40:L40"/>
    <mergeCell ref="M40:N40"/>
    <mergeCell ref="O40:P40"/>
    <mergeCell ref="P43:Q43"/>
    <mergeCell ref="R43:S43"/>
    <mergeCell ref="T43:U43"/>
    <mergeCell ref="V43:W43"/>
    <mergeCell ref="X43:Y43"/>
    <mergeCell ref="Z43:AA43"/>
    <mergeCell ref="Q42:R42"/>
    <mergeCell ref="S42:T42"/>
    <mergeCell ref="U42:V42"/>
    <mergeCell ref="W42:X42"/>
    <mergeCell ref="Y42:Z42"/>
    <mergeCell ref="F43:G43"/>
    <mergeCell ref="H43:I43"/>
    <mergeCell ref="J43:K43"/>
    <mergeCell ref="L43:M43"/>
    <mergeCell ref="N43:O43"/>
    <mergeCell ref="E42:F42"/>
    <mergeCell ref="G42:H42"/>
    <mergeCell ref="I42:J42"/>
    <mergeCell ref="K42:L42"/>
    <mergeCell ref="M42:N42"/>
    <mergeCell ref="O42:P42"/>
    <mergeCell ref="P45:Q45"/>
    <mergeCell ref="R45:S45"/>
    <mergeCell ref="T45:U45"/>
    <mergeCell ref="V45:W45"/>
    <mergeCell ref="X45:Y45"/>
    <mergeCell ref="Z45:AA45"/>
    <mergeCell ref="Q44:R44"/>
    <mergeCell ref="S44:T44"/>
    <mergeCell ref="U44:V44"/>
    <mergeCell ref="W44:X44"/>
    <mergeCell ref="Y44:Z44"/>
    <mergeCell ref="F45:G45"/>
    <mergeCell ref="H45:I45"/>
    <mergeCell ref="J45:K45"/>
    <mergeCell ref="L45:M45"/>
    <mergeCell ref="N45:O45"/>
    <mergeCell ref="E44:F44"/>
    <mergeCell ref="G44:H44"/>
    <mergeCell ref="I44:J44"/>
    <mergeCell ref="K44:L44"/>
    <mergeCell ref="M44:N44"/>
    <mergeCell ref="O44:P44"/>
    <mergeCell ref="P47:Q47"/>
    <mergeCell ref="R47:S47"/>
    <mergeCell ref="T47:U47"/>
    <mergeCell ref="V47:W47"/>
    <mergeCell ref="X47:Y47"/>
    <mergeCell ref="Z47:AA47"/>
    <mergeCell ref="Q46:R46"/>
    <mergeCell ref="S46:T46"/>
    <mergeCell ref="U46:V46"/>
    <mergeCell ref="W46:X46"/>
    <mergeCell ref="Y46:Z46"/>
    <mergeCell ref="F47:G47"/>
    <mergeCell ref="H47:I47"/>
    <mergeCell ref="J47:K47"/>
    <mergeCell ref="L47:M47"/>
    <mergeCell ref="N47:O47"/>
    <mergeCell ref="E46:F46"/>
    <mergeCell ref="G46:H46"/>
    <mergeCell ref="I46:J46"/>
    <mergeCell ref="K46:L46"/>
    <mergeCell ref="M46:N46"/>
    <mergeCell ref="O46:P46"/>
    <mergeCell ref="P49:Q49"/>
    <mergeCell ref="R49:S49"/>
    <mergeCell ref="T49:U49"/>
    <mergeCell ref="V49:W49"/>
    <mergeCell ref="X49:Y49"/>
    <mergeCell ref="Z49:AA49"/>
    <mergeCell ref="Q48:R48"/>
    <mergeCell ref="S48:T48"/>
    <mergeCell ref="U48:V48"/>
    <mergeCell ref="W48:X48"/>
    <mergeCell ref="Y48:Z48"/>
    <mergeCell ref="F49:G49"/>
    <mergeCell ref="H49:I49"/>
    <mergeCell ref="J49:K49"/>
    <mergeCell ref="L49:M49"/>
    <mergeCell ref="N49:O49"/>
    <mergeCell ref="E48:F48"/>
    <mergeCell ref="G48:H48"/>
    <mergeCell ref="I48:J48"/>
    <mergeCell ref="K48:L48"/>
    <mergeCell ref="M48:N48"/>
    <mergeCell ref="O48:P48"/>
    <mergeCell ref="P51:Q51"/>
    <mergeCell ref="R51:S51"/>
    <mergeCell ref="T51:U51"/>
    <mergeCell ref="V51:W51"/>
    <mergeCell ref="X51:Y51"/>
    <mergeCell ref="Z51:AA51"/>
    <mergeCell ref="Q50:R50"/>
    <mergeCell ref="S50:T50"/>
    <mergeCell ref="U50:V50"/>
    <mergeCell ref="W50:X50"/>
    <mergeCell ref="Y50:Z50"/>
    <mergeCell ref="F51:G51"/>
    <mergeCell ref="H51:I51"/>
    <mergeCell ref="J51:K51"/>
    <mergeCell ref="L51:M51"/>
    <mergeCell ref="N51:O51"/>
    <mergeCell ref="E50:F50"/>
    <mergeCell ref="G50:H50"/>
    <mergeCell ref="I50:J50"/>
    <mergeCell ref="K50:L50"/>
    <mergeCell ref="M50:N50"/>
    <mergeCell ref="O50:P50"/>
    <mergeCell ref="P53:Q53"/>
    <mergeCell ref="R53:S53"/>
    <mergeCell ref="T53:U53"/>
    <mergeCell ref="V53:W53"/>
    <mergeCell ref="X53:Y53"/>
    <mergeCell ref="Z53:AA53"/>
    <mergeCell ref="Q52:R52"/>
    <mergeCell ref="S52:T52"/>
    <mergeCell ref="U52:V52"/>
    <mergeCell ref="W52:X52"/>
    <mergeCell ref="Y52:Z52"/>
    <mergeCell ref="F53:G53"/>
    <mergeCell ref="H53:I53"/>
    <mergeCell ref="J53:K53"/>
    <mergeCell ref="L53:M53"/>
    <mergeCell ref="N53:O53"/>
    <mergeCell ref="E52:F52"/>
    <mergeCell ref="G52:H52"/>
    <mergeCell ref="I52:J52"/>
    <mergeCell ref="K52:L52"/>
    <mergeCell ref="M52:N52"/>
    <mergeCell ref="O52:P52"/>
    <mergeCell ref="P55:Q55"/>
    <mergeCell ref="R55:S55"/>
    <mergeCell ref="T55:U55"/>
    <mergeCell ref="V55:W55"/>
    <mergeCell ref="X55:Y55"/>
    <mergeCell ref="Z55:AA55"/>
    <mergeCell ref="Q54:R54"/>
    <mergeCell ref="S54:T54"/>
    <mergeCell ref="U54:V54"/>
    <mergeCell ref="W54:X54"/>
    <mergeCell ref="Y54:Z54"/>
    <mergeCell ref="F55:G55"/>
    <mergeCell ref="H55:I55"/>
    <mergeCell ref="J55:K55"/>
    <mergeCell ref="L55:M55"/>
    <mergeCell ref="N55:O55"/>
    <mergeCell ref="E54:F54"/>
    <mergeCell ref="G54:H54"/>
    <mergeCell ref="I54:J54"/>
    <mergeCell ref="K54:L54"/>
    <mergeCell ref="M54:N54"/>
    <mergeCell ref="O54:P54"/>
    <mergeCell ref="P57:Q57"/>
    <mergeCell ref="R57:S57"/>
    <mergeCell ref="T57:U57"/>
    <mergeCell ref="V57:W57"/>
    <mergeCell ref="X57:Y57"/>
    <mergeCell ref="Z57:AA57"/>
    <mergeCell ref="Q56:R56"/>
    <mergeCell ref="S56:T56"/>
    <mergeCell ref="U56:V56"/>
    <mergeCell ref="W56:X56"/>
    <mergeCell ref="Y56:Z56"/>
    <mergeCell ref="F57:G57"/>
    <mergeCell ref="H57:I57"/>
    <mergeCell ref="J57:K57"/>
    <mergeCell ref="L57:M57"/>
    <mergeCell ref="N57:O57"/>
    <mergeCell ref="E56:F56"/>
    <mergeCell ref="G56:H56"/>
    <mergeCell ref="I56:J56"/>
    <mergeCell ref="K56:L56"/>
    <mergeCell ref="M56:N56"/>
    <mergeCell ref="O56:P56"/>
    <mergeCell ref="P59:Q59"/>
    <mergeCell ref="R59:S59"/>
    <mergeCell ref="T59:U59"/>
    <mergeCell ref="V59:W59"/>
    <mergeCell ref="X59:Y59"/>
    <mergeCell ref="Z59:AA59"/>
    <mergeCell ref="Q58:R58"/>
    <mergeCell ref="S58:T58"/>
    <mergeCell ref="U58:V58"/>
    <mergeCell ref="W58:X58"/>
    <mergeCell ref="Y58:Z58"/>
    <mergeCell ref="F59:G59"/>
    <mergeCell ref="H59:I59"/>
    <mergeCell ref="J59:K59"/>
    <mergeCell ref="L59:M59"/>
    <mergeCell ref="N59:O59"/>
    <mergeCell ref="E58:F58"/>
    <mergeCell ref="G58:H58"/>
    <mergeCell ref="I58:J58"/>
    <mergeCell ref="K58:L58"/>
    <mergeCell ref="M58:N58"/>
    <mergeCell ref="O58:P58"/>
    <mergeCell ref="P61:Q61"/>
    <mergeCell ref="R61:S61"/>
    <mergeCell ref="T61:U61"/>
    <mergeCell ref="V61:W61"/>
    <mergeCell ref="X61:Y61"/>
    <mergeCell ref="Z61:AA61"/>
    <mergeCell ref="Q60:R60"/>
    <mergeCell ref="S60:T60"/>
    <mergeCell ref="U60:V60"/>
    <mergeCell ref="W60:X60"/>
    <mergeCell ref="Y60:Z60"/>
    <mergeCell ref="F61:G61"/>
    <mergeCell ref="H61:I61"/>
    <mergeCell ref="J61:K61"/>
    <mergeCell ref="L61:M61"/>
    <mergeCell ref="N61:O61"/>
    <mergeCell ref="E60:F60"/>
    <mergeCell ref="G60:H60"/>
    <mergeCell ref="I60:J60"/>
    <mergeCell ref="K60:L60"/>
    <mergeCell ref="M60:N60"/>
    <mergeCell ref="O60:P60"/>
    <mergeCell ref="P63:Q63"/>
    <mergeCell ref="R63:S63"/>
    <mergeCell ref="T63:U63"/>
    <mergeCell ref="V63:W63"/>
    <mergeCell ref="X63:Y63"/>
    <mergeCell ref="Z63:AA63"/>
    <mergeCell ref="Q62:R62"/>
    <mergeCell ref="S62:T62"/>
    <mergeCell ref="U62:V62"/>
    <mergeCell ref="W62:X62"/>
    <mergeCell ref="Y62:Z62"/>
    <mergeCell ref="F63:G63"/>
    <mergeCell ref="H63:I63"/>
    <mergeCell ref="J63:K63"/>
    <mergeCell ref="L63:M63"/>
    <mergeCell ref="N63:O63"/>
    <mergeCell ref="E62:F62"/>
    <mergeCell ref="G62:H62"/>
    <mergeCell ref="I62:J62"/>
    <mergeCell ref="K62:L62"/>
    <mergeCell ref="M62:N62"/>
    <mergeCell ref="O62:P62"/>
    <mergeCell ref="P65:Q65"/>
    <mergeCell ref="R65:S65"/>
    <mergeCell ref="T65:U65"/>
    <mergeCell ref="V65:W65"/>
    <mergeCell ref="X65:Y65"/>
    <mergeCell ref="Z65:AA65"/>
    <mergeCell ref="Q64:R64"/>
    <mergeCell ref="S64:T64"/>
    <mergeCell ref="U64:V64"/>
    <mergeCell ref="W64:X64"/>
    <mergeCell ref="Y64:Z64"/>
    <mergeCell ref="F65:G65"/>
    <mergeCell ref="H65:I65"/>
    <mergeCell ref="J65:K65"/>
    <mergeCell ref="L65:M65"/>
    <mergeCell ref="N65:O65"/>
    <mergeCell ref="E64:F64"/>
    <mergeCell ref="G64:H64"/>
    <mergeCell ref="I64:J64"/>
    <mergeCell ref="K64:L64"/>
    <mergeCell ref="M64:N64"/>
    <mergeCell ref="O64:P64"/>
    <mergeCell ref="P67:Q67"/>
    <mergeCell ref="R67:S67"/>
    <mergeCell ref="T67:U67"/>
    <mergeCell ref="V67:W67"/>
    <mergeCell ref="X67:Y67"/>
    <mergeCell ref="Z67:AA67"/>
    <mergeCell ref="Q66:R66"/>
    <mergeCell ref="S66:T66"/>
    <mergeCell ref="U66:V66"/>
    <mergeCell ref="W66:X66"/>
    <mergeCell ref="Y66:Z66"/>
    <mergeCell ref="F67:G67"/>
    <mergeCell ref="H67:I67"/>
    <mergeCell ref="J67:K67"/>
    <mergeCell ref="L67:M67"/>
    <mergeCell ref="N67:O67"/>
    <mergeCell ref="E66:F66"/>
    <mergeCell ref="G66:H66"/>
    <mergeCell ref="I66:J66"/>
    <mergeCell ref="K66:L66"/>
    <mergeCell ref="M66:N66"/>
    <mergeCell ref="O66:P66"/>
    <mergeCell ref="P69:Q69"/>
    <mergeCell ref="R69:S69"/>
    <mergeCell ref="T69:U69"/>
    <mergeCell ref="V69:W69"/>
    <mergeCell ref="X69:Y69"/>
    <mergeCell ref="Z69:AA69"/>
    <mergeCell ref="Q68:R68"/>
    <mergeCell ref="S68:T68"/>
    <mergeCell ref="U68:V68"/>
    <mergeCell ref="W68:X68"/>
    <mergeCell ref="Y68:Z68"/>
    <mergeCell ref="F69:G69"/>
    <mergeCell ref="H69:I69"/>
    <mergeCell ref="J69:K69"/>
    <mergeCell ref="L69:M69"/>
    <mergeCell ref="N69:O69"/>
    <mergeCell ref="E68:F68"/>
    <mergeCell ref="G68:H68"/>
    <mergeCell ref="I68:J68"/>
    <mergeCell ref="K68:L68"/>
    <mergeCell ref="M68:N68"/>
    <mergeCell ref="O68:P68"/>
    <mergeCell ref="P71:Q71"/>
    <mergeCell ref="R71:S71"/>
    <mergeCell ref="T71:U71"/>
    <mergeCell ref="V71:W71"/>
    <mergeCell ref="X71:Y71"/>
    <mergeCell ref="Z71:AA71"/>
    <mergeCell ref="Q70:R70"/>
    <mergeCell ref="S70:T70"/>
    <mergeCell ref="U70:V70"/>
    <mergeCell ref="W70:X70"/>
    <mergeCell ref="Y70:Z70"/>
    <mergeCell ref="F71:G71"/>
    <mergeCell ref="H71:I71"/>
    <mergeCell ref="J71:K71"/>
    <mergeCell ref="L71:M71"/>
    <mergeCell ref="N71:O71"/>
    <mergeCell ref="E70:F70"/>
    <mergeCell ref="G70:H70"/>
    <mergeCell ref="I70:J70"/>
    <mergeCell ref="K70:L70"/>
    <mergeCell ref="M70:N70"/>
    <mergeCell ref="O70:P70"/>
    <mergeCell ref="P73:Q73"/>
    <mergeCell ref="R73:S73"/>
    <mergeCell ref="T73:U73"/>
    <mergeCell ref="V73:W73"/>
    <mergeCell ref="X73:Y73"/>
    <mergeCell ref="Z73:AA73"/>
    <mergeCell ref="Q72:R72"/>
    <mergeCell ref="S72:T72"/>
    <mergeCell ref="U72:V72"/>
    <mergeCell ref="W72:X72"/>
    <mergeCell ref="Y72:Z72"/>
    <mergeCell ref="F73:G73"/>
    <mergeCell ref="H73:I73"/>
    <mergeCell ref="J73:K73"/>
    <mergeCell ref="L73:M73"/>
    <mergeCell ref="N73:O73"/>
    <mergeCell ref="E72:F72"/>
    <mergeCell ref="G72:H72"/>
    <mergeCell ref="I72:J72"/>
    <mergeCell ref="K72:L72"/>
    <mergeCell ref="M72:N72"/>
    <mergeCell ref="O72:P72"/>
    <mergeCell ref="P75:Q75"/>
    <mergeCell ref="R75:S75"/>
    <mergeCell ref="T75:U75"/>
    <mergeCell ref="V75:W75"/>
    <mergeCell ref="X75:Y75"/>
    <mergeCell ref="Z75:AA75"/>
    <mergeCell ref="Q74:R74"/>
    <mergeCell ref="S74:T74"/>
    <mergeCell ref="U74:V74"/>
    <mergeCell ref="W74:X74"/>
    <mergeCell ref="Y74:Z74"/>
    <mergeCell ref="F75:G75"/>
    <mergeCell ref="H75:I75"/>
    <mergeCell ref="J75:K75"/>
    <mergeCell ref="L75:M75"/>
    <mergeCell ref="N75:O75"/>
    <mergeCell ref="E74:F74"/>
    <mergeCell ref="G74:H74"/>
    <mergeCell ref="I74:J74"/>
    <mergeCell ref="K74:L74"/>
    <mergeCell ref="M74:N74"/>
    <mergeCell ref="O74:P74"/>
    <mergeCell ref="P77:Q77"/>
    <mergeCell ref="R77:S77"/>
    <mergeCell ref="T77:U77"/>
    <mergeCell ref="V77:W77"/>
    <mergeCell ref="X77:Y77"/>
    <mergeCell ref="Z77:AA77"/>
    <mergeCell ref="Q76:R76"/>
    <mergeCell ref="S76:T76"/>
    <mergeCell ref="U76:V76"/>
    <mergeCell ref="W76:X76"/>
    <mergeCell ref="Y76:Z76"/>
    <mergeCell ref="F77:G77"/>
    <mergeCell ref="H77:I77"/>
    <mergeCell ref="J77:K77"/>
    <mergeCell ref="L77:M77"/>
    <mergeCell ref="N77:O77"/>
    <mergeCell ref="E76:F76"/>
    <mergeCell ref="G76:H76"/>
    <mergeCell ref="I76:J76"/>
    <mergeCell ref="K76:L76"/>
    <mergeCell ref="M76:N76"/>
    <mergeCell ref="O76:P76"/>
    <mergeCell ref="P79:Q79"/>
    <mergeCell ref="R79:S79"/>
    <mergeCell ref="T79:U79"/>
    <mergeCell ref="V79:W79"/>
    <mergeCell ref="X79:Y79"/>
    <mergeCell ref="Z79:AA79"/>
    <mergeCell ref="Q78:R78"/>
    <mergeCell ref="S78:T78"/>
    <mergeCell ref="U78:V78"/>
    <mergeCell ref="W78:X78"/>
    <mergeCell ref="Y78:Z78"/>
    <mergeCell ref="F79:G79"/>
    <mergeCell ref="H79:I79"/>
    <mergeCell ref="J79:K79"/>
    <mergeCell ref="L79:M79"/>
    <mergeCell ref="N79:O79"/>
    <mergeCell ref="E78:F78"/>
    <mergeCell ref="G78:H78"/>
    <mergeCell ref="I78:J78"/>
    <mergeCell ref="K78:L78"/>
    <mergeCell ref="M78:N78"/>
    <mergeCell ref="O78:P78"/>
    <mergeCell ref="R81:S81"/>
    <mergeCell ref="T81:U81"/>
    <mergeCell ref="V81:W81"/>
    <mergeCell ref="X81:Y81"/>
    <mergeCell ref="Z81:AA81"/>
    <mergeCell ref="E82:F82"/>
    <mergeCell ref="G82:H82"/>
    <mergeCell ref="I82:J82"/>
    <mergeCell ref="K82:L82"/>
    <mergeCell ref="M82:N82"/>
    <mergeCell ref="Q80:R80"/>
    <mergeCell ref="U80:V80"/>
    <mergeCell ref="W80:X80"/>
    <mergeCell ref="Y80:Z80"/>
    <mergeCell ref="F81:G81"/>
    <mergeCell ref="H81:I81"/>
    <mergeCell ref="J81:K81"/>
    <mergeCell ref="L81:M81"/>
    <mergeCell ref="N81:O81"/>
    <mergeCell ref="P81:Q81"/>
    <mergeCell ref="E80:F80"/>
    <mergeCell ref="G80:H80"/>
    <mergeCell ref="I80:J80"/>
    <mergeCell ref="K80:L80"/>
    <mergeCell ref="M80:N80"/>
    <mergeCell ref="O80:P80"/>
    <mergeCell ref="R83:S83"/>
    <mergeCell ref="T83:U83"/>
    <mergeCell ref="V83:W83"/>
    <mergeCell ref="X83:Y83"/>
    <mergeCell ref="Z83:AA83"/>
    <mergeCell ref="E84:F84"/>
    <mergeCell ref="G84:H84"/>
    <mergeCell ref="I84:J84"/>
    <mergeCell ref="K84:L84"/>
    <mergeCell ref="M84:N84"/>
    <mergeCell ref="F83:G83"/>
    <mergeCell ref="H83:I83"/>
    <mergeCell ref="J83:K83"/>
    <mergeCell ref="L83:M83"/>
    <mergeCell ref="N83:O83"/>
    <mergeCell ref="P83:Q83"/>
    <mergeCell ref="O82:P82"/>
    <mergeCell ref="Q82:R82"/>
    <mergeCell ref="S82:T82"/>
    <mergeCell ref="U82:V82"/>
    <mergeCell ref="W82:X82"/>
    <mergeCell ref="Y82:Z82"/>
    <mergeCell ref="R85:S85"/>
    <mergeCell ref="T85:U85"/>
    <mergeCell ref="V85:W85"/>
    <mergeCell ref="X85:Y85"/>
    <mergeCell ref="Z85:AA85"/>
    <mergeCell ref="E86:F86"/>
    <mergeCell ref="G86:H86"/>
    <mergeCell ref="I86:J86"/>
    <mergeCell ref="K86:L86"/>
    <mergeCell ref="M86:N86"/>
    <mergeCell ref="F85:G85"/>
    <mergeCell ref="H85:I85"/>
    <mergeCell ref="J85:K85"/>
    <mergeCell ref="L85:M85"/>
    <mergeCell ref="N85:O85"/>
    <mergeCell ref="P85:Q85"/>
    <mergeCell ref="O84:P84"/>
    <mergeCell ref="Q84:R84"/>
    <mergeCell ref="S84:T84"/>
    <mergeCell ref="U84:V84"/>
    <mergeCell ref="W84:X84"/>
    <mergeCell ref="Y84:Z84"/>
    <mergeCell ref="R87:S87"/>
    <mergeCell ref="T87:U87"/>
    <mergeCell ref="V87:W87"/>
    <mergeCell ref="X87:Y87"/>
    <mergeCell ref="Z87:AA87"/>
    <mergeCell ref="E88:F88"/>
    <mergeCell ref="G88:H88"/>
    <mergeCell ref="I88:J88"/>
    <mergeCell ref="K88:L88"/>
    <mergeCell ref="M88:N88"/>
    <mergeCell ref="F87:G87"/>
    <mergeCell ref="H87:I87"/>
    <mergeCell ref="J87:K87"/>
    <mergeCell ref="L87:M87"/>
    <mergeCell ref="N87:O87"/>
    <mergeCell ref="P87:Q87"/>
    <mergeCell ref="O86:P86"/>
    <mergeCell ref="Q86:R86"/>
    <mergeCell ref="S86:T86"/>
    <mergeCell ref="U86:V86"/>
    <mergeCell ref="W86:X86"/>
    <mergeCell ref="Y86:Z86"/>
    <mergeCell ref="R89:S89"/>
    <mergeCell ref="T89:U89"/>
    <mergeCell ref="V89:W89"/>
    <mergeCell ref="X89:Y89"/>
    <mergeCell ref="Z89:AA89"/>
    <mergeCell ref="E90:F90"/>
    <mergeCell ref="G90:H90"/>
    <mergeCell ref="I90:J90"/>
    <mergeCell ref="K90:L90"/>
    <mergeCell ref="M90:N90"/>
    <mergeCell ref="F89:G89"/>
    <mergeCell ref="H89:I89"/>
    <mergeCell ref="J89:K89"/>
    <mergeCell ref="L89:M89"/>
    <mergeCell ref="N89:O89"/>
    <mergeCell ref="P89:Q89"/>
    <mergeCell ref="O88:P88"/>
    <mergeCell ref="Q88:R88"/>
    <mergeCell ref="S88:T88"/>
    <mergeCell ref="U88:V88"/>
    <mergeCell ref="W88:X88"/>
    <mergeCell ref="Y88:Z88"/>
    <mergeCell ref="R91:S91"/>
    <mergeCell ref="T91:U91"/>
    <mergeCell ref="V91:W91"/>
    <mergeCell ref="X91:Y91"/>
    <mergeCell ref="Z91:AA91"/>
    <mergeCell ref="E92:F92"/>
    <mergeCell ref="G92:H92"/>
    <mergeCell ref="I92:J92"/>
    <mergeCell ref="K92:L92"/>
    <mergeCell ref="M92:N92"/>
    <mergeCell ref="F91:G91"/>
    <mergeCell ref="H91:I91"/>
    <mergeCell ref="J91:K91"/>
    <mergeCell ref="L91:M91"/>
    <mergeCell ref="N91:O91"/>
    <mergeCell ref="P91:Q91"/>
    <mergeCell ref="O90:P90"/>
    <mergeCell ref="Q90:R90"/>
    <mergeCell ref="S90:T90"/>
    <mergeCell ref="U90:V90"/>
    <mergeCell ref="W90:X90"/>
    <mergeCell ref="Y90:Z90"/>
    <mergeCell ref="R93:S93"/>
    <mergeCell ref="T93:U93"/>
    <mergeCell ref="V93:W93"/>
    <mergeCell ref="X93:Y93"/>
    <mergeCell ref="Z93:AA93"/>
    <mergeCell ref="E94:F94"/>
    <mergeCell ref="G94:H94"/>
    <mergeCell ref="I94:J94"/>
    <mergeCell ref="K94:L94"/>
    <mergeCell ref="M94:N94"/>
    <mergeCell ref="F93:G93"/>
    <mergeCell ref="H93:I93"/>
    <mergeCell ref="J93:K93"/>
    <mergeCell ref="L93:M93"/>
    <mergeCell ref="N93:O93"/>
    <mergeCell ref="P93:Q93"/>
    <mergeCell ref="O92:P92"/>
    <mergeCell ref="Q92:R92"/>
    <mergeCell ref="S92:T92"/>
    <mergeCell ref="U92:V92"/>
    <mergeCell ref="W92:X92"/>
    <mergeCell ref="Y92:Z92"/>
    <mergeCell ref="R95:S95"/>
    <mergeCell ref="T95:U95"/>
    <mergeCell ref="V95:W95"/>
    <mergeCell ref="X95:Y95"/>
    <mergeCell ref="Z95:AA95"/>
    <mergeCell ref="E96:F96"/>
    <mergeCell ref="G96:H96"/>
    <mergeCell ref="I96:J96"/>
    <mergeCell ref="K96:L96"/>
    <mergeCell ref="M96:N96"/>
    <mergeCell ref="F95:G95"/>
    <mergeCell ref="H95:I95"/>
    <mergeCell ref="J95:K95"/>
    <mergeCell ref="L95:M95"/>
    <mergeCell ref="N95:O95"/>
    <mergeCell ref="P95:Q95"/>
    <mergeCell ref="O94:P94"/>
    <mergeCell ref="Q94:R94"/>
    <mergeCell ref="S94:T94"/>
    <mergeCell ref="U94:V94"/>
    <mergeCell ref="W94:X94"/>
    <mergeCell ref="Y94:Z94"/>
    <mergeCell ref="R97:S97"/>
    <mergeCell ref="T97:U97"/>
    <mergeCell ref="V97:W97"/>
    <mergeCell ref="X97:Y97"/>
    <mergeCell ref="Z97:AA97"/>
    <mergeCell ref="E98:F98"/>
    <mergeCell ref="G98:H98"/>
    <mergeCell ref="I98:J98"/>
    <mergeCell ref="K98:L98"/>
    <mergeCell ref="M98:N98"/>
    <mergeCell ref="F97:G97"/>
    <mergeCell ref="H97:I97"/>
    <mergeCell ref="J97:K97"/>
    <mergeCell ref="L97:M97"/>
    <mergeCell ref="N97:O97"/>
    <mergeCell ref="P97:Q97"/>
    <mergeCell ref="O96:P96"/>
    <mergeCell ref="Q96:R96"/>
    <mergeCell ref="S96:T96"/>
    <mergeCell ref="U96:V96"/>
    <mergeCell ref="W96:X96"/>
    <mergeCell ref="Y96:Z96"/>
    <mergeCell ref="R99:S99"/>
    <mergeCell ref="T99:U99"/>
    <mergeCell ref="V99:W99"/>
    <mergeCell ref="X99:Y99"/>
    <mergeCell ref="Z99:AA99"/>
    <mergeCell ref="E100:F100"/>
    <mergeCell ref="G100:H100"/>
    <mergeCell ref="I100:J100"/>
    <mergeCell ref="K100:L100"/>
    <mergeCell ref="M100:N100"/>
    <mergeCell ref="F99:G99"/>
    <mergeCell ref="H99:I99"/>
    <mergeCell ref="J99:K99"/>
    <mergeCell ref="L99:M99"/>
    <mergeCell ref="N99:O99"/>
    <mergeCell ref="P99:Q99"/>
    <mergeCell ref="O98:P98"/>
    <mergeCell ref="Q98:R98"/>
    <mergeCell ref="S98:T98"/>
    <mergeCell ref="U98:V98"/>
    <mergeCell ref="W98:X98"/>
    <mergeCell ref="Y98:Z98"/>
    <mergeCell ref="R101:S101"/>
    <mergeCell ref="T101:U101"/>
    <mergeCell ref="V101:W101"/>
    <mergeCell ref="X101:Y101"/>
    <mergeCell ref="Z101:AA101"/>
    <mergeCell ref="E102:F102"/>
    <mergeCell ref="G102:H102"/>
    <mergeCell ref="I102:J102"/>
    <mergeCell ref="K102:L102"/>
    <mergeCell ref="M102:N102"/>
    <mergeCell ref="F101:G101"/>
    <mergeCell ref="H101:I101"/>
    <mergeCell ref="J101:K101"/>
    <mergeCell ref="L101:M101"/>
    <mergeCell ref="N101:O101"/>
    <mergeCell ref="P101:Q101"/>
    <mergeCell ref="O100:P100"/>
    <mergeCell ref="Q100:R100"/>
    <mergeCell ref="S100:T100"/>
    <mergeCell ref="U100:V100"/>
    <mergeCell ref="W100:X100"/>
    <mergeCell ref="Y100:Z100"/>
    <mergeCell ref="R103:S103"/>
    <mergeCell ref="T103:U103"/>
    <mergeCell ref="V103:W103"/>
    <mergeCell ref="X103:Y103"/>
    <mergeCell ref="Z103:AA103"/>
    <mergeCell ref="E104:F104"/>
    <mergeCell ref="G104:H104"/>
    <mergeCell ref="I104:J104"/>
    <mergeCell ref="K104:L104"/>
    <mergeCell ref="M104:N104"/>
    <mergeCell ref="F103:G103"/>
    <mergeCell ref="H103:I103"/>
    <mergeCell ref="J103:K103"/>
    <mergeCell ref="L103:M103"/>
    <mergeCell ref="N103:O103"/>
    <mergeCell ref="P103:Q103"/>
    <mergeCell ref="O102:P102"/>
    <mergeCell ref="Q102:R102"/>
    <mergeCell ref="S102:T102"/>
    <mergeCell ref="U102:V102"/>
    <mergeCell ref="W102:X102"/>
    <mergeCell ref="Y102:Z102"/>
    <mergeCell ref="R105:S105"/>
    <mergeCell ref="T105:U105"/>
    <mergeCell ref="V105:W105"/>
    <mergeCell ref="X105:Y105"/>
    <mergeCell ref="Z105:AA105"/>
    <mergeCell ref="E106:F106"/>
    <mergeCell ref="G106:H106"/>
    <mergeCell ref="I106:J106"/>
    <mergeCell ref="K106:L106"/>
    <mergeCell ref="M106:N106"/>
    <mergeCell ref="F105:G105"/>
    <mergeCell ref="H105:I105"/>
    <mergeCell ref="J105:K105"/>
    <mergeCell ref="L105:M105"/>
    <mergeCell ref="N105:O105"/>
    <mergeCell ref="P105:Q105"/>
    <mergeCell ref="O104:P104"/>
    <mergeCell ref="Q104:R104"/>
    <mergeCell ref="S104:T104"/>
    <mergeCell ref="U104:V104"/>
    <mergeCell ref="W104:X104"/>
    <mergeCell ref="Y104:Z104"/>
    <mergeCell ref="R107:S107"/>
    <mergeCell ref="T107:U107"/>
    <mergeCell ref="V107:W107"/>
    <mergeCell ref="X107:Y107"/>
    <mergeCell ref="Z107:AA107"/>
    <mergeCell ref="E108:F108"/>
    <mergeCell ref="G108:H108"/>
    <mergeCell ref="I108:J108"/>
    <mergeCell ref="K108:L108"/>
    <mergeCell ref="M108:N108"/>
    <mergeCell ref="F107:G107"/>
    <mergeCell ref="H107:I107"/>
    <mergeCell ref="J107:K107"/>
    <mergeCell ref="L107:M107"/>
    <mergeCell ref="N107:O107"/>
    <mergeCell ref="P107:Q107"/>
    <mergeCell ref="O106:P106"/>
    <mergeCell ref="Q106:R106"/>
    <mergeCell ref="S106:T106"/>
    <mergeCell ref="U106:V106"/>
    <mergeCell ref="W106:X106"/>
    <mergeCell ref="Y106:Z106"/>
    <mergeCell ref="R109:S109"/>
    <mergeCell ref="T109:U109"/>
    <mergeCell ref="V109:W109"/>
    <mergeCell ref="X109:Y109"/>
    <mergeCell ref="Z109:AA109"/>
    <mergeCell ref="E110:F110"/>
    <mergeCell ref="G110:H110"/>
    <mergeCell ref="I110:J110"/>
    <mergeCell ref="K110:L110"/>
    <mergeCell ref="M110:N110"/>
    <mergeCell ref="F109:G109"/>
    <mergeCell ref="H109:I109"/>
    <mergeCell ref="J109:K109"/>
    <mergeCell ref="L109:M109"/>
    <mergeCell ref="N109:O109"/>
    <mergeCell ref="P109:Q109"/>
    <mergeCell ref="O108:P108"/>
    <mergeCell ref="Q108:R108"/>
    <mergeCell ref="S108:T108"/>
    <mergeCell ref="U108:V108"/>
    <mergeCell ref="W108:X108"/>
    <mergeCell ref="Y108:Z108"/>
    <mergeCell ref="R111:S111"/>
    <mergeCell ref="T111:U111"/>
    <mergeCell ref="V111:W111"/>
    <mergeCell ref="X111:Y111"/>
    <mergeCell ref="Z111:AA111"/>
    <mergeCell ref="E112:F112"/>
    <mergeCell ref="G112:H112"/>
    <mergeCell ref="I112:J112"/>
    <mergeCell ref="K112:L112"/>
    <mergeCell ref="M112:N112"/>
    <mergeCell ref="F111:G111"/>
    <mergeCell ref="H111:I111"/>
    <mergeCell ref="J111:K111"/>
    <mergeCell ref="L111:M111"/>
    <mergeCell ref="N111:O111"/>
    <mergeCell ref="P111:Q111"/>
    <mergeCell ref="O110:P110"/>
    <mergeCell ref="Q110:R110"/>
    <mergeCell ref="S110:T110"/>
    <mergeCell ref="U110:V110"/>
    <mergeCell ref="W110:X110"/>
    <mergeCell ref="Y110:Z110"/>
    <mergeCell ref="R113:S113"/>
    <mergeCell ref="T113:U113"/>
    <mergeCell ref="V113:W113"/>
    <mergeCell ref="X113:Y113"/>
    <mergeCell ref="Z113:AA113"/>
    <mergeCell ref="E114:F114"/>
    <mergeCell ref="G114:H114"/>
    <mergeCell ref="I114:J114"/>
    <mergeCell ref="K114:L114"/>
    <mergeCell ref="M114:N114"/>
    <mergeCell ref="F113:G113"/>
    <mergeCell ref="H113:I113"/>
    <mergeCell ref="J113:K113"/>
    <mergeCell ref="L113:M113"/>
    <mergeCell ref="N113:O113"/>
    <mergeCell ref="P113:Q113"/>
    <mergeCell ref="O112:P112"/>
    <mergeCell ref="Q112:R112"/>
    <mergeCell ref="S112:T112"/>
    <mergeCell ref="U112:V112"/>
    <mergeCell ref="W112:X112"/>
    <mergeCell ref="Y112:Z112"/>
    <mergeCell ref="R115:S115"/>
    <mergeCell ref="T115:U115"/>
    <mergeCell ref="V115:W115"/>
    <mergeCell ref="X115:Y115"/>
    <mergeCell ref="Z115:AA115"/>
    <mergeCell ref="E116:F116"/>
    <mergeCell ref="G116:H116"/>
    <mergeCell ref="I116:J116"/>
    <mergeCell ref="K116:L116"/>
    <mergeCell ref="M116:N116"/>
    <mergeCell ref="F115:G115"/>
    <mergeCell ref="H115:I115"/>
    <mergeCell ref="J115:K115"/>
    <mergeCell ref="L115:M115"/>
    <mergeCell ref="N115:O115"/>
    <mergeCell ref="P115:Q115"/>
    <mergeCell ref="O114:P114"/>
    <mergeCell ref="Q114:R114"/>
    <mergeCell ref="S114:T114"/>
    <mergeCell ref="U114:V114"/>
    <mergeCell ref="W114:X114"/>
    <mergeCell ref="Y114:Z114"/>
    <mergeCell ref="R117:S117"/>
    <mergeCell ref="T117:U117"/>
    <mergeCell ref="V117:W117"/>
    <mergeCell ref="X117:Y117"/>
    <mergeCell ref="Z117:AA117"/>
    <mergeCell ref="E118:F118"/>
    <mergeCell ref="G118:H118"/>
    <mergeCell ref="I118:J118"/>
    <mergeCell ref="K118:L118"/>
    <mergeCell ref="M118:N118"/>
    <mergeCell ref="F117:G117"/>
    <mergeCell ref="H117:I117"/>
    <mergeCell ref="J117:K117"/>
    <mergeCell ref="L117:M117"/>
    <mergeCell ref="N117:O117"/>
    <mergeCell ref="P117:Q117"/>
    <mergeCell ref="O116:P116"/>
    <mergeCell ref="Q116:R116"/>
    <mergeCell ref="S116:T116"/>
    <mergeCell ref="U116:V116"/>
    <mergeCell ref="W116:X116"/>
    <mergeCell ref="Y116:Z116"/>
    <mergeCell ref="R119:S119"/>
    <mergeCell ref="T119:U119"/>
    <mergeCell ref="V119:W119"/>
    <mergeCell ref="X119:Y119"/>
    <mergeCell ref="Z119:AA119"/>
    <mergeCell ref="E120:F120"/>
    <mergeCell ref="G120:H120"/>
    <mergeCell ref="I120:J120"/>
    <mergeCell ref="K120:L120"/>
    <mergeCell ref="M120:N120"/>
    <mergeCell ref="F119:G119"/>
    <mergeCell ref="H119:I119"/>
    <mergeCell ref="J119:K119"/>
    <mergeCell ref="L119:M119"/>
    <mergeCell ref="N119:O119"/>
    <mergeCell ref="P119:Q119"/>
    <mergeCell ref="O118:P118"/>
    <mergeCell ref="Q118:R118"/>
    <mergeCell ref="S118:T118"/>
    <mergeCell ref="U118:V118"/>
    <mergeCell ref="W118:X118"/>
    <mergeCell ref="Y118:Z118"/>
    <mergeCell ref="R121:S121"/>
    <mergeCell ref="T121:U121"/>
    <mergeCell ref="V121:W121"/>
    <mergeCell ref="X121:Y121"/>
    <mergeCell ref="Z121:AA121"/>
    <mergeCell ref="E122:F122"/>
    <mergeCell ref="G122:H122"/>
    <mergeCell ref="I122:J122"/>
    <mergeCell ref="K122:L122"/>
    <mergeCell ref="M122:N122"/>
    <mergeCell ref="F121:G121"/>
    <mergeCell ref="H121:I121"/>
    <mergeCell ref="J121:K121"/>
    <mergeCell ref="L121:M121"/>
    <mergeCell ref="N121:O121"/>
    <mergeCell ref="P121:Q121"/>
    <mergeCell ref="O120:P120"/>
    <mergeCell ref="Q120:R120"/>
    <mergeCell ref="S120:T120"/>
    <mergeCell ref="U120:V120"/>
    <mergeCell ref="W120:X120"/>
    <mergeCell ref="Y120:Z120"/>
    <mergeCell ref="R123:S123"/>
    <mergeCell ref="T123:U123"/>
    <mergeCell ref="V123:W123"/>
    <mergeCell ref="X123:Y123"/>
    <mergeCell ref="Z123:AA123"/>
    <mergeCell ref="E124:F124"/>
    <mergeCell ref="G124:H124"/>
    <mergeCell ref="I124:J124"/>
    <mergeCell ref="K124:L124"/>
    <mergeCell ref="M124:N124"/>
    <mergeCell ref="F123:G123"/>
    <mergeCell ref="H123:I123"/>
    <mergeCell ref="J123:K123"/>
    <mergeCell ref="L123:M123"/>
    <mergeCell ref="N123:O123"/>
    <mergeCell ref="P123:Q123"/>
    <mergeCell ref="O122:P122"/>
    <mergeCell ref="Q122:R122"/>
    <mergeCell ref="S122:T122"/>
    <mergeCell ref="U122:V122"/>
    <mergeCell ref="W122:X122"/>
    <mergeCell ref="Y122:Z122"/>
    <mergeCell ref="R125:S125"/>
    <mergeCell ref="T125:U125"/>
    <mergeCell ref="V125:W125"/>
    <mergeCell ref="X125:Y125"/>
    <mergeCell ref="Z125:AA125"/>
    <mergeCell ref="E126:F126"/>
    <mergeCell ref="G126:H126"/>
    <mergeCell ref="I126:J126"/>
    <mergeCell ref="K126:L126"/>
    <mergeCell ref="M126:N126"/>
    <mergeCell ref="F125:G125"/>
    <mergeCell ref="H125:I125"/>
    <mergeCell ref="J125:K125"/>
    <mergeCell ref="L125:M125"/>
    <mergeCell ref="N125:O125"/>
    <mergeCell ref="P125:Q125"/>
    <mergeCell ref="O124:P124"/>
    <mergeCell ref="Q124:R124"/>
    <mergeCell ref="S124:T124"/>
    <mergeCell ref="U124:V124"/>
    <mergeCell ref="W124:X124"/>
    <mergeCell ref="Y124:Z124"/>
    <mergeCell ref="R127:S127"/>
    <mergeCell ref="T127:U127"/>
    <mergeCell ref="V127:W127"/>
    <mergeCell ref="X127:Y127"/>
    <mergeCell ref="Z127:AA127"/>
    <mergeCell ref="E128:F128"/>
    <mergeCell ref="G128:H128"/>
    <mergeCell ref="I128:J128"/>
    <mergeCell ref="K128:L128"/>
    <mergeCell ref="M128:N128"/>
    <mergeCell ref="F127:G127"/>
    <mergeCell ref="H127:I127"/>
    <mergeCell ref="J127:K127"/>
    <mergeCell ref="L127:M127"/>
    <mergeCell ref="N127:O127"/>
    <mergeCell ref="P127:Q127"/>
    <mergeCell ref="O126:P126"/>
    <mergeCell ref="Q126:R126"/>
    <mergeCell ref="S126:T126"/>
    <mergeCell ref="U126:V126"/>
    <mergeCell ref="W126:X126"/>
    <mergeCell ref="Y126:Z126"/>
    <mergeCell ref="R129:S129"/>
    <mergeCell ref="T129:U129"/>
    <mergeCell ref="V129:W129"/>
    <mergeCell ref="X129:Y129"/>
    <mergeCell ref="Z129:AA129"/>
    <mergeCell ref="E130:F130"/>
    <mergeCell ref="G130:H130"/>
    <mergeCell ref="I130:J130"/>
    <mergeCell ref="K130:L130"/>
    <mergeCell ref="M130:N130"/>
    <mergeCell ref="F129:G129"/>
    <mergeCell ref="H129:I129"/>
    <mergeCell ref="J129:K129"/>
    <mergeCell ref="L129:M129"/>
    <mergeCell ref="N129:O129"/>
    <mergeCell ref="P129:Q129"/>
    <mergeCell ref="O128:P128"/>
    <mergeCell ref="Q128:R128"/>
    <mergeCell ref="S128:T128"/>
    <mergeCell ref="U128:V128"/>
    <mergeCell ref="W128:X128"/>
    <mergeCell ref="Y128:Z128"/>
    <mergeCell ref="R131:S131"/>
    <mergeCell ref="T131:U131"/>
    <mergeCell ref="V131:W131"/>
    <mergeCell ref="X131:Y131"/>
    <mergeCell ref="Z131:AA131"/>
    <mergeCell ref="F131:G131"/>
    <mergeCell ref="H131:I131"/>
    <mergeCell ref="J131:K131"/>
    <mergeCell ref="L131:M131"/>
    <mergeCell ref="N131:O131"/>
    <mergeCell ref="P131:Q131"/>
    <mergeCell ref="O130:P130"/>
    <mergeCell ref="Q130:R130"/>
    <mergeCell ref="S130:T130"/>
    <mergeCell ref="U130:V130"/>
    <mergeCell ref="W130:X130"/>
    <mergeCell ref="Y130:Z130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B1:AC2099"/>
  <sheetViews>
    <sheetView topLeftCell="B1" zoomScale="130" zoomScaleNormal="130" workbookViewId="0">
      <selection activeCell="AC1" sqref="AC1:AC4"/>
    </sheetView>
  </sheetViews>
  <sheetFormatPr baseColWidth="10" defaultColWidth="10.7109375" defaultRowHeight="12.75" x14ac:dyDescent="0.2"/>
  <cols>
    <col min="1" max="1" width="15.28515625" style="327" customWidth="1"/>
    <col min="2" max="2" width="9.7109375" style="407" customWidth="1"/>
    <col min="3" max="3" width="6.7109375" style="327" customWidth="1"/>
    <col min="4" max="4" width="6.5703125" style="327" customWidth="1"/>
    <col min="5" max="5" width="2.7109375" style="327" customWidth="1"/>
    <col min="6" max="6" width="1.85546875" style="327" bestFit="1" customWidth="1"/>
    <col min="7" max="7" width="2.7109375" style="327" customWidth="1"/>
    <col min="8" max="8" width="1.85546875" style="327" bestFit="1" customWidth="1"/>
    <col min="9" max="9" width="2.7109375" style="327" customWidth="1"/>
    <col min="10" max="10" width="1.85546875" style="327" bestFit="1" customWidth="1"/>
    <col min="11" max="11" width="2.7109375" style="327" customWidth="1"/>
    <col min="12" max="12" width="1.85546875" style="327" bestFit="1" customWidth="1"/>
    <col min="13" max="13" width="2.7109375" style="327" customWidth="1"/>
    <col min="14" max="14" width="1.85546875" style="327" bestFit="1" customWidth="1"/>
    <col min="15" max="15" width="1.7109375" style="327" customWidth="1"/>
    <col min="16" max="16" width="1.85546875" style="327" bestFit="1" customWidth="1"/>
    <col min="17" max="17" width="1.7109375" style="327" customWidth="1"/>
    <col min="18" max="18" width="1.85546875" style="327" bestFit="1" customWidth="1"/>
    <col min="19" max="19" width="1.7109375" style="327" customWidth="1"/>
    <col min="20" max="20" width="1.85546875" style="327" bestFit="1" customWidth="1"/>
    <col min="21" max="21" width="1.7109375" style="327" customWidth="1"/>
    <col min="22" max="22" width="1.85546875" style="327" bestFit="1" customWidth="1"/>
    <col min="23" max="27" width="1.7109375" style="327" customWidth="1"/>
    <col min="28" max="16384" width="10.7109375" style="327"/>
  </cols>
  <sheetData>
    <row r="1" spans="2:29" s="330" customFormat="1" ht="11.25" x14ac:dyDescent="0.2">
      <c r="B1" s="403" t="s">
        <v>274</v>
      </c>
      <c r="C1" s="370" t="s">
        <v>275</v>
      </c>
      <c r="D1" s="370" t="s">
        <v>276</v>
      </c>
      <c r="E1" s="455" t="s">
        <v>277</v>
      </c>
      <c r="AA1" s="333"/>
      <c r="AC1" s="455" t="s">
        <v>358</v>
      </c>
    </row>
    <row r="2" spans="2:29" s="330" customFormat="1" ht="11.25" x14ac:dyDescent="0.2">
      <c r="B2" s="404" t="s">
        <v>279</v>
      </c>
      <c r="C2" s="371"/>
      <c r="D2" s="371"/>
      <c r="E2" s="455" t="s">
        <v>278</v>
      </c>
      <c r="AA2" s="334"/>
      <c r="AC2" s="455" t="s">
        <v>359</v>
      </c>
    </row>
    <row r="3" spans="2:29" s="330" customFormat="1" ht="11.25" x14ac:dyDescent="0.2">
      <c r="B3" s="462"/>
      <c r="C3" s="372"/>
      <c r="D3" s="372"/>
      <c r="E3" s="456"/>
      <c r="F3" s="457">
        <v>1.00000000001</v>
      </c>
      <c r="G3" s="456"/>
      <c r="H3" s="457">
        <v>2.00000000001</v>
      </c>
      <c r="I3" s="456"/>
      <c r="J3" s="457">
        <v>3.00000000001</v>
      </c>
      <c r="K3" s="456"/>
      <c r="L3" s="457">
        <v>4.00000000001</v>
      </c>
      <c r="M3" s="456"/>
      <c r="N3" s="457">
        <v>5.00000000001</v>
      </c>
      <c r="O3" s="456"/>
      <c r="P3" s="457">
        <v>6.00000000001</v>
      </c>
      <c r="Q3" s="456"/>
      <c r="R3" s="457">
        <v>7.00000000001</v>
      </c>
      <c r="S3" s="456"/>
      <c r="T3" s="457">
        <v>8.0000000000099991</v>
      </c>
      <c r="U3" s="456"/>
      <c r="V3" s="457">
        <v>8.0000000000099991</v>
      </c>
      <c r="W3" s="456"/>
      <c r="X3" s="457">
        <v>10.000000000009999</v>
      </c>
      <c r="Y3" s="456"/>
      <c r="Z3" s="457">
        <v>11.000000000009999</v>
      </c>
      <c r="AA3" s="458"/>
      <c r="AC3" s="455" t="s">
        <v>542</v>
      </c>
    </row>
    <row r="4" spans="2:29" s="330" customFormat="1" ht="11.25" x14ac:dyDescent="0.2">
      <c r="B4" s="406" t="s">
        <v>339</v>
      </c>
      <c r="C4" s="372">
        <v>1.4</v>
      </c>
      <c r="D4" s="464" t="s">
        <v>618</v>
      </c>
      <c r="E4" s="486">
        <v>4.5</v>
      </c>
      <c r="F4" s="487"/>
      <c r="G4" s="486">
        <v>6.75</v>
      </c>
      <c r="H4" s="487"/>
      <c r="I4" s="486">
        <v>6.75</v>
      </c>
      <c r="J4" s="487"/>
      <c r="K4" s="486">
        <v>6.75</v>
      </c>
      <c r="L4" s="487"/>
      <c r="M4" s="486">
        <v>6.75</v>
      </c>
      <c r="N4" s="487"/>
      <c r="O4" s="486">
        <v>6.75</v>
      </c>
      <c r="P4" s="487"/>
      <c r="Q4" s="486">
        <v>6.75</v>
      </c>
      <c r="R4" s="487"/>
      <c r="S4" s="486">
        <v>6.75</v>
      </c>
      <c r="T4" s="487"/>
      <c r="U4" s="486">
        <v>6.75</v>
      </c>
      <c r="V4" s="487"/>
      <c r="W4" s="486">
        <v>4.5</v>
      </c>
      <c r="X4" s="487"/>
      <c r="Y4" s="486"/>
      <c r="Z4" s="487"/>
      <c r="AA4" s="402"/>
      <c r="AC4" s="455" t="s">
        <v>543</v>
      </c>
    </row>
    <row r="5" spans="2:29" s="330" customFormat="1" ht="11.25" x14ac:dyDescent="0.2">
      <c r="B5" s="405" t="s">
        <v>449</v>
      </c>
      <c r="C5" s="372"/>
      <c r="D5" s="372"/>
      <c r="E5" s="402"/>
      <c r="F5" s="486" t="s">
        <v>383</v>
      </c>
      <c r="G5" s="487"/>
      <c r="H5" s="486" t="s">
        <v>362</v>
      </c>
      <c r="I5" s="487"/>
      <c r="J5" s="486" t="s">
        <v>369</v>
      </c>
      <c r="K5" s="487"/>
      <c r="L5" s="486" t="s">
        <v>597</v>
      </c>
      <c r="M5" s="487"/>
      <c r="N5" s="486" t="s">
        <v>598</v>
      </c>
      <c r="O5" s="487"/>
      <c r="P5" s="486" t="s">
        <v>597</v>
      </c>
      <c r="Q5" s="487"/>
      <c r="R5" s="486" t="s">
        <v>369</v>
      </c>
      <c r="S5" s="487"/>
      <c r="T5" s="486" t="s">
        <v>362</v>
      </c>
      <c r="U5" s="487"/>
      <c r="V5" s="486" t="s">
        <v>383</v>
      </c>
      <c r="W5" s="487"/>
      <c r="X5" s="486"/>
      <c r="Y5" s="487"/>
      <c r="Z5" s="486"/>
      <c r="AA5" s="487"/>
    </row>
    <row r="6" spans="2:29" s="330" customFormat="1" ht="11.25" x14ac:dyDescent="0.2">
      <c r="B6" s="406" t="s">
        <v>340</v>
      </c>
      <c r="C6" s="372">
        <v>1.4</v>
      </c>
      <c r="D6" s="464" t="s">
        <v>618</v>
      </c>
      <c r="E6" s="486">
        <v>4.5</v>
      </c>
      <c r="F6" s="487"/>
      <c r="G6" s="486">
        <v>6.75</v>
      </c>
      <c r="H6" s="487"/>
      <c r="I6" s="486">
        <v>6.75</v>
      </c>
      <c r="J6" s="487"/>
      <c r="K6" s="486">
        <v>6.75</v>
      </c>
      <c r="L6" s="487"/>
      <c r="M6" s="486">
        <v>4.5</v>
      </c>
      <c r="N6" s="487"/>
      <c r="O6" s="486">
        <v>4.5</v>
      </c>
      <c r="P6" s="487"/>
      <c r="Q6" s="486">
        <v>6.75</v>
      </c>
      <c r="R6" s="487"/>
      <c r="S6" s="486">
        <v>6.75</v>
      </c>
      <c r="T6" s="487"/>
      <c r="U6" s="486">
        <v>6.75</v>
      </c>
      <c r="V6" s="487"/>
      <c r="W6" s="486">
        <v>4.5</v>
      </c>
      <c r="X6" s="487"/>
      <c r="Y6" s="486"/>
      <c r="Z6" s="487"/>
      <c r="AA6" s="402"/>
    </row>
    <row r="7" spans="2:29" s="330" customFormat="1" ht="11.25" x14ac:dyDescent="0.2">
      <c r="B7" s="405" t="s">
        <v>450</v>
      </c>
      <c r="C7" s="372"/>
      <c r="D7" s="372"/>
      <c r="E7" s="402"/>
      <c r="F7" s="486" t="s">
        <v>366</v>
      </c>
      <c r="G7" s="487"/>
      <c r="H7" s="486" t="s">
        <v>367</v>
      </c>
      <c r="I7" s="487"/>
      <c r="J7" s="486" t="s">
        <v>368</v>
      </c>
      <c r="K7" s="487"/>
      <c r="L7" s="486" t="s">
        <v>370</v>
      </c>
      <c r="M7" s="487"/>
      <c r="N7" s="486" t="s">
        <v>523</v>
      </c>
      <c r="O7" s="487"/>
      <c r="P7" s="486" t="s">
        <v>370</v>
      </c>
      <c r="Q7" s="487"/>
      <c r="R7" s="486" t="s">
        <v>368</v>
      </c>
      <c r="S7" s="487"/>
      <c r="T7" s="486" t="s">
        <v>367</v>
      </c>
      <c r="U7" s="487"/>
      <c r="V7" s="486" t="s">
        <v>366</v>
      </c>
      <c r="W7" s="487"/>
      <c r="X7" s="486"/>
      <c r="Y7" s="487"/>
      <c r="Z7" s="486"/>
      <c r="AA7" s="487"/>
    </row>
    <row r="8" spans="2:29" s="330" customFormat="1" ht="11.25" x14ac:dyDescent="0.2">
      <c r="B8" s="406" t="s">
        <v>341</v>
      </c>
      <c r="C8" s="372">
        <v>1.4</v>
      </c>
      <c r="D8" s="464" t="s">
        <v>618</v>
      </c>
      <c r="E8" s="486">
        <v>4.5</v>
      </c>
      <c r="F8" s="487"/>
      <c r="G8" s="486">
        <v>6.75</v>
      </c>
      <c r="H8" s="487"/>
      <c r="I8" s="486">
        <v>6.75</v>
      </c>
      <c r="J8" s="487"/>
      <c r="K8" s="486">
        <v>6.75</v>
      </c>
      <c r="L8" s="487"/>
      <c r="M8" s="486">
        <v>4.5</v>
      </c>
      <c r="N8" s="487"/>
      <c r="O8" s="486">
        <v>6.75</v>
      </c>
      <c r="P8" s="487"/>
      <c r="Q8" s="486">
        <v>6.75</v>
      </c>
      <c r="R8" s="487"/>
      <c r="S8" s="486">
        <v>6.75</v>
      </c>
      <c r="T8" s="487"/>
      <c r="U8" s="486">
        <v>4.5</v>
      </c>
      <c r="V8" s="487"/>
      <c r="W8" s="486"/>
      <c r="X8" s="487"/>
      <c r="Y8" s="486"/>
      <c r="Z8" s="487"/>
      <c r="AA8" s="402"/>
    </row>
    <row r="9" spans="2:29" s="330" customFormat="1" ht="11.25" x14ac:dyDescent="0.2">
      <c r="B9" s="405" t="s">
        <v>451</v>
      </c>
      <c r="C9" s="372"/>
      <c r="D9" s="372"/>
      <c r="E9" s="402"/>
      <c r="F9" s="486" t="s">
        <v>371</v>
      </c>
      <c r="G9" s="487"/>
      <c r="H9" s="486" t="s">
        <v>372</v>
      </c>
      <c r="I9" s="487"/>
      <c r="J9" s="486" t="s">
        <v>373</v>
      </c>
      <c r="K9" s="487"/>
      <c r="L9" s="486" t="s">
        <v>527</v>
      </c>
      <c r="M9" s="487"/>
      <c r="N9" s="486" t="s">
        <v>527</v>
      </c>
      <c r="O9" s="487"/>
      <c r="P9" s="486" t="s">
        <v>373</v>
      </c>
      <c r="Q9" s="487"/>
      <c r="R9" s="486" t="s">
        <v>372</v>
      </c>
      <c r="S9" s="487"/>
      <c r="T9" s="486" t="s">
        <v>371</v>
      </c>
      <c r="U9" s="487"/>
      <c r="V9" s="486"/>
      <c r="W9" s="487"/>
      <c r="X9" s="486"/>
      <c r="Y9" s="487"/>
      <c r="Z9" s="486"/>
      <c r="AA9" s="487"/>
    </row>
    <row r="10" spans="2:29" s="330" customFormat="1" ht="11.25" x14ac:dyDescent="0.2">
      <c r="B10" s="406" t="s">
        <v>342</v>
      </c>
      <c r="C10" s="463" t="s">
        <v>617</v>
      </c>
      <c r="D10" s="464" t="s">
        <v>618</v>
      </c>
      <c r="E10" s="486">
        <v>4.5</v>
      </c>
      <c r="F10" s="487"/>
      <c r="G10" s="486">
        <v>6.75</v>
      </c>
      <c r="H10" s="487"/>
      <c r="I10" s="486">
        <v>6.75</v>
      </c>
      <c r="J10" s="487"/>
      <c r="K10" s="486">
        <v>6.75</v>
      </c>
      <c r="L10" s="487"/>
      <c r="M10" s="486">
        <v>6.75</v>
      </c>
      <c r="N10" s="487"/>
      <c r="O10" s="486">
        <v>6.75</v>
      </c>
      <c r="P10" s="487"/>
      <c r="Q10" s="486">
        <v>6.75</v>
      </c>
      <c r="R10" s="487"/>
      <c r="S10" s="486">
        <v>4.5</v>
      </c>
      <c r="T10" s="487"/>
      <c r="U10" s="486"/>
      <c r="V10" s="487"/>
      <c r="W10" s="486"/>
      <c r="X10" s="487"/>
      <c r="Y10" s="486"/>
      <c r="Z10" s="487"/>
      <c r="AA10" s="402"/>
    </row>
    <row r="11" spans="2:29" s="330" customFormat="1" ht="11.25" x14ac:dyDescent="0.2">
      <c r="B11" s="405" t="s">
        <v>452</v>
      </c>
      <c r="C11" s="372"/>
      <c r="D11" s="372"/>
      <c r="E11" s="402"/>
      <c r="F11" s="486" t="s">
        <v>375</v>
      </c>
      <c r="G11" s="487"/>
      <c r="H11" s="486" t="s">
        <v>534</v>
      </c>
      <c r="I11" s="487"/>
      <c r="J11" s="486" t="s">
        <v>367</v>
      </c>
      <c r="K11" s="487"/>
      <c r="L11" s="486" t="s">
        <v>362</v>
      </c>
      <c r="M11" s="487"/>
      <c r="N11" s="486" t="s">
        <v>367</v>
      </c>
      <c r="O11" s="487"/>
      <c r="P11" s="486" t="s">
        <v>534</v>
      </c>
      <c r="Q11" s="487"/>
      <c r="R11" s="486" t="s">
        <v>375</v>
      </c>
      <c r="S11" s="487"/>
      <c r="T11" s="486"/>
      <c r="U11" s="487"/>
      <c r="V11" s="486"/>
      <c r="W11" s="487"/>
      <c r="X11" s="486"/>
      <c r="Y11" s="487"/>
      <c r="Z11" s="486"/>
      <c r="AA11" s="487"/>
    </row>
    <row r="12" spans="2:29" s="330" customFormat="1" ht="11.25" x14ac:dyDescent="0.2">
      <c r="B12" s="406" t="s">
        <v>343</v>
      </c>
      <c r="C12" s="372">
        <v>1.4</v>
      </c>
      <c r="D12" s="464" t="s">
        <v>618</v>
      </c>
      <c r="E12" s="486">
        <v>4.5</v>
      </c>
      <c r="F12" s="487"/>
      <c r="G12" s="486">
        <v>6.75</v>
      </c>
      <c r="H12" s="487"/>
      <c r="I12" s="486">
        <v>6.75</v>
      </c>
      <c r="J12" s="487"/>
      <c r="K12" s="486">
        <v>4.5</v>
      </c>
      <c r="L12" s="487"/>
      <c r="M12" s="486">
        <v>4.5</v>
      </c>
      <c r="N12" s="487"/>
      <c r="O12" s="486">
        <v>6.75</v>
      </c>
      <c r="P12" s="487"/>
      <c r="Q12" s="486">
        <v>6.75</v>
      </c>
      <c r="R12" s="487"/>
      <c r="S12" s="486">
        <v>4.5</v>
      </c>
      <c r="T12" s="487"/>
      <c r="U12" s="486"/>
      <c r="V12" s="487"/>
      <c r="W12" s="486"/>
      <c r="X12" s="487"/>
      <c r="Y12" s="486"/>
      <c r="Z12" s="487"/>
      <c r="AA12" s="402"/>
    </row>
    <row r="13" spans="2:29" s="330" customFormat="1" ht="11.25" x14ac:dyDescent="0.2">
      <c r="B13" s="405" t="s">
        <v>453</v>
      </c>
      <c r="C13" s="372"/>
      <c r="D13" s="372"/>
      <c r="E13" s="402"/>
      <c r="F13" s="486" t="s">
        <v>387</v>
      </c>
      <c r="G13" s="487"/>
      <c r="H13" s="486" t="s">
        <v>384</v>
      </c>
      <c r="I13" s="487"/>
      <c r="J13" s="486" t="s">
        <v>381</v>
      </c>
      <c r="K13" s="487"/>
      <c r="L13" s="486" t="s">
        <v>372</v>
      </c>
      <c r="M13" s="487"/>
      <c r="N13" s="486" t="s">
        <v>381</v>
      </c>
      <c r="O13" s="487"/>
      <c r="P13" s="486" t="s">
        <v>384</v>
      </c>
      <c r="Q13" s="487"/>
      <c r="R13" s="486" t="s">
        <v>387</v>
      </c>
      <c r="S13" s="487"/>
      <c r="T13" s="486"/>
      <c r="U13" s="487"/>
      <c r="V13" s="486"/>
      <c r="W13" s="487"/>
      <c r="X13" s="486"/>
      <c r="Y13" s="487"/>
      <c r="Z13" s="486"/>
      <c r="AA13" s="487"/>
    </row>
    <row r="14" spans="2:29" s="330" customFormat="1" ht="11.25" x14ac:dyDescent="0.2">
      <c r="B14" s="406" t="s">
        <v>344</v>
      </c>
      <c r="C14" s="372">
        <v>1.4</v>
      </c>
      <c r="D14" s="464" t="s">
        <v>618</v>
      </c>
      <c r="E14" s="486">
        <v>4.5</v>
      </c>
      <c r="F14" s="487"/>
      <c r="G14" s="486">
        <v>6.75</v>
      </c>
      <c r="H14" s="487"/>
      <c r="I14" s="486">
        <v>6.75</v>
      </c>
      <c r="J14" s="487"/>
      <c r="K14" s="486">
        <v>4.5</v>
      </c>
      <c r="L14" s="487"/>
      <c r="M14" s="486">
        <v>6.75</v>
      </c>
      <c r="N14" s="487"/>
      <c r="O14" s="486">
        <v>6.75</v>
      </c>
      <c r="P14" s="487"/>
      <c r="Q14" s="486">
        <v>4.5</v>
      </c>
      <c r="R14" s="487"/>
      <c r="S14" s="486"/>
      <c r="T14" s="487"/>
      <c r="U14" s="486"/>
      <c r="V14" s="487"/>
      <c r="W14" s="486"/>
      <c r="X14" s="487"/>
      <c r="Y14" s="486"/>
      <c r="Z14" s="487"/>
      <c r="AA14" s="402"/>
    </row>
    <row r="15" spans="2:29" s="330" customFormat="1" ht="11.25" x14ac:dyDescent="0.2">
      <c r="B15" s="405" t="s">
        <v>454</v>
      </c>
      <c r="C15" s="372"/>
      <c r="D15" s="372"/>
      <c r="E15" s="402"/>
      <c r="F15" s="486" t="s">
        <v>382</v>
      </c>
      <c r="G15" s="487"/>
      <c r="H15" s="486" t="s">
        <v>537</v>
      </c>
      <c r="I15" s="487"/>
      <c r="J15" s="486" t="s">
        <v>384</v>
      </c>
      <c r="K15" s="487"/>
      <c r="L15" s="486" t="s">
        <v>384</v>
      </c>
      <c r="M15" s="487"/>
      <c r="N15" s="486" t="s">
        <v>537</v>
      </c>
      <c r="O15" s="487"/>
      <c r="P15" s="486" t="s">
        <v>382</v>
      </c>
      <c r="Q15" s="487"/>
      <c r="R15" s="486"/>
      <c r="S15" s="487"/>
      <c r="T15" s="486"/>
      <c r="U15" s="487"/>
      <c r="V15" s="486"/>
      <c r="W15" s="487"/>
      <c r="X15" s="486"/>
      <c r="Y15" s="487"/>
      <c r="Z15" s="486"/>
      <c r="AA15" s="487"/>
    </row>
    <row r="16" spans="2:29" s="330" customFormat="1" ht="11.25" x14ac:dyDescent="0.2">
      <c r="B16" s="406" t="s">
        <v>345</v>
      </c>
      <c r="C16" s="372">
        <v>1.4</v>
      </c>
      <c r="D16" s="464" t="s">
        <v>618</v>
      </c>
      <c r="E16" s="486">
        <v>4.5</v>
      </c>
      <c r="F16" s="487"/>
      <c r="G16" s="486">
        <v>6.75</v>
      </c>
      <c r="H16" s="487"/>
      <c r="I16" s="486">
        <v>6.75</v>
      </c>
      <c r="J16" s="487"/>
      <c r="K16" s="486">
        <v>6.75</v>
      </c>
      <c r="L16" s="487"/>
      <c r="M16" s="486">
        <v>6.75</v>
      </c>
      <c r="N16" s="487"/>
      <c r="O16" s="486">
        <v>4.5</v>
      </c>
      <c r="P16" s="487"/>
      <c r="Q16" s="486"/>
      <c r="R16" s="487"/>
      <c r="S16" s="486"/>
      <c r="T16" s="487"/>
      <c r="U16" s="486"/>
      <c r="V16" s="487"/>
      <c r="W16" s="486"/>
      <c r="X16" s="487"/>
      <c r="Y16" s="486"/>
      <c r="Z16" s="487"/>
      <c r="AA16" s="402"/>
    </row>
    <row r="17" spans="2:27" s="330" customFormat="1" ht="11.25" x14ac:dyDescent="0.2">
      <c r="B17" s="405" t="s">
        <v>455</v>
      </c>
      <c r="C17" s="372"/>
      <c r="D17" s="372"/>
      <c r="E17" s="402"/>
      <c r="F17" s="486" t="s">
        <v>385</v>
      </c>
      <c r="G17" s="487"/>
      <c r="H17" s="486" t="s">
        <v>371</v>
      </c>
      <c r="I17" s="487"/>
      <c r="J17" s="486" t="s">
        <v>361</v>
      </c>
      <c r="K17" s="487"/>
      <c r="L17" s="486" t="s">
        <v>371</v>
      </c>
      <c r="M17" s="487"/>
      <c r="N17" s="486" t="s">
        <v>385</v>
      </c>
      <c r="O17" s="487"/>
      <c r="P17" s="486"/>
      <c r="Q17" s="487"/>
      <c r="R17" s="486"/>
      <c r="S17" s="487"/>
      <c r="T17" s="486"/>
      <c r="U17" s="487"/>
      <c r="V17" s="486"/>
      <c r="W17" s="487"/>
      <c r="X17" s="486"/>
      <c r="Y17" s="487"/>
      <c r="Z17" s="486"/>
      <c r="AA17" s="487"/>
    </row>
    <row r="18" spans="2:27" s="330" customFormat="1" ht="11.25" x14ac:dyDescent="0.2">
      <c r="B18" s="406" t="s">
        <v>346</v>
      </c>
      <c r="C18" s="372">
        <v>1.4</v>
      </c>
      <c r="D18" s="464" t="s">
        <v>618</v>
      </c>
      <c r="E18" s="486">
        <v>4.5</v>
      </c>
      <c r="F18" s="487"/>
      <c r="G18" s="486">
        <v>6.75</v>
      </c>
      <c r="H18" s="487"/>
      <c r="I18" s="486">
        <v>4.5</v>
      </c>
      <c r="J18" s="487"/>
      <c r="K18" s="486">
        <v>4.5</v>
      </c>
      <c r="L18" s="487"/>
      <c r="M18" s="486">
        <v>6.75</v>
      </c>
      <c r="N18" s="487"/>
      <c r="O18" s="486">
        <v>4.5</v>
      </c>
      <c r="P18" s="487"/>
      <c r="Q18" s="486"/>
      <c r="R18" s="487"/>
      <c r="S18" s="486"/>
      <c r="T18" s="487"/>
      <c r="U18" s="486"/>
      <c r="V18" s="487"/>
      <c r="W18" s="486"/>
      <c r="X18" s="487"/>
      <c r="Y18" s="486"/>
      <c r="Z18" s="487"/>
      <c r="AA18" s="402"/>
    </row>
    <row r="19" spans="2:27" s="330" customFormat="1" ht="11.25" x14ac:dyDescent="0.2">
      <c r="B19" s="405" t="s">
        <v>456</v>
      </c>
      <c r="C19" s="372"/>
      <c r="D19" s="372"/>
      <c r="E19" s="402"/>
      <c r="F19" s="486" t="s">
        <v>386</v>
      </c>
      <c r="G19" s="487"/>
      <c r="H19" s="486" t="s">
        <v>378</v>
      </c>
      <c r="I19" s="487"/>
      <c r="J19" s="486" t="s">
        <v>387</v>
      </c>
      <c r="K19" s="487"/>
      <c r="L19" s="486" t="s">
        <v>378</v>
      </c>
      <c r="M19" s="487"/>
      <c r="N19" s="486" t="s">
        <v>386</v>
      </c>
      <c r="O19" s="487"/>
      <c r="P19" s="486"/>
      <c r="Q19" s="487"/>
      <c r="R19" s="486"/>
      <c r="S19" s="487"/>
      <c r="T19" s="486"/>
      <c r="U19" s="487"/>
      <c r="V19" s="486"/>
      <c r="W19" s="487"/>
      <c r="X19" s="486"/>
      <c r="Y19" s="487"/>
      <c r="Z19" s="486"/>
      <c r="AA19" s="487"/>
    </row>
    <row r="20" spans="2:27" s="330" customFormat="1" ht="11.25" x14ac:dyDescent="0.2">
      <c r="B20" s="406" t="s">
        <v>347</v>
      </c>
      <c r="C20" s="372">
        <v>1.4</v>
      </c>
      <c r="D20" s="464" t="s">
        <v>618</v>
      </c>
      <c r="E20" s="486">
        <v>4.5</v>
      </c>
      <c r="F20" s="487"/>
      <c r="G20" s="486">
        <v>6.75</v>
      </c>
      <c r="H20" s="487"/>
      <c r="I20" s="486">
        <v>4.5</v>
      </c>
      <c r="J20" s="487"/>
      <c r="K20" s="486">
        <v>6.75</v>
      </c>
      <c r="L20" s="487"/>
      <c r="M20" s="486">
        <v>4.5</v>
      </c>
      <c r="N20" s="487"/>
      <c r="O20" s="486"/>
      <c r="P20" s="487"/>
      <c r="Q20" s="486"/>
      <c r="R20" s="487"/>
      <c r="S20" s="486"/>
      <c r="T20" s="487"/>
      <c r="U20" s="486"/>
      <c r="V20" s="487"/>
      <c r="W20" s="486"/>
      <c r="X20" s="487"/>
      <c r="Y20" s="486"/>
      <c r="Z20" s="487"/>
      <c r="AA20" s="402"/>
    </row>
    <row r="21" spans="2:27" s="330" customFormat="1" ht="11.25" x14ac:dyDescent="0.2">
      <c r="B21" s="405" t="s">
        <v>457</v>
      </c>
      <c r="C21" s="372"/>
      <c r="D21" s="372"/>
      <c r="E21" s="402"/>
      <c r="F21" s="486" t="s">
        <v>388</v>
      </c>
      <c r="G21" s="487"/>
      <c r="H21" s="486" t="s">
        <v>386</v>
      </c>
      <c r="I21" s="487"/>
      <c r="J21" s="486" t="s">
        <v>386</v>
      </c>
      <c r="K21" s="487"/>
      <c r="L21" s="486" t="s">
        <v>388</v>
      </c>
      <c r="M21" s="487"/>
      <c r="N21" s="486"/>
      <c r="O21" s="487"/>
      <c r="P21" s="486"/>
      <c r="Q21" s="487"/>
      <c r="R21" s="486"/>
      <c r="S21" s="487"/>
      <c r="T21" s="486"/>
      <c r="U21" s="487"/>
      <c r="V21" s="486"/>
      <c r="W21" s="487"/>
      <c r="X21" s="486"/>
      <c r="Y21" s="487"/>
      <c r="Z21" s="486"/>
      <c r="AA21" s="487"/>
    </row>
    <row r="22" spans="2:27" x14ac:dyDescent="0.2">
      <c r="B22" s="406"/>
      <c r="C22" s="372"/>
      <c r="D22" s="372"/>
      <c r="E22" s="486"/>
      <c r="F22" s="487"/>
      <c r="G22" s="486"/>
      <c r="H22" s="487"/>
      <c r="I22" s="486"/>
      <c r="J22" s="487"/>
      <c r="K22" s="486"/>
      <c r="L22" s="487"/>
      <c r="M22" s="486"/>
      <c r="N22" s="487"/>
      <c r="O22" s="486"/>
      <c r="P22" s="487"/>
      <c r="Q22" s="486"/>
      <c r="R22" s="487"/>
      <c r="S22" s="486"/>
      <c r="T22" s="487"/>
      <c r="U22" s="486"/>
      <c r="V22" s="487"/>
      <c r="W22" s="486"/>
      <c r="X22" s="487"/>
      <c r="Y22" s="486"/>
      <c r="Z22" s="487"/>
      <c r="AA22" s="402"/>
    </row>
    <row r="23" spans="2:27" x14ac:dyDescent="0.2">
      <c r="B23" s="405"/>
      <c r="C23" s="372"/>
      <c r="D23" s="372"/>
      <c r="E23" s="402"/>
      <c r="F23" s="486"/>
      <c r="G23" s="487"/>
      <c r="H23" s="486"/>
      <c r="I23" s="487"/>
      <c r="J23" s="486"/>
      <c r="K23" s="487"/>
      <c r="L23" s="486"/>
      <c r="M23" s="487"/>
      <c r="N23" s="486"/>
      <c r="O23" s="487"/>
      <c r="P23" s="486"/>
      <c r="Q23" s="487"/>
      <c r="R23" s="486"/>
      <c r="S23" s="487"/>
      <c r="T23" s="486"/>
      <c r="U23" s="487"/>
      <c r="V23" s="486"/>
      <c r="W23" s="487"/>
      <c r="X23" s="486"/>
      <c r="Y23" s="487"/>
      <c r="Z23" s="486"/>
      <c r="AA23" s="487"/>
    </row>
    <row r="24" spans="2:27" s="330" customFormat="1" ht="11.25" x14ac:dyDescent="0.2">
      <c r="B24" s="406" t="s">
        <v>599</v>
      </c>
      <c r="C24" s="372">
        <v>1.4</v>
      </c>
      <c r="D24" s="464" t="s">
        <v>618</v>
      </c>
      <c r="E24" s="486">
        <v>4.5</v>
      </c>
      <c r="F24" s="487"/>
      <c r="G24" s="486">
        <v>6.75</v>
      </c>
      <c r="H24" s="487"/>
      <c r="I24" s="486">
        <v>6.75</v>
      </c>
      <c r="J24" s="487"/>
      <c r="K24" s="486">
        <v>6.75</v>
      </c>
      <c r="L24" s="487"/>
      <c r="M24" s="486">
        <v>3.875</v>
      </c>
      <c r="N24" s="487"/>
      <c r="O24" s="486">
        <v>3.875</v>
      </c>
      <c r="P24" s="487"/>
      <c r="Q24" s="486">
        <v>6.75</v>
      </c>
      <c r="R24" s="487"/>
      <c r="S24" s="486">
        <v>6.75</v>
      </c>
      <c r="T24" s="487"/>
      <c r="U24" s="486">
        <v>6.75</v>
      </c>
      <c r="V24" s="487"/>
      <c r="W24" s="486">
        <v>6.75</v>
      </c>
      <c r="X24" s="487"/>
      <c r="Y24" s="486">
        <v>4.5</v>
      </c>
      <c r="Z24" s="487"/>
      <c r="AA24" s="402"/>
    </row>
    <row r="25" spans="2:27" s="330" customFormat="1" ht="11.25" x14ac:dyDescent="0.2">
      <c r="B25" s="405" t="s">
        <v>600</v>
      </c>
      <c r="C25" s="372"/>
      <c r="D25" s="372"/>
      <c r="E25" s="402"/>
      <c r="F25" s="486">
        <v>1.1599999999999999</v>
      </c>
      <c r="G25" s="487"/>
      <c r="H25" s="486">
        <v>0.99</v>
      </c>
      <c r="I25" s="487"/>
      <c r="J25" s="486" t="s">
        <v>370</v>
      </c>
      <c r="K25" s="487"/>
      <c r="L25" s="486">
        <v>0.79</v>
      </c>
      <c r="M25" s="487"/>
      <c r="N25" s="486" t="s">
        <v>601</v>
      </c>
      <c r="O25" s="487"/>
      <c r="P25" s="486" t="s">
        <v>602</v>
      </c>
      <c r="Q25" s="487"/>
      <c r="R25" s="486">
        <v>0.79</v>
      </c>
      <c r="S25" s="487"/>
      <c r="T25" s="486" t="s">
        <v>370</v>
      </c>
      <c r="U25" s="487"/>
      <c r="V25" s="486">
        <v>0.99</v>
      </c>
      <c r="W25" s="487"/>
      <c r="X25" s="486">
        <v>1.1599999999999999</v>
      </c>
      <c r="Y25" s="487"/>
      <c r="Z25" s="486"/>
      <c r="AA25" s="487"/>
    </row>
    <row r="26" spans="2:27" s="330" customFormat="1" ht="11.25" x14ac:dyDescent="0.2">
      <c r="B26" s="406" t="s">
        <v>603</v>
      </c>
      <c r="C26" s="372">
        <v>1.4</v>
      </c>
      <c r="D26" s="464" t="s">
        <v>618</v>
      </c>
      <c r="E26" s="486">
        <v>4.5</v>
      </c>
      <c r="F26" s="487"/>
      <c r="G26" s="486">
        <v>6.75</v>
      </c>
      <c r="H26" s="487"/>
      <c r="I26" s="486">
        <v>6.75</v>
      </c>
      <c r="J26" s="487"/>
      <c r="K26" s="486">
        <v>6.75</v>
      </c>
      <c r="L26" s="487"/>
      <c r="M26" s="486">
        <v>3.625</v>
      </c>
      <c r="N26" s="487"/>
      <c r="O26" s="486">
        <v>3.625</v>
      </c>
      <c r="P26" s="487"/>
      <c r="Q26" s="486">
        <v>6.75</v>
      </c>
      <c r="R26" s="487"/>
      <c r="S26" s="486">
        <v>6.75</v>
      </c>
      <c r="T26" s="487"/>
      <c r="U26" s="486">
        <v>6.75</v>
      </c>
      <c r="V26" s="487"/>
      <c r="W26" s="486">
        <v>6.75</v>
      </c>
      <c r="X26" s="487"/>
      <c r="Y26" s="486">
        <v>4.5</v>
      </c>
      <c r="Z26" s="487"/>
      <c r="AA26" s="402"/>
    </row>
    <row r="27" spans="2:27" s="330" customFormat="1" ht="11.25" x14ac:dyDescent="0.2">
      <c r="B27" s="405" t="s">
        <v>604</v>
      </c>
      <c r="C27" s="372"/>
      <c r="D27" s="372"/>
      <c r="E27" s="402"/>
      <c r="F27" s="486">
        <v>1.1599999999999999</v>
      </c>
      <c r="G27" s="487"/>
      <c r="H27" s="486" t="s">
        <v>533</v>
      </c>
      <c r="I27" s="487"/>
      <c r="J27" s="486" t="s">
        <v>370</v>
      </c>
      <c r="K27" s="487"/>
      <c r="L27" s="486" t="s">
        <v>605</v>
      </c>
      <c r="M27" s="487"/>
      <c r="N27" s="486" t="s">
        <v>598</v>
      </c>
      <c r="O27" s="487"/>
      <c r="P27" s="486" t="s">
        <v>601</v>
      </c>
      <c r="Q27" s="487"/>
      <c r="R27" s="486" t="s">
        <v>605</v>
      </c>
      <c r="S27" s="487"/>
      <c r="T27" s="486" t="s">
        <v>370</v>
      </c>
      <c r="U27" s="487"/>
      <c r="V27" s="486" t="s">
        <v>533</v>
      </c>
      <c r="W27" s="487"/>
      <c r="X27" s="486">
        <v>1.1599999999999999</v>
      </c>
      <c r="Y27" s="487"/>
      <c r="Z27" s="486"/>
      <c r="AA27" s="487"/>
    </row>
    <row r="28" spans="2:27" s="330" customFormat="1" ht="11.25" x14ac:dyDescent="0.2">
      <c r="B28" s="406" t="s">
        <v>606</v>
      </c>
      <c r="C28" s="372">
        <v>1.4</v>
      </c>
      <c r="D28" s="464" t="s">
        <v>618</v>
      </c>
      <c r="E28" s="486">
        <v>4.5</v>
      </c>
      <c r="F28" s="487"/>
      <c r="G28" s="486">
        <v>6.75</v>
      </c>
      <c r="H28" s="487"/>
      <c r="I28" s="486">
        <v>6.75</v>
      </c>
      <c r="J28" s="487"/>
      <c r="K28" s="486">
        <v>6.75</v>
      </c>
      <c r="L28" s="487"/>
      <c r="M28" s="486">
        <v>6.75</v>
      </c>
      <c r="N28" s="487"/>
      <c r="O28" s="486">
        <v>6.25</v>
      </c>
      <c r="P28" s="487"/>
      <c r="Q28" s="486">
        <v>6.75</v>
      </c>
      <c r="R28" s="487"/>
      <c r="S28" s="486">
        <v>6.75</v>
      </c>
      <c r="T28" s="487"/>
      <c r="U28" s="486">
        <v>6.75</v>
      </c>
      <c r="V28" s="487"/>
      <c r="W28" s="486">
        <v>4.5</v>
      </c>
      <c r="X28" s="487"/>
      <c r="Y28" s="486"/>
      <c r="Z28" s="487"/>
      <c r="AA28" s="402"/>
    </row>
    <row r="29" spans="2:27" s="330" customFormat="1" ht="11.25" x14ac:dyDescent="0.2">
      <c r="B29" s="405" t="s">
        <v>607</v>
      </c>
      <c r="C29" s="372"/>
      <c r="D29" s="372"/>
      <c r="E29" s="402"/>
      <c r="F29" s="486" t="s">
        <v>361</v>
      </c>
      <c r="G29" s="487"/>
      <c r="H29" s="486" t="s">
        <v>362</v>
      </c>
      <c r="I29" s="487"/>
      <c r="J29" s="486" t="s">
        <v>369</v>
      </c>
      <c r="K29" s="487"/>
      <c r="L29" s="486" t="s">
        <v>597</v>
      </c>
      <c r="M29" s="487"/>
      <c r="N29" s="486" t="s">
        <v>365</v>
      </c>
      <c r="O29" s="487"/>
      <c r="P29" s="486" t="s">
        <v>597</v>
      </c>
      <c r="Q29" s="487"/>
      <c r="R29" s="486" t="s">
        <v>369</v>
      </c>
      <c r="S29" s="487"/>
      <c r="T29" s="486" t="s">
        <v>362</v>
      </c>
      <c r="U29" s="487"/>
      <c r="V29" s="486" t="s">
        <v>361</v>
      </c>
      <c r="W29" s="487"/>
      <c r="X29" s="486"/>
      <c r="Y29" s="487"/>
      <c r="Z29" s="486"/>
      <c r="AA29" s="487"/>
    </row>
    <row r="30" spans="2:27" s="330" customFormat="1" ht="11.25" x14ac:dyDescent="0.2">
      <c r="B30" s="406" t="s">
        <v>608</v>
      </c>
      <c r="C30" s="372">
        <v>1.4</v>
      </c>
      <c r="D30" s="464" t="s">
        <v>618</v>
      </c>
      <c r="E30" s="486">
        <v>4.5</v>
      </c>
      <c r="F30" s="487"/>
      <c r="G30" s="486">
        <v>6.75</v>
      </c>
      <c r="H30" s="487"/>
      <c r="I30" s="486">
        <v>6.75</v>
      </c>
      <c r="J30" s="487"/>
      <c r="K30" s="486">
        <v>6.75</v>
      </c>
      <c r="L30" s="487"/>
      <c r="M30" s="486">
        <v>6.75</v>
      </c>
      <c r="N30" s="487"/>
      <c r="O30" s="486">
        <v>5.75</v>
      </c>
      <c r="P30" s="487"/>
      <c r="Q30" s="486">
        <v>6.75</v>
      </c>
      <c r="R30" s="487"/>
      <c r="S30" s="486">
        <v>6.75</v>
      </c>
      <c r="T30" s="487"/>
      <c r="U30" s="486">
        <v>6.75</v>
      </c>
      <c r="V30" s="487"/>
      <c r="W30" s="486">
        <v>4.5</v>
      </c>
      <c r="X30" s="487"/>
      <c r="Y30" s="486"/>
      <c r="Z30" s="487"/>
      <c r="AA30" s="402"/>
    </row>
    <row r="31" spans="2:27" s="330" customFormat="1" ht="11.25" x14ac:dyDescent="0.2">
      <c r="B31" s="405" t="s">
        <v>609</v>
      </c>
      <c r="C31" s="372"/>
      <c r="D31" s="372"/>
      <c r="E31" s="402"/>
      <c r="F31" s="486" t="s">
        <v>361</v>
      </c>
      <c r="G31" s="487"/>
      <c r="H31" s="486" t="s">
        <v>362</v>
      </c>
      <c r="I31" s="487"/>
      <c r="J31" s="486" t="s">
        <v>363</v>
      </c>
      <c r="K31" s="487"/>
      <c r="L31" s="486" t="s">
        <v>364</v>
      </c>
      <c r="M31" s="487"/>
      <c r="N31" s="486" t="s">
        <v>605</v>
      </c>
      <c r="O31" s="487"/>
      <c r="P31" s="486" t="s">
        <v>364</v>
      </c>
      <c r="Q31" s="487"/>
      <c r="R31" s="486" t="s">
        <v>363</v>
      </c>
      <c r="S31" s="487"/>
      <c r="T31" s="486" t="s">
        <v>362</v>
      </c>
      <c r="U31" s="487"/>
      <c r="V31" s="486" t="s">
        <v>361</v>
      </c>
      <c r="W31" s="487"/>
      <c r="X31" s="486"/>
      <c r="Y31" s="487"/>
      <c r="Z31" s="486"/>
      <c r="AA31" s="487"/>
    </row>
    <row r="32" spans="2:27" s="330" customFormat="1" ht="11.25" x14ac:dyDescent="0.2">
      <c r="B32" s="406" t="s">
        <v>610</v>
      </c>
      <c r="C32" s="372">
        <v>1.4</v>
      </c>
      <c r="D32" s="464" t="s">
        <v>618</v>
      </c>
      <c r="E32" s="486">
        <v>4.5</v>
      </c>
      <c r="F32" s="487"/>
      <c r="G32" s="486">
        <v>6.75</v>
      </c>
      <c r="H32" s="487"/>
      <c r="I32" s="486">
        <v>6.75</v>
      </c>
      <c r="J32" s="487"/>
      <c r="K32" s="486">
        <v>6.75</v>
      </c>
      <c r="L32" s="487"/>
      <c r="M32" s="486">
        <v>6.75</v>
      </c>
      <c r="N32" s="487"/>
      <c r="O32" s="486">
        <v>5.25</v>
      </c>
      <c r="P32" s="487"/>
      <c r="Q32" s="486">
        <v>6.75</v>
      </c>
      <c r="R32" s="487"/>
      <c r="S32" s="486">
        <v>6.75</v>
      </c>
      <c r="T32" s="487"/>
      <c r="U32" s="486">
        <v>6.75</v>
      </c>
      <c r="V32" s="487"/>
      <c r="W32" s="486">
        <v>4.5</v>
      </c>
      <c r="X32" s="487"/>
      <c r="Y32" s="486"/>
      <c r="Z32" s="487"/>
      <c r="AA32" s="402"/>
    </row>
    <row r="33" spans="2:27" s="330" customFormat="1" ht="11.25" x14ac:dyDescent="0.2">
      <c r="B33" s="405" t="s">
        <v>611</v>
      </c>
      <c r="C33" s="372"/>
      <c r="D33" s="372"/>
      <c r="E33" s="402"/>
      <c r="F33" s="486" t="s">
        <v>361</v>
      </c>
      <c r="G33" s="487"/>
      <c r="H33" s="486" t="s">
        <v>377</v>
      </c>
      <c r="I33" s="487"/>
      <c r="J33" s="486" t="s">
        <v>363</v>
      </c>
      <c r="K33" s="487"/>
      <c r="L33" s="486" t="s">
        <v>612</v>
      </c>
      <c r="M33" s="487"/>
      <c r="N33" s="486" t="s">
        <v>597</v>
      </c>
      <c r="O33" s="487"/>
      <c r="P33" s="486" t="s">
        <v>612</v>
      </c>
      <c r="Q33" s="487"/>
      <c r="R33" s="486" t="s">
        <v>363</v>
      </c>
      <c r="S33" s="487"/>
      <c r="T33" s="486" t="s">
        <v>377</v>
      </c>
      <c r="U33" s="487"/>
      <c r="V33" s="486" t="s">
        <v>361</v>
      </c>
      <c r="W33" s="487"/>
      <c r="X33" s="486"/>
      <c r="Y33" s="487"/>
      <c r="Z33" s="486"/>
      <c r="AA33" s="487"/>
    </row>
    <row r="34" spans="2:27" s="330" customFormat="1" ht="11.25" x14ac:dyDescent="0.2">
      <c r="B34" s="406" t="s">
        <v>613</v>
      </c>
      <c r="C34" s="372">
        <v>1.4</v>
      </c>
      <c r="D34" s="464" t="s">
        <v>618</v>
      </c>
      <c r="E34" s="486">
        <v>4.5</v>
      </c>
      <c r="F34" s="487"/>
      <c r="G34" s="486">
        <v>6.75</v>
      </c>
      <c r="H34" s="487"/>
      <c r="I34" s="486">
        <v>6.75</v>
      </c>
      <c r="J34" s="487"/>
      <c r="K34" s="486">
        <v>6.75</v>
      </c>
      <c r="L34" s="487"/>
      <c r="M34" s="486">
        <v>6.75</v>
      </c>
      <c r="N34" s="487"/>
      <c r="O34" s="486">
        <v>4.75</v>
      </c>
      <c r="P34" s="487"/>
      <c r="Q34" s="486">
        <v>6.75</v>
      </c>
      <c r="R34" s="487"/>
      <c r="S34" s="486">
        <v>6.75</v>
      </c>
      <c r="T34" s="487"/>
      <c r="U34" s="486">
        <v>6.75</v>
      </c>
      <c r="V34" s="487"/>
      <c r="W34" s="486">
        <v>4.5</v>
      </c>
      <c r="X34" s="487"/>
      <c r="Y34" s="486"/>
      <c r="Z34" s="487"/>
      <c r="AA34" s="402"/>
    </row>
    <row r="35" spans="2:27" s="330" customFormat="1" ht="11.25" x14ac:dyDescent="0.2">
      <c r="B35" s="405" t="s">
        <v>614</v>
      </c>
      <c r="C35" s="372"/>
      <c r="D35" s="372"/>
      <c r="E35" s="402"/>
      <c r="F35" s="486" t="s">
        <v>361</v>
      </c>
      <c r="G35" s="487"/>
      <c r="H35" s="486" t="s">
        <v>377</v>
      </c>
      <c r="I35" s="487"/>
      <c r="J35" s="486" t="s">
        <v>528</v>
      </c>
      <c r="K35" s="487"/>
      <c r="L35" s="486" t="s">
        <v>524</v>
      </c>
      <c r="M35" s="487"/>
      <c r="N35" s="486" t="s">
        <v>364</v>
      </c>
      <c r="O35" s="487"/>
      <c r="P35" s="486" t="s">
        <v>524</v>
      </c>
      <c r="Q35" s="487"/>
      <c r="R35" s="486" t="s">
        <v>528</v>
      </c>
      <c r="S35" s="487"/>
      <c r="T35" s="486" t="s">
        <v>377</v>
      </c>
      <c r="U35" s="487"/>
      <c r="V35" s="486" t="s">
        <v>361</v>
      </c>
      <c r="W35" s="487"/>
      <c r="X35" s="486"/>
      <c r="Y35" s="487"/>
      <c r="Z35" s="486"/>
      <c r="AA35" s="487"/>
    </row>
    <row r="36" spans="2:27" s="330" customFormat="1" ht="11.25" x14ac:dyDescent="0.2">
      <c r="B36" s="406" t="s">
        <v>615</v>
      </c>
      <c r="C36" s="372">
        <v>1.4</v>
      </c>
      <c r="D36" s="464" t="s">
        <v>618</v>
      </c>
      <c r="E36" s="486">
        <v>4.5</v>
      </c>
      <c r="F36" s="487"/>
      <c r="G36" s="486">
        <v>6.75</v>
      </c>
      <c r="H36" s="487"/>
      <c r="I36" s="486">
        <v>6.75</v>
      </c>
      <c r="J36" s="487"/>
      <c r="K36" s="486">
        <v>6.75</v>
      </c>
      <c r="L36" s="487"/>
      <c r="M36" s="486">
        <v>5.5</v>
      </c>
      <c r="N36" s="487"/>
      <c r="O36" s="486">
        <v>5.5</v>
      </c>
      <c r="P36" s="487"/>
      <c r="Q36" s="486">
        <v>6.75</v>
      </c>
      <c r="R36" s="487"/>
      <c r="S36" s="486">
        <v>6.75</v>
      </c>
      <c r="T36" s="487"/>
      <c r="U36" s="486">
        <v>6.75</v>
      </c>
      <c r="V36" s="487"/>
      <c r="W36" s="486">
        <v>4.5</v>
      </c>
      <c r="X36" s="487"/>
      <c r="Y36" s="486"/>
      <c r="Z36" s="487"/>
      <c r="AA36" s="402"/>
    </row>
    <row r="37" spans="2:27" s="330" customFormat="1" ht="11.25" x14ac:dyDescent="0.2">
      <c r="B37" s="405" t="s">
        <v>616</v>
      </c>
      <c r="C37" s="372"/>
      <c r="D37" s="372"/>
      <c r="E37" s="402"/>
      <c r="F37" s="486" t="s">
        <v>361</v>
      </c>
      <c r="G37" s="487"/>
      <c r="H37" s="486" t="s">
        <v>521</v>
      </c>
      <c r="I37" s="487"/>
      <c r="J37" s="486" t="s">
        <v>530</v>
      </c>
      <c r="K37" s="487"/>
      <c r="L37" s="486" t="s">
        <v>524</v>
      </c>
      <c r="M37" s="487"/>
      <c r="N37" s="486" t="s">
        <v>612</v>
      </c>
      <c r="O37" s="487"/>
      <c r="P37" s="486" t="s">
        <v>524</v>
      </c>
      <c r="Q37" s="487"/>
      <c r="R37" s="486" t="s">
        <v>530</v>
      </c>
      <c r="S37" s="487"/>
      <c r="T37" s="486" t="s">
        <v>521</v>
      </c>
      <c r="U37" s="487"/>
      <c r="V37" s="486" t="s">
        <v>361</v>
      </c>
      <c r="W37" s="487"/>
      <c r="X37" s="486"/>
      <c r="Y37" s="487"/>
      <c r="Z37" s="486"/>
      <c r="AA37" s="487"/>
    </row>
    <row r="38" spans="2:27" s="330" customFormat="1" ht="11.25" x14ac:dyDescent="0.2">
      <c r="B38" s="406" t="s">
        <v>389</v>
      </c>
      <c r="C38" s="372">
        <v>1.4</v>
      </c>
      <c r="D38" s="464" t="s">
        <v>618</v>
      </c>
      <c r="E38" s="486">
        <v>4.5</v>
      </c>
      <c r="F38" s="487"/>
      <c r="G38" s="486">
        <v>6.75</v>
      </c>
      <c r="H38" s="487"/>
      <c r="I38" s="486">
        <v>6.75</v>
      </c>
      <c r="J38" s="487"/>
      <c r="K38" s="486">
        <v>6.75</v>
      </c>
      <c r="L38" s="487"/>
      <c r="M38" s="486">
        <v>5.25</v>
      </c>
      <c r="N38" s="487"/>
      <c r="O38" s="486">
        <v>5.25</v>
      </c>
      <c r="P38" s="487"/>
      <c r="Q38" s="486">
        <v>6.75</v>
      </c>
      <c r="R38" s="487"/>
      <c r="S38" s="486">
        <v>6.75</v>
      </c>
      <c r="T38" s="487"/>
      <c r="U38" s="486">
        <v>6.75</v>
      </c>
      <c r="V38" s="487"/>
      <c r="W38" s="486">
        <v>4.5</v>
      </c>
      <c r="X38" s="487"/>
      <c r="Y38" s="486"/>
      <c r="Z38" s="487"/>
      <c r="AA38" s="402"/>
    </row>
    <row r="39" spans="2:27" s="330" customFormat="1" ht="11.25" x14ac:dyDescent="0.2">
      <c r="B39" s="405" t="s">
        <v>458</v>
      </c>
      <c r="C39" s="372"/>
      <c r="D39" s="372"/>
      <c r="E39" s="402"/>
      <c r="F39" s="486" t="s">
        <v>361</v>
      </c>
      <c r="G39" s="487"/>
      <c r="H39" s="486" t="s">
        <v>521</v>
      </c>
      <c r="I39" s="487"/>
      <c r="J39" s="486" t="s">
        <v>530</v>
      </c>
      <c r="K39" s="487"/>
      <c r="L39" s="486" t="s">
        <v>525</v>
      </c>
      <c r="M39" s="487"/>
      <c r="N39" s="486" t="s">
        <v>524</v>
      </c>
      <c r="O39" s="487"/>
      <c r="P39" s="486" t="s">
        <v>525</v>
      </c>
      <c r="Q39" s="487"/>
      <c r="R39" s="486" t="s">
        <v>530</v>
      </c>
      <c r="S39" s="487"/>
      <c r="T39" s="486" t="s">
        <v>521</v>
      </c>
      <c r="U39" s="487"/>
      <c r="V39" s="486" t="s">
        <v>361</v>
      </c>
      <c r="W39" s="487"/>
      <c r="X39" s="486"/>
      <c r="Y39" s="487"/>
      <c r="Z39" s="486"/>
      <c r="AA39" s="487"/>
    </row>
    <row r="40" spans="2:27" s="330" customFormat="1" ht="11.25" x14ac:dyDescent="0.2">
      <c r="B40" s="406" t="s">
        <v>390</v>
      </c>
      <c r="C40" s="372">
        <v>1.4</v>
      </c>
      <c r="D40" s="464" t="s">
        <v>618</v>
      </c>
      <c r="E40" s="486">
        <v>4.5</v>
      </c>
      <c r="F40" s="487"/>
      <c r="G40" s="486">
        <v>6.75</v>
      </c>
      <c r="H40" s="487"/>
      <c r="I40" s="486">
        <v>6.75</v>
      </c>
      <c r="J40" s="487"/>
      <c r="K40" s="486">
        <v>6.75</v>
      </c>
      <c r="L40" s="487"/>
      <c r="M40" s="486">
        <v>5</v>
      </c>
      <c r="N40" s="487"/>
      <c r="O40" s="486">
        <v>5</v>
      </c>
      <c r="P40" s="487"/>
      <c r="Q40" s="486">
        <v>6.75</v>
      </c>
      <c r="R40" s="487"/>
      <c r="S40" s="486">
        <v>6.75</v>
      </c>
      <c r="T40" s="487"/>
      <c r="U40" s="486">
        <v>6.75</v>
      </c>
      <c r="V40" s="487"/>
      <c r="W40" s="486">
        <v>4.5</v>
      </c>
      <c r="X40" s="487"/>
      <c r="Y40" s="486"/>
      <c r="Z40" s="487"/>
      <c r="AA40" s="402"/>
    </row>
    <row r="41" spans="2:27" s="330" customFormat="1" ht="11.25" x14ac:dyDescent="0.2">
      <c r="B41" s="405" t="s">
        <v>459</v>
      </c>
      <c r="C41" s="372"/>
      <c r="D41" s="372"/>
      <c r="E41" s="402"/>
      <c r="F41" s="486" t="s">
        <v>361</v>
      </c>
      <c r="G41" s="487"/>
      <c r="H41" s="486" t="s">
        <v>521</v>
      </c>
      <c r="I41" s="487"/>
      <c r="J41" s="486" t="s">
        <v>522</v>
      </c>
      <c r="K41" s="487"/>
      <c r="L41" s="486" t="s">
        <v>523</v>
      </c>
      <c r="M41" s="487"/>
      <c r="N41" s="486" t="s">
        <v>524</v>
      </c>
      <c r="O41" s="487"/>
      <c r="P41" s="486" t="s">
        <v>523</v>
      </c>
      <c r="Q41" s="487"/>
      <c r="R41" s="486" t="s">
        <v>522</v>
      </c>
      <c r="S41" s="487"/>
      <c r="T41" s="486" t="s">
        <v>521</v>
      </c>
      <c r="U41" s="487"/>
      <c r="V41" s="486" t="s">
        <v>361</v>
      </c>
      <c r="W41" s="487"/>
      <c r="X41" s="486"/>
      <c r="Y41" s="487"/>
      <c r="Z41" s="486"/>
      <c r="AA41" s="487"/>
    </row>
    <row r="42" spans="2:27" s="330" customFormat="1" ht="11.25" x14ac:dyDescent="0.2">
      <c r="B42" s="406" t="s">
        <v>391</v>
      </c>
      <c r="C42" s="372">
        <v>1.4</v>
      </c>
      <c r="D42" s="464" t="s">
        <v>618</v>
      </c>
      <c r="E42" s="486">
        <v>4.5</v>
      </c>
      <c r="F42" s="487"/>
      <c r="G42" s="486">
        <v>6.75</v>
      </c>
      <c r="H42" s="487"/>
      <c r="I42" s="486">
        <v>6.75</v>
      </c>
      <c r="J42" s="487"/>
      <c r="K42" s="486">
        <v>6.75</v>
      </c>
      <c r="L42" s="487"/>
      <c r="M42" s="486">
        <v>4.75</v>
      </c>
      <c r="N42" s="487"/>
      <c r="O42" s="486">
        <v>4.75</v>
      </c>
      <c r="P42" s="487"/>
      <c r="Q42" s="486">
        <v>6.75</v>
      </c>
      <c r="R42" s="487"/>
      <c r="S42" s="486">
        <v>6.75</v>
      </c>
      <c r="T42" s="487"/>
      <c r="U42" s="486">
        <v>6.75</v>
      </c>
      <c r="V42" s="487"/>
      <c r="W42" s="486">
        <v>4.5</v>
      </c>
      <c r="X42" s="487"/>
      <c r="Y42" s="486"/>
      <c r="Z42" s="487"/>
      <c r="AA42" s="402"/>
    </row>
    <row r="43" spans="2:27" s="330" customFormat="1" ht="11.25" x14ac:dyDescent="0.2">
      <c r="B43" s="405" t="s">
        <v>460</v>
      </c>
      <c r="C43" s="372"/>
      <c r="D43" s="372"/>
      <c r="E43" s="402"/>
      <c r="F43" s="486" t="s">
        <v>366</v>
      </c>
      <c r="G43" s="487"/>
      <c r="H43" s="486" t="s">
        <v>367</v>
      </c>
      <c r="I43" s="487"/>
      <c r="J43" s="486" t="s">
        <v>522</v>
      </c>
      <c r="K43" s="487"/>
      <c r="L43" s="486" t="s">
        <v>523</v>
      </c>
      <c r="M43" s="487"/>
      <c r="N43" s="486" t="s">
        <v>525</v>
      </c>
      <c r="O43" s="487"/>
      <c r="P43" s="486" t="s">
        <v>523</v>
      </c>
      <c r="Q43" s="487"/>
      <c r="R43" s="486" t="s">
        <v>522</v>
      </c>
      <c r="S43" s="487"/>
      <c r="T43" s="486" t="s">
        <v>367</v>
      </c>
      <c r="U43" s="487"/>
      <c r="V43" s="486" t="s">
        <v>366</v>
      </c>
      <c r="W43" s="487"/>
      <c r="X43" s="486"/>
      <c r="Y43" s="487"/>
      <c r="Z43" s="486"/>
      <c r="AA43" s="487"/>
    </row>
    <row r="44" spans="2:27" s="330" customFormat="1" ht="11.25" x14ac:dyDescent="0.2">
      <c r="B44" s="406" t="s">
        <v>392</v>
      </c>
      <c r="C44" s="372">
        <v>1.4</v>
      </c>
      <c r="D44" s="464" t="s">
        <v>618</v>
      </c>
      <c r="E44" s="486">
        <v>4.5</v>
      </c>
      <c r="F44" s="487"/>
      <c r="G44" s="486">
        <v>6.75</v>
      </c>
      <c r="H44" s="487"/>
      <c r="I44" s="486">
        <v>6.75</v>
      </c>
      <c r="J44" s="487"/>
      <c r="K44" s="486">
        <v>6.75</v>
      </c>
      <c r="L44" s="487"/>
      <c r="M44" s="486">
        <v>4.25</v>
      </c>
      <c r="N44" s="487"/>
      <c r="O44" s="486">
        <v>4.25</v>
      </c>
      <c r="P44" s="487"/>
      <c r="Q44" s="486">
        <v>6.75</v>
      </c>
      <c r="R44" s="487"/>
      <c r="S44" s="486">
        <v>6.75</v>
      </c>
      <c r="T44" s="487"/>
      <c r="U44" s="486">
        <v>6.75</v>
      </c>
      <c r="V44" s="487"/>
      <c r="W44" s="486">
        <v>4.5</v>
      </c>
      <c r="X44" s="487"/>
      <c r="Y44" s="486"/>
      <c r="Z44" s="487"/>
      <c r="AA44" s="402"/>
    </row>
    <row r="45" spans="2:27" s="330" customFormat="1" ht="11.25" x14ac:dyDescent="0.2">
      <c r="B45" s="405" t="s">
        <v>461</v>
      </c>
      <c r="C45" s="372"/>
      <c r="D45" s="372"/>
      <c r="E45" s="402"/>
      <c r="F45" s="486" t="s">
        <v>366</v>
      </c>
      <c r="G45" s="487"/>
      <c r="H45" s="486" t="s">
        <v>367</v>
      </c>
      <c r="I45" s="487"/>
      <c r="J45" s="486" t="s">
        <v>368</v>
      </c>
      <c r="K45" s="487"/>
      <c r="L45" s="486" t="s">
        <v>369</v>
      </c>
      <c r="M45" s="487"/>
      <c r="N45" s="486" t="s">
        <v>370</v>
      </c>
      <c r="O45" s="487"/>
      <c r="P45" s="486" t="s">
        <v>369</v>
      </c>
      <c r="Q45" s="487"/>
      <c r="R45" s="486" t="s">
        <v>368</v>
      </c>
      <c r="S45" s="487"/>
      <c r="T45" s="486" t="s">
        <v>367</v>
      </c>
      <c r="U45" s="487"/>
      <c r="V45" s="486" t="s">
        <v>366</v>
      </c>
      <c r="W45" s="487"/>
      <c r="X45" s="486"/>
      <c r="Y45" s="487"/>
      <c r="Z45" s="486"/>
      <c r="AA45" s="487"/>
    </row>
    <row r="46" spans="2:27" s="330" customFormat="1" ht="11.25" x14ac:dyDescent="0.2">
      <c r="B46" s="406" t="s">
        <v>393</v>
      </c>
      <c r="C46" s="372">
        <v>1.4</v>
      </c>
      <c r="D46" s="464" t="s">
        <v>618</v>
      </c>
      <c r="E46" s="486">
        <v>4.5</v>
      </c>
      <c r="F46" s="487"/>
      <c r="G46" s="486">
        <v>6.75</v>
      </c>
      <c r="H46" s="487"/>
      <c r="I46" s="486">
        <v>6.75</v>
      </c>
      <c r="J46" s="487"/>
      <c r="K46" s="486">
        <v>6.75</v>
      </c>
      <c r="L46" s="487"/>
      <c r="M46" s="486">
        <v>4</v>
      </c>
      <c r="N46" s="487"/>
      <c r="O46" s="486">
        <v>4</v>
      </c>
      <c r="P46" s="487"/>
      <c r="Q46" s="486">
        <v>6.75</v>
      </c>
      <c r="R46" s="487"/>
      <c r="S46" s="486">
        <v>6.75</v>
      </c>
      <c r="T46" s="487"/>
      <c r="U46" s="486">
        <v>6.75</v>
      </c>
      <c r="V46" s="487"/>
      <c r="W46" s="486">
        <v>4.5</v>
      </c>
      <c r="X46" s="487"/>
      <c r="Y46" s="486"/>
      <c r="Z46" s="487"/>
      <c r="AA46" s="402"/>
    </row>
    <row r="47" spans="2:27" s="330" customFormat="1" ht="11.25" x14ac:dyDescent="0.2">
      <c r="B47" s="405" t="s">
        <v>462</v>
      </c>
      <c r="C47" s="372"/>
      <c r="D47" s="372"/>
      <c r="E47" s="402"/>
      <c r="F47" s="486" t="s">
        <v>366</v>
      </c>
      <c r="G47" s="487"/>
      <c r="H47" s="486" t="s">
        <v>526</v>
      </c>
      <c r="I47" s="487"/>
      <c r="J47" s="486" t="s">
        <v>527</v>
      </c>
      <c r="K47" s="487"/>
      <c r="L47" s="486" t="s">
        <v>363</v>
      </c>
      <c r="M47" s="487"/>
      <c r="N47" s="486" t="s">
        <v>369</v>
      </c>
      <c r="O47" s="487"/>
      <c r="P47" s="486" t="s">
        <v>363</v>
      </c>
      <c r="Q47" s="487"/>
      <c r="R47" s="486" t="s">
        <v>527</v>
      </c>
      <c r="S47" s="487"/>
      <c r="T47" s="486" t="s">
        <v>526</v>
      </c>
      <c r="U47" s="487"/>
      <c r="V47" s="486" t="s">
        <v>366</v>
      </c>
      <c r="W47" s="487"/>
      <c r="X47" s="486"/>
      <c r="Y47" s="487"/>
      <c r="Z47" s="486"/>
      <c r="AA47" s="487"/>
    </row>
    <row r="48" spans="2:27" s="330" customFormat="1" ht="11.25" x14ac:dyDescent="0.2">
      <c r="B48" s="406" t="s">
        <v>394</v>
      </c>
      <c r="C48" s="372">
        <v>1.4</v>
      </c>
      <c r="D48" s="464" t="s">
        <v>618</v>
      </c>
      <c r="E48" s="486">
        <v>4.5</v>
      </c>
      <c r="F48" s="487"/>
      <c r="G48" s="486">
        <v>6.75</v>
      </c>
      <c r="H48" s="487"/>
      <c r="I48" s="486">
        <v>6.75</v>
      </c>
      <c r="J48" s="487"/>
      <c r="K48" s="486">
        <v>6.75</v>
      </c>
      <c r="L48" s="487"/>
      <c r="M48" s="486">
        <v>3.75</v>
      </c>
      <c r="N48" s="487"/>
      <c r="O48" s="486">
        <v>3.75</v>
      </c>
      <c r="P48" s="487"/>
      <c r="Q48" s="486">
        <v>6.75</v>
      </c>
      <c r="R48" s="487"/>
      <c r="S48" s="486">
        <v>6.75</v>
      </c>
      <c r="T48" s="487"/>
      <c r="U48" s="486">
        <v>6.75</v>
      </c>
      <c r="V48" s="487"/>
      <c r="W48" s="486">
        <v>4.5</v>
      </c>
      <c r="X48" s="487"/>
      <c r="Y48" s="486"/>
      <c r="Z48" s="487"/>
      <c r="AA48" s="402"/>
    </row>
    <row r="49" spans="2:27" s="330" customFormat="1" ht="11.25" x14ac:dyDescent="0.2">
      <c r="B49" s="405" t="s">
        <v>463</v>
      </c>
      <c r="C49" s="372"/>
      <c r="D49" s="372"/>
      <c r="E49" s="402"/>
      <c r="F49" s="486" t="s">
        <v>366</v>
      </c>
      <c r="G49" s="487"/>
      <c r="H49" s="486" t="s">
        <v>526</v>
      </c>
      <c r="I49" s="487"/>
      <c r="J49" s="486" t="s">
        <v>527</v>
      </c>
      <c r="K49" s="487"/>
      <c r="L49" s="486" t="s">
        <v>363</v>
      </c>
      <c r="M49" s="487"/>
      <c r="N49" s="486" t="s">
        <v>363</v>
      </c>
      <c r="O49" s="487"/>
      <c r="P49" s="486" t="s">
        <v>363</v>
      </c>
      <c r="Q49" s="487"/>
      <c r="R49" s="486" t="s">
        <v>527</v>
      </c>
      <c r="S49" s="487"/>
      <c r="T49" s="486" t="s">
        <v>526</v>
      </c>
      <c r="U49" s="487"/>
      <c r="V49" s="486" t="s">
        <v>366</v>
      </c>
      <c r="W49" s="487"/>
      <c r="X49" s="486"/>
      <c r="Y49" s="487"/>
      <c r="Z49" s="486"/>
      <c r="AA49" s="487"/>
    </row>
    <row r="50" spans="2:27" s="330" customFormat="1" ht="11.25" x14ac:dyDescent="0.2">
      <c r="B50" s="406" t="s">
        <v>395</v>
      </c>
      <c r="C50" s="372">
        <v>1.4</v>
      </c>
      <c r="D50" s="464" t="s">
        <v>618</v>
      </c>
      <c r="E50" s="486">
        <v>4.5</v>
      </c>
      <c r="F50" s="487"/>
      <c r="G50" s="486">
        <v>6.75</v>
      </c>
      <c r="H50" s="487"/>
      <c r="I50" s="486">
        <v>6.75</v>
      </c>
      <c r="J50" s="487"/>
      <c r="K50" s="486">
        <v>6.75</v>
      </c>
      <c r="L50" s="487"/>
      <c r="M50" s="486">
        <v>3.5</v>
      </c>
      <c r="N50" s="487"/>
      <c r="O50" s="486">
        <v>3.5</v>
      </c>
      <c r="P50" s="487"/>
      <c r="Q50" s="486">
        <v>6.75</v>
      </c>
      <c r="R50" s="487"/>
      <c r="S50" s="486">
        <v>6.75</v>
      </c>
      <c r="T50" s="487"/>
      <c r="U50" s="486">
        <v>6.75</v>
      </c>
      <c r="V50" s="487"/>
      <c r="W50" s="486">
        <v>4.5</v>
      </c>
      <c r="X50" s="487"/>
      <c r="Y50" s="486"/>
      <c r="Z50" s="487"/>
      <c r="AA50" s="402"/>
    </row>
    <row r="51" spans="2:27" s="330" customFormat="1" ht="11.25" x14ac:dyDescent="0.2">
      <c r="B51" s="405" t="s">
        <v>464</v>
      </c>
      <c r="C51" s="372"/>
      <c r="D51" s="372"/>
      <c r="E51" s="402"/>
      <c r="F51" s="486" t="s">
        <v>366</v>
      </c>
      <c r="G51" s="487"/>
      <c r="H51" s="486" t="s">
        <v>526</v>
      </c>
      <c r="I51" s="487"/>
      <c r="J51" s="486" t="s">
        <v>374</v>
      </c>
      <c r="K51" s="487"/>
      <c r="L51" s="486" t="s">
        <v>528</v>
      </c>
      <c r="M51" s="487"/>
      <c r="N51" s="486" t="s">
        <v>363</v>
      </c>
      <c r="O51" s="487"/>
      <c r="P51" s="486" t="s">
        <v>528</v>
      </c>
      <c r="Q51" s="487"/>
      <c r="R51" s="486" t="s">
        <v>374</v>
      </c>
      <c r="S51" s="487"/>
      <c r="T51" s="486" t="s">
        <v>526</v>
      </c>
      <c r="U51" s="487"/>
      <c r="V51" s="486" t="s">
        <v>366</v>
      </c>
      <c r="W51" s="487"/>
      <c r="X51" s="486"/>
      <c r="Y51" s="487"/>
      <c r="Z51" s="486"/>
      <c r="AA51" s="487"/>
    </row>
    <row r="52" spans="2:27" s="330" customFormat="1" ht="11.25" x14ac:dyDescent="0.2">
      <c r="B52" s="406" t="s">
        <v>396</v>
      </c>
      <c r="C52" s="372">
        <v>1.4</v>
      </c>
      <c r="D52" s="464" t="s">
        <v>618</v>
      </c>
      <c r="E52" s="486">
        <v>4.5</v>
      </c>
      <c r="F52" s="487"/>
      <c r="G52" s="486">
        <v>6.75</v>
      </c>
      <c r="H52" s="487"/>
      <c r="I52" s="486">
        <v>6.75</v>
      </c>
      <c r="J52" s="487"/>
      <c r="K52" s="486">
        <v>6.75</v>
      </c>
      <c r="L52" s="487"/>
      <c r="M52" s="486">
        <v>6.5</v>
      </c>
      <c r="N52" s="487"/>
      <c r="O52" s="486">
        <v>6.75</v>
      </c>
      <c r="P52" s="487"/>
      <c r="Q52" s="486">
        <v>6.75</v>
      </c>
      <c r="R52" s="487"/>
      <c r="S52" s="486">
        <v>6.75</v>
      </c>
      <c r="T52" s="487"/>
      <c r="U52" s="486">
        <v>4.5</v>
      </c>
      <c r="V52" s="487"/>
      <c r="W52" s="486"/>
      <c r="X52" s="487"/>
      <c r="Y52" s="486"/>
      <c r="Z52" s="487"/>
      <c r="AA52" s="402"/>
    </row>
    <row r="53" spans="2:27" s="330" customFormat="1" ht="11.25" x14ac:dyDescent="0.2">
      <c r="B53" s="405" t="s">
        <v>465</v>
      </c>
      <c r="C53" s="372"/>
      <c r="D53" s="372"/>
      <c r="E53" s="402"/>
      <c r="F53" s="486" t="s">
        <v>366</v>
      </c>
      <c r="G53" s="487"/>
      <c r="H53" s="486" t="s">
        <v>529</v>
      </c>
      <c r="I53" s="487"/>
      <c r="J53" s="486" t="s">
        <v>531</v>
      </c>
      <c r="K53" s="487"/>
      <c r="L53" s="486" t="s">
        <v>530</v>
      </c>
      <c r="M53" s="487"/>
      <c r="N53" s="486" t="s">
        <v>530</v>
      </c>
      <c r="O53" s="487"/>
      <c r="P53" s="486" t="s">
        <v>531</v>
      </c>
      <c r="Q53" s="487"/>
      <c r="R53" s="486" t="s">
        <v>529</v>
      </c>
      <c r="S53" s="487"/>
      <c r="T53" s="486" t="s">
        <v>366</v>
      </c>
      <c r="U53" s="487"/>
      <c r="V53" s="486"/>
      <c r="W53" s="487"/>
      <c r="X53" s="486"/>
      <c r="Y53" s="487"/>
      <c r="Z53" s="486"/>
      <c r="AA53" s="487"/>
    </row>
    <row r="54" spans="2:27" s="330" customFormat="1" ht="11.25" x14ac:dyDescent="0.2">
      <c r="B54" s="406" t="s">
        <v>397</v>
      </c>
      <c r="C54" s="372">
        <v>1.4</v>
      </c>
      <c r="D54" s="464" t="s">
        <v>618</v>
      </c>
      <c r="E54" s="486">
        <v>4.5</v>
      </c>
      <c r="F54" s="487"/>
      <c r="G54" s="486">
        <v>6.75</v>
      </c>
      <c r="H54" s="487"/>
      <c r="I54" s="486">
        <v>6.75</v>
      </c>
      <c r="J54" s="487"/>
      <c r="K54" s="486">
        <v>6.75</v>
      </c>
      <c r="L54" s="487"/>
      <c r="M54" s="486">
        <v>6</v>
      </c>
      <c r="N54" s="487"/>
      <c r="O54" s="486">
        <v>6.75</v>
      </c>
      <c r="P54" s="487"/>
      <c r="Q54" s="486">
        <v>6.75</v>
      </c>
      <c r="R54" s="487"/>
      <c r="S54" s="486">
        <v>6.75</v>
      </c>
      <c r="T54" s="487"/>
      <c r="U54" s="486">
        <v>4.5</v>
      </c>
      <c r="V54" s="487"/>
      <c r="W54" s="486"/>
      <c r="X54" s="487"/>
      <c r="Y54" s="486"/>
      <c r="Z54" s="487"/>
      <c r="AA54" s="402"/>
    </row>
    <row r="55" spans="2:27" s="330" customFormat="1" ht="11.25" x14ac:dyDescent="0.2">
      <c r="B55" s="405" t="s">
        <v>466</v>
      </c>
      <c r="C55" s="372"/>
      <c r="D55" s="372"/>
      <c r="E55" s="402"/>
      <c r="F55" s="486" t="s">
        <v>371</v>
      </c>
      <c r="G55" s="487"/>
      <c r="H55" s="486" t="s">
        <v>529</v>
      </c>
      <c r="I55" s="487"/>
      <c r="J55" s="486" t="s">
        <v>531</v>
      </c>
      <c r="K55" s="487"/>
      <c r="L55" s="486" t="s">
        <v>522</v>
      </c>
      <c r="M55" s="487"/>
      <c r="N55" s="486" t="s">
        <v>522</v>
      </c>
      <c r="O55" s="487"/>
      <c r="P55" s="486" t="s">
        <v>531</v>
      </c>
      <c r="Q55" s="487"/>
      <c r="R55" s="486" t="s">
        <v>529</v>
      </c>
      <c r="S55" s="487"/>
      <c r="T55" s="486" t="s">
        <v>371</v>
      </c>
      <c r="U55" s="487"/>
      <c r="V55" s="486"/>
      <c r="W55" s="487"/>
      <c r="X55" s="486"/>
      <c r="Y55" s="487"/>
      <c r="Z55" s="486"/>
      <c r="AA55" s="487"/>
    </row>
    <row r="56" spans="2:27" s="330" customFormat="1" ht="11.25" x14ac:dyDescent="0.2">
      <c r="B56" s="406" t="s">
        <v>398</v>
      </c>
      <c r="C56" s="372">
        <v>1.4</v>
      </c>
      <c r="D56" s="464" t="s">
        <v>618</v>
      </c>
      <c r="E56" s="486">
        <v>4.5</v>
      </c>
      <c r="F56" s="487"/>
      <c r="G56" s="486">
        <v>6.75</v>
      </c>
      <c r="H56" s="487"/>
      <c r="I56" s="486">
        <v>6.75</v>
      </c>
      <c r="J56" s="487"/>
      <c r="K56" s="486">
        <v>6.75</v>
      </c>
      <c r="L56" s="487"/>
      <c r="M56" s="486">
        <v>5.5</v>
      </c>
      <c r="N56" s="487"/>
      <c r="O56" s="486">
        <v>6.75</v>
      </c>
      <c r="P56" s="487"/>
      <c r="Q56" s="486">
        <v>6.75</v>
      </c>
      <c r="R56" s="487"/>
      <c r="S56" s="486">
        <v>6.75</v>
      </c>
      <c r="T56" s="487"/>
      <c r="U56" s="486">
        <v>4.5</v>
      </c>
      <c r="V56" s="487"/>
      <c r="W56" s="486"/>
      <c r="X56" s="487"/>
      <c r="Y56" s="486"/>
      <c r="Z56" s="487"/>
      <c r="AA56" s="402"/>
    </row>
    <row r="57" spans="2:27" s="330" customFormat="1" ht="11.25" x14ac:dyDescent="0.2">
      <c r="B57" s="405" t="s">
        <v>467</v>
      </c>
      <c r="C57" s="372"/>
      <c r="D57" s="372"/>
      <c r="E57" s="402"/>
      <c r="F57" s="486" t="s">
        <v>371</v>
      </c>
      <c r="G57" s="487"/>
      <c r="H57" s="486" t="s">
        <v>529</v>
      </c>
      <c r="I57" s="487"/>
      <c r="J57" s="486" t="s">
        <v>532</v>
      </c>
      <c r="K57" s="487"/>
      <c r="L57" s="486" t="s">
        <v>522</v>
      </c>
      <c r="M57" s="487"/>
      <c r="N57" s="486" t="s">
        <v>522</v>
      </c>
      <c r="O57" s="487"/>
      <c r="P57" s="486" t="s">
        <v>532</v>
      </c>
      <c r="Q57" s="487"/>
      <c r="R57" s="486" t="s">
        <v>529</v>
      </c>
      <c r="S57" s="487"/>
      <c r="T57" s="486" t="s">
        <v>371</v>
      </c>
      <c r="U57" s="487"/>
      <c r="V57" s="486"/>
      <c r="W57" s="487"/>
      <c r="X57" s="486"/>
      <c r="Y57" s="487"/>
      <c r="Z57" s="486"/>
      <c r="AA57" s="487"/>
    </row>
    <row r="58" spans="2:27" s="330" customFormat="1" ht="11.25" x14ac:dyDescent="0.2">
      <c r="B58" s="406" t="s">
        <v>399</v>
      </c>
      <c r="C58" s="372">
        <v>1.4</v>
      </c>
      <c r="D58" s="464" t="s">
        <v>618</v>
      </c>
      <c r="E58" s="486">
        <v>4.5</v>
      </c>
      <c r="F58" s="487"/>
      <c r="G58" s="486">
        <v>6.75</v>
      </c>
      <c r="H58" s="487"/>
      <c r="I58" s="486">
        <v>6.75</v>
      </c>
      <c r="J58" s="487"/>
      <c r="K58" s="486">
        <v>6.75</v>
      </c>
      <c r="L58" s="487"/>
      <c r="M58" s="486">
        <v>5</v>
      </c>
      <c r="N58" s="487"/>
      <c r="O58" s="486">
        <v>6.75</v>
      </c>
      <c r="P58" s="487"/>
      <c r="Q58" s="486">
        <v>6.75</v>
      </c>
      <c r="R58" s="487"/>
      <c r="S58" s="486">
        <v>6.75</v>
      </c>
      <c r="T58" s="487"/>
      <c r="U58" s="486">
        <v>4.5</v>
      </c>
      <c r="V58" s="487"/>
      <c r="W58" s="486"/>
      <c r="X58" s="487"/>
      <c r="Y58" s="486"/>
      <c r="Z58" s="487"/>
      <c r="AA58" s="402"/>
    </row>
    <row r="59" spans="2:27" s="330" customFormat="1" ht="11.25" x14ac:dyDescent="0.2">
      <c r="B59" s="405" t="s">
        <v>468</v>
      </c>
      <c r="C59" s="372"/>
      <c r="D59" s="372"/>
      <c r="E59" s="402"/>
      <c r="F59" s="486" t="s">
        <v>371</v>
      </c>
      <c r="G59" s="487"/>
      <c r="H59" s="486" t="s">
        <v>372</v>
      </c>
      <c r="I59" s="487"/>
      <c r="J59" s="486" t="s">
        <v>532</v>
      </c>
      <c r="K59" s="487"/>
      <c r="L59" s="486" t="s">
        <v>368</v>
      </c>
      <c r="M59" s="487"/>
      <c r="N59" s="486" t="s">
        <v>368</v>
      </c>
      <c r="O59" s="487"/>
      <c r="P59" s="486" t="s">
        <v>532</v>
      </c>
      <c r="Q59" s="487"/>
      <c r="R59" s="486" t="s">
        <v>372</v>
      </c>
      <c r="S59" s="487"/>
      <c r="T59" s="486" t="s">
        <v>371</v>
      </c>
      <c r="U59" s="487"/>
      <c r="V59" s="486"/>
      <c r="W59" s="487"/>
      <c r="X59" s="486"/>
      <c r="Y59" s="487"/>
      <c r="Z59" s="486"/>
      <c r="AA59" s="487"/>
    </row>
    <row r="60" spans="2:27" s="330" customFormat="1" ht="11.25" x14ac:dyDescent="0.2">
      <c r="B60" s="406" t="s">
        <v>400</v>
      </c>
      <c r="C60" s="372">
        <v>1.4</v>
      </c>
      <c r="D60" s="464" t="s">
        <v>618</v>
      </c>
      <c r="E60" s="486">
        <v>4.5</v>
      </c>
      <c r="F60" s="487"/>
      <c r="G60" s="486">
        <v>6.75</v>
      </c>
      <c r="H60" s="487"/>
      <c r="I60" s="486">
        <v>6.75</v>
      </c>
      <c r="J60" s="487"/>
      <c r="K60" s="486">
        <v>5.375</v>
      </c>
      <c r="L60" s="487"/>
      <c r="M60" s="486">
        <v>5.375</v>
      </c>
      <c r="N60" s="487"/>
      <c r="O60" s="486">
        <v>6.75</v>
      </c>
      <c r="P60" s="487"/>
      <c r="Q60" s="486">
        <v>6.75</v>
      </c>
      <c r="R60" s="487"/>
      <c r="S60" s="486">
        <v>6.75</v>
      </c>
      <c r="T60" s="487"/>
      <c r="U60" s="486">
        <v>4.5</v>
      </c>
      <c r="V60" s="487"/>
      <c r="W60" s="486"/>
      <c r="X60" s="487"/>
      <c r="Y60" s="486"/>
      <c r="Z60" s="487"/>
      <c r="AA60" s="402"/>
    </row>
    <row r="61" spans="2:27" s="330" customFormat="1" ht="11.25" x14ac:dyDescent="0.2">
      <c r="B61" s="405" t="s">
        <v>469</v>
      </c>
      <c r="C61" s="372"/>
      <c r="D61" s="372"/>
      <c r="E61" s="402"/>
      <c r="F61" s="486" t="s">
        <v>371</v>
      </c>
      <c r="G61" s="487"/>
      <c r="H61" s="486" t="s">
        <v>372</v>
      </c>
      <c r="I61" s="487"/>
      <c r="J61" s="486" t="s">
        <v>373</v>
      </c>
      <c r="K61" s="487"/>
      <c r="L61" s="486" t="s">
        <v>374</v>
      </c>
      <c r="M61" s="487"/>
      <c r="N61" s="486" t="s">
        <v>374</v>
      </c>
      <c r="O61" s="487"/>
      <c r="P61" s="486" t="s">
        <v>373</v>
      </c>
      <c r="Q61" s="487"/>
      <c r="R61" s="486" t="s">
        <v>372</v>
      </c>
      <c r="S61" s="487"/>
      <c r="T61" s="486" t="s">
        <v>371</v>
      </c>
      <c r="U61" s="487"/>
      <c r="V61" s="486"/>
      <c r="W61" s="487"/>
      <c r="X61" s="486"/>
      <c r="Y61" s="487"/>
      <c r="Z61" s="486"/>
      <c r="AA61" s="487"/>
    </row>
    <row r="62" spans="2:27" s="330" customFormat="1" ht="11.25" x14ac:dyDescent="0.2">
      <c r="B62" s="406" t="s">
        <v>401</v>
      </c>
      <c r="C62" s="372">
        <v>1.4</v>
      </c>
      <c r="D62" s="464" t="s">
        <v>618</v>
      </c>
      <c r="E62" s="486">
        <v>4.5</v>
      </c>
      <c r="F62" s="487"/>
      <c r="G62" s="486">
        <v>6.75</v>
      </c>
      <c r="H62" s="487"/>
      <c r="I62" s="486">
        <v>6.75</v>
      </c>
      <c r="J62" s="487"/>
      <c r="K62" s="486">
        <v>5.125</v>
      </c>
      <c r="L62" s="487"/>
      <c r="M62" s="486">
        <v>5.125</v>
      </c>
      <c r="N62" s="487"/>
      <c r="O62" s="486">
        <v>6.75</v>
      </c>
      <c r="P62" s="487"/>
      <c r="Q62" s="486">
        <v>6.75</v>
      </c>
      <c r="R62" s="487"/>
      <c r="S62" s="486">
        <v>6.75</v>
      </c>
      <c r="T62" s="487"/>
      <c r="U62" s="486">
        <v>4.5</v>
      </c>
      <c r="V62" s="487"/>
      <c r="W62" s="486"/>
      <c r="X62" s="487"/>
      <c r="Y62" s="486"/>
      <c r="Z62" s="487"/>
      <c r="AA62" s="402"/>
    </row>
    <row r="63" spans="2:27" s="330" customFormat="1" ht="11.25" x14ac:dyDescent="0.2">
      <c r="B63" s="405" t="s">
        <v>470</v>
      </c>
      <c r="C63" s="372"/>
      <c r="D63" s="372"/>
      <c r="E63" s="402"/>
      <c r="F63" s="486" t="s">
        <v>371</v>
      </c>
      <c r="G63" s="487"/>
      <c r="H63" s="486" t="s">
        <v>381</v>
      </c>
      <c r="I63" s="487"/>
      <c r="J63" s="486" t="s">
        <v>533</v>
      </c>
      <c r="K63" s="487"/>
      <c r="L63" s="486" t="s">
        <v>531</v>
      </c>
      <c r="M63" s="487"/>
      <c r="N63" s="486" t="s">
        <v>374</v>
      </c>
      <c r="O63" s="487"/>
      <c r="P63" s="486" t="s">
        <v>533</v>
      </c>
      <c r="Q63" s="487"/>
      <c r="R63" s="486" t="s">
        <v>381</v>
      </c>
      <c r="S63" s="487"/>
      <c r="T63" s="486" t="s">
        <v>371</v>
      </c>
      <c r="U63" s="487"/>
      <c r="V63" s="486"/>
      <c r="W63" s="487"/>
      <c r="X63" s="486"/>
      <c r="Y63" s="487"/>
      <c r="Z63" s="486"/>
      <c r="AA63" s="487"/>
    </row>
    <row r="64" spans="2:27" s="330" customFormat="1" ht="11.25" x14ac:dyDescent="0.2">
      <c r="B64" s="406" t="s">
        <v>402</v>
      </c>
      <c r="C64" s="372">
        <v>1.4</v>
      </c>
      <c r="D64" s="464" t="s">
        <v>618</v>
      </c>
      <c r="E64" s="486">
        <v>4.5</v>
      </c>
      <c r="F64" s="487"/>
      <c r="G64" s="486">
        <v>6.75</v>
      </c>
      <c r="H64" s="487"/>
      <c r="I64" s="486">
        <v>6.75</v>
      </c>
      <c r="J64" s="487"/>
      <c r="K64" s="486">
        <v>4.875</v>
      </c>
      <c r="L64" s="487"/>
      <c r="M64" s="486">
        <v>4.875</v>
      </c>
      <c r="N64" s="487"/>
      <c r="O64" s="486">
        <v>6.75</v>
      </c>
      <c r="P64" s="487"/>
      <c r="Q64" s="486">
        <v>6.75</v>
      </c>
      <c r="R64" s="487"/>
      <c r="S64" s="486">
        <v>6.75</v>
      </c>
      <c r="T64" s="487"/>
      <c r="U64" s="486">
        <v>4.5</v>
      </c>
      <c r="V64" s="487"/>
      <c r="W64" s="486"/>
      <c r="X64" s="487"/>
      <c r="Y64" s="486"/>
      <c r="Z64" s="487"/>
      <c r="AA64" s="402"/>
    </row>
    <row r="65" spans="2:27" s="330" customFormat="1" ht="11.25" x14ac:dyDescent="0.2">
      <c r="B65" s="405" t="s">
        <v>471</v>
      </c>
      <c r="C65" s="372"/>
      <c r="D65" s="372"/>
      <c r="E65" s="402"/>
      <c r="F65" s="486" t="s">
        <v>371</v>
      </c>
      <c r="G65" s="487"/>
      <c r="H65" s="486" t="s">
        <v>381</v>
      </c>
      <c r="I65" s="487"/>
      <c r="J65" s="486" t="s">
        <v>533</v>
      </c>
      <c r="K65" s="487"/>
      <c r="L65" s="486" t="s">
        <v>531</v>
      </c>
      <c r="M65" s="487"/>
      <c r="N65" s="486" t="s">
        <v>531</v>
      </c>
      <c r="O65" s="487"/>
      <c r="P65" s="486" t="s">
        <v>533</v>
      </c>
      <c r="Q65" s="487"/>
      <c r="R65" s="486" t="s">
        <v>381</v>
      </c>
      <c r="S65" s="487"/>
      <c r="T65" s="486" t="s">
        <v>371</v>
      </c>
      <c r="U65" s="487"/>
      <c r="V65" s="486"/>
      <c r="W65" s="487"/>
      <c r="X65" s="486"/>
      <c r="Y65" s="487"/>
      <c r="Z65" s="486"/>
      <c r="AA65" s="487"/>
    </row>
    <row r="66" spans="2:27" s="330" customFormat="1" ht="11.25" x14ac:dyDescent="0.2">
      <c r="B66" s="406" t="s">
        <v>403</v>
      </c>
      <c r="C66" s="372">
        <v>1.4</v>
      </c>
      <c r="D66" s="464" t="s">
        <v>618</v>
      </c>
      <c r="E66" s="486">
        <v>4.5</v>
      </c>
      <c r="F66" s="487"/>
      <c r="G66" s="486">
        <v>6.75</v>
      </c>
      <c r="H66" s="487"/>
      <c r="I66" s="486">
        <v>6.75</v>
      </c>
      <c r="J66" s="487"/>
      <c r="K66" s="486">
        <v>4.625</v>
      </c>
      <c r="L66" s="487"/>
      <c r="M66" s="486">
        <v>4.625</v>
      </c>
      <c r="N66" s="487"/>
      <c r="O66" s="486">
        <v>6.75</v>
      </c>
      <c r="P66" s="487"/>
      <c r="Q66" s="486">
        <v>6.75</v>
      </c>
      <c r="R66" s="487"/>
      <c r="S66" s="486">
        <v>6.75</v>
      </c>
      <c r="T66" s="487"/>
      <c r="U66" s="486">
        <v>4.5</v>
      </c>
      <c r="V66" s="487"/>
      <c r="W66" s="486"/>
      <c r="X66" s="487"/>
      <c r="Y66" s="486"/>
      <c r="Z66" s="487"/>
      <c r="AA66" s="402"/>
    </row>
    <row r="67" spans="2:27" s="330" customFormat="1" ht="11.25" x14ac:dyDescent="0.2">
      <c r="B67" s="405" t="s">
        <v>472</v>
      </c>
      <c r="C67" s="372"/>
      <c r="D67" s="372"/>
      <c r="E67" s="402"/>
      <c r="F67" s="486" t="s">
        <v>375</v>
      </c>
      <c r="G67" s="487"/>
      <c r="H67" s="486" t="s">
        <v>381</v>
      </c>
      <c r="I67" s="487"/>
      <c r="J67" s="486" t="s">
        <v>362</v>
      </c>
      <c r="K67" s="487"/>
      <c r="L67" s="486" t="s">
        <v>532</v>
      </c>
      <c r="M67" s="487"/>
      <c r="N67" s="486" t="s">
        <v>532</v>
      </c>
      <c r="O67" s="487"/>
      <c r="P67" s="486" t="s">
        <v>362</v>
      </c>
      <c r="Q67" s="487"/>
      <c r="R67" s="486" t="s">
        <v>381</v>
      </c>
      <c r="S67" s="487"/>
      <c r="T67" s="486" t="s">
        <v>375</v>
      </c>
      <c r="U67" s="487"/>
      <c r="V67" s="486"/>
      <c r="W67" s="487"/>
      <c r="X67" s="486"/>
      <c r="Y67" s="487"/>
      <c r="Z67" s="486"/>
      <c r="AA67" s="487"/>
    </row>
    <row r="68" spans="2:27" s="330" customFormat="1" ht="11.25" x14ac:dyDescent="0.2">
      <c r="B68" s="406" t="s">
        <v>404</v>
      </c>
      <c r="C68" s="372">
        <v>1.4</v>
      </c>
      <c r="D68" s="464" t="s">
        <v>618</v>
      </c>
      <c r="E68" s="486">
        <v>4.5</v>
      </c>
      <c r="F68" s="487"/>
      <c r="G68" s="486">
        <v>6.75</v>
      </c>
      <c r="H68" s="487"/>
      <c r="I68" s="486">
        <v>6.75</v>
      </c>
      <c r="J68" s="487"/>
      <c r="K68" s="486">
        <v>4.375</v>
      </c>
      <c r="L68" s="487"/>
      <c r="M68" s="486">
        <v>4.375</v>
      </c>
      <c r="N68" s="487"/>
      <c r="O68" s="486">
        <v>6.75</v>
      </c>
      <c r="P68" s="487"/>
      <c r="Q68" s="486">
        <v>6.75</v>
      </c>
      <c r="R68" s="487"/>
      <c r="S68" s="486">
        <v>6.75</v>
      </c>
      <c r="T68" s="487"/>
      <c r="U68" s="486">
        <v>4.5</v>
      </c>
      <c r="V68" s="487"/>
      <c r="W68" s="486"/>
      <c r="X68" s="487"/>
      <c r="Y68" s="486"/>
      <c r="Z68" s="487"/>
      <c r="AA68" s="402"/>
    </row>
    <row r="69" spans="2:27" s="330" customFormat="1" ht="11.25" x14ac:dyDescent="0.2">
      <c r="B69" s="405" t="s">
        <v>473</v>
      </c>
      <c r="C69" s="372"/>
      <c r="D69" s="372"/>
      <c r="E69" s="402"/>
      <c r="F69" s="486" t="s">
        <v>375</v>
      </c>
      <c r="G69" s="487"/>
      <c r="H69" s="486" t="s">
        <v>380</v>
      </c>
      <c r="I69" s="487"/>
      <c r="J69" s="486" t="s">
        <v>362</v>
      </c>
      <c r="K69" s="487"/>
      <c r="L69" s="486" t="s">
        <v>373</v>
      </c>
      <c r="M69" s="487"/>
      <c r="N69" s="486" t="s">
        <v>532</v>
      </c>
      <c r="O69" s="487"/>
      <c r="P69" s="486" t="s">
        <v>362</v>
      </c>
      <c r="Q69" s="487"/>
      <c r="R69" s="486" t="s">
        <v>380</v>
      </c>
      <c r="S69" s="487"/>
      <c r="T69" s="486" t="s">
        <v>375</v>
      </c>
      <c r="U69" s="487"/>
      <c r="V69" s="486"/>
      <c r="W69" s="487"/>
      <c r="X69" s="486"/>
      <c r="Y69" s="487"/>
      <c r="Z69" s="486"/>
      <c r="AA69" s="487"/>
    </row>
    <row r="70" spans="2:27" s="330" customFormat="1" ht="11.25" x14ac:dyDescent="0.2">
      <c r="B70" s="406" t="s">
        <v>405</v>
      </c>
      <c r="C70" s="372">
        <v>1.4</v>
      </c>
      <c r="D70" s="464" t="s">
        <v>618</v>
      </c>
      <c r="E70" s="486">
        <v>4.5</v>
      </c>
      <c r="F70" s="487"/>
      <c r="G70" s="486">
        <v>6.75</v>
      </c>
      <c r="H70" s="487"/>
      <c r="I70" s="486">
        <v>6.75</v>
      </c>
      <c r="J70" s="487"/>
      <c r="K70" s="486">
        <v>4.125</v>
      </c>
      <c r="L70" s="487"/>
      <c r="M70" s="486">
        <v>4.125</v>
      </c>
      <c r="N70" s="487"/>
      <c r="O70" s="486">
        <v>6.75</v>
      </c>
      <c r="P70" s="487"/>
      <c r="Q70" s="486">
        <v>6.75</v>
      </c>
      <c r="R70" s="487"/>
      <c r="S70" s="486">
        <v>6.75</v>
      </c>
      <c r="T70" s="487"/>
      <c r="U70" s="486">
        <v>4.5</v>
      </c>
      <c r="V70" s="487"/>
      <c r="W70" s="486"/>
      <c r="X70" s="487"/>
      <c r="Y70" s="486"/>
      <c r="Z70" s="487"/>
      <c r="AA70" s="402"/>
    </row>
    <row r="71" spans="2:27" s="330" customFormat="1" ht="11.25" x14ac:dyDescent="0.2">
      <c r="B71" s="405" t="s">
        <v>474</v>
      </c>
      <c r="C71" s="372"/>
      <c r="D71" s="372"/>
      <c r="E71" s="402"/>
      <c r="F71" s="486" t="s">
        <v>375</v>
      </c>
      <c r="G71" s="487"/>
      <c r="H71" s="486" t="s">
        <v>380</v>
      </c>
      <c r="I71" s="487"/>
      <c r="J71" s="486" t="s">
        <v>377</v>
      </c>
      <c r="K71" s="487"/>
      <c r="L71" s="486" t="s">
        <v>533</v>
      </c>
      <c r="M71" s="487"/>
      <c r="N71" s="486" t="s">
        <v>373</v>
      </c>
      <c r="O71" s="487"/>
      <c r="P71" s="486" t="s">
        <v>377</v>
      </c>
      <c r="Q71" s="487"/>
      <c r="R71" s="486" t="s">
        <v>380</v>
      </c>
      <c r="S71" s="487"/>
      <c r="T71" s="486" t="s">
        <v>375</v>
      </c>
      <c r="U71" s="487"/>
      <c r="V71" s="486"/>
      <c r="W71" s="487"/>
      <c r="X71" s="486"/>
      <c r="Y71" s="487"/>
      <c r="Z71" s="486"/>
      <c r="AA71" s="487"/>
    </row>
    <row r="72" spans="2:27" s="330" customFormat="1" ht="11.25" x14ac:dyDescent="0.2">
      <c r="B72" s="406" t="s">
        <v>406</v>
      </c>
      <c r="C72" s="372">
        <v>1.4</v>
      </c>
      <c r="D72" s="464" t="s">
        <v>618</v>
      </c>
      <c r="E72" s="486">
        <v>4.5</v>
      </c>
      <c r="F72" s="487"/>
      <c r="G72" s="486">
        <v>6.75</v>
      </c>
      <c r="H72" s="487"/>
      <c r="I72" s="486">
        <v>6.75</v>
      </c>
      <c r="J72" s="487"/>
      <c r="K72" s="486">
        <v>3.875</v>
      </c>
      <c r="L72" s="487"/>
      <c r="M72" s="486">
        <v>3.875</v>
      </c>
      <c r="N72" s="487"/>
      <c r="O72" s="486">
        <v>6.75</v>
      </c>
      <c r="P72" s="487"/>
      <c r="Q72" s="486">
        <v>6.75</v>
      </c>
      <c r="R72" s="487"/>
      <c r="S72" s="486">
        <v>6.75</v>
      </c>
      <c r="T72" s="487"/>
      <c r="U72" s="486">
        <v>4.5</v>
      </c>
      <c r="V72" s="487"/>
      <c r="W72" s="486"/>
      <c r="X72" s="487"/>
      <c r="Y72" s="486"/>
      <c r="Z72" s="487"/>
      <c r="AA72" s="402"/>
    </row>
    <row r="73" spans="2:27" s="330" customFormat="1" ht="11.25" x14ac:dyDescent="0.2">
      <c r="B73" s="405" t="s">
        <v>475</v>
      </c>
      <c r="C73" s="372"/>
      <c r="D73" s="372"/>
      <c r="E73" s="402"/>
      <c r="F73" s="486" t="s">
        <v>375</v>
      </c>
      <c r="G73" s="487"/>
      <c r="H73" s="486" t="s">
        <v>380</v>
      </c>
      <c r="I73" s="487"/>
      <c r="J73" s="486" t="s">
        <v>377</v>
      </c>
      <c r="K73" s="487"/>
      <c r="L73" s="486" t="s">
        <v>533</v>
      </c>
      <c r="M73" s="487"/>
      <c r="N73" s="486" t="s">
        <v>533</v>
      </c>
      <c r="O73" s="487"/>
      <c r="P73" s="486" t="s">
        <v>377</v>
      </c>
      <c r="Q73" s="487"/>
      <c r="R73" s="486" t="s">
        <v>380</v>
      </c>
      <c r="S73" s="487"/>
      <c r="T73" s="486" t="s">
        <v>375</v>
      </c>
      <c r="U73" s="487"/>
      <c r="V73" s="486"/>
      <c r="W73" s="487"/>
      <c r="X73" s="486"/>
      <c r="Y73" s="487"/>
      <c r="Z73" s="486"/>
      <c r="AA73" s="487"/>
    </row>
    <row r="74" spans="2:27" s="330" customFormat="1" ht="11.25" x14ac:dyDescent="0.2">
      <c r="B74" s="406" t="s">
        <v>407</v>
      </c>
      <c r="C74" s="372">
        <v>1.4</v>
      </c>
      <c r="D74" s="464" t="s">
        <v>618</v>
      </c>
      <c r="E74" s="486">
        <v>4.5</v>
      </c>
      <c r="F74" s="487"/>
      <c r="G74" s="486">
        <v>6.75</v>
      </c>
      <c r="H74" s="487"/>
      <c r="I74" s="486">
        <v>6.75</v>
      </c>
      <c r="J74" s="487"/>
      <c r="K74" s="486">
        <v>3.625</v>
      </c>
      <c r="L74" s="487"/>
      <c r="M74" s="486">
        <v>3.625</v>
      </c>
      <c r="N74" s="487"/>
      <c r="O74" s="486">
        <v>6.75</v>
      </c>
      <c r="P74" s="487"/>
      <c r="Q74" s="486">
        <v>6.75</v>
      </c>
      <c r="R74" s="487"/>
      <c r="S74" s="486">
        <v>6.75</v>
      </c>
      <c r="T74" s="487"/>
      <c r="U74" s="486">
        <v>4.5</v>
      </c>
      <c r="V74" s="487"/>
      <c r="W74" s="486"/>
      <c r="X74" s="487"/>
      <c r="Y74" s="486"/>
      <c r="Z74" s="487"/>
      <c r="AA74" s="402"/>
    </row>
    <row r="75" spans="2:27" s="330" customFormat="1" ht="11.25" x14ac:dyDescent="0.2">
      <c r="B75" s="405" t="s">
        <v>476</v>
      </c>
      <c r="C75" s="372"/>
      <c r="D75" s="372"/>
      <c r="E75" s="402"/>
      <c r="F75" s="486" t="s">
        <v>375</v>
      </c>
      <c r="G75" s="487"/>
      <c r="H75" s="486" t="s">
        <v>534</v>
      </c>
      <c r="I75" s="487"/>
      <c r="J75" s="486" t="s">
        <v>521</v>
      </c>
      <c r="K75" s="487"/>
      <c r="L75" s="486" t="s">
        <v>362</v>
      </c>
      <c r="M75" s="487"/>
      <c r="N75" s="486" t="s">
        <v>533</v>
      </c>
      <c r="O75" s="487"/>
      <c r="P75" s="486" t="s">
        <v>521</v>
      </c>
      <c r="Q75" s="487"/>
      <c r="R75" s="486" t="s">
        <v>534</v>
      </c>
      <c r="S75" s="487"/>
      <c r="T75" s="486" t="s">
        <v>375</v>
      </c>
      <c r="U75" s="487"/>
      <c r="V75" s="486"/>
      <c r="W75" s="487"/>
      <c r="X75" s="486"/>
      <c r="Y75" s="487"/>
      <c r="Z75" s="486"/>
      <c r="AA75" s="487"/>
    </row>
    <row r="76" spans="2:27" s="330" customFormat="1" ht="11.25" x14ac:dyDescent="0.2">
      <c r="B76" s="406" t="s">
        <v>408</v>
      </c>
      <c r="C76" s="372">
        <v>1.4</v>
      </c>
      <c r="D76" s="464" t="s">
        <v>618</v>
      </c>
      <c r="E76" s="486">
        <v>4.5</v>
      </c>
      <c r="F76" s="487"/>
      <c r="G76" s="486">
        <v>6.75</v>
      </c>
      <c r="H76" s="487"/>
      <c r="I76" s="486">
        <v>6.75</v>
      </c>
      <c r="J76" s="487"/>
      <c r="K76" s="486">
        <v>6.75</v>
      </c>
      <c r="L76" s="487"/>
      <c r="M76" s="486">
        <v>6.25</v>
      </c>
      <c r="N76" s="487"/>
      <c r="O76" s="486">
        <v>6.75</v>
      </c>
      <c r="P76" s="487"/>
      <c r="Q76" s="486">
        <v>6.75</v>
      </c>
      <c r="R76" s="487"/>
      <c r="S76" s="486">
        <v>4.5</v>
      </c>
      <c r="T76" s="487"/>
      <c r="U76" s="486"/>
      <c r="V76" s="487"/>
      <c r="W76" s="486"/>
      <c r="X76" s="487"/>
      <c r="Y76" s="486"/>
      <c r="Z76" s="487"/>
      <c r="AA76" s="402"/>
    </row>
    <row r="77" spans="2:27" s="330" customFormat="1" ht="11.25" x14ac:dyDescent="0.2">
      <c r="B77" s="405" t="s">
        <v>477</v>
      </c>
      <c r="C77" s="372"/>
      <c r="D77" s="372"/>
      <c r="E77" s="402"/>
      <c r="F77" s="486" t="s">
        <v>375</v>
      </c>
      <c r="G77" s="487"/>
      <c r="H77" s="486" t="s">
        <v>376</v>
      </c>
      <c r="I77" s="487"/>
      <c r="J77" s="486" t="s">
        <v>367</v>
      </c>
      <c r="K77" s="487"/>
      <c r="L77" s="486" t="s">
        <v>377</v>
      </c>
      <c r="M77" s="487"/>
      <c r="N77" s="486" t="s">
        <v>367</v>
      </c>
      <c r="O77" s="487"/>
      <c r="P77" s="486" t="s">
        <v>376</v>
      </c>
      <c r="Q77" s="487"/>
      <c r="R77" s="486" t="s">
        <v>375</v>
      </c>
      <c r="S77" s="487"/>
      <c r="T77" s="486"/>
      <c r="U77" s="487"/>
      <c r="V77" s="486"/>
      <c r="W77" s="487"/>
      <c r="X77" s="486"/>
      <c r="Y77" s="487"/>
      <c r="Z77" s="486"/>
      <c r="AA77" s="487"/>
    </row>
    <row r="78" spans="2:27" s="330" customFormat="1" ht="11.25" x14ac:dyDescent="0.2">
      <c r="B78" s="406" t="s">
        <v>409</v>
      </c>
      <c r="C78" s="372">
        <v>1.4</v>
      </c>
      <c r="D78" s="464" t="s">
        <v>618</v>
      </c>
      <c r="E78" s="486">
        <v>4.5</v>
      </c>
      <c r="F78" s="487"/>
      <c r="G78" s="486">
        <v>6.75</v>
      </c>
      <c r="H78" s="487"/>
      <c r="I78" s="486">
        <v>6.75</v>
      </c>
      <c r="J78" s="487"/>
      <c r="K78" s="486">
        <v>6.75</v>
      </c>
      <c r="L78" s="487"/>
      <c r="M78" s="486">
        <v>5.75</v>
      </c>
      <c r="N78" s="487"/>
      <c r="O78" s="486">
        <v>6.75</v>
      </c>
      <c r="P78" s="487"/>
      <c r="Q78" s="486">
        <v>6.75</v>
      </c>
      <c r="R78" s="487"/>
      <c r="S78" s="486">
        <v>4.5</v>
      </c>
      <c r="T78" s="487"/>
      <c r="U78" s="486"/>
      <c r="V78" s="487"/>
      <c r="W78" s="486"/>
      <c r="X78" s="487"/>
      <c r="Y78" s="486"/>
      <c r="Z78" s="487"/>
      <c r="AA78" s="402"/>
    </row>
    <row r="79" spans="2:27" s="330" customFormat="1" ht="11.25" x14ac:dyDescent="0.2">
      <c r="B79" s="405" t="s">
        <v>478</v>
      </c>
      <c r="C79" s="372"/>
      <c r="D79" s="372"/>
      <c r="E79" s="402"/>
      <c r="F79" s="486" t="s">
        <v>387</v>
      </c>
      <c r="G79" s="487"/>
      <c r="H79" s="486" t="s">
        <v>376</v>
      </c>
      <c r="I79" s="487"/>
      <c r="J79" s="486" t="s">
        <v>526</v>
      </c>
      <c r="K79" s="487"/>
      <c r="L79" s="486" t="s">
        <v>521</v>
      </c>
      <c r="M79" s="487"/>
      <c r="N79" s="486" t="s">
        <v>526</v>
      </c>
      <c r="O79" s="487"/>
      <c r="P79" s="486" t="s">
        <v>376</v>
      </c>
      <c r="Q79" s="487"/>
      <c r="R79" s="486" t="s">
        <v>387</v>
      </c>
      <c r="S79" s="487"/>
      <c r="T79" s="486"/>
      <c r="U79" s="487"/>
      <c r="V79" s="486"/>
      <c r="W79" s="487"/>
      <c r="X79" s="486"/>
      <c r="Y79" s="487"/>
      <c r="Z79" s="486"/>
      <c r="AA79" s="487"/>
    </row>
    <row r="80" spans="2:27" s="330" customFormat="1" ht="11.25" x14ac:dyDescent="0.2">
      <c r="B80" s="406" t="s">
        <v>410</v>
      </c>
      <c r="C80" s="372">
        <v>1.4</v>
      </c>
      <c r="D80" s="464" t="s">
        <v>618</v>
      </c>
      <c r="E80" s="486">
        <v>4.5</v>
      </c>
      <c r="F80" s="487"/>
      <c r="G80" s="486">
        <v>6.75</v>
      </c>
      <c r="H80" s="487"/>
      <c r="I80" s="486">
        <v>6.75</v>
      </c>
      <c r="J80" s="487"/>
      <c r="K80" s="486">
        <v>6.75</v>
      </c>
      <c r="L80" s="487"/>
      <c r="M80" s="486">
        <v>5.25</v>
      </c>
      <c r="N80" s="487"/>
      <c r="O80" s="486">
        <v>6.75</v>
      </c>
      <c r="P80" s="487"/>
      <c r="Q80" s="486">
        <v>6.75</v>
      </c>
      <c r="R80" s="487"/>
      <c r="S80" s="486">
        <v>4.5</v>
      </c>
      <c r="T80" s="487"/>
      <c r="U80" s="486"/>
      <c r="V80" s="487"/>
      <c r="W80" s="486"/>
      <c r="X80" s="487"/>
      <c r="Y80" s="486"/>
      <c r="Z80" s="487"/>
      <c r="AA80" s="402"/>
    </row>
    <row r="81" spans="2:27" s="330" customFormat="1" ht="11.25" x14ac:dyDescent="0.2">
      <c r="B81" s="405" t="s">
        <v>479</v>
      </c>
      <c r="C81" s="372"/>
      <c r="D81" s="372"/>
      <c r="E81" s="402"/>
      <c r="F81" s="486" t="s">
        <v>387</v>
      </c>
      <c r="G81" s="487"/>
      <c r="H81" s="486" t="s">
        <v>376</v>
      </c>
      <c r="I81" s="487"/>
      <c r="J81" s="486" t="s">
        <v>526</v>
      </c>
      <c r="K81" s="487"/>
      <c r="L81" s="486" t="s">
        <v>521</v>
      </c>
      <c r="M81" s="487"/>
      <c r="N81" s="486" t="s">
        <v>526</v>
      </c>
      <c r="O81" s="487"/>
      <c r="P81" s="486" t="s">
        <v>376</v>
      </c>
      <c r="Q81" s="487"/>
      <c r="R81" s="486" t="s">
        <v>387</v>
      </c>
      <c r="S81" s="487"/>
      <c r="T81" s="486"/>
      <c r="U81" s="487"/>
      <c r="V81" s="486"/>
      <c r="W81" s="487"/>
      <c r="X81" s="486"/>
      <c r="Y81" s="487"/>
      <c r="Z81" s="486"/>
      <c r="AA81" s="487"/>
    </row>
    <row r="82" spans="2:27" s="330" customFormat="1" ht="11.25" x14ac:dyDescent="0.2">
      <c r="B82" s="406" t="s">
        <v>411</v>
      </c>
      <c r="C82" s="372">
        <v>1.4</v>
      </c>
      <c r="D82" s="464" t="s">
        <v>618</v>
      </c>
      <c r="E82" s="486">
        <v>4.5</v>
      </c>
      <c r="F82" s="487"/>
      <c r="G82" s="486">
        <v>6.75</v>
      </c>
      <c r="H82" s="487"/>
      <c r="I82" s="486">
        <v>6.75</v>
      </c>
      <c r="J82" s="487"/>
      <c r="K82" s="486">
        <v>6.75</v>
      </c>
      <c r="L82" s="487"/>
      <c r="M82" s="486">
        <v>4.75</v>
      </c>
      <c r="N82" s="487"/>
      <c r="O82" s="486">
        <v>6.75</v>
      </c>
      <c r="P82" s="487"/>
      <c r="Q82" s="486">
        <v>6.75</v>
      </c>
      <c r="R82" s="487"/>
      <c r="S82" s="486">
        <v>4.5</v>
      </c>
      <c r="T82" s="487"/>
      <c r="U82" s="486"/>
      <c r="V82" s="487"/>
      <c r="W82" s="486"/>
      <c r="X82" s="487"/>
      <c r="Y82" s="486"/>
      <c r="Z82" s="487"/>
      <c r="AA82" s="402"/>
    </row>
    <row r="83" spans="2:27" s="330" customFormat="1" ht="11.25" x14ac:dyDescent="0.2">
      <c r="B83" s="405" t="s">
        <v>480</v>
      </c>
      <c r="C83" s="372"/>
      <c r="D83" s="372"/>
      <c r="E83" s="402"/>
      <c r="F83" s="486" t="s">
        <v>387</v>
      </c>
      <c r="G83" s="487"/>
      <c r="H83" s="486" t="s">
        <v>535</v>
      </c>
      <c r="I83" s="487"/>
      <c r="J83" s="486" t="s">
        <v>529</v>
      </c>
      <c r="K83" s="487"/>
      <c r="L83" s="486" t="s">
        <v>367</v>
      </c>
      <c r="M83" s="487"/>
      <c r="N83" s="486" t="s">
        <v>529</v>
      </c>
      <c r="O83" s="487"/>
      <c r="P83" s="486" t="s">
        <v>535</v>
      </c>
      <c r="Q83" s="487"/>
      <c r="R83" s="486" t="s">
        <v>387</v>
      </c>
      <c r="S83" s="487"/>
      <c r="T83" s="486"/>
      <c r="U83" s="487"/>
      <c r="V83" s="486"/>
      <c r="W83" s="487"/>
      <c r="X83" s="486"/>
      <c r="Y83" s="487"/>
      <c r="Z83" s="486"/>
      <c r="AA83" s="487"/>
    </row>
    <row r="84" spans="2:27" s="330" customFormat="1" ht="11.25" x14ac:dyDescent="0.2">
      <c r="B84" s="406" t="s">
        <v>412</v>
      </c>
      <c r="C84" s="372">
        <v>1.4</v>
      </c>
      <c r="D84" s="464" t="s">
        <v>618</v>
      </c>
      <c r="E84" s="486">
        <v>4.5</v>
      </c>
      <c r="F84" s="487"/>
      <c r="G84" s="486">
        <v>6.75</v>
      </c>
      <c r="H84" s="487"/>
      <c r="I84" s="486">
        <v>6.75</v>
      </c>
      <c r="J84" s="487"/>
      <c r="K84" s="486">
        <v>5.5</v>
      </c>
      <c r="L84" s="487"/>
      <c r="M84" s="486">
        <v>5.5</v>
      </c>
      <c r="N84" s="487"/>
      <c r="O84" s="486">
        <v>6.75</v>
      </c>
      <c r="P84" s="487"/>
      <c r="Q84" s="486">
        <v>6.75</v>
      </c>
      <c r="R84" s="487"/>
      <c r="S84" s="486">
        <v>4.5</v>
      </c>
      <c r="T84" s="487"/>
      <c r="U84" s="486"/>
      <c r="V84" s="487"/>
      <c r="W84" s="486"/>
      <c r="X84" s="487"/>
      <c r="Y84" s="486"/>
      <c r="Z84" s="487"/>
      <c r="AA84" s="402"/>
    </row>
    <row r="85" spans="2:27" s="330" customFormat="1" ht="11.25" x14ac:dyDescent="0.2">
      <c r="B85" s="405" t="s">
        <v>481</v>
      </c>
      <c r="C85" s="372"/>
      <c r="D85" s="372"/>
      <c r="E85" s="402"/>
      <c r="F85" s="486" t="s">
        <v>387</v>
      </c>
      <c r="G85" s="487"/>
      <c r="H85" s="486" t="s">
        <v>535</v>
      </c>
      <c r="I85" s="487"/>
      <c r="J85" s="486" t="s">
        <v>529</v>
      </c>
      <c r="K85" s="487"/>
      <c r="L85" s="486" t="s">
        <v>526</v>
      </c>
      <c r="M85" s="487"/>
      <c r="N85" s="486" t="s">
        <v>529</v>
      </c>
      <c r="O85" s="487"/>
      <c r="P85" s="486" t="s">
        <v>535</v>
      </c>
      <c r="Q85" s="487"/>
      <c r="R85" s="486" t="s">
        <v>387</v>
      </c>
      <c r="S85" s="487"/>
      <c r="T85" s="486"/>
      <c r="U85" s="487"/>
      <c r="V85" s="486"/>
      <c r="W85" s="487"/>
      <c r="X85" s="486"/>
      <c r="Y85" s="487"/>
      <c r="Z85" s="486"/>
      <c r="AA85" s="487"/>
    </row>
    <row r="86" spans="2:27" s="330" customFormat="1" ht="11.25" x14ac:dyDescent="0.2">
      <c r="B86" s="406" t="s">
        <v>413</v>
      </c>
      <c r="C86" s="372">
        <v>1.4</v>
      </c>
      <c r="D86" s="464" t="s">
        <v>618</v>
      </c>
      <c r="E86" s="486">
        <v>4.5</v>
      </c>
      <c r="F86" s="487"/>
      <c r="G86" s="486">
        <v>6.75</v>
      </c>
      <c r="H86" s="487"/>
      <c r="I86" s="486">
        <v>6.75</v>
      </c>
      <c r="J86" s="487"/>
      <c r="K86" s="486">
        <v>5.25</v>
      </c>
      <c r="L86" s="487"/>
      <c r="M86" s="486">
        <v>5.25</v>
      </c>
      <c r="N86" s="487"/>
      <c r="O86" s="486">
        <v>6.75</v>
      </c>
      <c r="P86" s="487"/>
      <c r="Q86" s="486">
        <v>6.75</v>
      </c>
      <c r="R86" s="487"/>
      <c r="S86" s="486">
        <v>4.5</v>
      </c>
      <c r="T86" s="487"/>
      <c r="U86" s="486"/>
      <c r="V86" s="487"/>
      <c r="W86" s="486"/>
      <c r="X86" s="487"/>
      <c r="Y86" s="486"/>
      <c r="Z86" s="487"/>
      <c r="AA86" s="402"/>
    </row>
    <row r="87" spans="2:27" s="330" customFormat="1" ht="11.25" x14ac:dyDescent="0.2">
      <c r="B87" s="405" t="s">
        <v>482</v>
      </c>
      <c r="C87" s="372"/>
      <c r="D87" s="372"/>
      <c r="E87" s="402"/>
      <c r="F87" s="486" t="s">
        <v>387</v>
      </c>
      <c r="G87" s="487"/>
      <c r="H87" s="486" t="s">
        <v>535</v>
      </c>
      <c r="I87" s="487"/>
      <c r="J87" s="486" t="s">
        <v>372</v>
      </c>
      <c r="K87" s="487"/>
      <c r="L87" s="486" t="s">
        <v>526</v>
      </c>
      <c r="M87" s="487"/>
      <c r="N87" s="486" t="s">
        <v>372</v>
      </c>
      <c r="O87" s="487"/>
      <c r="P87" s="486" t="s">
        <v>535</v>
      </c>
      <c r="Q87" s="487"/>
      <c r="R87" s="486" t="s">
        <v>387</v>
      </c>
      <c r="S87" s="487"/>
      <c r="T87" s="486"/>
      <c r="U87" s="487"/>
      <c r="V87" s="486"/>
      <c r="W87" s="487"/>
      <c r="X87" s="486"/>
      <c r="Y87" s="487"/>
      <c r="Z87" s="486"/>
      <c r="AA87" s="487"/>
    </row>
    <row r="88" spans="2:27" s="330" customFormat="1" ht="11.25" x14ac:dyDescent="0.2">
      <c r="B88" s="406" t="s">
        <v>414</v>
      </c>
      <c r="C88" s="372">
        <v>1.4</v>
      </c>
      <c r="D88" s="464" t="s">
        <v>618</v>
      </c>
      <c r="E88" s="486">
        <v>4.5</v>
      </c>
      <c r="F88" s="487"/>
      <c r="G88" s="486">
        <v>6.75</v>
      </c>
      <c r="H88" s="487"/>
      <c r="I88" s="486">
        <v>6.75</v>
      </c>
      <c r="J88" s="487"/>
      <c r="K88" s="486">
        <v>5</v>
      </c>
      <c r="L88" s="487"/>
      <c r="M88" s="486">
        <v>5</v>
      </c>
      <c r="N88" s="487"/>
      <c r="O88" s="486">
        <v>6.75</v>
      </c>
      <c r="P88" s="487"/>
      <c r="Q88" s="486">
        <v>6.75</v>
      </c>
      <c r="R88" s="487"/>
      <c r="S88" s="486">
        <v>4.5</v>
      </c>
      <c r="T88" s="487"/>
      <c r="U88" s="486"/>
      <c r="V88" s="487"/>
      <c r="W88" s="486"/>
      <c r="X88" s="487"/>
      <c r="Y88" s="486"/>
      <c r="Z88" s="487"/>
      <c r="AA88" s="402"/>
    </row>
    <row r="89" spans="2:27" s="330" customFormat="1" ht="11.25" x14ac:dyDescent="0.2">
      <c r="B89" s="405" t="s">
        <v>483</v>
      </c>
      <c r="C89" s="372"/>
      <c r="D89" s="372"/>
      <c r="E89" s="402"/>
      <c r="F89" s="486" t="s">
        <v>387</v>
      </c>
      <c r="G89" s="487"/>
      <c r="H89" s="486" t="s">
        <v>384</v>
      </c>
      <c r="I89" s="487"/>
      <c r="J89" s="486" t="s">
        <v>372</v>
      </c>
      <c r="K89" s="487"/>
      <c r="L89" s="486" t="s">
        <v>529</v>
      </c>
      <c r="M89" s="487"/>
      <c r="N89" s="486" t="s">
        <v>372</v>
      </c>
      <c r="O89" s="487"/>
      <c r="P89" s="486" t="s">
        <v>384</v>
      </c>
      <c r="Q89" s="487"/>
      <c r="R89" s="486" t="s">
        <v>387</v>
      </c>
      <c r="S89" s="487"/>
      <c r="T89" s="486"/>
      <c r="U89" s="487"/>
      <c r="V89" s="486"/>
      <c r="W89" s="487"/>
      <c r="X89" s="486"/>
      <c r="Y89" s="487"/>
      <c r="Z89" s="486"/>
      <c r="AA89" s="487"/>
    </row>
    <row r="90" spans="2:27" s="330" customFormat="1" ht="11.25" x14ac:dyDescent="0.2">
      <c r="B90" s="406" t="s">
        <v>415</v>
      </c>
      <c r="C90" s="372">
        <v>1.4</v>
      </c>
      <c r="D90" s="464" t="s">
        <v>618</v>
      </c>
      <c r="E90" s="486">
        <v>4.5</v>
      </c>
      <c r="F90" s="487"/>
      <c r="G90" s="486">
        <v>6.75</v>
      </c>
      <c r="H90" s="487"/>
      <c r="I90" s="486">
        <v>6.75</v>
      </c>
      <c r="J90" s="487"/>
      <c r="K90" s="486">
        <v>4.75</v>
      </c>
      <c r="L90" s="487"/>
      <c r="M90" s="486">
        <v>4.75</v>
      </c>
      <c r="N90" s="487"/>
      <c r="O90" s="486">
        <v>6.75</v>
      </c>
      <c r="P90" s="487"/>
      <c r="Q90" s="486">
        <v>6.75</v>
      </c>
      <c r="R90" s="487"/>
      <c r="S90" s="486">
        <v>4.5</v>
      </c>
      <c r="T90" s="487"/>
      <c r="U90" s="486"/>
      <c r="V90" s="487"/>
      <c r="W90" s="486"/>
      <c r="X90" s="487"/>
      <c r="Y90" s="486"/>
      <c r="Z90" s="487"/>
      <c r="AA90" s="402"/>
    </row>
    <row r="91" spans="2:27" s="330" customFormat="1" ht="11.25" x14ac:dyDescent="0.2">
      <c r="B91" s="405" t="s">
        <v>484</v>
      </c>
      <c r="C91" s="372"/>
      <c r="D91" s="372"/>
      <c r="E91" s="402"/>
      <c r="F91" s="486" t="s">
        <v>387</v>
      </c>
      <c r="G91" s="487"/>
      <c r="H91" s="486" t="s">
        <v>384</v>
      </c>
      <c r="I91" s="487"/>
      <c r="J91" s="486" t="s">
        <v>381</v>
      </c>
      <c r="K91" s="487"/>
      <c r="L91" s="486" t="s">
        <v>372</v>
      </c>
      <c r="M91" s="487"/>
      <c r="N91" s="486" t="s">
        <v>381</v>
      </c>
      <c r="O91" s="487"/>
      <c r="P91" s="486" t="s">
        <v>384</v>
      </c>
      <c r="Q91" s="487"/>
      <c r="R91" s="486" t="s">
        <v>387</v>
      </c>
      <c r="S91" s="487"/>
      <c r="T91" s="486"/>
      <c r="U91" s="487"/>
      <c r="V91" s="486"/>
      <c r="W91" s="487"/>
      <c r="X91" s="486"/>
      <c r="Y91" s="487"/>
      <c r="Z91" s="486"/>
      <c r="AA91" s="487"/>
    </row>
    <row r="92" spans="2:27" s="330" customFormat="1" ht="11.25" x14ac:dyDescent="0.2">
      <c r="B92" s="406" t="s">
        <v>416</v>
      </c>
      <c r="C92" s="372">
        <v>1.4</v>
      </c>
      <c r="D92" s="464" t="s">
        <v>618</v>
      </c>
      <c r="E92" s="486">
        <v>4.5</v>
      </c>
      <c r="F92" s="487"/>
      <c r="G92" s="486">
        <v>6.75</v>
      </c>
      <c r="H92" s="487"/>
      <c r="I92" s="486">
        <v>6.75</v>
      </c>
      <c r="J92" s="487"/>
      <c r="K92" s="486">
        <v>4.25</v>
      </c>
      <c r="L92" s="487"/>
      <c r="M92" s="486">
        <v>4.25</v>
      </c>
      <c r="N92" s="487"/>
      <c r="O92" s="486">
        <v>6.75</v>
      </c>
      <c r="P92" s="487"/>
      <c r="Q92" s="486">
        <v>6.75</v>
      </c>
      <c r="R92" s="487"/>
      <c r="S92" s="486">
        <v>4.5</v>
      </c>
      <c r="T92" s="487"/>
      <c r="U92" s="486"/>
      <c r="V92" s="487"/>
      <c r="W92" s="486"/>
      <c r="X92" s="487"/>
      <c r="Y92" s="486"/>
      <c r="Z92" s="487"/>
      <c r="AA92" s="402"/>
    </row>
    <row r="93" spans="2:27" s="330" customFormat="1" ht="11.25" x14ac:dyDescent="0.2">
      <c r="B93" s="405" t="s">
        <v>485</v>
      </c>
      <c r="C93" s="372"/>
      <c r="D93" s="372"/>
      <c r="E93" s="402"/>
      <c r="F93" s="486" t="s">
        <v>378</v>
      </c>
      <c r="G93" s="487"/>
      <c r="H93" s="486" t="s">
        <v>379</v>
      </c>
      <c r="I93" s="487"/>
      <c r="J93" s="486" t="s">
        <v>380</v>
      </c>
      <c r="K93" s="487"/>
      <c r="L93" s="486" t="s">
        <v>381</v>
      </c>
      <c r="M93" s="487"/>
      <c r="N93" s="486" t="s">
        <v>380</v>
      </c>
      <c r="O93" s="487"/>
      <c r="P93" s="486" t="s">
        <v>379</v>
      </c>
      <c r="Q93" s="487"/>
      <c r="R93" s="486" t="s">
        <v>378</v>
      </c>
      <c r="S93" s="487"/>
      <c r="T93" s="486"/>
      <c r="U93" s="487"/>
      <c r="V93" s="486"/>
      <c r="W93" s="487"/>
      <c r="X93" s="486"/>
      <c r="Y93" s="487"/>
      <c r="Z93" s="486"/>
      <c r="AA93" s="487"/>
    </row>
    <row r="94" spans="2:27" s="330" customFormat="1" ht="11.25" x14ac:dyDescent="0.2">
      <c r="B94" s="406" t="s">
        <v>417</v>
      </c>
      <c r="C94" s="372">
        <v>1.4</v>
      </c>
      <c r="D94" s="464" t="s">
        <v>618</v>
      </c>
      <c r="E94" s="486">
        <v>4.5</v>
      </c>
      <c r="F94" s="487"/>
      <c r="G94" s="486">
        <v>6.75</v>
      </c>
      <c r="H94" s="487"/>
      <c r="I94" s="486">
        <v>6.75</v>
      </c>
      <c r="J94" s="487"/>
      <c r="K94" s="486">
        <v>4</v>
      </c>
      <c r="L94" s="487"/>
      <c r="M94" s="486">
        <v>4</v>
      </c>
      <c r="N94" s="487"/>
      <c r="O94" s="486">
        <v>6.75</v>
      </c>
      <c r="P94" s="487"/>
      <c r="Q94" s="486">
        <v>6.75</v>
      </c>
      <c r="R94" s="487"/>
      <c r="S94" s="486">
        <v>4.5</v>
      </c>
      <c r="T94" s="487"/>
      <c r="U94" s="486"/>
      <c r="V94" s="487"/>
      <c r="W94" s="486"/>
      <c r="X94" s="487"/>
      <c r="Y94" s="486"/>
      <c r="Z94" s="487"/>
      <c r="AA94" s="402"/>
    </row>
    <row r="95" spans="2:27" s="330" customFormat="1" ht="11.25" x14ac:dyDescent="0.2">
      <c r="B95" s="405" t="s">
        <v>486</v>
      </c>
      <c r="C95" s="372"/>
      <c r="D95" s="372"/>
      <c r="E95" s="402"/>
      <c r="F95" s="486" t="s">
        <v>378</v>
      </c>
      <c r="G95" s="487"/>
      <c r="H95" s="486" t="s">
        <v>379</v>
      </c>
      <c r="I95" s="487"/>
      <c r="J95" s="486" t="s">
        <v>380</v>
      </c>
      <c r="K95" s="487"/>
      <c r="L95" s="486" t="s">
        <v>380</v>
      </c>
      <c r="M95" s="487"/>
      <c r="N95" s="486" t="s">
        <v>380</v>
      </c>
      <c r="O95" s="487"/>
      <c r="P95" s="486" t="s">
        <v>379</v>
      </c>
      <c r="Q95" s="487"/>
      <c r="R95" s="486" t="s">
        <v>378</v>
      </c>
      <c r="S95" s="487"/>
      <c r="T95" s="486"/>
      <c r="U95" s="487"/>
      <c r="V95" s="486"/>
      <c r="W95" s="487"/>
      <c r="X95" s="486"/>
      <c r="Y95" s="487"/>
      <c r="Z95" s="486"/>
      <c r="AA95" s="487"/>
    </row>
    <row r="96" spans="2:27" s="330" customFormat="1" ht="11.25" x14ac:dyDescent="0.2">
      <c r="B96" s="406" t="s">
        <v>418</v>
      </c>
      <c r="C96" s="372">
        <v>1.4</v>
      </c>
      <c r="D96" s="464" t="s">
        <v>618</v>
      </c>
      <c r="E96" s="486">
        <v>4.5</v>
      </c>
      <c r="F96" s="487"/>
      <c r="G96" s="486">
        <v>6.75</v>
      </c>
      <c r="H96" s="487"/>
      <c r="I96" s="486">
        <v>6.75</v>
      </c>
      <c r="J96" s="487"/>
      <c r="K96" s="486">
        <v>3.75</v>
      </c>
      <c r="L96" s="487"/>
      <c r="M96" s="486">
        <v>3.75</v>
      </c>
      <c r="N96" s="487"/>
      <c r="O96" s="486">
        <v>6.75</v>
      </c>
      <c r="P96" s="487"/>
      <c r="Q96" s="486">
        <v>6.75</v>
      </c>
      <c r="R96" s="487"/>
      <c r="S96" s="486">
        <v>4.5</v>
      </c>
      <c r="T96" s="487"/>
      <c r="U96" s="486"/>
      <c r="V96" s="487"/>
      <c r="W96" s="486"/>
      <c r="X96" s="487"/>
      <c r="Y96" s="486"/>
      <c r="Z96" s="487"/>
      <c r="AA96" s="402"/>
    </row>
    <row r="97" spans="2:28" s="330" customFormat="1" ht="11.25" x14ac:dyDescent="0.2">
      <c r="B97" s="405" t="s">
        <v>487</v>
      </c>
      <c r="C97" s="372"/>
      <c r="D97" s="372"/>
      <c r="E97" s="402"/>
      <c r="F97" s="486" t="s">
        <v>378</v>
      </c>
      <c r="G97" s="487"/>
      <c r="H97" s="486" t="s">
        <v>379</v>
      </c>
      <c r="I97" s="487"/>
      <c r="J97" s="486" t="s">
        <v>534</v>
      </c>
      <c r="K97" s="487"/>
      <c r="L97" s="486" t="s">
        <v>380</v>
      </c>
      <c r="M97" s="487"/>
      <c r="N97" s="486" t="s">
        <v>534</v>
      </c>
      <c r="O97" s="487"/>
      <c r="P97" s="486" t="s">
        <v>379</v>
      </c>
      <c r="Q97" s="487"/>
      <c r="R97" s="486" t="s">
        <v>378</v>
      </c>
      <c r="S97" s="487"/>
      <c r="T97" s="486"/>
      <c r="U97" s="487"/>
      <c r="V97" s="486"/>
      <c r="W97" s="487"/>
      <c r="X97" s="486"/>
      <c r="Y97" s="487"/>
      <c r="Z97" s="486"/>
      <c r="AA97" s="487"/>
    </row>
    <row r="98" spans="2:28" s="330" customFormat="1" ht="11.25" x14ac:dyDescent="0.2">
      <c r="B98" s="406" t="s">
        <v>419</v>
      </c>
      <c r="C98" s="372">
        <v>1.4</v>
      </c>
      <c r="D98" s="464" t="s">
        <v>618</v>
      </c>
      <c r="E98" s="486">
        <v>4.5</v>
      </c>
      <c r="F98" s="487"/>
      <c r="G98" s="486">
        <v>6.75</v>
      </c>
      <c r="H98" s="487"/>
      <c r="I98" s="486">
        <v>6.75</v>
      </c>
      <c r="J98" s="487"/>
      <c r="K98" s="486">
        <v>3.5</v>
      </c>
      <c r="L98" s="487"/>
      <c r="M98" s="486">
        <v>3.5</v>
      </c>
      <c r="N98" s="487"/>
      <c r="O98" s="486">
        <v>6.75</v>
      </c>
      <c r="P98" s="487"/>
      <c r="Q98" s="486">
        <v>6.75</v>
      </c>
      <c r="R98" s="487"/>
      <c r="S98" s="486">
        <v>4.5</v>
      </c>
      <c r="T98" s="487"/>
      <c r="U98" s="486"/>
      <c r="V98" s="487"/>
      <c r="W98" s="486"/>
      <c r="X98" s="487"/>
      <c r="Y98" s="486"/>
      <c r="Z98" s="487"/>
      <c r="AA98" s="402"/>
    </row>
    <row r="99" spans="2:28" s="330" customFormat="1" ht="11.25" x14ac:dyDescent="0.2">
      <c r="B99" s="405" t="s">
        <v>488</v>
      </c>
      <c r="C99" s="372"/>
      <c r="D99" s="372"/>
      <c r="E99" s="402"/>
      <c r="F99" s="486" t="s">
        <v>378</v>
      </c>
      <c r="G99" s="487"/>
      <c r="H99" s="486" t="s">
        <v>536</v>
      </c>
      <c r="I99" s="487"/>
      <c r="J99" s="486" t="s">
        <v>534</v>
      </c>
      <c r="K99" s="487"/>
      <c r="L99" s="486" t="s">
        <v>534</v>
      </c>
      <c r="M99" s="487"/>
      <c r="N99" s="486" t="s">
        <v>534</v>
      </c>
      <c r="O99" s="487"/>
      <c r="P99" s="486" t="s">
        <v>536</v>
      </c>
      <c r="Q99" s="487"/>
      <c r="R99" s="486" t="s">
        <v>378</v>
      </c>
      <c r="S99" s="487"/>
      <c r="T99" s="486"/>
      <c r="U99" s="487"/>
      <c r="V99" s="486"/>
      <c r="W99" s="487"/>
      <c r="X99" s="486"/>
      <c r="Y99" s="487"/>
      <c r="Z99" s="486"/>
      <c r="AA99" s="487"/>
    </row>
    <row r="100" spans="2:28" s="330" customFormat="1" ht="11.25" x14ac:dyDescent="0.2">
      <c r="B100" s="406" t="s">
        <v>420</v>
      </c>
      <c r="C100" s="372">
        <v>1.4</v>
      </c>
      <c r="D100" s="464" t="s">
        <v>618</v>
      </c>
      <c r="E100" s="486">
        <v>4.5</v>
      </c>
      <c r="F100" s="487"/>
      <c r="G100" s="486">
        <v>6.75</v>
      </c>
      <c r="H100" s="487"/>
      <c r="I100" s="486">
        <v>6.75</v>
      </c>
      <c r="J100" s="487"/>
      <c r="K100" s="486">
        <v>6.5</v>
      </c>
      <c r="L100" s="487"/>
      <c r="M100" s="486">
        <v>6.75</v>
      </c>
      <c r="N100" s="487"/>
      <c r="O100" s="486">
        <v>6.75</v>
      </c>
      <c r="P100" s="487"/>
      <c r="Q100" s="486">
        <v>4.5</v>
      </c>
      <c r="R100" s="487"/>
      <c r="S100" s="486"/>
      <c r="T100" s="487"/>
      <c r="U100" s="486"/>
      <c r="V100" s="487"/>
      <c r="W100" s="486"/>
      <c r="X100" s="487"/>
      <c r="Y100" s="486"/>
      <c r="Z100" s="487"/>
      <c r="AA100" s="402"/>
    </row>
    <row r="101" spans="2:28" s="330" customFormat="1" ht="11.25" x14ac:dyDescent="0.2">
      <c r="B101" s="405" t="s">
        <v>489</v>
      </c>
      <c r="C101" s="372"/>
      <c r="D101" s="372"/>
      <c r="E101" s="402"/>
      <c r="F101" s="486" t="s">
        <v>378</v>
      </c>
      <c r="G101" s="487"/>
      <c r="H101" s="486" t="s">
        <v>536</v>
      </c>
      <c r="I101" s="487"/>
      <c r="J101" s="486" t="s">
        <v>376</v>
      </c>
      <c r="K101" s="487"/>
      <c r="L101" s="486" t="s">
        <v>376</v>
      </c>
      <c r="M101" s="487"/>
      <c r="N101" s="486" t="s">
        <v>536</v>
      </c>
      <c r="O101" s="487"/>
      <c r="P101" s="486" t="s">
        <v>378</v>
      </c>
      <c r="Q101" s="487"/>
      <c r="R101" s="486"/>
      <c r="S101" s="487"/>
      <c r="T101" s="486"/>
      <c r="U101" s="487"/>
      <c r="V101" s="486"/>
      <c r="W101" s="487"/>
      <c r="X101" s="486"/>
      <c r="Y101" s="487"/>
      <c r="Z101" s="486"/>
      <c r="AA101" s="487"/>
    </row>
    <row r="102" spans="2:28" s="330" customFormat="1" ht="11.25" x14ac:dyDescent="0.2">
      <c r="B102" s="406" t="s">
        <v>421</v>
      </c>
      <c r="C102" s="372">
        <v>1.4</v>
      </c>
      <c r="D102" s="464" t="s">
        <v>618</v>
      </c>
      <c r="E102" s="486">
        <v>4.5</v>
      </c>
      <c r="F102" s="487"/>
      <c r="G102" s="486">
        <v>6.75</v>
      </c>
      <c r="H102" s="487"/>
      <c r="I102" s="486">
        <v>6.75</v>
      </c>
      <c r="J102" s="487"/>
      <c r="K102" s="486">
        <v>6</v>
      </c>
      <c r="L102" s="487"/>
      <c r="M102" s="486">
        <v>6.75</v>
      </c>
      <c r="N102" s="487"/>
      <c r="O102" s="486">
        <v>6.75</v>
      </c>
      <c r="P102" s="487"/>
      <c r="Q102" s="486">
        <v>4.5</v>
      </c>
      <c r="R102" s="487"/>
      <c r="S102" s="486"/>
      <c r="T102" s="487"/>
      <c r="U102" s="486"/>
      <c r="V102" s="487"/>
      <c r="W102" s="486"/>
      <c r="X102" s="487"/>
      <c r="Y102" s="486"/>
      <c r="Z102" s="487"/>
      <c r="AA102" s="402"/>
    </row>
    <row r="103" spans="2:28" s="330" customFormat="1" ht="11.25" x14ac:dyDescent="0.2">
      <c r="B103" s="405" t="s">
        <v>490</v>
      </c>
      <c r="C103" s="372"/>
      <c r="D103" s="372"/>
      <c r="E103" s="402"/>
      <c r="F103" s="486" t="s">
        <v>378</v>
      </c>
      <c r="G103" s="487"/>
      <c r="H103" s="486" t="s">
        <v>536</v>
      </c>
      <c r="I103" s="487"/>
      <c r="J103" s="486" t="s">
        <v>535</v>
      </c>
      <c r="K103" s="487"/>
      <c r="L103" s="486" t="s">
        <v>535</v>
      </c>
      <c r="M103" s="487"/>
      <c r="N103" s="486" t="s">
        <v>536</v>
      </c>
      <c r="O103" s="487"/>
      <c r="P103" s="486" t="s">
        <v>378</v>
      </c>
      <c r="Q103" s="487"/>
      <c r="R103" s="486"/>
      <c r="S103" s="487"/>
      <c r="T103" s="486"/>
      <c r="U103" s="487"/>
      <c r="V103" s="486"/>
      <c r="W103" s="487"/>
      <c r="X103" s="486"/>
      <c r="Y103" s="487"/>
      <c r="Z103" s="486"/>
      <c r="AA103" s="487"/>
    </row>
    <row r="104" spans="2:28" s="330" customFormat="1" ht="11.25" x14ac:dyDescent="0.2">
      <c r="B104" s="406" t="s">
        <v>422</v>
      </c>
      <c r="C104" s="372">
        <v>1.4</v>
      </c>
      <c r="D104" s="464" t="s">
        <v>618</v>
      </c>
      <c r="E104" s="486">
        <v>4.5</v>
      </c>
      <c r="F104" s="487"/>
      <c r="G104" s="486">
        <v>6.75</v>
      </c>
      <c r="H104" s="487"/>
      <c r="I104" s="486">
        <v>6.75</v>
      </c>
      <c r="J104" s="487"/>
      <c r="K104" s="486">
        <v>5.5</v>
      </c>
      <c r="L104" s="487"/>
      <c r="M104" s="486">
        <v>6.75</v>
      </c>
      <c r="N104" s="487"/>
      <c r="O104" s="486">
        <v>6.75</v>
      </c>
      <c r="P104" s="487"/>
      <c r="Q104" s="486">
        <v>4.5</v>
      </c>
      <c r="R104" s="487"/>
      <c r="S104" s="486"/>
      <c r="T104" s="487"/>
      <c r="U104" s="486"/>
      <c r="V104" s="487"/>
      <c r="W104" s="486"/>
      <c r="X104" s="487"/>
      <c r="Y104" s="486"/>
      <c r="Z104" s="487"/>
      <c r="AA104" s="402"/>
    </row>
    <row r="105" spans="2:28" s="330" customFormat="1" ht="11.25" x14ac:dyDescent="0.2">
      <c r="B105" s="405" t="s">
        <v>491</v>
      </c>
      <c r="C105" s="372"/>
      <c r="D105" s="372"/>
      <c r="E105" s="402"/>
      <c r="F105" s="486" t="s">
        <v>378</v>
      </c>
      <c r="G105" s="487"/>
      <c r="H105" s="486" t="s">
        <v>537</v>
      </c>
      <c r="I105" s="487"/>
      <c r="J105" s="486" t="s">
        <v>535</v>
      </c>
      <c r="K105" s="487"/>
      <c r="L105" s="486" t="s">
        <v>535</v>
      </c>
      <c r="M105" s="487"/>
      <c r="N105" s="486" t="s">
        <v>537</v>
      </c>
      <c r="O105" s="487"/>
      <c r="P105" s="486" t="s">
        <v>378</v>
      </c>
      <c r="Q105" s="487"/>
      <c r="R105" s="486"/>
      <c r="S105" s="487"/>
      <c r="T105" s="486"/>
      <c r="U105" s="487"/>
      <c r="V105" s="486"/>
      <c r="W105" s="487"/>
      <c r="X105" s="486"/>
      <c r="Y105" s="487"/>
      <c r="Z105" s="486"/>
      <c r="AA105" s="487"/>
    </row>
    <row r="106" spans="2:28" x14ac:dyDescent="0.2">
      <c r="B106" s="406" t="s">
        <v>423</v>
      </c>
      <c r="C106" s="372">
        <v>1.4</v>
      </c>
      <c r="D106" s="464" t="s">
        <v>618</v>
      </c>
      <c r="E106" s="486">
        <v>4.5</v>
      </c>
      <c r="F106" s="487"/>
      <c r="G106" s="486">
        <v>6.75</v>
      </c>
      <c r="H106" s="487"/>
      <c r="I106" s="486">
        <v>6.75</v>
      </c>
      <c r="J106" s="487"/>
      <c r="K106" s="486">
        <v>5</v>
      </c>
      <c r="L106" s="487"/>
      <c r="M106" s="486">
        <v>6.75</v>
      </c>
      <c r="N106" s="487"/>
      <c r="O106" s="486">
        <v>6.75</v>
      </c>
      <c r="P106" s="487"/>
      <c r="Q106" s="486">
        <v>4.5</v>
      </c>
      <c r="R106" s="487"/>
      <c r="S106" s="486"/>
      <c r="T106" s="487"/>
      <c r="U106" s="486"/>
      <c r="V106" s="487"/>
      <c r="W106" s="486"/>
      <c r="X106" s="487"/>
      <c r="Y106" s="486"/>
      <c r="Z106" s="487"/>
      <c r="AA106" s="402"/>
      <c r="AB106" s="330"/>
    </row>
    <row r="107" spans="2:28" x14ac:dyDescent="0.2">
      <c r="B107" s="405" t="s">
        <v>492</v>
      </c>
      <c r="C107" s="372"/>
      <c r="D107" s="372"/>
      <c r="E107" s="402"/>
      <c r="F107" s="486" t="s">
        <v>382</v>
      </c>
      <c r="G107" s="487"/>
      <c r="H107" s="486" t="s">
        <v>537</v>
      </c>
      <c r="I107" s="487"/>
      <c r="J107" s="486" t="s">
        <v>384</v>
      </c>
      <c r="K107" s="487"/>
      <c r="L107" s="486" t="s">
        <v>384</v>
      </c>
      <c r="M107" s="487"/>
      <c r="N107" s="486" t="s">
        <v>537</v>
      </c>
      <c r="O107" s="487"/>
      <c r="P107" s="486" t="s">
        <v>382</v>
      </c>
      <c r="Q107" s="487"/>
      <c r="R107" s="486"/>
      <c r="S107" s="487"/>
      <c r="T107" s="486"/>
      <c r="U107" s="487"/>
      <c r="V107" s="486"/>
      <c r="W107" s="487"/>
      <c r="X107" s="486"/>
      <c r="Y107" s="487"/>
      <c r="Z107" s="486"/>
      <c r="AA107" s="487"/>
      <c r="AB107" s="330"/>
    </row>
    <row r="108" spans="2:28" x14ac:dyDescent="0.2">
      <c r="B108" s="406" t="s">
        <v>424</v>
      </c>
      <c r="C108" s="372">
        <v>1.4</v>
      </c>
      <c r="D108" s="464" t="s">
        <v>618</v>
      </c>
      <c r="E108" s="486">
        <v>4.5</v>
      </c>
      <c r="F108" s="487"/>
      <c r="G108" s="486">
        <v>6.75</v>
      </c>
      <c r="H108" s="487"/>
      <c r="I108" s="486">
        <v>5.375</v>
      </c>
      <c r="J108" s="487"/>
      <c r="K108" s="486">
        <v>5.375</v>
      </c>
      <c r="L108" s="487"/>
      <c r="M108" s="486">
        <v>6.75</v>
      </c>
      <c r="N108" s="487"/>
      <c r="O108" s="486">
        <v>6.75</v>
      </c>
      <c r="P108" s="487"/>
      <c r="Q108" s="486">
        <v>4.5</v>
      </c>
      <c r="R108" s="487"/>
      <c r="S108" s="486"/>
      <c r="T108" s="487"/>
      <c r="U108" s="486"/>
      <c r="V108" s="487"/>
      <c r="W108" s="486"/>
      <c r="X108" s="487"/>
      <c r="Y108" s="486"/>
      <c r="Z108" s="487"/>
      <c r="AA108" s="402"/>
      <c r="AB108" s="330"/>
    </row>
    <row r="109" spans="2:28" x14ac:dyDescent="0.2">
      <c r="B109" s="405" t="s">
        <v>493</v>
      </c>
      <c r="C109" s="372"/>
      <c r="D109" s="372"/>
      <c r="E109" s="402"/>
      <c r="F109" s="486" t="s">
        <v>382</v>
      </c>
      <c r="G109" s="487"/>
      <c r="H109" s="486" t="s">
        <v>383</v>
      </c>
      <c r="I109" s="487"/>
      <c r="J109" s="486" t="s">
        <v>379</v>
      </c>
      <c r="K109" s="487"/>
      <c r="L109" s="486" t="s">
        <v>379</v>
      </c>
      <c r="M109" s="487"/>
      <c r="N109" s="486" t="s">
        <v>383</v>
      </c>
      <c r="O109" s="487"/>
      <c r="P109" s="486" t="s">
        <v>382</v>
      </c>
      <c r="Q109" s="487"/>
      <c r="R109" s="486"/>
      <c r="S109" s="487"/>
      <c r="T109" s="486"/>
      <c r="U109" s="487"/>
      <c r="V109" s="486"/>
      <c r="W109" s="487"/>
      <c r="X109" s="486"/>
      <c r="Y109" s="487"/>
      <c r="Z109" s="486"/>
      <c r="AA109" s="487"/>
      <c r="AB109" s="330"/>
    </row>
    <row r="110" spans="2:28" x14ac:dyDescent="0.2">
      <c r="B110" s="406" t="s">
        <v>425</v>
      </c>
      <c r="C110" s="372">
        <v>1.4</v>
      </c>
      <c r="D110" s="464" t="s">
        <v>618</v>
      </c>
      <c r="E110" s="486">
        <v>4.5</v>
      </c>
      <c r="F110" s="487"/>
      <c r="G110" s="486">
        <v>6.75</v>
      </c>
      <c r="H110" s="487"/>
      <c r="I110" s="486">
        <v>5.125</v>
      </c>
      <c r="J110" s="487"/>
      <c r="K110" s="486">
        <v>5.125</v>
      </c>
      <c r="L110" s="487"/>
      <c r="M110" s="486">
        <v>6.75</v>
      </c>
      <c r="N110" s="487"/>
      <c r="O110" s="486">
        <v>6.75</v>
      </c>
      <c r="P110" s="487"/>
      <c r="Q110" s="486">
        <v>4.5</v>
      </c>
      <c r="R110" s="487"/>
      <c r="S110" s="486"/>
      <c r="T110" s="487"/>
      <c r="U110" s="486"/>
      <c r="V110" s="487"/>
      <c r="W110" s="486"/>
      <c r="X110" s="487"/>
      <c r="Y110" s="486"/>
      <c r="Z110" s="487"/>
      <c r="AA110" s="402"/>
      <c r="AB110" s="330"/>
    </row>
    <row r="111" spans="2:28" x14ac:dyDescent="0.2">
      <c r="B111" s="405" t="s">
        <v>494</v>
      </c>
      <c r="C111" s="372"/>
      <c r="D111" s="372"/>
      <c r="E111" s="402"/>
      <c r="F111" s="486" t="s">
        <v>382</v>
      </c>
      <c r="G111" s="487"/>
      <c r="H111" s="486" t="s">
        <v>383</v>
      </c>
      <c r="I111" s="487"/>
      <c r="J111" s="486" t="s">
        <v>379</v>
      </c>
      <c r="K111" s="487"/>
      <c r="L111" s="486" t="s">
        <v>379</v>
      </c>
      <c r="M111" s="487"/>
      <c r="N111" s="486" t="s">
        <v>383</v>
      </c>
      <c r="O111" s="487"/>
      <c r="P111" s="486" t="s">
        <v>382</v>
      </c>
      <c r="Q111" s="487"/>
      <c r="R111" s="486"/>
      <c r="S111" s="487"/>
      <c r="T111" s="486"/>
      <c r="U111" s="487"/>
      <c r="V111" s="486"/>
      <c r="W111" s="487"/>
      <c r="X111" s="486"/>
      <c r="Y111" s="487"/>
      <c r="Z111" s="486"/>
      <c r="AA111" s="487"/>
      <c r="AB111" s="330"/>
    </row>
    <row r="112" spans="2:28" x14ac:dyDescent="0.2">
      <c r="B112" s="406" t="s">
        <v>426</v>
      </c>
      <c r="C112" s="372">
        <v>1.4</v>
      </c>
      <c r="D112" s="464" t="s">
        <v>618</v>
      </c>
      <c r="E112" s="486">
        <v>4.5</v>
      </c>
      <c r="F112" s="487"/>
      <c r="G112" s="486">
        <v>6.75</v>
      </c>
      <c r="H112" s="487"/>
      <c r="I112" s="486">
        <v>4.875</v>
      </c>
      <c r="J112" s="487"/>
      <c r="K112" s="486">
        <v>4.875</v>
      </c>
      <c r="L112" s="487"/>
      <c r="M112" s="486">
        <v>6.75</v>
      </c>
      <c r="N112" s="487"/>
      <c r="O112" s="486">
        <v>6.75</v>
      </c>
      <c r="P112" s="487"/>
      <c r="Q112" s="486">
        <v>4.5</v>
      </c>
      <c r="R112" s="487"/>
      <c r="S112" s="486"/>
      <c r="T112" s="487"/>
      <c r="U112" s="486"/>
      <c r="V112" s="487"/>
      <c r="W112" s="486"/>
      <c r="X112" s="487"/>
      <c r="Y112" s="486"/>
      <c r="Z112" s="487"/>
      <c r="AA112" s="402"/>
      <c r="AB112" s="330"/>
    </row>
    <row r="113" spans="2:28" x14ac:dyDescent="0.2">
      <c r="B113" s="405" t="s">
        <v>495</v>
      </c>
      <c r="C113" s="372"/>
      <c r="D113" s="372"/>
      <c r="E113" s="402"/>
      <c r="F113" s="486" t="s">
        <v>382</v>
      </c>
      <c r="G113" s="487"/>
      <c r="H113" s="486" t="s">
        <v>383</v>
      </c>
      <c r="I113" s="487"/>
      <c r="J113" s="486" t="s">
        <v>536</v>
      </c>
      <c r="K113" s="487"/>
      <c r="L113" s="486" t="s">
        <v>536</v>
      </c>
      <c r="M113" s="487"/>
      <c r="N113" s="486" t="s">
        <v>383</v>
      </c>
      <c r="O113" s="487"/>
      <c r="P113" s="486" t="s">
        <v>382</v>
      </c>
      <c r="Q113" s="487"/>
      <c r="R113" s="486"/>
      <c r="S113" s="487"/>
      <c r="T113" s="486"/>
      <c r="U113" s="487"/>
      <c r="V113" s="486"/>
      <c r="W113" s="487"/>
      <c r="X113" s="486"/>
      <c r="Y113" s="487"/>
      <c r="Z113" s="486"/>
      <c r="AA113" s="487"/>
      <c r="AB113" s="330"/>
    </row>
    <row r="114" spans="2:28" x14ac:dyDescent="0.2">
      <c r="B114" s="406" t="s">
        <v>427</v>
      </c>
      <c r="C114" s="372">
        <v>1.4</v>
      </c>
      <c r="D114" s="464" t="s">
        <v>618</v>
      </c>
      <c r="E114" s="486">
        <v>4.5</v>
      </c>
      <c r="F114" s="487"/>
      <c r="G114" s="486">
        <v>6.75</v>
      </c>
      <c r="H114" s="487"/>
      <c r="I114" s="486">
        <v>4.625</v>
      </c>
      <c r="J114" s="487"/>
      <c r="K114" s="486">
        <v>4.625</v>
      </c>
      <c r="L114" s="487"/>
      <c r="M114" s="486">
        <v>6.75</v>
      </c>
      <c r="N114" s="487"/>
      <c r="O114" s="486">
        <v>6.75</v>
      </c>
      <c r="P114" s="487"/>
      <c r="Q114" s="486">
        <v>4.5</v>
      </c>
      <c r="R114" s="487"/>
      <c r="S114" s="486"/>
      <c r="T114" s="487"/>
      <c r="U114" s="486"/>
      <c r="V114" s="487"/>
      <c r="W114" s="486"/>
      <c r="X114" s="487"/>
      <c r="Y114" s="486"/>
      <c r="Z114" s="487"/>
      <c r="AA114" s="402"/>
      <c r="AB114" s="330"/>
    </row>
    <row r="115" spans="2:28" x14ac:dyDescent="0.2">
      <c r="B115" s="405" t="s">
        <v>496</v>
      </c>
      <c r="C115" s="372"/>
      <c r="D115" s="372"/>
      <c r="E115" s="402"/>
      <c r="F115" s="486" t="s">
        <v>382</v>
      </c>
      <c r="G115" s="487"/>
      <c r="H115" s="486" t="s">
        <v>361</v>
      </c>
      <c r="I115" s="487"/>
      <c r="J115" s="486" t="s">
        <v>537</v>
      </c>
      <c r="K115" s="487"/>
      <c r="L115" s="486" t="s">
        <v>536</v>
      </c>
      <c r="M115" s="487"/>
      <c r="N115" s="486" t="s">
        <v>361</v>
      </c>
      <c r="O115" s="487"/>
      <c r="P115" s="486" t="s">
        <v>382</v>
      </c>
      <c r="Q115" s="487"/>
      <c r="R115" s="486"/>
      <c r="S115" s="487"/>
      <c r="T115" s="486"/>
      <c r="U115" s="487"/>
      <c r="V115" s="486"/>
      <c r="W115" s="487"/>
      <c r="X115" s="486"/>
      <c r="Y115" s="487"/>
      <c r="Z115" s="486"/>
      <c r="AA115" s="487"/>
      <c r="AB115" s="330"/>
    </row>
    <row r="116" spans="2:28" x14ac:dyDescent="0.2">
      <c r="B116" s="406" t="s">
        <v>428</v>
      </c>
      <c r="C116" s="372">
        <v>1.4</v>
      </c>
      <c r="D116" s="464" t="s">
        <v>618</v>
      </c>
      <c r="E116" s="486">
        <v>4.5</v>
      </c>
      <c r="F116" s="487"/>
      <c r="G116" s="486">
        <v>6.75</v>
      </c>
      <c r="H116" s="487"/>
      <c r="I116" s="486">
        <v>4.375</v>
      </c>
      <c r="J116" s="487"/>
      <c r="K116" s="486">
        <v>4.375</v>
      </c>
      <c r="L116" s="487"/>
      <c r="M116" s="486">
        <v>6.75</v>
      </c>
      <c r="N116" s="487"/>
      <c r="O116" s="486">
        <v>6.75</v>
      </c>
      <c r="P116" s="487"/>
      <c r="Q116" s="486">
        <v>4.5</v>
      </c>
      <c r="R116" s="487"/>
      <c r="S116" s="486"/>
      <c r="T116" s="487"/>
      <c r="U116" s="486"/>
      <c r="V116" s="487"/>
      <c r="W116" s="406"/>
      <c r="X116" s="372"/>
      <c r="Y116" s="486"/>
      <c r="Z116" s="487"/>
      <c r="AA116" s="402"/>
      <c r="AB116" s="330"/>
    </row>
    <row r="117" spans="2:28" x14ac:dyDescent="0.2">
      <c r="B117" s="405" t="s">
        <v>497</v>
      </c>
      <c r="C117" s="372"/>
      <c r="D117" s="372"/>
      <c r="E117" s="402"/>
      <c r="F117" s="486" t="s">
        <v>382</v>
      </c>
      <c r="G117" s="487"/>
      <c r="H117" s="486" t="s">
        <v>361</v>
      </c>
      <c r="I117" s="487"/>
      <c r="J117" s="486" t="s">
        <v>537</v>
      </c>
      <c r="K117" s="487"/>
      <c r="L117" s="486" t="s">
        <v>537</v>
      </c>
      <c r="M117" s="487"/>
      <c r="N117" s="486" t="s">
        <v>361</v>
      </c>
      <c r="O117" s="487"/>
      <c r="P117" s="486" t="s">
        <v>382</v>
      </c>
      <c r="Q117" s="487"/>
      <c r="R117" s="486"/>
      <c r="S117" s="487"/>
      <c r="T117" s="486"/>
      <c r="U117" s="487"/>
      <c r="V117" s="486"/>
      <c r="W117" s="487"/>
      <c r="X117" s="486"/>
      <c r="Y117" s="487"/>
      <c r="Z117" s="486"/>
      <c r="AA117" s="487"/>
      <c r="AB117" s="330"/>
    </row>
    <row r="118" spans="2:28" x14ac:dyDescent="0.2">
      <c r="B118" s="406" t="s">
        <v>429</v>
      </c>
      <c r="C118" s="372">
        <v>1.4</v>
      </c>
      <c r="D118" s="464" t="s">
        <v>618</v>
      </c>
      <c r="E118" s="486">
        <v>4.5</v>
      </c>
      <c r="F118" s="487"/>
      <c r="G118" s="486">
        <v>6.75</v>
      </c>
      <c r="H118" s="487"/>
      <c r="I118" s="486">
        <v>4.125</v>
      </c>
      <c r="J118" s="487"/>
      <c r="K118" s="486">
        <v>4.125</v>
      </c>
      <c r="L118" s="487"/>
      <c r="M118" s="486">
        <v>6.75</v>
      </c>
      <c r="N118" s="487"/>
      <c r="O118" s="486">
        <v>6.75</v>
      </c>
      <c r="P118" s="487"/>
      <c r="Q118" s="486">
        <v>4.5</v>
      </c>
      <c r="R118" s="487"/>
      <c r="S118" s="486"/>
      <c r="T118" s="487"/>
      <c r="U118" s="486"/>
      <c r="V118" s="487"/>
      <c r="W118" s="486"/>
      <c r="X118" s="487"/>
      <c r="Y118" s="486"/>
      <c r="Z118" s="487"/>
      <c r="AA118" s="402"/>
      <c r="AB118" s="330"/>
    </row>
    <row r="119" spans="2:28" x14ac:dyDescent="0.2">
      <c r="B119" s="405" t="s">
        <v>498</v>
      </c>
      <c r="C119" s="372"/>
      <c r="D119" s="372"/>
      <c r="E119" s="402"/>
      <c r="F119" s="486" t="s">
        <v>385</v>
      </c>
      <c r="G119" s="487"/>
      <c r="H119" s="486" t="s">
        <v>361</v>
      </c>
      <c r="I119" s="487"/>
      <c r="J119" s="486" t="s">
        <v>383</v>
      </c>
      <c r="K119" s="487"/>
      <c r="L119" s="486" t="s">
        <v>537</v>
      </c>
      <c r="M119" s="487"/>
      <c r="N119" s="486" t="s">
        <v>361</v>
      </c>
      <c r="O119" s="487"/>
      <c r="P119" s="486" t="s">
        <v>385</v>
      </c>
      <c r="Q119" s="487"/>
      <c r="R119" s="486"/>
      <c r="S119" s="487"/>
      <c r="T119" s="486"/>
      <c r="U119" s="487"/>
      <c r="V119" s="486"/>
      <c r="W119" s="487"/>
      <c r="X119" s="486"/>
      <c r="Y119" s="487"/>
      <c r="Z119" s="486"/>
      <c r="AA119" s="487"/>
      <c r="AB119" s="330"/>
    </row>
    <row r="120" spans="2:28" x14ac:dyDescent="0.2">
      <c r="B120" s="406" t="s">
        <v>430</v>
      </c>
      <c r="C120" s="372">
        <v>1.4</v>
      </c>
      <c r="D120" s="464" t="s">
        <v>618</v>
      </c>
      <c r="E120" s="486">
        <v>4.5</v>
      </c>
      <c r="F120" s="487"/>
      <c r="G120" s="486">
        <v>6.75</v>
      </c>
      <c r="H120" s="487"/>
      <c r="I120" s="486">
        <v>3.875</v>
      </c>
      <c r="J120" s="487"/>
      <c r="K120" s="486">
        <v>3.875</v>
      </c>
      <c r="L120" s="487"/>
      <c r="M120" s="486">
        <v>6.75</v>
      </c>
      <c r="N120" s="487"/>
      <c r="O120" s="486">
        <v>6.75</v>
      </c>
      <c r="P120" s="487"/>
      <c r="Q120" s="486">
        <v>4.5</v>
      </c>
      <c r="R120" s="487"/>
      <c r="S120" s="486"/>
      <c r="T120" s="487"/>
      <c r="U120" s="486"/>
      <c r="V120" s="487"/>
      <c r="W120" s="486"/>
      <c r="X120" s="487"/>
      <c r="Y120" s="486"/>
      <c r="Z120" s="487"/>
      <c r="AA120" s="402"/>
      <c r="AB120" s="330"/>
    </row>
    <row r="121" spans="2:28" x14ac:dyDescent="0.2">
      <c r="B121" s="405" t="s">
        <v>499</v>
      </c>
      <c r="C121" s="372"/>
      <c r="D121" s="372"/>
      <c r="E121" s="402"/>
      <c r="F121" s="486" t="s">
        <v>385</v>
      </c>
      <c r="G121" s="487"/>
      <c r="H121" s="486" t="s">
        <v>366</v>
      </c>
      <c r="I121" s="487"/>
      <c r="J121" s="486" t="s">
        <v>383</v>
      </c>
      <c r="K121" s="487"/>
      <c r="L121" s="486" t="s">
        <v>383</v>
      </c>
      <c r="M121" s="487"/>
      <c r="N121" s="486" t="s">
        <v>366</v>
      </c>
      <c r="O121" s="487"/>
      <c r="P121" s="486" t="s">
        <v>385</v>
      </c>
      <c r="Q121" s="487"/>
      <c r="R121" s="486"/>
      <c r="S121" s="487"/>
      <c r="T121" s="486"/>
      <c r="U121" s="487"/>
      <c r="V121" s="486"/>
      <c r="W121" s="487"/>
      <c r="X121" s="486"/>
      <c r="Y121" s="487"/>
      <c r="Z121" s="486"/>
      <c r="AA121" s="487"/>
      <c r="AB121" s="330"/>
    </row>
    <row r="122" spans="2:28" x14ac:dyDescent="0.2">
      <c r="B122" s="406" t="s">
        <v>431</v>
      </c>
      <c r="C122" s="372">
        <v>1.4</v>
      </c>
      <c r="D122" s="464" t="s">
        <v>618</v>
      </c>
      <c r="E122" s="486">
        <v>4.5</v>
      </c>
      <c r="F122" s="487"/>
      <c r="G122" s="486">
        <v>6.75</v>
      </c>
      <c r="H122" s="487"/>
      <c r="I122" s="486">
        <v>3.625</v>
      </c>
      <c r="J122" s="487"/>
      <c r="K122" s="486">
        <v>3.625</v>
      </c>
      <c r="L122" s="487"/>
      <c r="M122" s="486">
        <v>6.75</v>
      </c>
      <c r="N122" s="487"/>
      <c r="O122" s="486">
        <v>6.75</v>
      </c>
      <c r="P122" s="487"/>
      <c r="Q122" s="486">
        <v>4.5</v>
      </c>
      <c r="R122" s="487"/>
      <c r="S122" s="486"/>
      <c r="T122" s="487"/>
      <c r="U122" s="486"/>
      <c r="V122" s="487"/>
      <c r="W122" s="486"/>
      <c r="X122" s="487"/>
      <c r="Y122" s="486"/>
      <c r="Z122" s="487"/>
      <c r="AA122" s="402"/>
      <c r="AB122" s="330"/>
    </row>
    <row r="123" spans="2:28" x14ac:dyDescent="0.2">
      <c r="B123" s="405" t="s">
        <v>500</v>
      </c>
      <c r="C123" s="372"/>
      <c r="D123" s="372"/>
      <c r="E123" s="402"/>
      <c r="F123" s="486" t="s">
        <v>385</v>
      </c>
      <c r="G123" s="487"/>
      <c r="H123" s="486" t="s">
        <v>366</v>
      </c>
      <c r="I123" s="487"/>
      <c r="J123" s="486" t="s">
        <v>361</v>
      </c>
      <c r="K123" s="487"/>
      <c r="L123" s="486" t="s">
        <v>383</v>
      </c>
      <c r="M123" s="487"/>
      <c r="N123" s="486" t="s">
        <v>366</v>
      </c>
      <c r="O123" s="487"/>
      <c r="P123" s="486" t="s">
        <v>385</v>
      </c>
      <c r="Q123" s="487"/>
      <c r="R123" s="486"/>
      <c r="S123" s="487"/>
      <c r="T123" s="486"/>
      <c r="U123" s="487"/>
      <c r="V123" s="486"/>
      <c r="W123" s="487"/>
      <c r="X123" s="486"/>
      <c r="Y123" s="487"/>
      <c r="Z123" s="486"/>
      <c r="AA123" s="487"/>
      <c r="AB123" s="330"/>
    </row>
    <row r="124" spans="2:28" x14ac:dyDescent="0.2">
      <c r="B124" s="406" t="s">
        <v>432</v>
      </c>
      <c r="C124" s="372">
        <v>1.4</v>
      </c>
      <c r="D124" s="464" t="s">
        <v>618</v>
      </c>
      <c r="E124" s="486">
        <v>4.5</v>
      </c>
      <c r="F124" s="487"/>
      <c r="G124" s="486">
        <v>6.75</v>
      </c>
      <c r="H124" s="487"/>
      <c r="I124" s="486">
        <v>6.75</v>
      </c>
      <c r="J124" s="487"/>
      <c r="K124" s="486">
        <v>6.25</v>
      </c>
      <c r="L124" s="487"/>
      <c r="M124" s="486">
        <v>6.75</v>
      </c>
      <c r="N124" s="487"/>
      <c r="O124" s="486">
        <v>4.5</v>
      </c>
      <c r="P124" s="487"/>
      <c r="Q124" s="486"/>
      <c r="R124" s="487"/>
      <c r="S124" s="486"/>
      <c r="T124" s="487"/>
      <c r="U124" s="486"/>
      <c r="V124" s="487"/>
      <c r="W124" s="486"/>
      <c r="X124" s="487"/>
      <c r="Y124" s="486"/>
      <c r="Z124" s="487"/>
      <c r="AA124" s="402"/>
      <c r="AB124" s="330"/>
    </row>
    <row r="125" spans="2:28" x14ac:dyDescent="0.2">
      <c r="B125" s="405" t="s">
        <v>501</v>
      </c>
      <c r="C125" s="372"/>
      <c r="D125" s="372"/>
      <c r="E125" s="402"/>
      <c r="F125" s="486" t="s">
        <v>385</v>
      </c>
      <c r="G125" s="487"/>
      <c r="H125" s="486" t="s">
        <v>371</v>
      </c>
      <c r="I125" s="487"/>
      <c r="J125" s="486" t="s">
        <v>361</v>
      </c>
      <c r="K125" s="487"/>
      <c r="L125" s="486" t="s">
        <v>371</v>
      </c>
      <c r="M125" s="487"/>
      <c r="N125" s="486" t="s">
        <v>385</v>
      </c>
      <c r="O125" s="487"/>
      <c r="P125" s="486"/>
      <c r="Q125" s="487"/>
      <c r="R125" s="486"/>
      <c r="S125" s="487"/>
      <c r="T125" s="486"/>
      <c r="U125" s="487"/>
      <c r="V125" s="486"/>
      <c r="W125" s="487"/>
      <c r="X125" s="486"/>
      <c r="Y125" s="487"/>
      <c r="Z125" s="486"/>
      <c r="AA125" s="487"/>
      <c r="AB125" s="330"/>
    </row>
    <row r="126" spans="2:28" x14ac:dyDescent="0.2">
      <c r="B126" s="406" t="s">
        <v>433</v>
      </c>
      <c r="C126" s="372">
        <v>1.4</v>
      </c>
      <c r="D126" s="464" t="s">
        <v>618</v>
      </c>
      <c r="E126" s="486">
        <v>4.5</v>
      </c>
      <c r="F126" s="487"/>
      <c r="G126" s="486">
        <v>6.75</v>
      </c>
      <c r="H126" s="487"/>
      <c r="I126" s="486">
        <v>6.75</v>
      </c>
      <c r="J126" s="487"/>
      <c r="K126" s="486">
        <v>5.75</v>
      </c>
      <c r="L126" s="487"/>
      <c r="M126" s="486">
        <v>6.75</v>
      </c>
      <c r="N126" s="487"/>
      <c r="O126" s="486">
        <v>4.5</v>
      </c>
      <c r="P126" s="487"/>
      <c r="Q126" s="486"/>
      <c r="R126" s="487"/>
      <c r="S126" s="486"/>
      <c r="T126" s="487"/>
      <c r="U126" s="486"/>
      <c r="V126" s="487"/>
      <c r="W126" s="486"/>
      <c r="X126" s="487"/>
      <c r="Y126" s="486"/>
      <c r="Z126" s="487"/>
      <c r="AA126" s="402"/>
      <c r="AB126" s="330"/>
    </row>
    <row r="127" spans="2:28" x14ac:dyDescent="0.2">
      <c r="B127" s="405" t="s">
        <v>502</v>
      </c>
      <c r="C127" s="372"/>
      <c r="D127" s="372"/>
      <c r="E127" s="402"/>
      <c r="F127" s="486" t="s">
        <v>385</v>
      </c>
      <c r="G127" s="487"/>
      <c r="H127" s="486" t="s">
        <v>371</v>
      </c>
      <c r="I127" s="487"/>
      <c r="J127" s="486" t="s">
        <v>366</v>
      </c>
      <c r="K127" s="487"/>
      <c r="L127" s="486" t="s">
        <v>371</v>
      </c>
      <c r="M127" s="487"/>
      <c r="N127" s="486" t="s">
        <v>385</v>
      </c>
      <c r="O127" s="487"/>
      <c r="P127" s="486"/>
      <c r="Q127" s="487"/>
      <c r="R127" s="486"/>
      <c r="S127" s="487"/>
      <c r="T127" s="486"/>
      <c r="U127" s="487"/>
      <c r="V127" s="486"/>
      <c r="W127" s="487"/>
      <c r="X127" s="486"/>
      <c r="Y127" s="487"/>
      <c r="Z127" s="486"/>
      <c r="AA127" s="487"/>
      <c r="AB127" s="330"/>
    </row>
    <row r="128" spans="2:28" x14ac:dyDescent="0.2">
      <c r="B128" s="406" t="s">
        <v>434</v>
      </c>
      <c r="C128" s="372">
        <v>1.4</v>
      </c>
      <c r="D128" s="464" t="s">
        <v>618</v>
      </c>
      <c r="E128" s="486">
        <v>4.5</v>
      </c>
      <c r="F128" s="487"/>
      <c r="G128" s="486">
        <v>6.75</v>
      </c>
      <c r="H128" s="487"/>
      <c r="I128" s="486">
        <v>6.75</v>
      </c>
      <c r="J128" s="487"/>
      <c r="K128" s="486">
        <v>5.25</v>
      </c>
      <c r="L128" s="487"/>
      <c r="M128" s="486">
        <v>6.75</v>
      </c>
      <c r="N128" s="487"/>
      <c r="O128" s="486">
        <v>4.5</v>
      </c>
      <c r="P128" s="487"/>
      <c r="Q128" s="486"/>
      <c r="R128" s="487"/>
      <c r="S128" s="486"/>
      <c r="T128" s="487"/>
      <c r="U128" s="486"/>
      <c r="V128" s="487"/>
      <c r="W128" s="486"/>
      <c r="X128" s="487"/>
      <c r="Y128" s="486"/>
      <c r="Z128" s="487"/>
      <c r="AA128" s="402"/>
      <c r="AB128" s="330"/>
    </row>
    <row r="129" spans="2:28" x14ac:dyDescent="0.2">
      <c r="B129" s="405" t="s">
        <v>503</v>
      </c>
      <c r="C129" s="372"/>
      <c r="D129" s="372"/>
      <c r="E129" s="402"/>
      <c r="F129" s="486" t="s">
        <v>385</v>
      </c>
      <c r="G129" s="487"/>
      <c r="H129" s="486" t="s">
        <v>375</v>
      </c>
      <c r="I129" s="487"/>
      <c r="J129" s="486" t="s">
        <v>366</v>
      </c>
      <c r="K129" s="487"/>
      <c r="L129" s="486" t="s">
        <v>375</v>
      </c>
      <c r="M129" s="487"/>
      <c r="N129" s="486" t="s">
        <v>385</v>
      </c>
      <c r="O129" s="487"/>
      <c r="P129" s="486"/>
      <c r="Q129" s="487"/>
      <c r="R129" s="486"/>
      <c r="S129" s="487"/>
      <c r="T129" s="486"/>
      <c r="U129" s="487"/>
      <c r="V129" s="486"/>
      <c r="W129" s="487"/>
      <c r="X129" s="486"/>
      <c r="Y129" s="487"/>
      <c r="Z129" s="486"/>
      <c r="AA129" s="487"/>
      <c r="AB129" s="330"/>
    </row>
    <row r="130" spans="2:28" x14ac:dyDescent="0.2">
      <c r="B130" s="406" t="s">
        <v>435</v>
      </c>
      <c r="C130" s="372">
        <v>1.4</v>
      </c>
      <c r="D130" s="464" t="s">
        <v>618</v>
      </c>
      <c r="E130" s="486">
        <v>4.5</v>
      </c>
      <c r="F130" s="487"/>
      <c r="G130" s="486">
        <v>6.75</v>
      </c>
      <c r="H130" s="487"/>
      <c r="I130" s="486">
        <v>6.75</v>
      </c>
      <c r="J130" s="487"/>
      <c r="K130" s="486">
        <v>4.75</v>
      </c>
      <c r="L130" s="487"/>
      <c r="M130" s="486">
        <v>6.75</v>
      </c>
      <c r="N130" s="487"/>
      <c r="O130" s="486">
        <v>4.5</v>
      </c>
      <c r="P130" s="487"/>
      <c r="Q130" s="486"/>
      <c r="R130" s="487"/>
      <c r="S130" s="486"/>
      <c r="T130" s="487"/>
      <c r="U130" s="486"/>
      <c r="V130" s="487"/>
      <c r="W130" s="486"/>
      <c r="X130" s="487"/>
      <c r="Y130" s="486"/>
      <c r="Z130" s="487"/>
      <c r="AA130" s="402"/>
      <c r="AB130" s="330"/>
    </row>
    <row r="131" spans="2:28" x14ac:dyDescent="0.2">
      <c r="B131" s="405" t="s">
        <v>504</v>
      </c>
      <c r="C131" s="372"/>
      <c r="D131" s="372"/>
      <c r="E131" s="402"/>
      <c r="F131" s="486" t="s">
        <v>386</v>
      </c>
      <c r="G131" s="487"/>
      <c r="H131" s="486" t="s">
        <v>375</v>
      </c>
      <c r="I131" s="487"/>
      <c r="J131" s="486" t="s">
        <v>371</v>
      </c>
      <c r="K131" s="487"/>
      <c r="L131" s="486" t="s">
        <v>375</v>
      </c>
      <c r="M131" s="487"/>
      <c r="N131" s="486" t="s">
        <v>386</v>
      </c>
      <c r="O131" s="487"/>
      <c r="P131" s="486"/>
      <c r="Q131" s="487"/>
      <c r="R131" s="486"/>
      <c r="S131" s="487"/>
      <c r="T131" s="486"/>
      <c r="U131" s="487"/>
      <c r="V131" s="486"/>
      <c r="W131" s="487"/>
      <c r="X131" s="486"/>
      <c r="Y131" s="487"/>
      <c r="Z131" s="486"/>
      <c r="AA131" s="487"/>
      <c r="AB131" s="330"/>
    </row>
    <row r="132" spans="2:28" x14ac:dyDescent="0.2">
      <c r="B132" s="406" t="s">
        <v>436</v>
      </c>
      <c r="C132" s="372">
        <v>1.4</v>
      </c>
      <c r="D132" s="464" t="s">
        <v>618</v>
      </c>
      <c r="E132" s="486">
        <v>4.5</v>
      </c>
      <c r="F132" s="487"/>
      <c r="G132" s="486">
        <v>6.75</v>
      </c>
      <c r="H132" s="487"/>
      <c r="I132" s="486">
        <v>5.5</v>
      </c>
      <c r="J132" s="487"/>
      <c r="K132" s="486">
        <v>5.5</v>
      </c>
      <c r="L132" s="487"/>
      <c r="M132" s="486">
        <v>6.75</v>
      </c>
      <c r="N132" s="487"/>
      <c r="O132" s="486">
        <v>4.5</v>
      </c>
      <c r="P132" s="487"/>
      <c r="Q132" s="486"/>
      <c r="R132" s="487"/>
      <c r="S132" s="486"/>
      <c r="T132" s="487"/>
      <c r="U132" s="486"/>
      <c r="V132" s="487"/>
      <c r="W132" s="486"/>
      <c r="X132" s="487"/>
      <c r="Y132" s="486"/>
      <c r="Z132" s="487"/>
      <c r="AA132" s="402"/>
      <c r="AB132" s="330"/>
    </row>
    <row r="133" spans="2:28" x14ac:dyDescent="0.2">
      <c r="B133" s="405" t="s">
        <v>505</v>
      </c>
      <c r="C133" s="372"/>
      <c r="D133" s="372"/>
      <c r="E133" s="402"/>
      <c r="F133" s="486" t="s">
        <v>386</v>
      </c>
      <c r="G133" s="487"/>
      <c r="H133" s="486" t="s">
        <v>375</v>
      </c>
      <c r="I133" s="487"/>
      <c r="J133" s="486" t="s">
        <v>371</v>
      </c>
      <c r="K133" s="487"/>
      <c r="L133" s="486" t="s">
        <v>375</v>
      </c>
      <c r="M133" s="487"/>
      <c r="N133" s="486" t="s">
        <v>386</v>
      </c>
      <c r="O133" s="487"/>
      <c r="P133" s="486"/>
      <c r="Q133" s="487"/>
      <c r="R133" s="486"/>
      <c r="S133" s="487"/>
      <c r="T133" s="486"/>
      <c r="U133" s="487"/>
      <c r="V133" s="486"/>
      <c r="W133" s="487"/>
      <c r="X133" s="486"/>
      <c r="Y133" s="487"/>
      <c r="Z133" s="486"/>
      <c r="AA133" s="487"/>
      <c r="AB133" s="330"/>
    </row>
    <row r="134" spans="2:28" x14ac:dyDescent="0.2">
      <c r="B134" s="406" t="s">
        <v>437</v>
      </c>
      <c r="C134" s="372">
        <v>1.4</v>
      </c>
      <c r="D134" s="464" t="s">
        <v>618</v>
      </c>
      <c r="E134" s="486">
        <v>4.5</v>
      </c>
      <c r="F134" s="487"/>
      <c r="G134" s="486">
        <v>6.75</v>
      </c>
      <c r="H134" s="487"/>
      <c r="I134" s="486">
        <v>5.25</v>
      </c>
      <c r="J134" s="487"/>
      <c r="K134" s="486">
        <v>5.25</v>
      </c>
      <c r="L134" s="487"/>
      <c r="M134" s="486">
        <v>6.75</v>
      </c>
      <c r="N134" s="487"/>
      <c r="O134" s="486">
        <v>4.5</v>
      </c>
      <c r="P134" s="487"/>
      <c r="Q134" s="486"/>
      <c r="R134" s="487"/>
      <c r="S134" s="486"/>
      <c r="T134" s="487"/>
      <c r="U134" s="486"/>
      <c r="V134" s="487"/>
      <c r="W134" s="486"/>
      <c r="X134" s="487"/>
      <c r="Y134" s="486"/>
      <c r="Z134" s="487"/>
      <c r="AA134" s="402"/>
      <c r="AB134" s="330"/>
    </row>
    <row r="135" spans="2:28" x14ac:dyDescent="0.2">
      <c r="B135" s="405" t="s">
        <v>506</v>
      </c>
      <c r="C135" s="372"/>
      <c r="D135" s="372"/>
      <c r="E135" s="402"/>
      <c r="F135" s="486" t="s">
        <v>386</v>
      </c>
      <c r="G135" s="487"/>
      <c r="H135" s="486" t="s">
        <v>387</v>
      </c>
      <c r="I135" s="487"/>
      <c r="J135" s="486" t="s">
        <v>375</v>
      </c>
      <c r="K135" s="487"/>
      <c r="L135" s="486" t="s">
        <v>387</v>
      </c>
      <c r="M135" s="487"/>
      <c r="N135" s="486" t="s">
        <v>386</v>
      </c>
      <c r="O135" s="487"/>
      <c r="P135" s="486"/>
      <c r="Q135" s="487"/>
      <c r="R135" s="486"/>
      <c r="S135" s="487"/>
      <c r="T135" s="486"/>
      <c r="U135" s="487"/>
      <c r="V135" s="486"/>
      <c r="W135" s="487"/>
      <c r="X135" s="486"/>
      <c r="Y135" s="487"/>
      <c r="Z135" s="486"/>
      <c r="AA135" s="487"/>
      <c r="AB135" s="330"/>
    </row>
    <row r="136" spans="2:28" x14ac:dyDescent="0.2">
      <c r="B136" s="406" t="s">
        <v>438</v>
      </c>
      <c r="C136" s="372">
        <v>1.4</v>
      </c>
      <c r="D136" s="464" t="s">
        <v>618</v>
      </c>
      <c r="E136" s="486">
        <v>4.5</v>
      </c>
      <c r="F136" s="487"/>
      <c r="G136" s="486">
        <v>6.75</v>
      </c>
      <c r="H136" s="487"/>
      <c r="I136" s="486">
        <v>5</v>
      </c>
      <c r="J136" s="487"/>
      <c r="K136" s="486">
        <v>5</v>
      </c>
      <c r="L136" s="487"/>
      <c r="M136" s="486">
        <v>6.75</v>
      </c>
      <c r="N136" s="487"/>
      <c r="O136" s="486">
        <v>4.5</v>
      </c>
      <c r="P136" s="487"/>
      <c r="Q136" s="486"/>
      <c r="R136" s="487"/>
      <c r="S136" s="486"/>
      <c r="T136" s="487"/>
      <c r="U136" s="486"/>
      <c r="V136" s="487"/>
      <c r="W136" s="486"/>
      <c r="X136" s="487"/>
      <c r="Y136" s="486"/>
      <c r="Z136" s="487"/>
      <c r="AA136" s="402"/>
      <c r="AB136" s="330"/>
    </row>
    <row r="137" spans="2:28" x14ac:dyDescent="0.2">
      <c r="B137" s="405" t="s">
        <v>507</v>
      </c>
      <c r="C137" s="372"/>
      <c r="D137" s="372"/>
      <c r="E137" s="402"/>
      <c r="F137" s="486" t="s">
        <v>386</v>
      </c>
      <c r="G137" s="487"/>
      <c r="H137" s="486" t="s">
        <v>387</v>
      </c>
      <c r="I137" s="487"/>
      <c r="J137" s="486" t="s">
        <v>375</v>
      </c>
      <c r="K137" s="487"/>
      <c r="L137" s="486" t="s">
        <v>387</v>
      </c>
      <c r="M137" s="487"/>
      <c r="N137" s="486" t="s">
        <v>386</v>
      </c>
      <c r="O137" s="487"/>
      <c r="P137" s="486"/>
      <c r="Q137" s="487"/>
      <c r="R137" s="486"/>
      <c r="S137" s="487"/>
      <c r="T137" s="486"/>
      <c r="U137" s="487"/>
      <c r="V137" s="486"/>
      <c r="W137" s="487"/>
      <c r="X137" s="486"/>
      <c r="Y137" s="487"/>
      <c r="Z137" s="486"/>
      <c r="AA137" s="487"/>
      <c r="AB137" s="330"/>
    </row>
    <row r="138" spans="2:28" x14ac:dyDescent="0.2">
      <c r="B138" s="406" t="s">
        <v>439</v>
      </c>
      <c r="C138" s="372">
        <v>1.4</v>
      </c>
      <c r="D138" s="464" t="s">
        <v>618</v>
      </c>
      <c r="E138" s="486">
        <v>4.5</v>
      </c>
      <c r="F138" s="487"/>
      <c r="G138" s="486">
        <v>6.75</v>
      </c>
      <c r="H138" s="487"/>
      <c r="I138" s="486">
        <v>4.75</v>
      </c>
      <c r="J138" s="487"/>
      <c r="K138" s="486">
        <v>4.75</v>
      </c>
      <c r="L138" s="487"/>
      <c r="M138" s="486">
        <v>6.75</v>
      </c>
      <c r="N138" s="487"/>
      <c r="O138" s="486">
        <v>4.5</v>
      </c>
      <c r="P138" s="487"/>
      <c r="Q138" s="486"/>
      <c r="R138" s="487"/>
      <c r="S138" s="486"/>
      <c r="T138" s="487"/>
      <c r="U138" s="486"/>
      <c r="V138" s="487"/>
      <c r="W138" s="486"/>
      <c r="X138" s="487"/>
      <c r="Y138" s="486"/>
      <c r="Z138" s="487"/>
      <c r="AA138" s="402"/>
      <c r="AB138" s="330"/>
    </row>
    <row r="139" spans="2:28" x14ac:dyDescent="0.2">
      <c r="B139" s="405" t="s">
        <v>508</v>
      </c>
      <c r="C139" s="372"/>
      <c r="D139" s="372"/>
      <c r="E139" s="402"/>
      <c r="F139" s="486" t="s">
        <v>386</v>
      </c>
      <c r="G139" s="487"/>
      <c r="H139" s="486" t="s">
        <v>387</v>
      </c>
      <c r="I139" s="487"/>
      <c r="J139" s="486" t="s">
        <v>375</v>
      </c>
      <c r="K139" s="487"/>
      <c r="L139" s="486" t="s">
        <v>387</v>
      </c>
      <c r="M139" s="487"/>
      <c r="N139" s="486" t="s">
        <v>386</v>
      </c>
      <c r="O139" s="487"/>
      <c r="P139" s="486"/>
      <c r="Q139" s="487"/>
      <c r="R139" s="486"/>
      <c r="S139" s="487"/>
      <c r="T139" s="486"/>
      <c r="U139" s="487"/>
      <c r="V139" s="486"/>
      <c r="W139" s="487"/>
      <c r="X139" s="486"/>
      <c r="Y139" s="487"/>
      <c r="Z139" s="486"/>
      <c r="AA139" s="487"/>
      <c r="AB139" s="330"/>
    </row>
    <row r="140" spans="2:28" x14ac:dyDescent="0.2">
      <c r="B140" s="406" t="s">
        <v>440</v>
      </c>
      <c r="C140" s="372">
        <v>1.4</v>
      </c>
      <c r="D140" s="464" t="s">
        <v>618</v>
      </c>
      <c r="E140" s="486">
        <v>4.5</v>
      </c>
      <c r="F140" s="487"/>
      <c r="G140" s="486">
        <v>6.75</v>
      </c>
      <c r="H140" s="487"/>
      <c r="I140" s="486">
        <v>4.25</v>
      </c>
      <c r="J140" s="487"/>
      <c r="K140" s="486">
        <v>4.25</v>
      </c>
      <c r="L140" s="487"/>
      <c r="M140" s="486">
        <v>6.75</v>
      </c>
      <c r="N140" s="487"/>
      <c r="O140" s="486">
        <v>4.5</v>
      </c>
      <c r="P140" s="487"/>
      <c r="Q140" s="486"/>
      <c r="R140" s="487"/>
      <c r="S140" s="486"/>
      <c r="T140" s="487"/>
      <c r="U140" s="486"/>
      <c r="V140" s="487"/>
      <c r="W140" s="486"/>
      <c r="X140" s="487"/>
      <c r="Y140" s="486"/>
      <c r="Z140" s="487"/>
      <c r="AA140" s="402"/>
      <c r="AB140" s="330"/>
    </row>
    <row r="141" spans="2:28" x14ac:dyDescent="0.2">
      <c r="B141" s="405" t="s">
        <v>509</v>
      </c>
      <c r="C141" s="372"/>
      <c r="D141" s="372"/>
      <c r="E141" s="402"/>
      <c r="F141" s="486" t="s">
        <v>386</v>
      </c>
      <c r="G141" s="487"/>
      <c r="H141" s="486" t="s">
        <v>378</v>
      </c>
      <c r="I141" s="487"/>
      <c r="J141" s="486" t="s">
        <v>387</v>
      </c>
      <c r="K141" s="487"/>
      <c r="L141" s="486" t="s">
        <v>378</v>
      </c>
      <c r="M141" s="487"/>
      <c r="N141" s="486" t="s">
        <v>386</v>
      </c>
      <c r="O141" s="487"/>
      <c r="P141" s="486"/>
      <c r="Q141" s="487"/>
      <c r="R141" s="486"/>
      <c r="S141" s="487"/>
      <c r="T141" s="486"/>
      <c r="U141" s="487"/>
      <c r="V141" s="486"/>
      <c r="W141" s="487"/>
      <c r="X141" s="486"/>
      <c r="Y141" s="487"/>
      <c r="Z141" s="486"/>
      <c r="AA141" s="487"/>
      <c r="AB141" s="330"/>
    </row>
    <row r="142" spans="2:28" x14ac:dyDescent="0.2">
      <c r="B142" s="406" t="s">
        <v>441</v>
      </c>
      <c r="C142" s="372">
        <v>1.4</v>
      </c>
      <c r="D142" s="464" t="s">
        <v>618</v>
      </c>
      <c r="E142" s="486">
        <v>4.5</v>
      </c>
      <c r="F142" s="487"/>
      <c r="G142" s="486">
        <v>6.75</v>
      </c>
      <c r="H142" s="487"/>
      <c r="I142" s="486">
        <v>4</v>
      </c>
      <c r="J142" s="487"/>
      <c r="K142" s="486">
        <v>4</v>
      </c>
      <c r="L142" s="487"/>
      <c r="M142" s="486">
        <v>6.75</v>
      </c>
      <c r="N142" s="487"/>
      <c r="O142" s="486">
        <v>4.5</v>
      </c>
      <c r="P142" s="487"/>
      <c r="Q142" s="486"/>
      <c r="R142" s="487"/>
      <c r="S142" s="486"/>
      <c r="T142" s="487"/>
      <c r="U142" s="486"/>
      <c r="V142" s="487"/>
      <c r="W142" s="486"/>
      <c r="X142" s="487"/>
      <c r="Y142" s="486"/>
      <c r="Z142" s="487"/>
      <c r="AA142" s="402"/>
      <c r="AB142" s="330"/>
    </row>
    <row r="143" spans="2:28" x14ac:dyDescent="0.2">
      <c r="B143" s="405" t="s">
        <v>510</v>
      </c>
      <c r="C143" s="372"/>
      <c r="D143" s="372"/>
      <c r="E143" s="402"/>
      <c r="F143" s="486" t="s">
        <v>538</v>
      </c>
      <c r="G143" s="487"/>
      <c r="H143" s="486" t="s">
        <v>378</v>
      </c>
      <c r="I143" s="487"/>
      <c r="J143" s="486" t="s">
        <v>378</v>
      </c>
      <c r="K143" s="487"/>
      <c r="L143" s="486" t="s">
        <v>378</v>
      </c>
      <c r="M143" s="487"/>
      <c r="N143" s="486" t="s">
        <v>538</v>
      </c>
      <c r="O143" s="487"/>
      <c r="P143" s="486"/>
      <c r="Q143" s="487"/>
      <c r="R143" s="486"/>
      <c r="S143" s="487"/>
      <c r="T143" s="486"/>
      <c r="U143" s="487"/>
      <c r="V143" s="486"/>
      <c r="W143" s="487"/>
      <c r="X143" s="486"/>
      <c r="Y143" s="487"/>
      <c r="Z143" s="486"/>
      <c r="AA143" s="487"/>
      <c r="AB143" s="330"/>
    </row>
    <row r="144" spans="2:28" x14ac:dyDescent="0.2">
      <c r="B144" s="406" t="s">
        <v>442</v>
      </c>
      <c r="C144" s="372">
        <v>1.4</v>
      </c>
      <c r="D144" s="464" t="s">
        <v>618</v>
      </c>
      <c r="E144" s="486">
        <v>4.5</v>
      </c>
      <c r="F144" s="487"/>
      <c r="G144" s="486">
        <v>6.75</v>
      </c>
      <c r="H144" s="487"/>
      <c r="I144" s="486">
        <v>3.75</v>
      </c>
      <c r="J144" s="487"/>
      <c r="K144" s="486">
        <v>3.75</v>
      </c>
      <c r="L144" s="487"/>
      <c r="M144" s="486">
        <v>6.75</v>
      </c>
      <c r="N144" s="487"/>
      <c r="O144" s="486">
        <v>4.5</v>
      </c>
      <c r="P144" s="487"/>
      <c r="Q144" s="486"/>
      <c r="R144" s="487"/>
      <c r="S144" s="486"/>
      <c r="T144" s="487"/>
      <c r="U144" s="486"/>
      <c r="V144" s="487"/>
      <c r="W144" s="486"/>
      <c r="X144" s="487"/>
      <c r="Y144" s="486"/>
      <c r="Z144" s="487"/>
      <c r="AA144" s="402"/>
    </row>
    <row r="145" spans="2:27" x14ac:dyDescent="0.2">
      <c r="B145" s="405" t="s">
        <v>511</v>
      </c>
      <c r="C145" s="372"/>
      <c r="D145" s="372"/>
      <c r="E145" s="402"/>
      <c r="F145" s="486" t="s">
        <v>538</v>
      </c>
      <c r="G145" s="487"/>
      <c r="H145" s="486" t="s">
        <v>382</v>
      </c>
      <c r="I145" s="487"/>
      <c r="J145" s="486" t="s">
        <v>378</v>
      </c>
      <c r="K145" s="487"/>
      <c r="L145" s="486" t="s">
        <v>382</v>
      </c>
      <c r="M145" s="487"/>
      <c r="N145" s="486" t="s">
        <v>538</v>
      </c>
      <c r="O145" s="487"/>
      <c r="P145" s="486"/>
      <c r="Q145" s="487"/>
      <c r="R145" s="486"/>
      <c r="S145" s="487"/>
      <c r="T145" s="486"/>
      <c r="U145" s="487"/>
      <c r="V145" s="486"/>
      <c r="W145" s="487"/>
      <c r="X145" s="486"/>
      <c r="Y145" s="487"/>
      <c r="Z145" s="486"/>
      <c r="AA145" s="487"/>
    </row>
    <row r="146" spans="2:27" x14ac:dyDescent="0.2">
      <c r="B146" s="406" t="s">
        <v>443</v>
      </c>
      <c r="C146" s="372">
        <v>1.4</v>
      </c>
      <c r="D146" s="464" t="s">
        <v>618</v>
      </c>
      <c r="E146" s="486">
        <v>4.5</v>
      </c>
      <c r="F146" s="487"/>
      <c r="G146" s="486">
        <v>6.75</v>
      </c>
      <c r="H146" s="487"/>
      <c r="I146" s="486">
        <v>3.5</v>
      </c>
      <c r="J146" s="487"/>
      <c r="K146" s="486">
        <v>3.5</v>
      </c>
      <c r="L146" s="487"/>
      <c r="M146" s="486">
        <v>6.75</v>
      </c>
      <c r="N146" s="487"/>
      <c r="O146" s="486">
        <v>4.5</v>
      </c>
      <c r="P146" s="487"/>
      <c r="Q146" s="486"/>
      <c r="R146" s="487"/>
      <c r="S146" s="486"/>
      <c r="T146" s="487"/>
      <c r="U146" s="486"/>
      <c r="V146" s="487"/>
      <c r="W146" s="486"/>
      <c r="X146" s="487"/>
      <c r="Y146" s="486"/>
      <c r="Z146" s="487"/>
      <c r="AA146" s="402"/>
    </row>
    <row r="147" spans="2:27" x14ac:dyDescent="0.2">
      <c r="B147" s="405" t="s">
        <v>512</v>
      </c>
      <c r="C147" s="372"/>
      <c r="D147" s="372"/>
      <c r="E147" s="402"/>
      <c r="F147" s="486" t="s">
        <v>538</v>
      </c>
      <c r="G147" s="487"/>
      <c r="H147" s="486" t="s">
        <v>382</v>
      </c>
      <c r="I147" s="487"/>
      <c r="J147" s="486" t="s">
        <v>378</v>
      </c>
      <c r="K147" s="487"/>
      <c r="L147" s="486" t="s">
        <v>382</v>
      </c>
      <c r="M147" s="487"/>
      <c r="N147" s="486" t="s">
        <v>538</v>
      </c>
      <c r="O147" s="487"/>
      <c r="P147" s="486"/>
      <c r="Q147" s="487"/>
      <c r="R147" s="486"/>
      <c r="S147" s="487"/>
      <c r="T147" s="486"/>
      <c r="U147" s="487"/>
      <c r="V147" s="486"/>
      <c r="W147" s="487"/>
      <c r="X147" s="486"/>
      <c r="Y147" s="487"/>
      <c r="Z147" s="486"/>
      <c r="AA147" s="487"/>
    </row>
    <row r="148" spans="2:27" x14ac:dyDescent="0.2">
      <c r="B148" s="406" t="s">
        <v>444</v>
      </c>
      <c r="C148" s="372">
        <v>1.4</v>
      </c>
      <c r="D148" s="464" t="s">
        <v>618</v>
      </c>
      <c r="E148" s="486">
        <v>4.5</v>
      </c>
      <c r="F148" s="487"/>
      <c r="G148" s="486">
        <v>6.75</v>
      </c>
      <c r="H148" s="487"/>
      <c r="I148" s="486">
        <v>6.5</v>
      </c>
      <c r="J148" s="487"/>
      <c r="K148" s="486">
        <v>6.75</v>
      </c>
      <c r="L148" s="487"/>
      <c r="M148" s="486">
        <v>4.5</v>
      </c>
      <c r="N148" s="487"/>
      <c r="O148" s="486"/>
      <c r="P148" s="487"/>
      <c r="Q148" s="486"/>
      <c r="R148" s="487"/>
      <c r="S148" s="486"/>
      <c r="T148" s="487"/>
      <c r="U148" s="486"/>
      <c r="V148" s="487"/>
      <c r="W148" s="486"/>
      <c r="X148" s="487"/>
      <c r="Y148" s="486"/>
      <c r="Z148" s="487"/>
      <c r="AA148" s="402"/>
    </row>
    <row r="149" spans="2:27" x14ac:dyDescent="0.2">
      <c r="B149" s="405" t="s">
        <v>513</v>
      </c>
      <c r="C149" s="372"/>
      <c r="D149" s="372"/>
      <c r="E149" s="402"/>
      <c r="F149" s="486" t="s">
        <v>538</v>
      </c>
      <c r="G149" s="487"/>
      <c r="H149" s="486" t="s">
        <v>382</v>
      </c>
      <c r="I149" s="487"/>
      <c r="J149" s="486" t="s">
        <v>382</v>
      </c>
      <c r="K149" s="487"/>
      <c r="L149" s="486" t="s">
        <v>538</v>
      </c>
      <c r="M149" s="487"/>
      <c r="N149" s="486"/>
      <c r="O149" s="487"/>
      <c r="P149" s="486"/>
      <c r="Q149" s="487"/>
      <c r="R149" s="486"/>
      <c r="S149" s="487"/>
      <c r="T149" s="486"/>
      <c r="U149" s="487"/>
      <c r="V149" s="486"/>
      <c r="W149" s="487"/>
      <c r="X149" s="486"/>
      <c r="Y149" s="487"/>
      <c r="Z149" s="486"/>
      <c r="AA149" s="487"/>
    </row>
    <row r="150" spans="2:27" x14ac:dyDescent="0.2">
      <c r="B150" s="406" t="s">
        <v>445</v>
      </c>
      <c r="C150" s="372">
        <v>1.4</v>
      </c>
      <c r="D150" s="464" t="s">
        <v>618</v>
      </c>
      <c r="E150" s="486">
        <v>4.5</v>
      </c>
      <c r="F150" s="487"/>
      <c r="G150" s="486">
        <v>6.75</v>
      </c>
      <c r="H150" s="487"/>
      <c r="I150" s="486">
        <v>6</v>
      </c>
      <c r="J150" s="487"/>
      <c r="K150" s="486">
        <v>6.75</v>
      </c>
      <c r="L150" s="487"/>
      <c r="M150" s="486">
        <v>4.5</v>
      </c>
      <c r="N150" s="487"/>
      <c r="O150" s="486"/>
      <c r="P150" s="487"/>
      <c r="Q150" s="486"/>
      <c r="R150" s="487"/>
      <c r="S150" s="486"/>
      <c r="T150" s="487"/>
      <c r="U150" s="486"/>
      <c r="V150" s="487"/>
      <c r="W150" s="486"/>
      <c r="X150" s="487"/>
      <c r="Y150" s="486"/>
      <c r="Z150" s="487"/>
      <c r="AA150" s="402"/>
    </row>
    <row r="151" spans="2:27" x14ac:dyDescent="0.2">
      <c r="B151" s="405" t="s">
        <v>514</v>
      </c>
      <c r="C151" s="372"/>
      <c r="D151" s="372"/>
      <c r="E151" s="402"/>
      <c r="F151" s="486" t="s">
        <v>538</v>
      </c>
      <c r="G151" s="487"/>
      <c r="H151" s="486" t="s">
        <v>385</v>
      </c>
      <c r="I151" s="487"/>
      <c r="J151" s="486" t="s">
        <v>385</v>
      </c>
      <c r="K151" s="487"/>
      <c r="L151" s="486" t="s">
        <v>538</v>
      </c>
      <c r="M151" s="487"/>
      <c r="N151" s="486"/>
      <c r="O151" s="487"/>
      <c r="P151" s="486"/>
      <c r="Q151" s="487"/>
      <c r="R151" s="486"/>
      <c r="S151" s="487"/>
      <c r="T151" s="486"/>
      <c r="U151" s="487"/>
      <c r="V151" s="486"/>
      <c r="W151" s="487"/>
      <c r="X151" s="486"/>
      <c r="Y151" s="487"/>
      <c r="Z151" s="486"/>
      <c r="AA151" s="487"/>
    </row>
    <row r="152" spans="2:27" x14ac:dyDescent="0.2">
      <c r="B152" s="406" t="s">
        <v>446</v>
      </c>
      <c r="C152" s="372">
        <v>1.4</v>
      </c>
      <c r="D152" s="464" t="s">
        <v>618</v>
      </c>
      <c r="E152" s="486">
        <v>4.5</v>
      </c>
      <c r="F152" s="487"/>
      <c r="G152" s="486">
        <v>6.75</v>
      </c>
      <c r="H152" s="487"/>
      <c r="I152" s="486">
        <v>5.5</v>
      </c>
      <c r="J152" s="487"/>
      <c r="K152" s="486">
        <v>6.75</v>
      </c>
      <c r="L152" s="487"/>
      <c r="M152" s="486">
        <v>4.5</v>
      </c>
      <c r="N152" s="487"/>
      <c r="O152" s="486"/>
      <c r="P152" s="487"/>
      <c r="Q152" s="486"/>
      <c r="R152" s="487"/>
      <c r="S152" s="486"/>
      <c r="T152" s="487"/>
      <c r="U152" s="486"/>
      <c r="V152" s="487"/>
      <c r="W152" s="486"/>
      <c r="X152" s="487"/>
      <c r="Y152" s="486"/>
      <c r="Z152" s="487"/>
      <c r="AA152" s="402"/>
    </row>
    <row r="153" spans="2:27" x14ac:dyDescent="0.2">
      <c r="B153" s="405" t="s">
        <v>515</v>
      </c>
      <c r="C153" s="372"/>
      <c r="D153" s="372"/>
      <c r="E153" s="402"/>
      <c r="F153" s="486" t="s">
        <v>538</v>
      </c>
      <c r="G153" s="487"/>
      <c r="H153" s="486" t="s">
        <v>385</v>
      </c>
      <c r="I153" s="487"/>
      <c r="J153" s="486" t="s">
        <v>385</v>
      </c>
      <c r="K153" s="487"/>
      <c r="L153" s="486" t="s">
        <v>538</v>
      </c>
      <c r="M153" s="487"/>
      <c r="N153" s="486"/>
      <c r="O153" s="487"/>
      <c r="P153" s="486"/>
      <c r="Q153" s="487"/>
      <c r="R153" s="486"/>
      <c r="S153" s="487"/>
      <c r="T153" s="486"/>
      <c r="U153" s="487"/>
      <c r="V153" s="486"/>
      <c r="W153" s="487"/>
      <c r="X153" s="486"/>
      <c r="Y153" s="487"/>
      <c r="Z153" s="486"/>
      <c r="AA153" s="487"/>
    </row>
    <row r="154" spans="2:27" x14ac:dyDescent="0.2">
      <c r="B154" s="406" t="s">
        <v>447</v>
      </c>
      <c r="C154" s="372">
        <v>1.4</v>
      </c>
      <c r="D154" s="464" t="s">
        <v>618</v>
      </c>
      <c r="E154" s="486">
        <v>4.5</v>
      </c>
      <c r="F154" s="487"/>
      <c r="G154" s="486">
        <v>6.75</v>
      </c>
      <c r="H154" s="487"/>
      <c r="I154" s="486">
        <v>5</v>
      </c>
      <c r="J154" s="487"/>
      <c r="K154" s="486">
        <v>6.75</v>
      </c>
      <c r="L154" s="487"/>
      <c r="M154" s="486">
        <v>4.5</v>
      </c>
      <c r="N154" s="487"/>
      <c r="O154" s="486"/>
      <c r="P154" s="487"/>
      <c r="Q154" s="486"/>
      <c r="R154" s="487"/>
      <c r="S154" s="486"/>
      <c r="T154" s="487"/>
      <c r="U154" s="486"/>
      <c r="V154" s="487"/>
      <c r="W154" s="486"/>
      <c r="X154" s="487"/>
      <c r="Y154" s="486"/>
      <c r="Z154" s="487"/>
      <c r="AA154" s="402"/>
    </row>
    <row r="155" spans="2:27" x14ac:dyDescent="0.2">
      <c r="B155" s="405" t="s">
        <v>516</v>
      </c>
      <c r="C155" s="372"/>
      <c r="D155" s="372"/>
      <c r="E155" s="402"/>
      <c r="F155" s="486" t="s">
        <v>538</v>
      </c>
      <c r="G155" s="487"/>
      <c r="H155" s="486" t="s">
        <v>385</v>
      </c>
      <c r="I155" s="487"/>
      <c r="J155" s="486" t="s">
        <v>385</v>
      </c>
      <c r="K155" s="487"/>
      <c r="L155" s="486" t="s">
        <v>538</v>
      </c>
      <c r="M155" s="487"/>
      <c r="N155" s="486"/>
      <c r="O155" s="487"/>
      <c r="P155" s="486"/>
      <c r="Q155" s="487"/>
      <c r="R155" s="486"/>
      <c r="S155" s="487"/>
      <c r="T155" s="486"/>
      <c r="U155" s="487"/>
      <c r="V155" s="486"/>
      <c r="W155" s="487"/>
      <c r="X155" s="486"/>
      <c r="Y155" s="487"/>
      <c r="Z155" s="486"/>
      <c r="AA155" s="487"/>
    </row>
    <row r="156" spans="2:27" x14ac:dyDescent="0.2">
      <c r="B156" s="406" t="s">
        <v>448</v>
      </c>
      <c r="C156" s="372">
        <v>1.4</v>
      </c>
      <c r="D156" s="464" t="s">
        <v>618</v>
      </c>
      <c r="E156" s="486">
        <v>4.5</v>
      </c>
      <c r="F156" s="487"/>
      <c r="G156" s="486">
        <v>6.5</v>
      </c>
      <c r="H156" s="487"/>
      <c r="I156" s="486">
        <v>4.5</v>
      </c>
      <c r="J156" s="487"/>
      <c r="K156" s="486">
        <v>6.5</v>
      </c>
      <c r="L156" s="487"/>
      <c r="M156" s="486">
        <v>4.5</v>
      </c>
      <c r="N156" s="487"/>
      <c r="O156" s="486"/>
      <c r="P156" s="487"/>
      <c r="Q156" s="486"/>
      <c r="R156" s="487"/>
      <c r="S156" s="486"/>
      <c r="T156" s="487"/>
      <c r="U156" s="486"/>
      <c r="V156" s="487"/>
      <c r="W156" s="486"/>
      <c r="X156" s="487"/>
      <c r="Y156" s="486"/>
      <c r="Z156" s="487"/>
      <c r="AA156" s="402"/>
    </row>
    <row r="157" spans="2:27" x14ac:dyDescent="0.2">
      <c r="B157" s="405" t="s">
        <v>517</v>
      </c>
      <c r="C157" s="372"/>
      <c r="D157" s="372"/>
      <c r="E157" s="402"/>
      <c r="F157" s="486" t="s">
        <v>388</v>
      </c>
      <c r="G157" s="487"/>
      <c r="H157" s="486">
        <v>1.25</v>
      </c>
      <c r="I157" s="487"/>
      <c r="J157" s="486">
        <v>1.25</v>
      </c>
      <c r="K157" s="487"/>
      <c r="L157" s="486" t="s">
        <v>388</v>
      </c>
      <c r="M157" s="487"/>
      <c r="N157" s="486"/>
      <c r="O157" s="487"/>
      <c r="P157" s="486"/>
      <c r="Q157" s="487"/>
      <c r="R157" s="486"/>
      <c r="S157" s="487"/>
      <c r="T157" s="486"/>
      <c r="U157" s="487"/>
      <c r="V157" s="486"/>
      <c r="W157" s="487"/>
      <c r="X157" s="486"/>
      <c r="Y157" s="487"/>
      <c r="Z157" s="486"/>
      <c r="AA157" s="487"/>
    </row>
    <row r="158" spans="2:27" x14ac:dyDescent="0.2">
      <c r="B158" s="406"/>
      <c r="C158" s="372"/>
      <c r="D158" s="372"/>
      <c r="E158" s="486"/>
      <c r="F158" s="487"/>
      <c r="G158" s="486"/>
      <c r="H158" s="487"/>
      <c r="I158" s="486"/>
      <c r="J158" s="487"/>
      <c r="K158" s="486"/>
      <c r="L158" s="487"/>
      <c r="M158" s="486"/>
      <c r="N158" s="487"/>
      <c r="O158" s="486"/>
      <c r="P158" s="487"/>
      <c r="Q158" s="486"/>
      <c r="R158" s="487"/>
      <c r="S158" s="486"/>
      <c r="T158" s="487"/>
      <c r="U158" s="486"/>
      <c r="V158" s="487"/>
      <c r="W158" s="486"/>
      <c r="X158" s="487"/>
      <c r="Y158" s="486"/>
      <c r="Z158" s="487"/>
      <c r="AA158" s="402"/>
    </row>
    <row r="159" spans="2:27" x14ac:dyDescent="0.2">
      <c r="B159" s="405"/>
      <c r="C159" s="372"/>
      <c r="D159" s="372"/>
      <c r="E159" s="402"/>
      <c r="F159" s="486"/>
      <c r="G159" s="487"/>
      <c r="H159" s="486"/>
      <c r="I159" s="487"/>
      <c r="J159" s="486"/>
      <c r="K159" s="487"/>
      <c r="L159" s="486"/>
      <c r="M159" s="487"/>
      <c r="N159" s="486"/>
      <c r="O159" s="487"/>
      <c r="P159" s="486"/>
      <c r="Q159" s="487"/>
      <c r="R159" s="486"/>
      <c r="S159" s="487"/>
      <c r="T159" s="486"/>
      <c r="U159" s="487"/>
      <c r="V159" s="486"/>
      <c r="W159" s="487"/>
      <c r="X159" s="486"/>
      <c r="Y159" s="487"/>
      <c r="Z159" s="486"/>
      <c r="AA159" s="487"/>
    </row>
    <row r="160" spans="2:27" x14ac:dyDescent="0.2">
      <c r="B160" s="406"/>
      <c r="C160" s="372"/>
      <c r="D160" s="372"/>
      <c r="E160" s="486"/>
      <c r="F160" s="487"/>
      <c r="G160" s="486"/>
      <c r="H160" s="487"/>
      <c r="I160" s="486"/>
      <c r="J160" s="487"/>
      <c r="K160" s="486"/>
      <c r="L160" s="487"/>
      <c r="M160" s="486"/>
      <c r="N160" s="487"/>
      <c r="O160" s="486"/>
      <c r="P160" s="487"/>
      <c r="Q160" s="486"/>
      <c r="R160" s="487"/>
      <c r="S160" s="486"/>
      <c r="T160" s="487"/>
      <c r="U160" s="486"/>
      <c r="V160" s="487"/>
      <c r="W160" s="486"/>
      <c r="X160" s="487"/>
      <c r="Y160" s="486"/>
      <c r="Z160" s="487"/>
      <c r="AA160" s="402"/>
    </row>
    <row r="161" spans="2:27" x14ac:dyDescent="0.2">
      <c r="B161" s="405"/>
      <c r="C161" s="372"/>
      <c r="D161" s="372"/>
      <c r="E161" s="402"/>
      <c r="F161" s="486"/>
      <c r="G161" s="487"/>
      <c r="H161" s="486"/>
      <c r="I161" s="487"/>
      <c r="J161" s="486"/>
      <c r="K161" s="487"/>
      <c r="L161" s="486"/>
      <c r="M161" s="487"/>
      <c r="N161" s="486"/>
      <c r="O161" s="487"/>
      <c r="P161" s="486"/>
      <c r="Q161" s="487"/>
      <c r="R161" s="486"/>
      <c r="S161" s="487"/>
      <c r="T161" s="486"/>
      <c r="U161" s="487"/>
      <c r="V161" s="486"/>
      <c r="W161" s="487"/>
      <c r="X161" s="486"/>
      <c r="Y161" s="487"/>
      <c r="Z161" s="486"/>
      <c r="AA161" s="487"/>
    </row>
    <row r="162" spans="2:27" x14ac:dyDescent="0.2">
      <c r="B162" s="406"/>
      <c r="C162" s="372"/>
      <c r="D162" s="372"/>
      <c r="E162" s="486"/>
      <c r="F162" s="487"/>
      <c r="G162" s="486"/>
      <c r="H162" s="487"/>
      <c r="I162" s="486"/>
      <c r="J162" s="487"/>
      <c r="K162" s="486"/>
      <c r="L162" s="487"/>
      <c r="M162" s="486"/>
      <c r="N162" s="487"/>
      <c r="O162" s="486"/>
      <c r="P162" s="487"/>
      <c r="Q162" s="486"/>
      <c r="R162" s="487"/>
      <c r="S162" s="486"/>
      <c r="T162" s="487"/>
      <c r="U162" s="486"/>
      <c r="V162" s="487"/>
      <c r="W162" s="486"/>
      <c r="X162" s="487"/>
      <c r="Y162" s="486"/>
      <c r="Z162" s="487"/>
      <c r="AA162" s="402"/>
    </row>
    <row r="163" spans="2:27" x14ac:dyDescent="0.2">
      <c r="B163" s="405"/>
      <c r="C163" s="372"/>
      <c r="D163" s="372"/>
      <c r="E163" s="402"/>
      <c r="F163" s="486"/>
      <c r="G163" s="487"/>
      <c r="H163" s="486"/>
      <c r="I163" s="487"/>
      <c r="J163" s="486"/>
      <c r="K163" s="487"/>
      <c r="L163" s="486"/>
      <c r="M163" s="487"/>
      <c r="N163" s="486"/>
      <c r="O163" s="487"/>
      <c r="P163" s="486"/>
      <c r="Q163" s="487"/>
      <c r="R163" s="486"/>
      <c r="S163" s="487"/>
      <c r="T163" s="486"/>
      <c r="U163" s="487"/>
      <c r="V163" s="486"/>
      <c r="W163" s="487"/>
      <c r="X163" s="486"/>
      <c r="Y163" s="487"/>
      <c r="Z163" s="486"/>
      <c r="AA163" s="487"/>
    </row>
    <row r="164" spans="2:27" x14ac:dyDescent="0.2">
      <c r="B164" s="406"/>
      <c r="C164" s="372"/>
      <c r="D164" s="372"/>
      <c r="E164" s="486"/>
      <c r="F164" s="487"/>
      <c r="G164" s="486"/>
      <c r="H164" s="487"/>
      <c r="I164" s="486"/>
      <c r="J164" s="487"/>
      <c r="K164" s="486"/>
      <c r="L164" s="487"/>
      <c r="M164" s="486"/>
      <c r="N164" s="487"/>
      <c r="O164" s="486"/>
      <c r="P164" s="487"/>
      <c r="Q164" s="486"/>
      <c r="R164" s="487"/>
      <c r="S164" s="486"/>
      <c r="T164" s="487"/>
      <c r="U164" s="486"/>
      <c r="V164" s="487"/>
      <c r="W164" s="486"/>
      <c r="X164" s="487"/>
      <c r="Y164" s="486"/>
      <c r="Z164" s="487"/>
      <c r="AA164" s="402"/>
    </row>
    <row r="165" spans="2:27" x14ac:dyDescent="0.2">
      <c r="B165" s="405"/>
      <c r="C165" s="372"/>
      <c r="D165" s="372"/>
      <c r="E165" s="402"/>
      <c r="F165" s="486"/>
      <c r="G165" s="487"/>
      <c r="H165" s="486"/>
      <c r="I165" s="487"/>
      <c r="J165" s="486"/>
      <c r="K165" s="487"/>
      <c r="L165" s="486"/>
      <c r="M165" s="487"/>
      <c r="N165" s="486"/>
      <c r="O165" s="487"/>
      <c r="P165" s="486"/>
      <c r="Q165" s="487"/>
      <c r="R165" s="486"/>
      <c r="S165" s="487"/>
      <c r="T165" s="486"/>
      <c r="U165" s="487"/>
      <c r="V165" s="486"/>
      <c r="W165" s="487"/>
      <c r="X165" s="486"/>
      <c r="Y165" s="487"/>
      <c r="Z165" s="486"/>
      <c r="AA165" s="487"/>
    </row>
    <row r="166" spans="2:27" x14ac:dyDescent="0.2">
      <c r="B166" s="406"/>
      <c r="C166" s="372"/>
      <c r="D166" s="372"/>
      <c r="E166" s="486"/>
      <c r="F166" s="487"/>
      <c r="G166" s="486"/>
      <c r="H166" s="487"/>
      <c r="I166" s="486"/>
      <c r="J166" s="487"/>
      <c r="K166" s="486"/>
      <c r="L166" s="487"/>
      <c r="M166" s="486"/>
      <c r="N166" s="487"/>
      <c r="O166" s="486"/>
      <c r="P166" s="487"/>
      <c r="Q166" s="486"/>
      <c r="R166" s="487"/>
      <c r="S166" s="486"/>
      <c r="T166" s="487"/>
      <c r="U166" s="486"/>
      <c r="V166" s="487"/>
      <c r="W166" s="486"/>
      <c r="X166" s="487"/>
      <c r="Y166" s="486"/>
      <c r="Z166" s="487"/>
      <c r="AA166" s="402"/>
    </row>
    <row r="167" spans="2:27" x14ac:dyDescent="0.2">
      <c r="B167" s="405"/>
      <c r="C167" s="372"/>
      <c r="D167" s="372"/>
      <c r="E167" s="402"/>
      <c r="F167" s="486"/>
      <c r="G167" s="487"/>
      <c r="H167" s="486"/>
      <c r="I167" s="487"/>
      <c r="J167" s="486"/>
      <c r="K167" s="487"/>
      <c r="L167" s="486"/>
      <c r="M167" s="487"/>
      <c r="N167" s="486"/>
      <c r="O167" s="487"/>
      <c r="P167" s="486"/>
      <c r="Q167" s="487"/>
      <c r="R167" s="486"/>
      <c r="S167" s="487"/>
      <c r="T167" s="486"/>
      <c r="U167" s="487"/>
      <c r="V167" s="486"/>
      <c r="W167" s="487"/>
      <c r="X167" s="486"/>
      <c r="Y167" s="487"/>
      <c r="Z167" s="486"/>
      <c r="AA167" s="487"/>
    </row>
    <row r="168" spans="2:27" x14ac:dyDescent="0.2">
      <c r="B168" s="406"/>
      <c r="C168" s="372"/>
      <c r="D168" s="372"/>
      <c r="E168" s="486"/>
      <c r="F168" s="487"/>
      <c r="G168" s="486"/>
      <c r="H168" s="487"/>
      <c r="I168" s="486"/>
      <c r="J168" s="487"/>
      <c r="K168" s="486"/>
      <c r="L168" s="487"/>
      <c r="M168" s="486"/>
      <c r="N168" s="487"/>
      <c r="O168" s="486"/>
      <c r="P168" s="487"/>
      <c r="Q168" s="486"/>
      <c r="R168" s="487"/>
      <c r="S168" s="486"/>
      <c r="T168" s="487"/>
      <c r="U168" s="486"/>
      <c r="V168" s="487"/>
      <c r="W168" s="486"/>
      <c r="X168" s="487"/>
      <c r="Y168" s="486"/>
      <c r="Z168" s="487"/>
      <c r="AA168" s="402"/>
    </row>
    <row r="169" spans="2:27" x14ac:dyDescent="0.2">
      <c r="B169" s="405"/>
      <c r="C169" s="372"/>
      <c r="D169" s="372"/>
      <c r="E169" s="402"/>
      <c r="F169" s="486"/>
      <c r="G169" s="487"/>
      <c r="H169" s="486"/>
      <c r="I169" s="487"/>
      <c r="J169" s="486"/>
      <c r="K169" s="487"/>
      <c r="L169" s="486"/>
      <c r="M169" s="487"/>
      <c r="N169" s="486"/>
      <c r="O169" s="487"/>
      <c r="P169" s="486"/>
      <c r="Q169" s="487"/>
      <c r="R169" s="486"/>
      <c r="S169" s="487"/>
      <c r="T169" s="486"/>
      <c r="U169" s="487"/>
      <c r="V169" s="486"/>
      <c r="W169" s="487"/>
      <c r="X169" s="486"/>
      <c r="Y169" s="487"/>
      <c r="Z169" s="486"/>
      <c r="AA169" s="487"/>
    </row>
    <row r="170" spans="2:27" x14ac:dyDescent="0.2">
      <c r="B170" s="406"/>
      <c r="C170" s="372"/>
      <c r="D170" s="372"/>
      <c r="E170" s="486"/>
      <c r="F170" s="487"/>
      <c r="G170" s="486"/>
      <c r="H170" s="487"/>
      <c r="I170" s="486"/>
      <c r="J170" s="487"/>
      <c r="K170" s="486"/>
      <c r="L170" s="487"/>
      <c r="M170" s="486"/>
      <c r="N170" s="487"/>
      <c r="O170" s="486"/>
      <c r="P170" s="487"/>
      <c r="Q170" s="486"/>
      <c r="R170" s="487"/>
      <c r="S170" s="486"/>
      <c r="T170" s="487"/>
      <c r="U170" s="486"/>
      <c r="V170" s="487"/>
      <c r="W170" s="486"/>
      <c r="X170" s="487"/>
      <c r="Y170" s="486"/>
      <c r="Z170" s="487"/>
      <c r="AA170" s="402"/>
    </row>
    <row r="171" spans="2:27" x14ac:dyDescent="0.2">
      <c r="B171" s="405"/>
      <c r="C171" s="372"/>
      <c r="D171" s="372"/>
      <c r="E171" s="402"/>
      <c r="F171" s="486"/>
      <c r="G171" s="487"/>
      <c r="H171" s="486"/>
      <c r="I171" s="487"/>
      <c r="J171" s="486"/>
      <c r="K171" s="487"/>
      <c r="L171" s="486"/>
      <c r="M171" s="487"/>
      <c r="N171" s="486"/>
      <c r="O171" s="487"/>
      <c r="P171" s="486"/>
      <c r="Q171" s="487"/>
      <c r="R171" s="486"/>
      <c r="S171" s="487"/>
      <c r="T171" s="486"/>
      <c r="U171" s="487"/>
      <c r="V171" s="486"/>
      <c r="W171" s="487"/>
      <c r="X171" s="486"/>
      <c r="Y171" s="487"/>
      <c r="Z171" s="486"/>
      <c r="AA171" s="487"/>
    </row>
    <row r="172" spans="2:27" x14ac:dyDescent="0.2">
      <c r="B172" s="406"/>
      <c r="C172" s="372"/>
      <c r="D172" s="372"/>
      <c r="E172" s="486"/>
      <c r="F172" s="487"/>
      <c r="G172" s="486"/>
      <c r="H172" s="487"/>
      <c r="I172" s="486"/>
      <c r="J172" s="487"/>
      <c r="K172" s="486"/>
      <c r="L172" s="487"/>
      <c r="M172" s="486"/>
      <c r="N172" s="487"/>
      <c r="O172" s="486"/>
      <c r="P172" s="487"/>
      <c r="Q172" s="486"/>
      <c r="R172" s="487"/>
      <c r="S172" s="486"/>
      <c r="T172" s="487"/>
      <c r="U172" s="486"/>
      <c r="V172" s="487"/>
      <c r="W172" s="486"/>
      <c r="X172" s="487"/>
      <c r="Y172" s="486"/>
      <c r="Z172" s="487"/>
      <c r="AA172" s="402"/>
    </row>
    <row r="173" spans="2:27" x14ac:dyDescent="0.2">
      <c r="B173" s="405"/>
      <c r="C173" s="372"/>
      <c r="D173" s="372"/>
      <c r="E173" s="402"/>
      <c r="F173" s="486"/>
      <c r="G173" s="487"/>
      <c r="H173" s="486"/>
      <c r="I173" s="487"/>
      <c r="J173" s="486"/>
      <c r="K173" s="487"/>
      <c r="L173" s="486"/>
      <c r="M173" s="487"/>
      <c r="N173" s="486"/>
      <c r="O173" s="487"/>
      <c r="P173" s="486"/>
      <c r="Q173" s="487"/>
      <c r="R173" s="486"/>
      <c r="S173" s="487"/>
      <c r="T173" s="486"/>
      <c r="U173" s="487"/>
      <c r="V173" s="486"/>
      <c r="W173" s="487"/>
      <c r="X173" s="486"/>
      <c r="Y173" s="487"/>
      <c r="Z173" s="486"/>
      <c r="AA173" s="487"/>
    </row>
    <row r="174" spans="2:27" x14ac:dyDescent="0.2">
      <c r="B174" s="406"/>
      <c r="C174" s="372"/>
      <c r="D174" s="372"/>
      <c r="E174" s="486"/>
      <c r="F174" s="487"/>
      <c r="G174" s="486"/>
      <c r="H174" s="487"/>
      <c r="I174" s="486"/>
      <c r="J174" s="487"/>
      <c r="K174" s="486"/>
      <c r="L174" s="487"/>
      <c r="M174" s="486"/>
      <c r="N174" s="487"/>
      <c r="O174" s="486"/>
      <c r="P174" s="487"/>
      <c r="Q174" s="486"/>
      <c r="R174" s="487"/>
      <c r="S174" s="486"/>
      <c r="T174" s="487"/>
      <c r="U174" s="486"/>
      <c r="V174" s="487"/>
      <c r="W174" s="486"/>
      <c r="X174" s="487"/>
      <c r="Y174" s="486"/>
      <c r="Z174" s="487"/>
      <c r="AA174" s="402"/>
    </row>
    <row r="175" spans="2:27" x14ac:dyDescent="0.2">
      <c r="B175" s="405"/>
      <c r="C175" s="372"/>
      <c r="D175" s="372"/>
      <c r="E175" s="402"/>
      <c r="F175" s="486"/>
      <c r="G175" s="487"/>
      <c r="H175" s="486"/>
      <c r="I175" s="487"/>
      <c r="J175" s="486"/>
      <c r="K175" s="487"/>
      <c r="L175" s="486"/>
      <c r="M175" s="487"/>
      <c r="N175" s="486"/>
      <c r="O175" s="487"/>
      <c r="P175" s="486"/>
      <c r="Q175" s="487"/>
      <c r="R175" s="486"/>
      <c r="S175" s="487"/>
      <c r="T175" s="486"/>
      <c r="U175" s="487"/>
      <c r="V175" s="486"/>
      <c r="W175" s="487"/>
      <c r="X175" s="486"/>
      <c r="Y175" s="487"/>
      <c r="Z175" s="486"/>
      <c r="AA175" s="487"/>
    </row>
    <row r="176" spans="2:27" x14ac:dyDescent="0.2">
      <c r="B176" s="406"/>
      <c r="C176" s="372"/>
      <c r="D176" s="372"/>
      <c r="E176" s="486"/>
      <c r="F176" s="487"/>
      <c r="G176" s="486"/>
      <c r="H176" s="487"/>
      <c r="I176" s="486"/>
      <c r="J176" s="487"/>
      <c r="K176" s="486"/>
      <c r="L176" s="487"/>
      <c r="M176" s="486"/>
      <c r="N176" s="487"/>
      <c r="O176" s="486"/>
      <c r="P176" s="487"/>
      <c r="Q176" s="486"/>
      <c r="R176" s="487"/>
      <c r="S176" s="486"/>
      <c r="T176" s="487"/>
      <c r="U176" s="486"/>
      <c r="V176" s="487"/>
      <c r="W176" s="486"/>
      <c r="X176" s="487"/>
      <c r="Y176" s="486"/>
      <c r="Z176" s="487"/>
      <c r="AA176" s="402"/>
    </row>
    <row r="177" spans="2:27" x14ac:dyDescent="0.2">
      <c r="B177" s="405"/>
      <c r="C177" s="372"/>
      <c r="D177" s="372"/>
      <c r="E177" s="402"/>
      <c r="F177" s="486"/>
      <c r="G177" s="487"/>
      <c r="H177" s="486"/>
      <c r="I177" s="487"/>
      <c r="J177" s="486"/>
      <c r="K177" s="487"/>
      <c r="L177" s="486"/>
      <c r="M177" s="487"/>
      <c r="N177" s="486"/>
      <c r="O177" s="487"/>
      <c r="P177" s="486"/>
      <c r="Q177" s="487"/>
      <c r="R177" s="486"/>
      <c r="S177" s="487"/>
      <c r="T177" s="486"/>
      <c r="U177" s="487"/>
      <c r="V177" s="486"/>
      <c r="W177" s="487"/>
      <c r="X177" s="486"/>
      <c r="Y177" s="487"/>
      <c r="Z177" s="486"/>
      <c r="AA177" s="487"/>
    </row>
    <row r="178" spans="2:27" x14ac:dyDescent="0.2">
      <c r="B178" s="406"/>
      <c r="C178" s="372"/>
      <c r="D178" s="372"/>
      <c r="E178" s="486"/>
      <c r="F178" s="487"/>
      <c r="G178" s="486"/>
      <c r="H178" s="487"/>
      <c r="I178" s="486"/>
      <c r="J178" s="487"/>
      <c r="K178" s="486"/>
      <c r="L178" s="487"/>
      <c r="M178" s="486"/>
      <c r="N178" s="487"/>
      <c r="O178" s="486"/>
      <c r="P178" s="487"/>
      <c r="Q178" s="486"/>
      <c r="R178" s="487"/>
      <c r="S178" s="486"/>
      <c r="T178" s="487"/>
      <c r="U178" s="486"/>
      <c r="V178" s="487"/>
      <c r="W178" s="486"/>
      <c r="X178" s="487"/>
      <c r="Y178" s="486"/>
      <c r="Z178" s="487"/>
      <c r="AA178" s="402"/>
    </row>
    <row r="179" spans="2:27" x14ac:dyDescent="0.2">
      <c r="B179" s="405"/>
      <c r="C179" s="372"/>
      <c r="D179" s="372"/>
      <c r="E179" s="402"/>
      <c r="F179" s="486"/>
      <c r="G179" s="487"/>
      <c r="H179" s="486"/>
      <c r="I179" s="487"/>
      <c r="J179" s="486"/>
      <c r="K179" s="487"/>
      <c r="L179" s="486"/>
      <c r="M179" s="487"/>
      <c r="N179" s="486"/>
      <c r="O179" s="487"/>
      <c r="P179" s="486"/>
      <c r="Q179" s="487"/>
      <c r="R179" s="486"/>
      <c r="S179" s="487"/>
      <c r="T179" s="486"/>
      <c r="U179" s="487"/>
      <c r="V179" s="486"/>
      <c r="W179" s="487"/>
      <c r="X179" s="486"/>
      <c r="Y179" s="487"/>
      <c r="Z179" s="486"/>
      <c r="AA179" s="487"/>
    </row>
    <row r="180" spans="2:27" x14ac:dyDescent="0.2">
      <c r="B180" s="406"/>
      <c r="C180" s="372"/>
      <c r="D180" s="372"/>
      <c r="E180" s="486"/>
      <c r="F180" s="487"/>
      <c r="G180" s="486"/>
      <c r="H180" s="487"/>
      <c r="I180" s="486"/>
      <c r="J180" s="487"/>
      <c r="K180" s="486"/>
      <c r="L180" s="487"/>
      <c r="M180" s="486"/>
      <c r="N180" s="487"/>
      <c r="O180" s="486"/>
      <c r="P180" s="487"/>
      <c r="Q180" s="486"/>
      <c r="R180" s="487"/>
      <c r="S180" s="486"/>
      <c r="T180" s="487"/>
      <c r="U180" s="486"/>
      <c r="V180" s="487"/>
      <c r="W180" s="486"/>
      <c r="X180" s="487"/>
      <c r="Y180" s="486"/>
      <c r="Z180" s="487"/>
      <c r="AA180" s="402"/>
    </row>
    <row r="181" spans="2:27" x14ac:dyDescent="0.2">
      <c r="B181" s="405"/>
      <c r="C181" s="372"/>
      <c r="D181" s="372"/>
      <c r="E181" s="402"/>
      <c r="F181" s="486"/>
      <c r="G181" s="487"/>
      <c r="H181" s="486"/>
      <c r="I181" s="487"/>
      <c r="J181" s="486"/>
      <c r="K181" s="487"/>
      <c r="L181" s="486"/>
      <c r="M181" s="487"/>
      <c r="N181" s="486"/>
      <c r="O181" s="487"/>
      <c r="P181" s="486"/>
      <c r="Q181" s="487"/>
      <c r="R181" s="486"/>
      <c r="S181" s="487"/>
      <c r="T181" s="486"/>
      <c r="U181" s="487"/>
      <c r="V181" s="486"/>
      <c r="W181" s="487"/>
      <c r="X181" s="486"/>
      <c r="Y181" s="487"/>
      <c r="Z181" s="486"/>
      <c r="AA181" s="487"/>
    </row>
    <row r="182" spans="2:27" x14ac:dyDescent="0.2">
      <c r="B182" s="406"/>
      <c r="C182" s="372"/>
      <c r="D182" s="372"/>
      <c r="E182" s="486"/>
      <c r="F182" s="487"/>
      <c r="G182" s="486"/>
      <c r="H182" s="487"/>
      <c r="I182" s="486"/>
      <c r="J182" s="487"/>
      <c r="K182" s="486"/>
      <c r="L182" s="487"/>
      <c r="M182" s="486"/>
      <c r="N182" s="487"/>
      <c r="O182" s="486"/>
      <c r="P182" s="487"/>
      <c r="Q182" s="486"/>
      <c r="R182" s="487"/>
      <c r="S182" s="486"/>
      <c r="T182" s="487"/>
      <c r="U182" s="486"/>
      <c r="V182" s="487"/>
      <c r="W182" s="486"/>
      <c r="X182" s="487"/>
      <c r="Y182" s="486"/>
      <c r="Z182" s="487"/>
      <c r="AA182" s="402"/>
    </row>
    <row r="183" spans="2:27" x14ac:dyDescent="0.2">
      <c r="B183" s="405"/>
      <c r="C183" s="372"/>
      <c r="D183" s="372"/>
      <c r="E183" s="402"/>
      <c r="F183" s="486"/>
      <c r="G183" s="487"/>
      <c r="H183" s="486"/>
      <c r="I183" s="487"/>
      <c r="J183" s="486"/>
      <c r="K183" s="487"/>
      <c r="L183" s="486"/>
      <c r="M183" s="487"/>
      <c r="N183" s="486"/>
      <c r="O183" s="487"/>
      <c r="P183" s="486"/>
      <c r="Q183" s="487"/>
      <c r="R183" s="486"/>
      <c r="S183" s="487"/>
      <c r="T183" s="486"/>
      <c r="U183" s="487"/>
      <c r="V183" s="486"/>
      <c r="W183" s="487"/>
      <c r="X183" s="486"/>
      <c r="Y183" s="487"/>
      <c r="Z183" s="486"/>
      <c r="AA183" s="487"/>
    </row>
    <row r="184" spans="2:27" x14ac:dyDescent="0.2">
      <c r="B184" s="406"/>
      <c r="C184" s="372"/>
      <c r="D184" s="372"/>
      <c r="E184" s="486"/>
      <c r="F184" s="487"/>
      <c r="G184" s="486"/>
      <c r="H184" s="487"/>
      <c r="I184" s="486"/>
      <c r="J184" s="487"/>
      <c r="K184" s="486"/>
      <c r="L184" s="487"/>
      <c r="M184" s="486"/>
      <c r="N184" s="487"/>
      <c r="O184" s="486"/>
      <c r="P184" s="487"/>
      <c r="Q184" s="486"/>
      <c r="R184" s="487"/>
      <c r="S184" s="486"/>
      <c r="T184" s="487"/>
      <c r="U184" s="486"/>
      <c r="V184" s="487"/>
      <c r="W184" s="486"/>
      <c r="X184" s="487"/>
      <c r="Y184" s="486"/>
      <c r="Z184" s="487"/>
      <c r="AA184" s="402"/>
    </row>
    <row r="185" spans="2:27" x14ac:dyDescent="0.2">
      <c r="B185" s="405"/>
      <c r="C185" s="372"/>
      <c r="D185" s="372"/>
      <c r="E185" s="402"/>
      <c r="F185" s="486"/>
      <c r="G185" s="487"/>
      <c r="H185" s="486"/>
      <c r="I185" s="487"/>
      <c r="J185" s="486"/>
      <c r="K185" s="487"/>
      <c r="L185" s="486"/>
      <c r="M185" s="487"/>
      <c r="N185" s="486"/>
      <c r="O185" s="487"/>
      <c r="P185" s="486"/>
      <c r="Q185" s="487"/>
      <c r="R185" s="486"/>
      <c r="S185" s="487"/>
      <c r="T185" s="486"/>
      <c r="U185" s="487"/>
      <c r="V185" s="486"/>
      <c r="W185" s="487"/>
      <c r="X185" s="486"/>
      <c r="Y185" s="487"/>
      <c r="Z185" s="486"/>
      <c r="AA185" s="487"/>
    </row>
    <row r="186" spans="2:27" x14ac:dyDescent="0.2">
      <c r="B186" s="406"/>
      <c r="C186" s="372"/>
      <c r="D186" s="372"/>
      <c r="E186" s="486"/>
      <c r="F186" s="487"/>
      <c r="G186" s="486"/>
      <c r="H186" s="487"/>
      <c r="I186" s="486"/>
      <c r="J186" s="487"/>
      <c r="K186" s="486"/>
      <c r="L186" s="487"/>
      <c r="M186" s="486"/>
      <c r="N186" s="487"/>
      <c r="O186" s="486"/>
      <c r="P186" s="487"/>
      <c r="Q186" s="486"/>
      <c r="R186" s="487"/>
      <c r="S186" s="486"/>
      <c r="T186" s="487"/>
      <c r="U186" s="486"/>
      <c r="V186" s="487"/>
      <c r="W186" s="486"/>
      <c r="X186" s="487"/>
      <c r="Y186" s="486"/>
      <c r="Z186" s="487"/>
      <c r="AA186" s="402"/>
    </row>
    <row r="187" spans="2:27" x14ac:dyDescent="0.2">
      <c r="B187" s="405"/>
      <c r="C187" s="372"/>
      <c r="D187" s="372"/>
      <c r="E187" s="402"/>
      <c r="F187" s="486"/>
      <c r="G187" s="487"/>
      <c r="H187" s="486"/>
      <c r="I187" s="487"/>
      <c r="J187" s="486"/>
      <c r="K187" s="487"/>
      <c r="L187" s="486"/>
      <c r="M187" s="487"/>
      <c r="N187" s="486"/>
      <c r="O187" s="487"/>
      <c r="P187" s="486"/>
      <c r="Q187" s="487"/>
      <c r="R187" s="486"/>
      <c r="S187" s="487"/>
      <c r="T187" s="486"/>
      <c r="U187" s="487"/>
      <c r="V187" s="486"/>
      <c r="W187" s="487"/>
      <c r="X187" s="486"/>
      <c r="Y187" s="487"/>
      <c r="Z187" s="486"/>
      <c r="AA187" s="487"/>
    </row>
    <row r="188" spans="2:27" x14ac:dyDescent="0.2">
      <c r="B188" s="406"/>
      <c r="C188" s="372"/>
      <c r="D188" s="372"/>
      <c r="E188" s="486"/>
      <c r="F188" s="487"/>
      <c r="G188" s="486"/>
      <c r="H188" s="487"/>
      <c r="I188" s="486"/>
      <c r="J188" s="487"/>
      <c r="K188" s="486"/>
      <c r="L188" s="487"/>
      <c r="M188" s="486"/>
      <c r="N188" s="487"/>
      <c r="O188" s="486"/>
      <c r="P188" s="487"/>
      <c r="Q188" s="486"/>
      <c r="R188" s="487"/>
      <c r="S188" s="486"/>
      <c r="T188" s="487"/>
      <c r="U188" s="486"/>
      <c r="V188" s="487"/>
      <c r="W188" s="486"/>
      <c r="X188" s="487"/>
      <c r="Y188" s="486"/>
      <c r="Z188" s="487"/>
      <c r="AA188" s="402"/>
    </row>
    <row r="189" spans="2:27" x14ac:dyDescent="0.2">
      <c r="B189" s="405"/>
      <c r="C189" s="372"/>
      <c r="D189" s="372"/>
      <c r="E189" s="402"/>
      <c r="F189" s="486"/>
      <c r="G189" s="487"/>
      <c r="H189" s="486"/>
      <c r="I189" s="487"/>
      <c r="J189" s="486"/>
      <c r="K189" s="487"/>
      <c r="L189" s="486"/>
      <c r="M189" s="487"/>
      <c r="N189" s="486"/>
      <c r="O189" s="487"/>
      <c r="P189" s="486"/>
      <c r="Q189" s="487"/>
      <c r="R189" s="486"/>
      <c r="S189" s="487"/>
      <c r="T189" s="486"/>
      <c r="U189" s="487"/>
      <c r="V189" s="486"/>
      <c r="W189" s="487"/>
      <c r="X189" s="486"/>
      <c r="Y189" s="487"/>
      <c r="Z189" s="486"/>
      <c r="AA189" s="487"/>
    </row>
    <row r="190" spans="2:27" x14ac:dyDescent="0.2">
      <c r="B190" s="406"/>
      <c r="C190" s="372"/>
      <c r="D190" s="372"/>
      <c r="E190" s="486"/>
      <c r="F190" s="487"/>
      <c r="G190" s="486"/>
      <c r="H190" s="487"/>
      <c r="I190" s="486"/>
      <c r="J190" s="487"/>
      <c r="K190" s="486"/>
      <c r="L190" s="487"/>
      <c r="M190" s="486"/>
      <c r="N190" s="487"/>
      <c r="O190" s="486"/>
      <c r="P190" s="487"/>
      <c r="Q190" s="486"/>
      <c r="R190" s="487"/>
      <c r="S190" s="486"/>
      <c r="T190" s="487"/>
      <c r="U190" s="486"/>
      <c r="V190" s="487"/>
      <c r="W190" s="486"/>
      <c r="X190" s="487"/>
      <c r="Y190" s="486"/>
      <c r="Z190" s="487"/>
      <c r="AA190" s="402"/>
    </row>
    <row r="191" spans="2:27" x14ac:dyDescent="0.2">
      <c r="B191" s="405"/>
      <c r="C191" s="372"/>
      <c r="D191" s="372"/>
      <c r="E191" s="402"/>
      <c r="F191" s="486"/>
      <c r="G191" s="487"/>
      <c r="H191" s="486"/>
      <c r="I191" s="487"/>
      <c r="J191" s="486"/>
      <c r="K191" s="487"/>
      <c r="L191" s="486"/>
      <c r="M191" s="487"/>
      <c r="N191" s="486"/>
      <c r="O191" s="487"/>
      <c r="P191" s="486"/>
      <c r="Q191" s="487"/>
      <c r="R191" s="486"/>
      <c r="S191" s="487"/>
      <c r="T191" s="486"/>
      <c r="U191" s="487"/>
      <c r="V191" s="486"/>
      <c r="W191" s="487"/>
      <c r="X191" s="486"/>
      <c r="Y191" s="487"/>
      <c r="Z191" s="486"/>
      <c r="AA191" s="487"/>
    </row>
    <row r="192" spans="2:27" x14ac:dyDescent="0.2">
      <c r="B192" s="406"/>
      <c r="C192" s="372"/>
      <c r="D192" s="372"/>
      <c r="E192" s="486"/>
      <c r="F192" s="487"/>
      <c r="G192" s="486"/>
      <c r="H192" s="487"/>
      <c r="I192" s="486"/>
      <c r="J192" s="487"/>
      <c r="K192" s="486"/>
      <c r="L192" s="487"/>
      <c r="M192" s="486"/>
      <c r="N192" s="487"/>
      <c r="O192" s="486"/>
      <c r="P192" s="487"/>
      <c r="Q192" s="486"/>
      <c r="R192" s="487"/>
      <c r="S192" s="486"/>
      <c r="T192" s="487"/>
      <c r="U192" s="486"/>
      <c r="V192" s="487"/>
      <c r="W192" s="486"/>
      <c r="X192" s="487"/>
      <c r="Y192" s="486"/>
      <c r="Z192" s="487"/>
      <c r="AA192" s="402"/>
    </row>
    <row r="193" spans="2:27" x14ac:dyDescent="0.2">
      <c r="B193" s="405"/>
      <c r="C193" s="372"/>
      <c r="D193" s="372"/>
      <c r="E193" s="402"/>
      <c r="F193" s="486"/>
      <c r="G193" s="487"/>
      <c r="H193" s="486"/>
      <c r="I193" s="487"/>
      <c r="J193" s="486"/>
      <c r="K193" s="487"/>
      <c r="L193" s="486"/>
      <c r="M193" s="487"/>
      <c r="N193" s="486"/>
      <c r="O193" s="487"/>
      <c r="P193" s="486"/>
      <c r="Q193" s="487"/>
      <c r="R193" s="486"/>
      <c r="S193" s="487"/>
      <c r="T193" s="486"/>
      <c r="U193" s="487"/>
      <c r="V193" s="486"/>
      <c r="W193" s="487"/>
      <c r="X193" s="486"/>
      <c r="Y193" s="487"/>
      <c r="Z193" s="486"/>
      <c r="AA193" s="487"/>
    </row>
    <row r="194" spans="2:27" x14ac:dyDescent="0.2">
      <c r="B194" s="406"/>
      <c r="C194" s="372"/>
      <c r="D194" s="372"/>
      <c r="E194" s="486"/>
      <c r="F194" s="487"/>
      <c r="G194" s="486"/>
      <c r="H194" s="487"/>
      <c r="I194" s="486"/>
      <c r="J194" s="487"/>
      <c r="K194" s="486"/>
      <c r="L194" s="487"/>
      <c r="M194" s="486"/>
      <c r="N194" s="487"/>
      <c r="O194" s="486"/>
      <c r="P194" s="487"/>
      <c r="Q194" s="486"/>
      <c r="R194" s="487"/>
      <c r="S194" s="486"/>
      <c r="T194" s="487"/>
      <c r="U194" s="486"/>
      <c r="V194" s="487"/>
      <c r="W194" s="486"/>
      <c r="X194" s="487"/>
      <c r="Y194" s="486"/>
      <c r="Z194" s="487"/>
      <c r="AA194" s="402"/>
    </row>
    <row r="195" spans="2:27" x14ac:dyDescent="0.2">
      <c r="B195" s="405"/>
      <c r="C195" s="372"/>
      <c r="D195" s="372"/>
      <c r="E195" s="402"/>
      <c r="F195" s="486"/>
      <c r="G195" s="487"/>
      <c r="H195" s="486"/>
      <c r="I195" s="487"/>
      <c r="J195" s="486"/>
      <c r="K195" s="487"/>
      <c r="L195" s="486"/>
      <c r="M195" s="487"/>
      <c r="N195" s="486"/>
      <c r="O195" s="487"/>
      <c r="P195" s="486"/>
      <c r="Q195" s="487"/>
      <c r="R195" s="486"/>
      <c r="S195" s="487"/>
      <c r="T195" s="486"/>
      <c r="U195" s="487"/>
      <c r="V195" s="486"/>
      <c r="W195" s="487"/>
      <c r="X195" s="486"/>
      <c r="Y195" s="487"/>
      <c r="Z195" s="486"/>
      <c r="AA195" s="487"/>
    </row>
    <row r="196" spans="2:27" x14ac:dyDescent="0.2">
      <c r="B196" s="406"/>
      <c r="C196" s="372"/>
      <c r="D196" s="372"/>
      <c r="E196" s="486"/>
      <c r="F196" s="487"/>
      <c r="G196" s="486"/>
      <c r="H196" s="487"/>
      <c r="I196" s="486"/>
      <c r="J196" s="487"/>
      <c r="K196" s="486"/>
      <c r="L196" s="487"/>
      <c r="M196" s="486"/>
      <c r="N196" s="487"/>
      <c r="O196" s="486"/>
      <c r="P196" s="487"/>
      <c r="Q196" s="486"/>
      <c r="R196" s="487"/>
      <c r="S196" s="486"/>
      <c r="T196" s="487"/>
      <c r="U196" s="486"/>
      <c r="V196" s="487"/>
      <c r="W196" s="486"/>
      <c r="X196" s="487"/>
      <c r="Y196" s="486"/>
      <c r="Z196" s="487"/>
      <c r="AA196" s="402"/>
    </row>
    <row r="197" spans="2:27" x14ac:dyDescent="0.2">
      <c r="B197" s="405"/>
      <c r="C197" s="372"/>
      <c r="D197" s="372"/>
      <c r="E197" s="402"/>
      <c r="F197" s="486"/>
      <c r="G197" s="487"/>
      <c r="H197" s="486"/>
      <c r="I197" s="487"/>
      <c r="J197" s="486"/>
      <c r="K197" s="487"/>
      <c r="L197" s="486"/>
      <c r="M197" s="487"/>
      <c r="N197" s="486"/>
      <c r="O197" s="487"/>
      <c r="P197" s="486"/>
      <c r="Q197" s="487"/>
      <c r="R197" s="486"/>
      <c r="S197" s="487"/>
      <c r="T197" s="486"/>
      <c r="U197" s="487"/>
      <c r="V197" s="486"/>
      <c r="W197" s="487"/>
      <c r="X197" s="486"/>
      <c r="Y197" s="487"/>
      <c r="Z197" s="486"/>
      <c r="AA197" s="487"/>
    </row>
    <row r="198" spans="2:27" x14ac:dyDescent="0.2">
      <c r="B198" s="406"/>
      <c r="C198" s="372"/>
      <c r="D198" s="372"/>
      <c r="E198" s="486"/>
      <c r="F198" s="487"/>
      <c r="G198" s="486"/>
      <c r="H198" s="487"/>
      <c r="I198" s="486"/>
      <c r="J198" s="487"/>
      <c r="K198" s="486"/>
      <c r="L198" s="487"/>
      <c r="M198" s="486"/>
      <c r="N198" s="487"/>
      <c r="O198" s="486"/>
      <c r="P198" s="487"/>
      <c r="Q198" s="486"/>
      <c r="R198" s="487"/>
      <c r="S198" s="486"/>
      <c r="T198" s="487"/>
      <c r="U198" s="486"/>
      <c r="V198" s="487"/>
      <c r="W198" s="486"/>
      <c r="X198" s="487"/>
      <c r="Y198" s="486"/>
      <c r="Z198" s="487"/>
      <c r="AA198" s="402"/>
    </row>
    <row r="199" spans="2:27" x14ac:dyDescent="0.2">
      <c r="B199" s="405"/>
      <c r="C199" s="372"/>
      <c r="D199" s="372"/>
      <c r="E199" s="402"/>
      <c r="F199" s="486"/>
      <c r="G199" s="487"/>
      <c r="H199" s="486"/>
      <c r="I199" s="487"/>
      <c r="J199" s="486"/>
      <c r="K199" s="487"/>
      <c r="L199" s="486"/>
      <c r="M199" s="487"/>
      <c r="N199" s="486"/>
      <c r="O199" s="487"/>
      <c r="P199" s="486"/>
      <c r="Q199" s="487"/>
      <c r="R199" s="486"/>
      <c r="S199" s="487"/>
      <c r="T199" s="486"/>
      <c r="U199" s="487"/>
      <c r="V199" s="486"/>
      <c r="W199" s="487"/>
      <c r="X199" s="486"/>
      <c r="Y199" s="487"/>
      <c r="Z199" s="486"/>
      <c r="AA199" s="487"/>
    </row>
    <row r="200" spans="2:27" x14ac:dyDescent="0.2">
      <c r="B200" s="406"/>
      <c r="C200" s="372"/>
      <c r="D200" s="372"/>
      <c r="E200" s="486"/>
      <c r="F200" s="487"/>
      <c r="G200" s="486"/>
      <c r="H200" s="487"/>
      <c r="I200" s="486"/>
      <c r="J200" s="487"/>
      <c r="K200" s="486"/>
      <c r="L200" s="487"/>
      <c r="M200" s="486"/>
      <c r="N200" s="487"/>
      <c r="O200" s="486"/>
      <c r="P200" s="487"/>
      <c r="Q200" s="486"/>
      <c r="R200" s="487"/>
      <c r="S200" s="486"/>
      <c r="T200" s="487"/>
      <c r="U200" s="486"/>
      <c r="V200" s="487"/>
      <c r="W200" s="486"/>
      <c r="X200" s="487"/>
      <c r="Y200" s="486"/>
      <c r="Z200" s="487"/>
      <c r="AA200" s="402"/>
    </row>
    <row r="201" spans="2:27" x14ac:dyDescent="0.2">
      <c r="B201" s="405"/>
      <c r="C201" s="372"/>
      <c r="D201" s="372"/>
      <c r="E201" s="402"/>
      <c r="F201" s="486"/>
      <c r="G201" s="487"/>
      <c r="H201" s="486"/>
      <c r="I201" s="487"/>
      <c r="J201" s="486"/>
      <c r="K201" s="487"/>
      <c r="L201" s="486"/>
      <c r="M201" s="487"/>
      <c r="N201" s="486"/>
      <c r="O201" s="487"/>
      <c r="P201" s="486"/>
      <c r="Q201" s="487"/>
      <c r="R201" s="486"/>
      <c r="S201" s="487"/>
      <c r="T201" s="486"/>
      <c r="U201" s="487"/>
      <c r="V201" s="486"/>
      <c r="W201" s="487"/>
      <c r="X201" s="486"/>
      <c r="Y201" s="487"/>
      <c r="Z201" s="486"/>
      <c r="AA201" s="487"/>
    </row>
    <row r="202" spans="2:27" x14ac:dyDescent="0.2">
      <c r="B202" s="406"/>
      <c r="C202" s="372"/>
      <c r="D202" s="372"/>
      <c r="E202" s="486"/>
      <c r="F202" s="487"/>
      <c r="G202" s="486"/>
      <c r="H202" s="487"/>
      <c r="I202" s="486"/>
      <c r="J202" s="487"/>
      <c r="K202" s="486"/>
      <c r="L202" s="487"/>
      <c r="M202" s="486"/>
      <c r="N202" s="487"/>
      <c r="O202" s="486"/>
      <c r="P202" s="487"/>
      <c r="Q202" s="486"/>
      <c r="R202" s="487"/>
      <c r="S202" s="486"/>
      <c r="T202" s="487"/>
      <c r="U202" s="486"/>
      <c r="V202" s="487"/>
      <c r="W202" s="486"/>
      <c r="X202" s="487"/>
      <c r="Y202" s="486"/>
      <c r="Z202" s="487"/>
      <c r="AA202" s="402"/>
    </row>
    <row r="203" spans="2:27" x14ac:dyDescent="0.2">
      <c r="B203" s="405"/>
      <c r="C203" s="372"/>
      <c r="D203" s="372"/>
      <c r="E203" s="402"/>
      <c r="F203" s="486"/>
      <c r="G203" s="487"/>
      <c r="H203" s="486"/>
      <c r="I203" s="487"/>
      <c r="J203" s="486"/>
      <c r="K203" s="487"/>
      <c r="L203" s="486"/>
      <c r="M203" s="487"/>
      <c r="N203" s="486"/>
      <c r="O203" s="487"/>
      <c r="P203" s="486"/>
      <c r="Q203" s="487"/>
      <c r="R203" s="486"/>
      <c r="S203" s="487"/>
      <c r="T203" s="486"/>
      <c r="U203" s="487"/>
      <c r="V203" s="486"/>
      <c r="W203" s="487"/>
      <c r="X203" s="486"/>
      <c r="Y203" s="487"/>
      <c r="Z203" s="486"/>
      <c r="AA203" s="487"/>
    </row>
    <row r="204" spans="2:27" x14ac:dyDescent="0.2">
      <c r="B204" s="406"/>
      <c r="C204" s="372"/>
      <c r="D204" s="372"/>
      <c r="E204" s="486"/>
      <c r="F204" s="487"/>
      <c r="G204" s="486"/>
      <c r="H204" s="487"/>
      <c r="I204" s="486"/>
      <c r="J204" s="487"/>
      <c r="K204" s="486"/>
      <c r="L204" s="487"/>
      <c r="M204" s="486"/>
      <c r="N204" s="487"/>
      <c r="O204" s="486"/>
      <c r="P204" s="487"/>
      <c r="Q204" s="486"/>
      <c r="R204" s="487"/>
      <c r="S204" s="486"/>
      <c r="T204" s="487"/>
      <c r="U204" s="486"/>
      <c r="V204" s="487"/>
      <c r="W204" s="486"/>
      <c r="X204" s="487"/>
      <c r="Y204" s="486"/>
      <c r="Z204" s="487"/>
      <c r="AA204" s="402"/>
    </row>
    <row r="205" spans="2:27" x14ac:dyDescent="0.2">
      <c r="B205" s="405"/>
      <c r="C205" s="372"/>
      <c r="D205" s="372"/>
      <c r="E205" s="402"/>
      <c r="F205" s="486"/>
      <c r="G205" s="487"/>
      <c r="H205" s="486"/>
      <c r="I205" s="487"/>
      <c r="J205" s="486"/>
      <c r="K205" s="487"/>
      <c r="L205" s="486"/>
      <c r="M205" s="487"/>
      <c r="N205" s="486"/>
      <c r="O205" s="487"/>
      <c r="P205" s="486"/>
      <c r="Q205" s="487"/>
      <c r="R205" s="486"/>
      <c r="S205" s="487"/>
      <c r="T205" s="486"/>
      <c r="U205" s="487"/>
      <c r="V205" s="486"/>
      <c r="W205" s="487"/>
      <c r="X205" s="486"/>
      <c r="Y205" s="487"/>
      <c r="Z205" s="486"/>
      <c r="AA205" s="487"/>
    </row>
    <row r="206" spans="2:27" x14ac:dyDescent="0.2">
      <c r="B206" s="406"/>
      <c r="C206" s="372"/>
      <c r="D206" s="372"/>
      <c r="E206" s="486"/>
      <c r="F206" s="487"/>
      <c r="G206" s="486"/>
      <c r="H206" s="487"/>
      <c r="I206" s="486"/>
      <c r="J206" s="487"/>
      <c r="K206" s="486"/>
      <c r="L206" s="487"/>
      <c r="M206" s="486"/>
      <c r="N206" s="487"/>
      <c r="O206" s="486"/>
      <c r="P206" s="487"/>
      <c r="Q206" s="486"/>
      <c r="R206" s="487"/>
      <c r="S206" s="486"/>
      <c r="T206" s="487"/>
      <c r="U206" s="486"/>
      <c r="V206" s="487"/>
      <c r="W206" s="486"/>
      <c r="X206" s="487"/>
      <c r="Y206" s="486"/>
      <c r="Z206" s="487"/>
      <c r="AA206" s="402"/>
    </row>
    <row r="207" spans="2:27" x14ac:dyDescent="0.2">
      <c r="B207" s="405"/>
      <c r="C207" s="372"/>
      <c r="D207" s="372"/>
      <c r="E207" s="402"/>
      <c r="F207" s="486"/>
      <c r="G207" s="487"/>
      <c r="H207" s="486"/>
      <c r="I207" s="487"/>
      <c r="J207" s="486"/>
      <c r="K207" s="487"/>
      <c r="L207" s="486"/>
      <c r="M207" s="487"/>
      <c r="N207" s="486"/>
      <c r="O207" s="487"/>
      <c r="P207" s="486"/>
      <c r="Q207" s="487"/>
      <c r="R207" s="486"/>
      <c r="S207" s="487"/>
      <c r="T207" s="486"/>
      <c r="U207" s="487"/>
      <c r="V207" s="486"/>
      <c r="W207" s="487"/>
      <c r="X207" s="486"/>
      <c r="Y207" s="487"/>
      <c r="Z207" s="486"/>
      <c r="AA207" s="487"/>
    </row>
    <row r="208" spans="2:27" x14ac:dyDescent="0.2">
      <c r="B208" s="406"/>
      <c r="C208" s="372"/>
      <c r="D208" s="372"/>
      <c r="E208" s="486"/>
      <c r="F208" s="487"/>
      <c r="G208" s="486"/>
      <c r="H208" s="487"/>
      <c r="I208" s="486"/>
      <c r="J208" s="487"/>
      <c r="K208" s="486"/>
      <c r="L208" s="487"/>
      <c r="M208" s="486"/>
      <c r="N208" s="487"/>
      <c r="O208" s="486"/>
      <c r="P208" s="487"/>
      <c r="Q208" s="486"/>
      <c r="R208" s="487"/>
      <c r="S208" s="486"/>
      <c r="T208" s="487"/>
      <c r="U208" s="486"/>
      <c r="V208" s="487"/>
      <c r="W208" s="486"/>
      <c r="X208" s="487"/>
      <c r="Y208" s="486"/>
      <c r="Z208" s="487"/>
      <c r="AA208" s="402"/>
    </row>
    <row r="209" spans="2:27" x14ac:dyDescent="0.2">
      <c r="B209" s="405"/>
      <c r="C209" s="372"/>
      <c r="D209" s="372"/>
      <c r="E209" s="402"/>
      <c r="F209" s="486"/>
      <c r="G209" s="487"/>
      <c r="H209" s="486"/>
      <c r="I209" s="487"/>
      <c r="J209" s="486"/>
      <c r="K209" s="487"/>
      <c r="L209" s="486"/>
      <c r="M209" s="487"/>
      <c r="N209" s="486"/>
      <c r="O209" s="487"/>
      <c r="P209" s="486"/>
      <c r="Q209" s="487"/>
      <c r="R209" s="486"/>
      <c r="S209" s="487"/>
      <c r="T209" s="486"/>
      <c r="U209" s="487"/>
      <c r="V209" s="486"/>
      <c r="W209" s="487"/>
      <c r="X209" s="486"/>
      <c r="Y209" s="487"/>
      <c r="Z209" s="486"/>
      <c r="AA209" s="487"/>
    </row>
    <row r="210" spans="2:27" x14ac:dyDescent="0.2">
      <c r="B210" s="406"/>
      <c r="C210" s="372"/>
      <c r="D210" s="372"/>
      <c r="E210" s="486"/>
      <c r="F210" s="487"/>
      <c r="G210" s="486"/>
      <c r="H210" s="487"/>
      <c r="I210" s="486"/>
      <c r="J210" s="487"/>
      <c r="K210" s="486"/>
      <c r="L210" s="487"/>
      <c r="M210" s="486"/>
      <c r="N210" s="487"/>
      <c r="O210" s="486"/>
      <c r="P210" s="487"/>
      <c r="Q210" s="486"/>
      <c r="R210" s="487"/>
      <c r="S210" s="486"/>
      <c r="T210" s="487"/>
      <c r="U210" s="486"/>
      <c r="V210" s="487"/>
      <c r="W210" s="486"/>
      <c r="X210" s="487"/>
      <c r="Y210" s="486"/>
      <c r="Z210" s="487"/>
      <c r="AA210" s="402"/>
    </row>
    <row r="211" spans="2:27" x14ac:dyDescent="0.2">
      <c r="B211" s="405"/>
      <c r="C211" s="372"/>
      <c r="D211" s="372"/>
      <c r="E211" s="402"/>
      <c r="F211" s="486"/>
      <c r="G211" s="487"/>
      <c r="H211" s="486"/>
      <c r="I211" s="487"/>
      <c r="J211" s="486"/>
      <c r="K211" s="487"/>
      <c r="L211" s="486"/>
      <c r="M211" s="487"/>
      <c r="N211" s="486"/>
      <c r="O211" s="487"/>
      <c r="P211" s="486"/>
      <c r="Q211" s="487"/>
      <c r="R211" s="486"/>
      <c r="S211" s="487"/>
      <c r="T211" s="486"/>
      <c r="U211" s="487"/>
      <c r="V211" s="486"/>
      <c r="W211" s="487"/>
      <c r="X211" s="486"/>
      <c r="Y211" s="487"/>
      <c r="Z211" s="486"/>
      <c r="AA211" s="487"/>
    </row>
    <row r="212" spans="2:27" x14ac:dyDescent="0.2">
      <c r="B212" s="406"/>
      <c r="C212" s="372"/>
      <c r="D212" s="372"/>
      <c r="E212" s="486"/>
      <c r="F212" s="487"/>
      <c r="G212" s="486"/>
      <c r="H212" s="487"/>
      <c r="I212" s="486"/>
      <c r="J212" s="487"/>
      <c r="K212" s="486"/>
      <c r="L212" s="487"/>
      <c r="M212" s="486"/>
      <c r="N212" s="487"/>
      <c r="O212" s="486"/>
      <c r="P212" s="487"/>
      <c r="Q212" s="486"/>
      <c r="R212" s="487"/>
      <c r="S212" s="486"/>
      <c r="T212" s="487"/>
      <c r="U212" s="486"/>
      <c r="V212" s="487"/>
      <c r="W212" s="486"/>
      <c r="X212" s="487"/>
      <c r="Y212" s="486"/>
      <c r="Z212" s="487"/>
      <c r="AA212" s="402"/>
    </row>
    <row r="213" spans="2:27" x14ac:dyDescent="0.2">
      <c r="B213" s="405"/>
      <c r="C213" s="372"/>
      <c r="D213" s="372"/>
      <c r="E213" s="402"/>
      <c r="F213" s="486"/>
      <c r="G213" s="487"/>
      <c r="H213" s="486"/>
      <c r="I213" s="487"/>
      <c r="J213" s="486"/>
      <c r="K213" s="487"/>
      <c r="L213" s="486"/>
      <c r="M213" s="487"/>
      <c r="N213" s="486"/>
      <c r="O213" s="487"/>
      <c r="P213" s="486"/>
      <c r="Q213" s="487"/>
      <c r="R213" s="486"/>
      <c r="S213" s="487"/>
      <c r="T213" s="486"/>
      <c r="U213" s="487"/>
      <c r="V213" s="486"/>
      <c r="W213" s="487"/>
      <c r="X213" s="486"/>
      <c r="Y213" s="487"/>
      <c r="Z213" s="486"/>
      <c r="AA213" s="487"/>
    </row>
    <row r="214" spans="2:27" x14ac:dyDescent="0.2">
      <c r="B214" s="406"/>
      <c r="C214" s="372"/>
      <c r="D214" s="372"/>
      <c r="E214" s="486"/>
      <c r="F214" s="487"/>
      <c r="G214" s="486"/>
      <c r="H214" s="487"/>
      <c r="I214" s="486"/>
      <c r="J214" s="487"/>
      <c r="K214" s="486"/>
      <c r="L214" s="487"/>
      <c r="M214" s="486"/>
      <c r="N214" s="487"/>
      <c r="O214" s="486"/>
      <c r="P214" s="487"/>
      <c r="Q214" s="486"/>
      <c r="R214" s="487"/>
      <c r="S214" s="486"/>
      <c r="T214" s="487"/>
      <c r="U214" s="486"/>
      <c r="V214" s="487"/>
      <c r="W214" s="486"/>
      <c r="X214" s="487"/>
      <c r="Y214" s="486"/>
      <c r="Z214" s="487"/>
      <c r="AA214" s="402"/>
    </row>
    <row r="215" spans="2:27" x14ac:dyDescent="0.2">
      <c r="B215" s="405"/>
      <c r="C215" s="372"/>
      <c r="D215" s="372"/>
      <c r="E215" s="402"/>
      <c r="F215" s="486"/>
      <c r="G215" s="487"/>
      <c r="H215" s="486"/>
      <c r="I215" s="487"/>
      <c r="J215" s="486"/>
      <c r="K215" s="487"/>
      <c r="L215" s="486"/>
      <c r="M215" s="487"/>
      <c r="N215" s="486"/>
      <c r="O215" s="487"/>
      <c r="P215" s="486"/>
      <c r="Q215" s="487"/>
      <c r="R215" s="486"/>
      <c r="S215" s="487"/>
      <c r="T215" s="486"/>
      <c r="U215" s="487"/>
      <c r="V215" s="486"/>
      <c r="W215" s="487"/>
      <c r="X215" s="486"/>
      <c r="Y215" s="487"/>
      <c r="Z215" s="486"/>
      <c r="AA215" s="487"/>
    </row>
    <row r="216" spans="2:27" x14ac:dyDescent="0.2">
      <c r="B216" s="406"/>
      <c r="C216" s="372"/>
      <c r="D216" s="372"/>
      <c r="E216" s="486"/>
      <c r="F216" s="487"/>
      <c r="G216" s="486"/>
      <c r="H216" s="487"/>
      <c r="I216" s="486"/>
      <c r="J216" s="487"/>
      <c r="K216" s="486"/>
      <c r="L216" s="487"/>
      <c r="M216" s="486"/>
      <c r="N216" s="487"/>
      <c r="O216" s="486"/>
      <c r="P216" s="487"/>
      <c r="Q216" s="486"/>
      <c r="R216" s="487"/>
      <c r="S216" s="486"/>
      <c r="T216" s="487"/>
      <c r="U216" s="486"/>
      <c r="V216" s="487"/>
      <c r="W216" s="486"/>
      <c r="X216" s="487"/>
      <c r="Y216" s="486"/>
      <c r="Z216" s="487"/>
      <c r="AA216" s="402"/>
    </row>
    <row r="217" spans="2:27" x14ac:dyDescent="0.2">
      <c r="B217" s="405"/>
      <c r="C217" s="372"/>
      <c r="D217" s="372"/>
      <c r="E217" s="402"/>
      <c r="F217" s="486"/>
      <c r="G217" s="487"/>
      <c r="H217" s="486"/>
      <c r="I217" s="487"/>
      <c r="J217" s="486"/>
      <c r="K217" s="487"/>
      <c r="L217" s="486"/>
      <c r="M217" s="487"/>
      <c r="N217" s="486"/>
      <c r="O217" s="487"/>
      <c r="P217" s="486"/>
      <c r="Q217" s="487"/>
      <c r="R217" s="486"/>
      <c r="S217" s="487"/>
      <c r="T217" s="486"/>
      <c r="U217" s="487"/>
      <c r="V217" s="486"/>
      <c r="W217" s="487"/>
      <c r="X217" s="486"/>
      <c r="Y217" s="487"/>
      <c r="Z217" s="486"/>
      <c r="AA217" s="487"/>
    </row>
    <row r="218" spans="2:27" x14ac:dyDescent="0.2">
      <c r="B218" s="406"/>
      <c r="C218" s="372"/>
      <c r="D218" s="372"/>
      <c r="E218" s="486"/>
      <c r="F218" s="487"/>
      <c r="G218" s="486"/>
      <c r="H218" s="487"/>
      <c r="I218" s="486"/>
      <c r="J218" s="487"/>
      <c r="K218" s="486"/>
      <c r="L218" s="487"/>
      <c r="M218" s="486"/>
      <c r="N218" s="487"/>
      <c r="O218" s="486"/>
      <c r="P218" s="487"/>
      <c r="Q218" s="486"/>
      <c r="R218" s="487"/>
      <c r="S218" s="486"/>
      <c r="T218" s="487"/>
      <c r="U218" s="486"/>
      <c r="V218" s="487"/>
      <c r="W218" s="486"/>
      <c r="X218" s="487"/>
      <c r="Y218" s="486"/>
      <c r="Z218" s="487"/>
      <c r="AA218" s="402"/>
    </row>
    <row r="219" spans="2:27" x14ac:dyDescent="0.2">
      <c r="B219" s="405"/>
      <c r="C219" s="372"/>
      <c r="D219" s="372"/>
      <c r="E219" s="402"/>
      <c r="F219" s="486"/>
      <c r="G219" s="487"/>
      <c r="H219" s="486"/>
      <c r="I219" s="487"/>
      <c r="J219" s="486"/>
      <c r="K219" s="487"/>
      <c r="L219" s="486"/>
      <c r="M219" s="487"/>
      <c r="N219" s="486"/>
      <c r="O219" s="487"/>
      <c r="P219" s="486"/>
      <c r="Q219" s="487"/>
      <c r="R219" s="486"/>
      <c r="S219" s="487"/>
      <c r="T219" s="486"/>
      <c r="U219" s="487"/>
      <c r="V219" s="486"/>
      <c r="W219" s="487"/>
      <c r="X219" s="486"/>
      <c r="Y219" s="487"/>
      <c r="Z219" s="486"/>
      <c r="AA219" s="487"/>
    </row>
    <row r="220" spans="2:27" x14ac:dyDescent="0.2">
      <c r="B220" s="406"/>
      <c r="C220" s="372"/>
      <c r="D220" s="372"/>
      <c r="E220" s="486"/>
      <c r="F220" s="487"/>
      <c r="G220" s="486"/>
      <c r="H220" s="487"/>
      <c r="I220" s="486"/>
      <c r="J220" s="487"/>
      <c r="K220" s="486"/>
      <c r="L220" s="487"/>
      <c r="M220" s="486"/>
      <c r="N220" s="487"/>
      <c r="O220" s="486"/>
      <c r="P220" s="487"/>
      <c r="Q220" s="486"/>
      <c r="R220" s="487"/>
      <c r="S220" s="486"/>
      <c r="T220" s="487"/>
      <c r="U220" s="486"/>
      <c r="V220" s="487"/>
      <c r="W220" s="486"/>
      <c r="X220" s="487"/>
      <c r="Y220" s="486"/>
      <c r="Z220" s="487"/>
      <c r="AA220" s="402"/>
    </row>
    <row r="221" spans="2:27" x14ac:dyDescent="0.2">
      <c r="B221" s="405"/>
      <c r="C221" s="372"/>
      <c r="D221" s="372"/>
      <c r="E221" s="402"/>
      <c r="F221" s="486"/>
      <c r="G221" s="487"/>
      <c r="H221" s="486"/>
      <c r="I221" s="487"/>
      <c r="J221" s="486"/>
      <c r="K221" s="487"/>
      <c r="L221" s="486"/>
      <c r="M221" s="487"/>
      <c r="N221" s="486"/>
      <c r="O221" s="487"/>
      <c r="P221" s="486"/>
      <c r="Q221" s="487"/>
      <c r="R221" s="486"/>
      <c r="S221" s="487"/>
      <c r="T221" s="486"/>
      <c r="U221" s="487"/>
      <c r="V221" s="486"/>
      <c r="W221" s="487"/>
      <c r="X221" s="486"/>
      <c r="Y221" s="487"/>
      <c r="Z221" s="486"/>
      <c r="AA221" s="487"/>
    </row>
    <row r="222" spans="2:27" x14ac:dyDescent="0.2">
      <c r="B222" s="406"/>
      <c r="C222" s="372"/>
      <c r="D222" s="372"/>
      <c r="E222" s="486"/>
      <c r="F222" s="487"/>
      <c r="G222" s="486"/>
      <c r="H222" s="487"/>
      <c r="I222" s="486"/>
      <c r="J222" s="487"/>
      <c r="K222" s="486"/>
      <c r="L222" s="487"/>
      <c r="M222" s="486"/>
      <c r="N222" s="487"/>
      <c r="O222" s="486"/>
      <c r="P222" s="487"/>
      <c r="Q222" s="486"/>
      <c r="R222" s="487"/>
      <c r="S222" s="486"/>
      <c r="T222" s="487"/>
      <c r="U222" s="486"/>
      <c r="V222" s="487"/>
      <c r="W222" s="486"/>
      <c r="X222" s="487"/>
      <c r="Y222" s="486"/>
      <c r="Z222" s="487"/>
      <c r="AA222" s="402"/>
    </row>
    <row r="223" spans="2:27" x14ac:dyDescent="0.2">
      <c r="B223" s="405"/>
      <c r="C223" s="372"/>
      <c r="D223" s="372"/>
      <c r="E223" s="402"/>
      <c r="F223" s="486"/>
      <c r="G223" s="487"/>
      <c r="H223" s="486"/>
      <c r="I223" s="487"/>
      <c r="J223" s="486"/>
      <c r="K223" s="487"/>
      <c r="L223" s="486"/>
      <c r="M223" s="487"/>
      <c r="N223" s="486"/>
      <c r="O223" s="487"/>
      <c r="P223" s="486"/>
      <c r="Q223" s="487"/>
      <c r="R223" s="486"/>
      <c r="S223" s="487"/>
      <c r="T223" s="486"/>
      <c r="U223" s="487"/>
      <c r="V223" s="486"/>
      <c r="W223" s="487"/>
      <c r="X223" s="486"/>
      <c r="Y223" s="487"/>
      <c r="Z223" s="486"/>
      <c r="AA223" s="487"/>
    </row>
    <row r="224" spans="2:27" x14ac:dyDescent="0.2">
      <c r="B224" s="406"/>
      <c r="C224" s="372"/>
      <c r="D224" s="372"/>
      <c r="E224" s="486"/>
      <c r="F224" s="487"/>
      <c r="G224" s="486"/>
      <c r="H224" s="487"/>
      <c r="I224" s="486"/>
      <c r="J224" s="487"/>
      <c r="K224" s="486"/>
      <c r="L224" s="487"/>
      <c r="M224" s="486"/>
      <c r="N224" s="487"/>
      <c r="O224" s="486"/>
      <c r="P224" s="487"/>
      <c r="Q224" s="486"/>
      <c r="R224" s="487"/>
      <c r="S224" s="486"/>
      <c r="T224" s="487"/>
      <c r="U224" s="486"/>
      <c r="V224" s="487"/>
      <c r="W224" s="486"/>
      <c r="X224" s="487"/>
      <c r="Y224" s="486"/>
      <c r="Z224" s="487"/>
      <c r="AA224" s="402"/>
    </row>
    <row r="225" spans="2:27" x14ac:dyDescent="0.2">
      <c r="B225" s="405"/>
      <c r="C225" s="372"/>
      <c r="D225" s="372"/>
      <c r="E225" s="402"/>
      <c r="F225" s="486"/>
      <c r="G225" s="487"/>
      <c r="H225" s="486"/>
      <c r="I225" s="487"/>
      <c r="J225" s="486"/>
      <c r="K225" s="487"/>
      <c r="L225" s="486"/>
      <c r="M225" s="487"/>
      <c r="N225" s="486"/>
      <c r="O225" s="487"/>
      <c r="P225" s="486"/>
      <c r="Q225" s="487"/>
      <c r="R225" s="486"/>
      <c r="S225" s="487"/>
      <c r="T225" s="486"/>
      <c r="U225" s="487"/>
      <c r="V225" s="486"/>
      <c r="W225" s="487"/>
      <c r="X225" s="486"/>
      <c r="Y225" s="487"/>
      <c r="Z225" s="486"/>
      <c r="AA225" s="487"/>
    </row>
    <row r="226" spans="2:27" x14ac:dyDescent="0.2">
      <c r="B226" s="406"/>
      <c r="C226" s="372"/>
      <c r="D226" s="372"/>
      <c r="E226" s="486"/>
      <c r="F226" s="487"/>
      <c r="G226" s="486"/>
      <c r="H226" s="487"/>
      <c r="I226" s="486"/>
      <c r="J226" s="487"/>
      <c r="K226" s="486"/>
      <c r="L226" s="487"/>
      <c r="M226" s="486"/>
      <c r="N226" s="487"/>
      <c r="O226" s="486"/>
      <c r="P226" s="487"/>
      <c r="Q226" s="486"/>
      <c r="R226" s="487"/>
      <c r="S226" s="486"/>
      <c r="T226" s="487"/>
      <c r="U226" s="486"/>
      <c r="V226" s="487"/>
      <c r="W226" s="486"/>
      <c r="X226" s="487"/>
      <c r="Y226" s="486"/>
      <c r="Z226" s="487"/>
      <c r="AA226" s="402"/>
    </row>
    <row r="227" spans="2:27" x14ac:dyDescent="0.2">
      <c r="B227" s="405"/>
      <c r="C227" s="372"/>
      <c r="D227" s="372"/>
      <c r="E227" s="402"/>
      <c r="F227" s="486"/>
      <c r="G227" s="487"/>
      <c r="H227" s="486"/>
      <c r="I227" s="487"/>
      <c r="J227" s="486"/>
      <c r="K227" s="487"/>
      <c r="L227" s="486"/>
      <c r="M227" s="487"/>
      <c r="N227" s="486"/>
      <c r="O227" s="487"/>
      <c r="P227" s="486"/>
      <c r="Q227" s="487"/>
      <c r="R227" s="486"/>
      <c r="S227" s="487"/>
      <c r="T227" s="486"/>
      <c r="U227" s="487"/>
      <c r="V227" s="486"/>
      <c r="W227" s="487"/>
      <c r="X227" s="486"/>
      <c r="Y227" s="487"/>
      <c r="Z227" s="486"/>
      <c r="AA227" s="487"/>
    </row>
    <row r="228" spans="2:27" x14ac:dyDescent="0.2">
      <c r="B228" s="406"/>
      <c r="C228" s="372"/>
      <c r="D228" s="372"/>
      <c r="E228" s="486"/>
      <c r="F228" s="487"/>
      <c r="G228" s="486"/>
      <c r="H228" s="487"/>
      <c r="I228" s="486"/>
      <c r="J228" s="487"/>
      <c r="K228" s="486"/>
      <c r="L228" s="487"/>
      <c r="M228" s="486"/>
      <c r="N228" s="487"/>
      <c r="O228" s="486"/>
      <c r="P228" s="487"/>
      <c r="Q228" s="486"/>
      <c r="R228" s="487"/>
      <c r="S228" s="486"/>
      <c r="T228" s="487"/>
      <c r="U228" s="486"/>
      <c r="V228" s="487"/>
      <c r="W228" s="486"/>
      <c r="X228" s="487"/>
      <c r="Y228" s="486"/>
      <c r="Z228" s="487"/>
      <c r="AA228" s="402"/>
    </row>
    <row r="229" spans="2:27" x14ac:dyDescent="0.2">
      <c r="B229" s="405"/>
      <c r="C229" s="372"/>
      <c r="D229" s="372"/>
      <c r="E229" s="402"/>
      <c r="F229" s="486"/>
      <c r="G229" s="487"/>
      <c r="H229" s="486"/>
      <c r="I229" s="487"/>
      <c r="J229" s="486"/>
      <c r="K229" s="487"/>
      <c r="L229" s="486"/>
      <c r="M229" s="487"/>
      <c r="N229" s="486"/>
      <c r="O229" s="487"/>
      <c r="P229" s="486"/>
      <c r="Q229" s="487"/>
      <c r="R229" s="486"/>
      <c r="S229" s="487"/>
      <c r="T229" s="486"/>
      <c r="U229" s="487"/>
      <c r="V229" s="486"/>
      <c r="W229" s="487"/>
      <c r="X229" s="486"/>
      <c r="Y229" s="487"/>
      <c r="Z229" s="486"/>
      <c r="AA229" s="487"/>
    </row>
    <row r="230" spans="2:27" x14ac:dyDescent="0.2">
      <c r="B230" s="406"/>
      <c r="C230" s="372"/>
      <c r="D230" s="372"/>
      <c r="E230" s="486"/>
      <c r="F230" s="487"/>
      <c r="G230" s="486"/>
      <c r="H230" s="487"/>
      <c r="I230" s="486"/>
      <c r="J230" s="487"/>
      <c r="K230" s="486"/>
      <c r="L230" s="487"/>
      <c r="M230" s="486"/>
      <c r="N230" s="487"/>
      <c r="O230" s="486"/>
      <c r="P230" s="487"/>
      <c r="Q230" s="486"/>
      <c r="R230" s="487"/>
      <c r="S230" s="486"/>
      <c r="T230" s="487"/>
      <c r="U230" s="486"/>
      <c r="V230" s="487"/>
      <c r="W230" s="486"/>
      <c r="X230" s="487"/>
      <c r="Y230" s="486"/>
      <c r="Z230" s="487"/>
      <c r="AA230" s="402"/>
    </row>
    <row r="231" spans="2:27" x14ac:dyDescent="0.2">
      <c r="B231" s="405"/>
      <c r="C231" s="372"/>
      <c r="D231" s="372"/>
      <c r="E231" s="402"/>
      <c r="F231" s="486"/>
      <c r="G231" s="487"/>
      <c r="H231" s="486"/>
      <c r="I231" s="487"/>
      <c r="J231" s="486"/>
      <c r="K231" s="487"/>
      <c r="L231" s="486"/>
      <c r="M231" s="487"/>
      <c r="N231" s="486"/>
      <c r="O231" s="487"/>
      <c r="P231" s="486"/>
      <c r="Q231" s="487"/>
      <c r="R231" s="486"/>
      <c r="S231" s="487"/>
      <c r="T231" s="486"/>
      <c r="U231" s="487"/>
      <c r="V231" s="486"/>
      <c r="W231" s="487"/>
      <c r="X231" s="486"/>
      <c r="Y231" s="487"/>
      <c r="Z231" s="486"/>
      <c r="AA231" s="487"/>
    </row>
    <row r="232" spans="2:27" x14ac:dyDescent="0.2">
      <c r="B232" s="406"/>
      <c r="C232" s="372"/>
      <c r="D232" s="372"/>
      <c r="E232" s="486"/>
      <c r="F232" s="487"/>
      <c r="G232" s="486"/>
      <c r="H232" s="487"/>
      <c r="I232" s="486"/>
      <c r="J232" s="487"/>
      <c r="K232" s="486"/>
      <c r="L232" s="487"/>
      <c r="M232" s="486"/>
      <c r="N232" s="487"/>
      <c r="O232" s="486"/>
      <c r="P232" s="487"/>
      <c r="Q232" s="486"/>
      <c r="R232" s="487"/>
      <c r="S232" s="486"/>
      <c r="T232" s="487"/>
      <c r="U232" s="486"/>
      <c r="V232" s="487"/>
      <c r="W232" s="486"/>
      <c r="X232" s="487"/>
      <c r="Y232" s="486"/>
      <c r="Z232" s="487"/>
      <c r="AA232" s="402"/>
    </row>
    <row r="233" spans="2:27" x14ac:dyDescent="0.2">
      <c r="B233" s="405"/>
      <c r="C233" s="372"/>
      <c r="D233" s="372"/>
      <c r="E233" s="402"/>
      <c r="F233" s="486"/>
      <c r="G233" s="487"/>
      <c r="H233" s="486"/>
      <c r="I233" s="487"/>
      <c r="J233" s="486"/>
      <c r="K233" s="487"/>
      <c r="L233" s="486"/>
      <c r="M233" s="487"/>
      <c r="N233" s="486"/>
      <c r="O233" s="487"/>
      <c r="P233" s="486"/>
      <c r="Q233" s="487"/>
      <c r="R233" s="486"/>
      <c r="S233" s="487"/>
      <c r="T233" s="486"/>
      <c r="U233" s="487"/>
      <c r="V233" s="486"/>
      <c r="W233" s="487"/>
      <c r="X233" s="486"/>
      <c r="Y233" s="487"/>
      <c r="Z233" s="486"/>
      <c r="AA233" s="487"/>
    </row>
    <row r="234" spans="2:27" x14ac:dyDescent="0.2">
      <c r="B234" s="406"/>
      <c r="C234" s="372"/>
      <c r="D234" s="372"/>
      <c r="E234" s="486"/>
      <c r="F234" s="487"/>
      <c r="G234" s="486"/>
      <c r="H234" s="487"/>
      <c r="I234" s="486"/>
      <c r="J234" s="487"/>
      <c r="K234" s="486"/>
      <c r="L234" s="487"/>
      <c r="M234" s="486"/>
      <c r="N234" s="487"/>
      <c r="O234" s="486"/>
      <c r="P234" s="487"/>
      <c r="Q234" s="486"/>
      <c r="R234" s="487"/>
      <c r="S234" s="486"/>
      <c r="T234" s="487"/>
      <c r="U234" s="486"/>
      <c r="V234" s="487"/>
      <c r="W234" s="486"/>
      <c r="X234" s="487"/>
      <c r="Y234" s="486"/>
      <c r="Z234" s="487"/>
      <c r="AA234" s="402"/>
    </row>
    <row r="235" spans="2:27" x14ac:dyDescent="0.2">
      <c r="B235" s="405"/>
      <c r="C235" s="372"/>
      <c r="D235" s="372"/>
      <c r="E235" s="402"/>
      <c r="F235" s="486"/>
      <c r="G235" s="487"/>
      <c r="H235" s="486"/>
      <c r="I235" s="487"/>
      <c r="J235" s="486"/>
      <c r="K235" s="487"/>
      <c r="L235" s="486"/>
      <c r="M235" s="487"/>
      <c r="N235" s="486"/>
      <c r="O235" s="487"/>
      <c r="P235" s="486"/>
      <c r="Q235" s="487"/>
      <c r="R235" s="486"/>
      <c r="S235" s="487"/>
      <c r="T235" s="486"/>
      <c r="U235" s="487"/>
      <c r="V235" s="486"/>
      <c r="W235" s="487"/>
      <c r="X235" s="486"/>
      <c r="Y235" s="487"/>
      <c r="Z235" s="486"/>
      <c r="AA235" s="487"/>
    </row>
    <row r="236" spans="2:27" x14ac:dyDescent="0.2">
      <c r="B236" s="406"/>
      <c r="C236" s="372"/>
      <c r="D236" s="372"/>
      <c r="E236" s="486"/>
      <c r="F236" s="487"/>
      <c r="G236" s="486"/>
      <c r="H236" s="487"/>
      <c r="I236" s="486"/>
      <c r="J236" s="487"/>
      <c r="K236" s="486"/>
      <c r="L236" s="487"/>
      <c r="M236" s="486"/>
      <c r="N236" s="487"/>
      <c r="O236" s="486"/>
      <c r="P236" s="487"/>
      <c r="Q236" s="486"/>
      <c r="R236" s="487"/>
      <c r="S236" s="486"/>
      <c r="T236" s="487"/>
      <c r="U236" s="486"/>
      <c r="V236" s="487"/>
      <c r="W236" s="486"/>
      <c r="X236" s="487"/>
      <c r="Y236" s="486"/>
      <c r="Z236" s="487"/>
      <c r="AA236" s="402"/>
    </row>
    <row r="237" spans="2:27" x14ac:dyDescent="0.2">
      <c r="B237" s="405"/>
      <c r="C237" s="372"/>
      <c r="D237" s="372"/>
      <c r="E237" s="402"/>
      <c r="F237" s="486"/>
      <c r="G237" s="487"/>
      <c r="H237" s="486"/>
      <c r="I237" s="487"/>
      <c r="J237" s="486"/>
      <c r="K237" s="487"/>
      <c r="L237" s="486"/>
      <c r="M237" s="487"/>
      <c r="N237" s="486"/>
      <c r="O237" s="487"/>
      <c r="P237" s="486"/>
      <c r="Q237" s="487"/>
      <c r="R237" s="486"/>
      <c r="S237" s="487"/>
      <c r="T237" s="486"/>
      <c r="U237" s="487"/>
      <c r="V237" s="486"/>
      <c r="W237" s="487"/>
      <c r="X237" s="486"/>
      <c r="Y237" s="487"/>
      <c r="Z237" s="486"/>
      <c r="AA237" s="487"/>
    </row>
    <row r="238" spans="2:27" x14ac:dyDescent="0.2">
      <c r="B238" s="406"/>
      <c r="C238" s="372"/>
      <c r="D238" s="372"/>
      <c r="E238" s="486"/>
      <c r="F238" s="487"/>
      <c r="G238" s="486"/>
      <c r="H238" s="487"/>
      <c r="I238" s="486"/>
      <c r="J238" s="487"/>
      <c r="K238" s="486"/>
      <c r="L238" s="487"/>
      <c r="M238" s="486"/>
      <c r="N238" s="487"/>
      <c r="O238" s="486"/>
      <c r="P238" s="487"/>
      <c r="Q238" s="486"/>
      <c r="R238" s="487"/>
      <c r="S238" s="486"/>
      <c r="T238" s="487"/>
      <c r="U238" s="486"/>
      <c r="V238" s="487"/>
      <c r="W238" s="486"/>
      <c r="X238" s="487"/>
      <c r="Y238" s="486"/>
      <c r="Z238" s="487"/>
      <c r="AA238" s="402"/>
    </row>
    <row r="239" spans="2:27" x14ac:dyDescent="0.2">
      <c r="B239" s="405"/>
      <c r="C239" s="372"/>
      <c r="D239" s="372"/>
      <c r="E239" s="402"/>
      <c r="F239" s="486"/>
      <c r="G239" s="487"/>
      <c r="H239" s="486"/>
      <c r="I239" s="487"/>
      <c r="J239" s="486"/>
      <c r="K239" s="487"/>
      <c r="L239" s="486"/>
      <c r="M239" s="487"/>
      <c r="N239" s="486"/>
      <c r="O239" s="487"/>
      <c r="P239" s="486"/>
      <c r="Q239" s="487"/>
      <c r="R239" s="486"/>
      <c r="S239" s="487"/>
      <c r="T239" s="486"/>
      <c r="U239" s="487"/>
      <c r="V239" s="486"/>
      <c r="W239" s="487"/>
      <c r="X239" s="486"/>
      <c r="Y239" s="487"/>
      <c r="Z239" s="486"/>
      <c r="AA239" s="487"/>
    </row>
    <row r="240" spans="2:27" x14ac:dyDescent="0.2">
      <c r="B240" s="406"/>
      <c r="C240" s="372"/>
      <c r="D240" s="372"/>
      <c r="E240" s="486"/>
      <c r="F240" s="487"/>
      <c r="G240" s="486"/>
      <c r="H240" s="487"/>
      <c r="I240" s="486"/>
      <c r="J240" s="487"/>
      <c r="K240" s="486"/>
      <c r="L240" s="487"/>
      <c r="M240" s="486"/>
      <c r="N240" s="487"/>
      <c r="O240" s="486"/>
      <c r="P240" s="487"/>
      <c r="Q240" s="486"/>
      <c r="R240" s="487"/>
      <c r="S240" s="486"/>
      <c r="T240" s="487"/>
      <c r="U240" s="486"/>
      <c r="V240" s="487"/>
      <c r="W240" s="486"/>
      <c r="X240" s="487"/>
      <c r="Y240" s="486"/>
      <c r="Z240" s="487"/>
      <c r="AA240" s="402"/>
    </row>
    <row r="241" spans="2:27" x14ac:dyDescent="0.2">
      <c r="B241" s="405"/>
      <c r="C241" s="372"/>
      <c r="D241" s="372"/>
      <c r="E241" s="402"/>
      <c r="F241" s="486"/>
      <c r="G241" s="487"/>
      <c r="H241" s="486"/>
      <c r="I241" s="487"/>
      <c r="J241" s="486"/>
      <c r="K241" s="487"/>
      <c r="L241" s="486"/>
      <c r="M241" s="487"/>
      <c r="N241" s="486"/>
      <c r="O241" s="487"/>
      <c r="P241" s="486"/>
      <c r="Q241" s="487"/>
      <c r="R241" s="486"/>
      <c r="S241" s="487"/>
      <c r="T241" s="486"/>
      <c r="U241" s="487"/>
      <c r="V241" s="486"/>
      <c r="W241" s="487"/>
      <c r="X241" s="486"/>
      <c r="Y241" s="487"/>
      <c r="Z241" s="486"/>
      <c r="AA241" s="487"/>
    </row>
    <row r="242" spans="2:27" x14ac:dyDescent="0.2">
      <c r="B242" s="406"/>
      <c r="C242" s="372"/>
      <c r="D242" s="372"/>
      <c r="E242" s="486"/>
      <c r="F242" s="487"/>
      <c r="G242" s="486"/>
      <c r="H242" s="487"/>
      <c r="I242" s="486"/>
      <c r="J242" s="487"/>
      <c r="K242" s="486"/>
      <c r="L242" s="487"/>
      <c r="M242" s="486"/>
      <c r="N242" s="487"/>
      <c r="O242" s="486"/>
      <c r="P242" s="487"/>
      <c r="Q242" s="486"/>
      <c r="R242" s="487"/>
      <c r="S242" s="486"/>
      <c r="T242" s="487"/>
      <c r="U242" s="486"/>
      <c r="V242" s="487"/>
      <c r="W242" s="486"/>
      <c r="X242" s="487"/>
      <c r="Y242" s="486"/>
      <c r="Z242" s="487"/>
      <c r="AA242" s="402"/>
    </row>
    <row r="243" spans="2:27" x14ac:dyDescent="0.2">
      <c r="B243" s="405"/>
      <c r="C243" s="372"/>
      <c r="D243" s="372"/>
      <c r="E243" s="402"/>
      <c r="F243" s="486"/>
      <c r="G243" s="487"/>
      <c r="H243" s="486"/>
      <c r="I243" s="487"/>
      <c r="J243" s="486"/>
      <c r="K243" s="487"/>
      <c r="L243" s="486"/>
      <c r="M243" s="487"/>
      <c r="N243" s="486"/>
      <c r="O243" s="487"/>
      <c r="P243" s="486"/>
      <c r="Q243" s="487"/>
      <c r="R243" s="486"/>
      <c r="S243" s="487"/>
      <c r="T243" s="486"/>
      <c r="U243" s="487"/>
      <c r="V243" s="486"/>
      <c r="W243" s="487"/>
      <c r="X243" s="486"/>
      <c r="Y243" s="487"/>
      <c r="Z243" s="486"/>
      <c r="AA243" s="487"/>
    </row>
    <row r="244" spans="2:27" x14ac:dyDescent="0.2">
      <c r="B244" s="406"/>
      <c r="C244" s="372"/>
      <c r="D244" s="372"/>
      <c r="E244" s="486"/>
      <c r="F244" s="487"/>
      <c r="G244" s="486"/>
      <c r="H244" s="487"/>
      <c r="I244" s="486"/>
      <c r="J244" s="487"/>
      <c r="K244" s="486"/>
      <c r="L244" s="487"/>
      <c r="M244" s="486"/>
      <c r="N244" s="487"/>
      <c r="O244" s="486"/>
      <c r="P244" s="487"/>
      <c r="Q244" s="486"/>
      <c r="R244" s="487"/>
      <c r="S244" s="486"/>
      <c r="T244" s="487"/>
      <c r="U244" s="486"/>
      <c r="V244" s="487"/>
      <c r="W244" s="486"/>
      <c r="X244" s="487"/>
      <c r="Y244" s="486"/>
      <c r="Z244" s="487"/>
      <c r="AA244" s="402"/>
    </row>
    <row r="245" spans="2:27" x14ac:dyDescent="0.2">
      <c r="B245" s="405"/>
      <c r="C245" s="372"/>
      <c r="D245" s="372"/>
      <c r="E245" s="402"/>
      <c r="F245" s="486"/>
      <c r="G245" s="487"/>
      <c r="H245" s="486"/>
      <c r="I245" s="487"/>
      <c r="J245" s="486"/>
      <c r="K245" s="487"/>
      <c r="L245" s="486"/>
      <c r="M245" s="487"/>
      <c r="N245" s="486"/>
      <c r="O245" s="487"/>
      <c r="P245" s="486"/>
      <c r="Q245" s="487"/>
      <c r="R245" s="486"/>
      <c r="S245" s="487"/>
      <c r="T245" s="486"/>
      <c r="U245" s="487"/>
      <c r="V245" s="486"/>
      <c r="W245" s="487"/>
      <c r="X245" s="486"/>
      <c r="Y245" s="487"/>
      <c r="Z245" s="486"/>
      <c r="AA245" s="487"/>
    </row>
    <row r="246" spans="2:27" x14ac:dyDescent="0.2">
      <c r="B246" s="406"/>
      <c r="C246" s="372"/>
      <c r="D246" s="372"/>
      <c r="E246" s="486"/>
      <c r="F246" s="487"/>
      <c r="G246" s="486"/>
      <c r="H246" s="487"/>
      <c r="I246" s="486"/>
      <c r="J246" s="487"/>
      <c r="K246" s="486"/>
      <c r="L246" s="487"/>
      <c r="M246" s="486"/>
      <c r="N246" s="487"/>
      <c r="O246" s="486"/>
      <c r="P246" s="487"/>
      <c r="Q246" s="486"/>
      <c r="R246" s="487"/>
      <c r="S246" s="486"/>
      <c r="T246" s="487"/>
      <c r="U246" s="486"/>
      <c r="V246" s="487"/>
      <c r="W246" s="486"/>
      <c r="X246" s="487"/>
      <c r="Y246" s="486"/>
      <c r="Z246" s="487"/>
      <c r="AA246" s="402"/>
    </row>
    <row r="247" spans="2:27" x14ac:dyDescent="0.2">
      <c r="B247" s="405"/>
      <c r="C247" s="372"/>
      <c r="D247" s="372"/>
      <c r="E247" s="402"/>
      <c r="F247" s="486"/>
      <c r="G247" s="487"/>
      <c r="H247" s="486"/>
      <c r="I247" s="487"/>
      <c r="J247" s="486"/>
      <c r="K247" s="487"/>
      <c r="L247" s="486"/>
      <c r="M247" s="487"/>
      <c r="N247" s="486"/>
      <c r="O247" s="487"/>
      <c r="P247" s="486"/>
      <c r="Q247" s="487"/>
      <c r="R247" s="486"/>
      <c r="S247" s="487"/>
      <c r="T247" s="486"/>
      <c r="U247" s="487"/>
      <c r="V247" s="486"/>
      <c r="W247" s="487"/>
      <c r="X247" s="486"/>
      <c r="Y247" s="487"/>
      <c r="Z247" s="486"/>
      <c r="AA247" s="487"/>
    </row>
    <row r="248" spans="2:27" x14ac:dyDescent="0.2">
      <c r="B248" s="406"/>
      <c r="C248" s="372"/>
      <c r="D248" s="372"/>
      <c r="E248" s="486"/>
      <c r="F248" s="487"/>
      <c r="G248" s="486"/>
      <c r="H248" s="487"/>
      <c r="I248" s="486"/>
      <c r="J248" s="487"/>
      <c r="K248" s="486"/>
      <c r="L248" s="487"/>
      <c r="M248" s="486"/>
      <c r="N248" s="487"/>
      <c r="O248" s="486"/>
      <c r="P248" s="487"/>
      <c r="Q248" s="486"/>
      <c r="R248" s="487"/>
      <c r="S248" s="486"/>
      <c r="T248" s="487"/>
      <c r="U248" s="486"/>
      <c r="V248" s="487"/>
      <c r="W248" s="486"/>
      <c r="X248" s="487"/>
      <c r="Y248" s="486"/>
      <c r="Z248" s="487"/>
      <c r="AA248" s="402"/>
    </row>
    <row r="249" spans="2:27" x14ac:dyDescent="0.2">
      <c r="B249" s="405"/>
      <c r="C249" s="372"/>
      <c r="D249" s="372"/>
      <c r="E249" s="402"/>
      <c r="F249" s="486"/>
      <c r="G249" s="487"/>
      <c r="H249" s="486"/>
      <c r="I249" s="487"/>
      <c r="J249" s="486"/>
      <c r="K249" s="487"/>
      <c r="L249" s="486"/>
      <c r="M249" s="487"/>
      <c r="N249" s="486"/>
      <c r="O249" s="487"/>
      <c r="P249" s="486"/>
      <c r="Q249" s="487"/>
      <c r="R249" s="486"/>
      <c r="S249" s="487"/>
      <c r="T249" s="486"/>
      <c r="U249" s="487"/>
      <c r="V249" s="486"/>
      <c r="W249" s="487"/>
      <c r="X249" s="486"/>
      <c r="Y249" s="487"/>
      <c r="Z249" s="486"/>
      <c r="AA249" s="487"/>
    </row>
    <row r="250" spans="2:27" x14ac:dyDescent="0.2">
      <c r="B250" s="406"/>
      <c r="C250" s="372"/>
      <c r="D250" s="372"/>
      <c r="E250" s="486"/>
      <c r="F250" s="487"/>
      <c r="G250" s="486"/>
      <c r="H250" s="487"/>
      <c r="I250" s="486"/>
      <c r="J250" s="487"/>
      <c r="K250" s="486"/>
      <c r="L250" s="487"/>
      <c r="M250" s="486"/>
      <c r="N250" s="487"/>
      <c r="O250" s="486"/>
      <c r="P250" s="487"/>
      <c r="Q250" s="486"/>
      <c r="R250" s="487"/>
      <c r="S250" s="486"/>
      <c r="T250" s="487"/>
      <c r="U250" s="486"/>
      <c r="V250" s="487"/>
      <c r="W250" s="486"/>
      <c r="X250" s="487"/>
      <c r="Y250" s="486"/>
      <c r="Z250" s="487"/>
      <c r="AA250" s="402"/>
    </row>
    <row r="251" spans="2:27" x14ac:dyDescent="0.2">
      <c r="B251" s="405"/>
      <c r="C251" s="372"/>
      <c r="D251" s="372"/>
      <c r="E251" s="402"/>
      <c r="F251" s="486"/>
      <c r="G251" s="487"/>
      <c r="H251" s="486"/>
      <c r="I251" s="487"/>
      <c r="J251" s="486"/>
      <c r="K251" s="487"/>
      <c r="L251" s="486"/>
      <c r="M251" s="487"/>
      <c r="N251" s="486"/>
      <c r="O251" s="487"/>
      <c r="P251" s="486"/>
      <c r="Q251" s="487"/>
      <c r="R251" s="486"/>
      <c r="S251" s="487"/>
      <c r="T251" s="486"/>
      <c r="U251" s="487"/>
      <c r="V251" s="486"/>
      <c r="W251" s="487"/>
      <c r="X251" s="486"/>
      <c r="Y251" s="487"/>
      <c r="Z251" s="486"/>
      <c r="AA251" s="487"/>
    </row>
    <row r="252" spans="2:27" x14ac:dyDescent="0.2">
      <c r="B252" s="406"/>
      <c r="C252" s="372"/>
      <c r="D252" s="372"/>
      <c r="E252" s="486"/>
      <c r="F252" s="487"/>
      <c r="G252" s="486"/>
      <c r="H252" s="487"/>
      <c r="I252" s="486"/>
      <c r="J252" s="487"/>
      <c r="K252" s="486"/>
      <c r="L252" s="487"/>
      <c r="M252" s="486"/>
      <c r="N252" s="487"/>
      <c r="O252" s="486"/>
      <c r="P252" s="487"/>
      <c r="Q252" s="486"/>
      <c r="R252" s="487"/>
      <c r="S252" s="486"/>
      <c r="T252" s="487"/>
      <c r="U252" s="486"/>
      <c r="V252" s="487"/>
      <c r="W252" s="486"/>
      <c r="X252" s="487"/>
      <c r="Y252" s="486"/>
      <c r="Z252" s="487"/>
      <c r="AA252" s="402"/>
    </row>
    <row r="253" spans="2:27" x14ac:dyDescent="0.2">
      <c r="B253" s="405"/>
      <c r="C253" s="372"/>
      <c r="D253" s="372"/>
      <c r="E253" s="402"/>
      <c r="F253" s="486"/>
      <c r="G253" s="487"/>
      <c r="H253" s="486"/>
      <c r="I253" s="487"/>
      <c r="J253" s="486"/>
      <c r="K253" s="487"/>
      <c r="L253" s="486"/>
      <c r="M253" s="487"/>
      <c r="N253" s="486"/>
      <c r="O253" s="487"/>
      <c r="P253" s="486"/>
      <c r="Q253" s="487"/>
      <c r="R253" s="486"/>
      <c r="S253" s="487"/>
      <c r="T253" s="486"/>
      <c r="U253" s="487"/>
      <c r="V253" s="486"/>
      <c r="W253" s="487"/>
      <c r="X253" s="486"/>
      <c r="Y253" s="487"/>
      <c r="Z253" s="486"/>
      <c r="AA253" s="487"/>
    </row>
    <row r="254" spans="2:27" x14ac:dyDescent="0.2">
      <c r="B254" s="406"/>
      <c r="C254" s="372"/>
      <c r="D254" s="372"/>
      <c r="E254" s="486"/>
      <c r="F254" s="487"/>
      <c r="G254" s="486"/>
      <c r="H254" s="487"/>
      <c r="I254" s="486"/>
      <c r="J254" s="487"/>
      <c r="K254" s="486"/>
      <c r="L254" s="487"/>
      <c r="M254" s="486"/>
      <c r="N254" s="487"/>
      <c r="O254" s="486"/>
      <c r="P254" s="487"/>
      <c r="Q254" s="486"/>
      <c r="R254" s="487"/>
      <c r="S254" s="486"/>
      <c r="T254" s="487"/>
      <c r="U254" s="486"/>
      <c r="V254" s="487"/>
      <c r="W254" s="486"/>
      <c r="X254" s="487"/>
      <c r="Y254" s="486"/>
      <c r="Z254" s="487"/>
      <c r="AA254" s="402"/>
    </row>
    <row r="255" spans="2:27" x14ac:dyDescent="0.2">
      <c r="B255" s="405"/>
      <c r="C255" s="372"/>
      <c r="D255" s="372"/>
      <c r="E255" s="402"/>
      <c r="F255" s="486"/>
      <c r="G255" s="487"/>
      <c r="H255" s="486"/>
      <c r="I255" s="487"/>
      <c r="J255" s="486"/>
      <c r="K255" s="487"/>
      <c r="L255" s="486"/>
      <c r="M255" s="487"/>
      <c r="N255" s="486"/>
      <c r="O255" s="487"/>
      <c r="P255" s="486"/>
      <c r="Q255" s="487"/>
      <c r="R255" s="486"/>
      <c r="S255" s="487"/>
      <c r="T255" s="486"/>
      <c r="U255" s="487"/>
      <c r="V255" s="486"/>
      <c r="W255" s="487"/>
      <c r="X255" s="486"/>
      <c r="Y255" s="487"/>
      <c r="Z255" s="486"/>
      <c r="AA255" s="487"/>
    </row>
    <row r="256" spans="2:27" x14ac:dyDescent="0.2">
      <c r="B256" s="406"/>
      <c r="C256" s="372"/>
      <c r="D256" s="372"/>
      <c r="E256" s="486"/>
      <c r="F256" s="487"/>
      <c r="G256" s="486"/>
      <c r="H256" s="487"/>
      <c r="I256" s="486"/>
      <c r="J256" s="487"/>
      <c r="K256" s="486"/>
      <c r="L256" s="487"/>
      <c r="M256" s="486"/>
      <c r="N256" s="487"/>
      <c r="O256" s="486"/>
      <c r="P256" s="487"/>
      <c r="Q256" s="486"/>
      <c r="R256" s="487"/>
      <c r="S256" s="486"/>
      <c r="T256" s="487"/>
      <c r="U256" s="486"/>
      <c r="V256" s="487"/>
      <c r="W256" s="486"/>
      <c r="X256" s="487"/>
      <c r="Y256" s="486"/>
      <c r="Z256" s="487"/>
      <c r="AA256" s="402"/>
    </row>
    <row r="257" spans="2:27" x14ac:dyDescent="0.2">
      <c r="B257" s="405"/>
      <c r="C257" s="372"/>
      <c r="D257" s="372"/>
      <c r="E257" s="402"/>
      <c r="F257" s="486"/>
      <c r="G257" s="487"/>
      <c r="H257" s="486"/>
      <c r="I257" s="487"/>
      <c r="J257" s="486"/>
      <c r="K257" s="487"/>
      <c r="L257" s="486"/>
      <c r="M257" s="487"/>
      <c r="N257" s="486"/>
      <c r="O257" s="487"/>
      <c r="P257" s="486"/>
      <c r="Q257" s="487"/>
      <c r="R257" s="486"/>
      <c r="S257" s="487"/>
      <c r="T257" s="486"/>
      <c r="U257" s="487"/>
      <c r="V257" s="486"/>
      <c r="W257" s="487"/>
      <c r="X257" s="486"/>
      <c r="Y257" s="487"/>
      <c r="Z257" s="486"/>
      <c r="AA257" s="487"/>
    </row>
    <row r="258" spans="2:27" x14ac:dyDescent="0.2">
      <c r="B258" s="406"/>
      <c r="C258" s="372"/>
      <c r="D258" s="372"/>
      <c r="E258" s="486"/>
      <c r="F258" s="487"/>
      <c r="G258" s="486"/>
      <c r="H258" s="487"/>
      <c r="I258" s="486"/>
      <c r="J258" s="487"/>
      <c r="K258" s="486"/>
      <c r="L258" s="487"/>
      <c r="M258" s="486"/>
      <c r="N258" s="487"/>
      <c r="O258" s="486"/>
      <c r="P258" s="487"/>
      <c r="Q258" s="486"/>
      <c r="R258" s="487"/>
      <c r="S258" s="486"/>
      <c r="T258" s="487"/>
      <c r="U258" s="486"/>
      <c r="V258" s="487"/>
      <c r="W258" s="486"/>
      <c r="X258" s="487"/>
      <c r="Y258" s="486"/>
      <c r="Z258" s="487"/>
      <c r="AA258" s="402"/>
    </row>
    <row r="259" spans="2:27" x14ac:dyDescent="0.2">
      <c r="B259" s="405"/>
      <c r="C259" s="372"/>
      <c r="D259" s="372"/>
      <c r="E259" s="402"/>
      <c r="F259" s="486"/>
      <c r="G259" s="487"/>
      <c r="H259" s="486"/>
      <c r="I259" s="487"/>
      <c r="J259" s="486"/>
      <c r="K259" s="487"/>
      <c r="L259" s="486"/>
      <c r="M259" s="487"/>
      <c r="N259" s="486"/>
      <c r="O259" s="487"/>
      <c r="P259" s="486"/>
      <c r="Q259" s="487"/>
      <c r="R259" s="486"/>
      <c r="S259" s="487"/>
      <c r="T259" s="486"/>
      <c r="U259" s="487"/>
      <c r="V259" s="486"/>
      <c r="W259" s="487"/>
      <c r="X259" s="486"/>
      <c r="Y259" s="487"/>
      <c r="Z259" s="486"/>
      <c r="AA259" s="487"/>
    </row>
    <row r="260" spans="2:27" x14ac:dyDescent="0.2">
      <c r="B260" s="406"/>
      <c r="C260" s="372"/>
      <c r="D260" s="372"/>
      <c r="E260" s="486"/>
      <c r="F260" s="487"/>
      <c r="G260" s="486"/>
      <c r="H260" s="487"/>
      <c r="I260" s="486"/>
      <c r="J260" s="487"/>
      <c r="K260" s="486"/>
      <c r="L260" s="487"/>
      <c r="M260" s="486"/>
      <c r="N260" s="487"/>
      <c r="O260" s="486"/>
      <c r="P260" s="487"/>
      <c r="Q260" s="486"/>
      <c r="R260" s="487"/>
      <c r="S260" s="486"/>
      <c r="T260" s="487"/>
      <c r="U260" s="486"/>
      <c r="V260" s="487"/>
      <c r="W260" s="486"/>
      <c r="X260" s="487"/>
      <c r="Y260" s="486"/>
      <c r="Z260" s="487"/>
      <c r="AA260" s="402"/>
    </row>
    <row r="261" spans="2:27" x14ac:dyDescent="0.2">
      <c r="B261" s="405"/>
      <c r="C261" s="372"/>
      <c r="D261" s="372"/>
      <c r="E261" s="402"/>
      <c r="F261" s="486"/>
      <c r="G261" s="487"/>
      <c r="H261" s="486"/>
      <c r="I261" s="487"/>
      <c r="J261" s="486"/>
      <c r="K261" s="487"/>
      <c r="L261" s="486"/>
      <c r="M261" s="487"/>
      <c r="N261" s="486"/>
      <c r="O261" s="487"/>
      <c r="P261" s="486"/>
      <c r="Q261" s="487"/>
      <c r="R261" s="486"/>
      <c r="S261" s="487"/>
      <c r="T261" s="486"/>
      <c r="U261" s="487"/>
      <c r="V261" s="486"/>
      <c r="W261" s="487"/>
      <c r="X261" s="486"/>
      <c r="Y261" s="487"/>
      <c r="Z261" s="486"/>
      <c r="AA261" s="487"/>
    </row>
    <row r="262" spans="2:27" x14ac:dyDescent="0.2">
      <c r="B262" s="406"/>
      <c r="C262" s="372"/>
      <c r="D262" s="372"/>
      <c r="E262" s="486"/>
      <c r="F262" s="487"/>
      <c r="G262" s="486"/>
      <c r="H262" s="487"/>
      <c r="I262" s="486"/>
      <c r="J262" s="487"/>
      <c r="K262" s="486"/>
      <c r="L262" s="487"/>
      <c r="M262" s="486"/>
      <c r="N262" s="487"/>
      <c r="O262" s="486"/>
      <c r="P262" s="487"/>
      <c r="Q262" s="486"/>
      <c r="R262" s="487"/>
      <c r="S262" s="486"/>
      <c r="T262" s="487"/>
      <c r="U262" s="486"/>
      <c r="V262" s="487"/>
      <c r="W262" s="486"/>
      <c r="X262" s="487"/>
      <c r="Y262" s="486"/>
      <c r="Z262" s="487"/>
      <c r="AA262" s="402"/>
    </row>
    <row r="263" spans="2:27" x14ac:dyDescent="0.2">
      <c r="B263" s="405"/>
      <c r="C263" s="372"/>
      <c r="D263" s="372"/>
      <c r="E263" s="402"/>
      <c r="F263" s="486"/>
      <c r="G263" s="487"/>
      <c r="H263" s="486"/>
      <c r="I263" s="487"/>
      <c r="J263" s="486"/>
      <c r="K263" s="487"/>
      <c r="L263" s="486"/>
      <c r="M263" s="487"/>
      <c r="N263" s="486"/>
      <c r="O263" s="487"/>
      <c r="P263" s="486"/>
      <c r="Q263" s="487"/>
      <c r="R263" s="486"/>
      <c r="S263" s="487"/>
      <c r="T263" s="486"/>
      <c r="U263" s="487"/>
      <c r="V263" s="486"/>
      <c r="W263" s="487"/>
      <c r="X263" s="486"/>
      <c r="Y263" s="487"/>
      <c r="Z263" s="486"/>
      <c r="AA263" s="487"/>
    </row>
    <row r="264" spans="2:27" x14ac:dyDescent="0.2">
      <c r="B264" s="406"/>
      <c r="C264" s="372"/>
      <c r="D264" s="372"/>
      <c r="E264" s="486"/>
      <c r="F264" s="487"/>
      <c r="G264" s="486"/>
      <c r="H264" s="487"/>
      <c r="I264" s="486"/>
      <c r="J264" s="487"/>
      <c r="K264" s="486"/>
      <c r="L264" s="487"/>
      <c r="M264" s="486"/>
      <c r="N264" s="487"/>
      <c r="O264" s="486"/>
      <c r="P264" s="487"/>
      <c r="Q264" s="486"/>
      <c r="R264" s="487"/>
      <c r="S264" s="486"/>
      <c r="T264" s="487"/>
      <c r="U264" s="486"/>
      <c r="V264" s="487"/>
      <c r="W264" s="486"/>
      <c r="X264" s="487"/>
      <c r="Y264" s="486"/>
      <c r="Z264" s="487"/>
      <c r="AA264" s="402"/>
    </row>
    <row r="265" spans="2:27" x14ac:dyDescent="0.2">
      <c r="B265" s="405"/>
      <c r="C265" s="372"/>
      <c r="D265" s="372"/>
      <c r="E265" s="402"/>
      <c r="F265" s="486"/>
      <c r="G265" s="487"/>
      <c r="H265" s="486"/>
      <c r="I265" s="487"/>
      <c r="J265" s="486"/>
      <c r="K265" s="487"/>
      <c r="L265" s="486"/>
      <c r="M265" s="487"/>
      <c r="N265" s="486"/>
      <c r="O265" s="487"/>
      <c r="P265" s="486"/>
      <c r="Q265" s="487"/>
      <c r="R265" s="486"/>
      <c r="S265" s="487"/>
      <c r="T265" s="486"/>
      <c r="U265" s="487"/>
      <c r="V265" s="486"/>
      <c r="W265" s="487"/>
      <c r="X265" s="486"/>
      <c r="Y265" s="487"/>
      <c r="Z265" s="486"/>
      <c r="AA265" s="487"/>
    </row>
    <row r="266" spans="2:27" x14ac:dyDescent="0.2">
      <c r="B266" s="406"/>
      <c r="C266" s="372"/>
      <c r="D266" s="372"/>
      <c r="E266" s="486"/>
      <c r="F266" s="487"/>
      <c r="G266" s="486"/>
      <c r="H266" s="487"/>
      <c r="I266" s="486"/>
      <c r="J266" s="487"/>
      <c r="K266" s="486"/>
      <c r="L266" s="487"/>
      <c r="M266" s="486"/>
      <c r="N266" s="487"/>
      <c r="O266" s="486"/>
      <c r="P266" s="487"/>
      <c r="Q266" s="486"/>
      <c r="R266" s="487"/>
      <c r="S266" s="486"/>
      <c r="T266" s="487"/>
      <c r="U266" s="486"/>
      <c r="V266" s="487"/>
      <c r="W266" s="486"/>
      <c r="X266" s="487"/>
      <c r="Y266" s="486"/>
      <c r="Z266" s="487"/>
      <c r="AA266" s="402"/>
    </row>
    <row r="267" spans="2:27" x14ac:dyDescent="0.2">
      <c r="B267" s="405"/>
      <c r="C267" s="372"/>
      <c r="D267" s="372"/>
      <c r="E267" s="402"/>
      <c r="F267" s="486"/>
      <c r="G267" s="487"/>
      <c r="H267" s="486"/>
      <c r="I267" s="487"/>
      <c r="J267" s="486"/>
      <c r="K267" s="487"/>
      <c r="L267" s="486"/>
      <c r="M267" s="487"/>
      <c r="N267" s="486"/>
      <c r="O267" s="487"/>
      <c r="P267" s="486"/>
      <c r="Q267" s="487"/>
      <c r="R267" s="486"/>
      <c r="S267" s="487"/>
      <c r="T267" s="486"/>
      <c r="U267" s="487"/>
      <c r="V267" s="486"/>
      <c r="W267" s="487"/>
      <c r="X267" s="486"/>
      <c r="Y267" s="487"/>
      <c r="Z267" s="486"/>
      <c r="AA267" s="487"/>
    </row>
    <row r="268" spans="2:27" x14ac:dyDescent="0.2">
      <c r="B268" s="406"/>
      <c r="C268" s="372"/>
      <c r="D268" s="372"/>
      <c r="E268" s="486"/>
      <c r="F268" s="487"/>
      <c r="G268" s="486"/>
      <c r="H268" s="487"/>
      <c r="I268" s="486"/>
      <c r="J268" s="487"/>
      <c r="K268" s="486"/>
      <c r="L268" s="487"/>
      <c r="M268" s="486"/>
      <c r="N268" s="487"/>
      <c r="O268" s="486"/>
      <c r="P268" s="487"/>
      <c r="Q268" s="486"/>
      <c r="R268" s="487"/>
      <c r="S268" s="486"/>
      <c r="T268" s="487"/>
      <c r="U268" s="486"/>
      <c r="V268" s="487"/>
      <c r="W268" s="486"/>
      <c r="X268" s="487"/>
      <c r="Y268" s="486"/>
      <c r="Z268" s="487"/>
      <c r="AA268" s="402"/>
    </row>
    <row r="269" spans="2:27" x14ac:dyDescent="0.2">
      <c r="B269" s="405"/>
      <c r="C269" s="372"/>
      <c r="D269" s="372"/>
      <c r="E269" s="402"/>
      <c r="F269" s="486"/>
      <c r="G269" s="487"/>
      <c r="H269" s="486"/>
      <c r="I269" s="487"/>
      <c r="J269" s="486"/>
      <c r="K269" s="487"/>
      <c r="L269" s="486"/>
      <c r="M269" s="487"/>
      <c r="N269" s="486"/>
      <c r="O269" s="487"/>
      <c r="P269" s="486"/>
      <c r="Q269" s="487"/>
      <c r="R269" s="486"/>
      <c r="S269" s="487"/>
      <c r="T269" s="486"/>
      <c r="U269" s="487"/>
      <c r="V269" s="486"/>
      <c r="W269" s="487"/>
      <c r="X269" s="486"/>
      <c r="Y269" s="487"/>
      <c r="Z269" s="486"/>
      <c r="AA269" s="487"/>
    </row>
    <row r="270" spans="2:27" x14ac:dyDescent="0.2">
      <c r="B270" s="406"/>
      <c r="C270" s="372"/>
      <c r="D270" s="372"/>
      <c r="E270" s="486"/>
      <c r="F270" s="487"/>
      <c r="G270" s="486"/>
      <c r="H270" s="487"/>
      <c r="I270" s="486"/>
      <c r="J270" s="487"/>
      <c r="K270" s="486"/>
      <c r="L270" s="487"/>
      <c r="M270" s="486"/>
      <c r="N270" s="487"/>
      <c r="O270" s="486"/>
      <c r="P270" s="487"/>
      <c r="Q270" s="486"/>
      <c r="R270" s="487"/>
      <c r="S270" s="486"/>
      <c r="T270" s="487"/>
      <c r="U270" s="486"/>
      <c r="V270" s="487"/>
      <c r="W270" s="486"/>
      <c r="X270" s="487"/>
      <c r="Y270" s="486"/>
      <c r="Z270" s="487"/>
      <c r="AA270" s="402"/>
    </row>
    <row r="271" spans="2:27" x14ac:dyDescent="0.2">
      <c r="B271" s="405"/>
      <c r="C271" s="372"/>
      <c r="D271" s="372"/>
      <c r="E271" s="402"/>
      <c r="F271" s="486"/>
      <c r="G271" s="487"/>
      <c r="H271" s="486"/>
      <c r="I271" s="487"/>
      <c r="J271" s="486"/>
      <c r="K271" s="487"/>
      <c r="L271" s="486"/>
      <c r="M271" s="487"/>
      <c r="N271" s="486"/>
      <c r="O271" s="487"/>
      <c r="P271" s="486"/>
      <c r="Q271" s="487"/>
      <c r="R271" s="486"/>
      <c r="S271" s="487"/>
      <c r="T271" s="486"/>
      <c r="U271" s="487"/>
      <c r="V271" s="486"/>
      <c r="W271" s="487"/>
      <c r="X271" s="486"/>
      <c r="Y271" s="487"/>
      <c r="Z271" s="486"/>
      <c r="AA271" s="487"/>
    </row>
    <row r="272" spans="2:27" x14ac:dyDescent="0.2">
      <c r="B272" s="406"/>
      <c r="C272" s="372"/>
      <c r="D272" s="372"/>
      <c r="E272" s="486"/>
      <c r="F272" s="487"/>
      <c r="G272" s="486"/>
      <c r="H272" s="487"/>
      <c r="I272" s="486"/>
      <c r="J272" s="487"/>
      <c r="K272" s="486"/>
      <c r="L272" s="487"/>
      <c r="M272" s="486"/>
      <c r="N272" s="487"/>
      <c r="O272" s="486"/>
      <c r="P272" s="487"/>
      <c r="Q272" s="486"/>
      <c r="R272" s="487"/>
      <c r="S272" s="486"/>
      <c r="T272" s="487"/>
      <c r="U272" s="486"/>
      <c r="V272" s="487"/>
      <c r="W272" s="486"/>
      <c r="X272" s="487"/>
      <c r="Y272" s="486"/>
      <c r="Z272" s="487"/>
      <c r="AA272" s="402"/>
    </row>
    <row r="273" spans="2:27" x14ac:dyDescent="0.2">
      <c r="B273" s="405"/>
      <c r="C273" s="372"/>
      <c r="D273" s="372"/>
      <c r="E273" s="402"/>
      <c r="F273" s="486"/>
      <c r="G273" s="487"/>
      <c r="H273" s="486"/>
      <c r="I273" s="487"/>
      <c r="J273" s="486"/>
      <c r="K273" s="487"/>
      <c r="L273" s="486"/>
      <c r="M273" s="487"/>
      <c r="N273" s="486"/>
      <c r="O273" s="487"/>
      <c r="P273" s="486"/>
      <c r="Q273" s="487"/>
      <c r="R273" s="486"/>
      <c r="S273" s="487"/>
      <c r="T273" s="486"/>
      <c r="U273" s="487"/>
      <c r="V273" s="486"/>
      <c r="W273" s="487"/>
      <c r="X273" s="486"/>
      <c r="Y273" s="487"/>
      <c r="Z273" s="486"/>
      <c r="AA273" s="487"/>
    </row>
    <row r="274" spans="2:27" x14ac:dyDescent="0.2">
      <c r="B274" s="406"/>
      <c r="C274" s="372"/>
      <c r="D274" s="372"/>
      <c r="E274" s="486"/>
      <c r="F274" s="487"/>
      <c r="G274" s="486"/>
      <c r="H274" s="487"/>
      <c r="I274" s="486"/>
      <c r="J274" s="487"/>
      <c r="K274" s="486"/>
      <c r="L274" s="487"/>
      <c r="M274" s="486"/>
      <c r="N274" s="487"/>
      <c r="O274" s="486"/>
      <c r="P274" s="487"/>
      <c r="Q274" s="486"/>
      <c r="R274" s="487"/>
      <c r="S274" s="486"/>
      <c r="T274" s="487"/>
      <c r="U274" s="486"/>
      <c r="V274" s="487"/>
      <c r="W274" s="486"/>
      <c r="X274" s="487"/>
      <c r="Y274" s="486"/>
      <c r="Z274" s="487"/>
      <c r="AA274" s="402"/>
    </row>
    <row r="275" spans="2:27" x14ac:dyDescent="0.2">
      <c r="B275" s="405"/>
      <c r="C275" s="372"/>
      <c r="D275" s="372"/>
      <c r="E275" s="402"/>
      <c r="F275" s="486"/>
      <c r="G275" s="487"/>
      <c r="H275" s="486"/>
      <c r="I275" s="487"/>
      <c r="J275" s="486"/>
      <c r="K275" s="487"/>
      <c r="L275" s="486"/>
      <c r="M275" s="487"/>
      <c r="N275" s="486"/>
      <c r="O275" s="487"/>
      <c r="P275" s="486"/>
      <c r="Q275" s="487"/>
      <c r="R275" s="486"/>
      <c r="S275" s="487"/>
      <c r="T275" s="486"/>
      <c r="U275" s="487"/>
      <c r="V275" s="486"/>
      <c r="W275" s="487"/>
      <c r="X275" s="486"/>
      <c r="Y275" s="487"/>
      <c r="Z275" s="486"/>
      <c r="AA275" s="487"/>
    </row>
    <row r="276" spans="2:27" x14ac:dyDescent="0.2">
      <c r="B276" s="406"/>
      <c r="C276" s="372"/>
      <c r="D276" s="372"/>
      <c r="E276" s="486"/>
      <c r="F276" s="487"/>
      <c r="G276" s="486"/>
      <c r="H276" s="487"/>
      <c r="I276" s="486"/>
      <c r="J276" s="487"/>
      <c r="K276" s="486"/>
      <c r="L276" s="487"/>
      <c r="M276" s="486"/>
      <c r="N276" s="487"/>
      <c r="O276" s="486"/>
      <c r="P276" s="487"/>
      <c r="Q276" s="486"/>
      <c r="R276" s="487"/>
      <c r="S276" s="486"/>
      <c r="T276" s="487"/>
      <c r="U276" s="486"/>
      <c r="V276" s="487"/>
      <c r="W276" s="486"/>
      <c r="X276" s="487"/>
      <c r="Y276" s="486"/>
      <c r="Z276" s="487"/>
      <c r="AA276" s="402"/>
    </row>
    <row r="277" spans="2:27" x14ac:dyDescent="0.2">
      <c r="B277" s="405"/>
      <c r="C277" s="372"/>
      <c r="D277" s="372"/>
      <c r="E277" s="402"/>
      <c r="F277" s="486"/>
      <c r="G277" s="487"/>
      <c r="H277" s="486"/>
      <c r="I277" s="487"/>
      <c r="J277" s="486"/>
      <c r="K277" s="487"/>
      <c r="L277" s="486"/>
      <c r="M277" s="487"/>
      <c r="N277" s="486"/>
      <c r="O277" s="487"/>
      <c r="P277" s="486"/>
      <c r="Q277" s="487"/>
      <c r="R277" s="486"/>
      <c r="S277" s="487"/>
      <c r="T277" s="486"/>
      <c r="U277" s="487"/>
      <c r="V277" s="486"/>
      <c r="W277" s="487"/>
      <c r="X277" s="486"/>
      <c r="Y277" s="487"/>
      <c r="Z277" s="486"/>
      <c r="AA277" s="487"/>
    </row>
    <row r="278" spans="2:27" x14ac:dyDescent="0.2">
      <c r="B278" s="406"/>
      <c r="C278" s="372"/>
      <c r="D278" s="372"/>
      <c r="E278" s="486"/>
      <c r="F278" s="487"/>
      <c r="G278" s="486"/>
      <c r="H278" s="487"/>
      <c r="I278" s="486"/>
      <c r="J278" s="487"/>
      <c r="K278" s="486"/>
      <c r="L278" s="487"/>
      <c r="M278" s="486"/>
      <c r="N278" s="487"/>
      <c r="O278" s="486"/>
      <c r="P278" s="487"/>
      <c r="Q278" s="486"/>
      <c r="R278" s="487"/>
      <c r="S278" s="486"/>
      <c r="T278" s="487"/>
      <c r="U278" s="486"/>
      <c r="V278" s="487"/>
      <c r="W278" s="486"/>
      <c r="X278" s="487"/>
      <c r="Y278" s="486"/>
      <c r="Z278" s="487"/>
      <c r="AA278" s="402"/>
    </row>
    <row r="279" spans="2:27" x14ac:dyDescent="0.2">
      <c r="B279" s="405"/>
      <c r="C279" s="372"/>
      <c r="D279" s="372"/>
      <c r="E279" s="402"/>
      <c r="F279" s="486"/>
      <c r="G279" s="487"/>
      <c r="H279" s="486"/>
      <c r="I279" s="487"/>
      <c r="J279" s="486"/>
      <c r="K279" s="487"/>
      <c r="L279" s="486"/>
      <c r="M279" s="487"/>
      <c r="N279" s="486"/>
      <c r="O279" s="487"/>
      <c r="P279" s="486"/>
      <c r="Q279" s="487"/>
      <c r="R279" s="486"/>
      <c r="S279" s="487"/>
      <c r="T279" s="486"/>
      <c r="U279" s="487"/>
      <c r="V279" s="486"/>
      <c r="W279" s="487"/>
      <c r="X279" s="486"/>
      <c r="Y279" s="487"/>
      <c r="Z279" s="486"/>
      <c r="AA279" s="487"/>
    </row>
    <row r="280" spans="2:27" x14ac:dyDescent="0.2">
      <c r="B280" s="406"/>
      <c r="C280" s="372"/>
      <c r="D280" s="372"/>
      <c r="E280" s="486"/>
      <c r="F280" s="487"/>
      <c r="G280" s="486"/>
      <c r="H280" s="487"/>
      <c r="I280" s="486"/>
      <c r="J280" s="487"/>
      <c r="K280" s="486"/>
      <c r="L280" s="487"/>
      <c r="M280" s="486"/>
      <c r="N280" s="487"/>
      <c r="O280" s="486"/>
      <c r="P280" s="487"/>
      <c r="Q280" s="486"/>
      <c r="R280" s="487"/>
      <c r="S280" s="486"/>
      <c r="T280" s="487"/>
      <c r="U280" s="486"/>
      <c r="V280" s="487"/>
      <c r="W280" s="486"/>
      <c r="X280" s="487"/>
      <c r="Y280" s="486"/>
      <c r="Z280" s="487"/>
      <c r="AA280" s="402"/>
    </row>
    <row r="281" spans="2:27" x14ac:dyDescent="0.2">
      <c r="B281" s="405"/>
      <c r="C281" s="372"/>
      <c r="D281" s="372"/>
      <c r="E281" s="402"/>
      <c r="F281" s="486"/>
      <c r="G281" s="487"/>
      <c r="H281" s="486"/>
      <c r="I281" s="487"/>
      <c r="J281" s="486"/>
      <c r="K281" s="487"/>
      <c r="L281" s="486"/>
      <c r="M281" s="487"/>
      <c r="N281" s="486"/>
      <c r="O281" s="487"/>
      <c r="P281" s="486"/>
      <c r="Q281" s="487"/>
      <c r="R281" s="486"/>
      <c r="S281" s="487"/>
      <c r="T281" s="486"/>
      <c r="U281" s="487"/>
      <c r="V281" s="486"/>
      <c r="W281" s="487"/>
      <c r="X281" s="486"/>
      <c r="Y281" s="487"/>
      <c r="Z281" s="486"/>
      <c r="AA281" s="487"/>
    </row>
    <row r="282" spans="2:27" x14ac:dyDescent="0.2">
      <c r="B282" s="406"/>
      <c r="C282" s="372"/>
      <c r="D282" s="372"/>
      <c r="E282" s="486"/>
      <c r="F282" s="487"/>
      <c r="G282" s="486"/>
      <c r="H282" s="487"/>
      <c r="I282" s="486"/>
      <c r="J282" s="487"/>
      <c r="K282" s="486"/>
      <c r="L282" s="487"/>
      <c r="M282" s="486"/>
      <c r="N282" s="487"/>
      <c r="O282" s="486"/>
      <c r="P282" s="487"/>
      <c r="Q282" s="486"/>
      <c r="R282" s="487"/>
      <c r="S282" s="486"/>
      <c r="T282" s="487"/>
      <c r="U282" s="486"/>
      <c r="V282" s="487"/>
      <c r="W282" s="486"/>
      <c r="X282" s="487"/>
      <c r="Y282" s="486"/>
      <c r="Z282" s="487"/>
      <c r="AA282" s="402"/>
    </row>
    <row r="283" spans="2:27" x14ac:dyDescent="0.2">
      <c r="B283" s="405"/>
      <c r="C283" s="372"/>
      <c r="D283" s="372"/>
      <c r="E283" s="402"/>
      <c r="F283" s="486"/>
      <c r="G283" s="487"/>
      <c r="H283" s="486"/>
      <c r="I283" s="487"/>
      <c r="J283" s="486"/>
      <c r="K283" s="487"/>
      <c r="L283" s="486"/>
      <c r="M283" s="487"/>
      <c r="N283" s="486"/>
      <c r="O283" s="487"/>
      <c r="P283" s="486"/>
      <c r="Q283" s="487"/>
      <c r="R283" s="486"/>
      <c r="S283" s="487"/>
      <c r="T283" s="486"/>
      <c r="U283" s="487"/>
      <c r="V283" s="486"/>
      <c r="W283" s="487"/>
      <c r="X283" s="486"/>
      <c r="Y283" s="487"/>
      <c r="Z283" s="486"/>
      <c r="AA283" s="487"/>
    </row>
    <row r="284" spans="2:27" x14ac:dyDescent="0.2">
      <c r="B284" s="406"/>
      <c r="C284" s="372"/>
      <c r="D284" s="372"/>
      <c r="E284" s="486"/>
      <c r="F284" s="487"/>
      <c r="G284" s="486"/>
      <c r="H284" s="487"/>
      <c r="I284" s="486"/>
      <c r="J284" s="487"/>
      <c r="K284" s="486"/>
      <c r="L284" s="487"/>
      <c r="M284" s="486"/>
      <c r="N284" s="487"/>
      <c r="O284" s="486"/>
      <c r="P284" s="487"/>
      <c r="Q284" s="486"/>
      <c r="R284" s="487"/>
      <c r="S284" s="486"/>
      <c r="T284" s="487"/>
      <c r="U284" s="486"/>
      <c r="V284" s="487"/>
      <c r="W284" s="486"/>
      <c r="X284" s="487"/>
      <c r="Y284" s="486"/>
      <c r="Z284" s="487"/>
      <c r="AA284" s="402"/>
    </row>
    <row r="285" spans="2:27" x14ac:dyDescent="0.2">
      <c r="B285" s="405"/>
      <c r="C285" s="372"/>
      <c r="D285" s="372"/>
      <c r="E285" s="402"/>
      <c r="F285" s="486"/>
      <c r="G285" s="487"/>
      <c r="H285" s="486"/>
      <c r="I285" s="487"/>
      <c r="J285" s="486"/>
      <c r="K285" s="487"/>
      <c r="L285" s="486"/>
      <c r="M285" s="487"/>
      <c r="N285" s="486"/>
      <c r="O285" s="487"/>
      <c r="P285" s="486"/>
      <c r="Q285" s="487"/>
      <c r="R285" s="486"/>
      <c r="S285" s="487"/>
      <c r="T285" s="486"/>
      <c r="U285" s="487"/>
      <c r="V285" s="486"/>
      <c r="W285" s="487"/>
      <c r="X285" s="486"/>
      <c r="Y285" s="487"/>
      <c r="Z285" s="486"/>
      <c r="AA285" s="487"/>
    </row>
    <row r="286" spans="2:27" x14ac:dyDescent="0.2">
      <c r="B286" s="406"/>
      <c r="C286" s="372"/>
      <c r="D286" s="372"/>
      <c r="E286" s="486"/>
      <c r="F286" s="487"/>
      <c r="G286" s="486"/>
      <c r="H286" s="487"/>
      <c r="I286" s="486"/>
      <c r="J286" s="487"/>
      <c r="K286" s="486"/>
      <c r="L286" s="487"/>
      <c r="M286" s="486"/>
      <c r="N286" s="487"/>
      <c r="O286" s="486"/>
      <c r="P286" s="487"/>
      <c r="Q286" s="486"/>
      <c r="R286" s="487"/>
      <c r="S286" s="486"/>
      <c r="T286" s="487"/>
      <c r="U286" s="486"/>
      <c r="V286" s="487"/>
      <c r="W286" s="486"/>
      <c r="X286" s="487"/>
      <c r="Y286" s="486"/>
      <c r="Z286" s="487"/>
      <c r="AA286" s="402"/>
    </row>
    <row r="287" spans="2:27" x14ac:dyDescent="0.2">
      <c r="B287" s="405"/>
      <c r="C287" s="372"/>
      <c r="D287" s="372"/>
      <c r="E287" s="402"/>
      <c r="F287" s="486"/>
      <c r="G287" s="487"/>
      <c r="H287" s="486"/>
      <c r="I287" s="487"/>
      <c r="J287" s="486"/>
      <c r="K287" s="487"/>
      <c r="L287" s="486"/>
      <c r="M287" s="487"/>
      <c r="N287" s="486"/>
      <c r="O287" s="487"/>
      <c r="P287" s="486"/>
      <c r="Q287" s="487"/>
      <c r="R287" s="486"/>
      <c r="S287" s="487"/>
      <c r="T287" s="486"/>
      <c r="U287" s="487"/>
      <c r="V287" s="486"/>
      <c r="W287" s="487"/>
      <c r="X287" s="486"/>
      <c r="Y287" s="487"/>
      <c r="Z287" s="486"/>
      <c r="AA287" s="487"/>
    </row>
    <row r="288" spans="2:27" x14ac:dyDescent="0.2">
      <c r="B288" s="406"/>
      <c r="C288" s="372"/>
      <c r="D288" s="372"/>
      <c r="E288" s="486"/>
      <c r="F288" s="487"/>
      <c r="G288" s="486"/>
      <c r="H288" s="487"/>
      <c r="I288" s="486"/>
      <c r="J288" s="487"/>
      <c r="K288" s="486"/>
      <c r="L288" s="487"/>
      <c r="M288" s="486"/>
      <c r="N288" s="487"/>
      <c r="O288" s="486"/>
      <c r="P288" s="487"/>
      <c r="Q288" s="486"/>
      <c r="R288" s="487"/>
      <c r="S288" s="486"/>
      <c r="T288" s="487"/>
      <c r="U288" s="486"/>
      <c r="V288" s="487"/>
      <c r="W288" s="486"/>
      <c r="X288" s="487"/>
      <c r="Y288" s="486"/>
      <c r="Z288" s="487"/>
      <c r="AA288" s="402"/>
    </row>
    <row r="289" spans="2:27" x14ac:dyDescent="0.2">
      <c r="B289" s="405"/>
      <c r="C289" s="372"/>
      <c r="D289" s="372"/>
      <c r="E289" s="402"/>
      <c r="F289" s="486"/>
      <c r="G289" s="487"/>
      <c r="H289" s="486"/>
      <c r="I289" s="487"/>
      <c r="J289" s="486"/>
      <c r="K289" s="487"/>
      <c r="L289" s="486"/>
      <c r="M289" s="487"/>
      <c r="N289" s="486"/>
      <c r="O289" s="487"/>
      <c r="P289" s="486"/>
      <c r="Q289" s="487"/>
      <c r="R289" s="486"/>
      <c r="S289" s="487"/>
      <c r="T289" s="486"/>
      <c r="U289" s="487"/>
      <c r="V289" s="486"/>
      <c r="W289" s="487"/>
      <c r="X289" s="486"/>
      <c r="Y289" s="487"/>
      <c r="Z289" s="486"/>
      <c r="AA289" s="487"/>
    </row>
    <row r="290" spans="2:27" x14ac:dyDescent="0.2">
      <c r="B290" s="406"/>
      <c r="C290" s="372"/>
      <c r="D290" s="372"/>
      <c r="E290" s="486"/>
      <c r="F290" s="487"/>
      <c r="G290" s="486"/>
      <c r="H290" s="487"/>
      <c r="I290" s="486"/>
      <c r="J290" s="487"/>
      <c r="K290" s="486"/>
      <c r="L290" s="487"/>
      <c r="M290" s="486"/>
      <c r="N290" s="487"/>
      <c r="O290" s="486"/>
      <c r="P290" s="487"/>
      <c r="Q290" s="486"/>
      <c r="R290" s="487"/>
      <c r="S290" s="486"/>
      <c r="T290" s="487"/>
      <c r="U290" s="486"/>
      <c r="V290" s="487"/>
      <c r="W290" s="486"/>
      <c r="X290" s="487"/>
      <c r="Y290" s="486"/>
      <c r="Z290" s="487"/>
      <c r="AA290" s="402"/>
    </row>
    <row r="291" spans="2:27" x14ac:dyDescent="0.2">
      <c r="B291" s="405"/>
      <c r="C291" s="372"/>
      <c r="D291" s="372"/>
      <c r="E291" s="402"/>
      <c r="F291" s="486"/>
      <c r="G291" s="487"/>
      <c r="H291" s="486"/>
      <c r="I291" s="487"/>
      <c r="J291" s="486"/>
      <c r="K291" s="487"/>
      <c r="L291" s="486"/>
      <c r="M291" s="487"/>
      <c r="N291" s="486"/>
      <c r="O291" s="487"/>
      <c r="P291" s="486"/>
      <c r="Q291" s="487"/>
      <c r="R291" s="486"/>
      <c r="S291" s="487"/>
      <c r="T291" s="486"/>
      <c r="U291" s="487"/>
      <c r="V291" s="486"/>
      <c r="W291" s="487"/>
      <c r="X291" s="486"/>
      <c r="Y291" s="487"/>
      <c r="Z291" s="486"/>
      <c r="AA291" s="487"/>
    </row>
    <row r="292" spans="2:27" x14ac:dyDescent="0.2">
      <c r="B292" s="406"/>
      <c r="C292" s="372"/>
      <c r="D292" s="372"/>
      <c r="E292" s="486"/>
      <c r="F292" s="487"/>
      <c r="G292" s="486"/>
      <c r="H292" s="487"/>
      <c r="I292" s="486"/>
      <c r="J292" s="487"/>
      <c r="K292" s="486"/>
      <c r="L292" s="487"/>
      <c r="M292" s="486"/>
      <c r="N292" s="487"/>
      <c r="O292" s="486"/>
      <c r="P292" s="487"/>
      <c r="Q292" s="486"/>
      <c r="R292" s="487"/>
      <c r="S292" s="486"/>
      <c r="T292" s="487"/>
      <c r="U292" s="486"/>
      <c r="V292" s="487"/>
      <c r="W292" s="486"/>
      <c r="X292" s="487"/>
      <c r="Y292" s="486"/>
      <c r="Z292" s="487"/>
      <c r="AA292" s="402"/>
    </row>
    <row r="293" spans="2:27" x14ac:dyDescent="0.2">
      <c r="B293" s="405"/>
      <c r="C293" s="372"/>
      <c r="D293" s="372"/>
      <c r="E293" s="402"/>
      <c r="F293" s="486"/>
      <c r="G293" s="487"/>
      <c r="H293" s="486"/>
      <c r="I293" s="487"/>
      <c r="J293" s="486"/>
      <c r="K293" s="487"/>
      <c r="L293" s="486"/>
      <c r="M293" s="487"/>
      <c r="N293" s="486"/>
      <c r="O293" s="487"/>
      <c r="P293" s="486"/>
      <c r="Q293" s="487"/>
      <c r="R293" s="486"/>
      <c r="S293" s="487"/>
      <c r="T293" s="486"/>
      <c r="U293" s="487"/>
      <c r="V293" s="486"/>
      <c r="W293" s="487"/>
      <c r="X293" s="486"/>
      <c r="Y293" s="487"/>
      <c r="Z293" s="486"/>
      <c r="AA293" s="487"/>
    </row>
    <row r="294" spans="2:27" x14ac:dyDescent="0.2">
      <c r="B294" s="406"/>
      <c r="C294" s="372"/>
      <c r="D294" s="372"/>
      <c r="E294" s="486"/>
      <c r="F294" s="487"/>
      <c r="G294" s="486"/>
      <c r="H294" s="487"/>
      <c r="I294" s="486"/>
      <c r="J294" s="487"/>
      <c r="K294" s="486"/>
      <c r="L294" s="487"/>
      <c r="M294" s="486"/>
      <c r="N294" s="487"/>
      <c r="O294" s="486"/>
      <c r="P294" s="487"/>
      <c r="Q294" s="486"/>
      <c r="R294" s="487"/>
      <c r="S294" s="486"/>
      <c r="T294" s="487"/>
      <c r="U294" s="486"/>
      <c r="V294" s="487"/>
      <c r="W294" s="486"/>
      <c r="X294" s="487"/>
      <c r="Y294" s="486"/>
      <c r="Z294" s="487"/>
      <c r="AA294" s="402"/>
    </row>
    <row r="295" spans="2:27" x14ac:dyDescent="0.2">
      <c r="B295" s="405"/>
      <c r="C295" s="372"/>
      <c r="D295" s="372"/>
      <c r="E295" s="402"/>
      <c r="F295" s="486"/>
      <c r="G295" s="487"/>
      <c r="H295" s="486"/>
      <c r="I295" s="487"/>
      <c r="J295" s="486"/>
      <c r="K295" s="487"/>
      <c r="L295" s="486"/>
      <c r="M295" s="487"/>
      <c r="N295" s="486"/>
      <c r="O295" s="487"/>
      <c r="P295" s="486"/>
      <c r="Q295" s="487"/>
      <c r="R295" s="486"/>
      <c r="S295" s="487"/>
      <c r="T295" s="486"/>
      <c r="U295" s="487"/>
      <c r="V295" s="486"/>
      <c r="W295" s="487"/>
      <c r="X295" s="486"/>
      <c r="Y295" s="487"/>
      <c r="Z295" s="486"/>
      <c r="AA295" s="487"/>
    </row>
    <row r="296" spans="2:27" x14ac:dyDescent="0.2">
      <c r="B296" s="406"/>
      <c r="C296" s="372"/>
      <c r="D296" s="372"/>
      <c r="E296" s="486"/>
      <c r="F296" s="487"/>
      <c r="G296" s="486"/>
      <c r="H296" s="487"/>
      <c r="I296" s="486"/>
      <c r="J296" s="487"/>
      <c r="K296" s="486"/>
      <c r="L296" s="487"/>
      <c r="M296" s="486"/>
      <c r="N296" s="487"/>
      <c r="O296" s="486"/>
      <c r="P296" s="487"/>
      <c r="Q296" s="486"/>
      <c r="R296" s="487"/>
      <c r="S296" s="486"/>
      <c r="T296" s="487"/>
      <c r="U296" s="486"/>
      <c r="V296" s="487"/>
      <c r="W296" s="486"/>
      <c r="X296" s="487"/>
      <c r="Y296" s="486"/>
      <c r="Z296" s="487"/>
      <c r="AA296" s="402"/>
    </row>
    <row r="297" spans="2:27" x14ac:dyDescent="0.2">
      <c r="B297" s="405"/>
      <c r="C297" s="372"/>
      <c r="D297" s="372"/>
      <c r="E297" s="402"/>
      <c r="F297" s="486"/>
      <c r="G297" s="487"/>
      <c r="H297" s="486"/>
      <c r="I297" s="487"/>
      <c r="J297" s="486"/>
      <c r="K297" s="487"/>
      <c r="L297" s="486"/>
      <c r="M297" s="487"/>
      <c r="N297" s="486"/>
      <c r="O297" s="487"/>
      <c r="P297" s="486"/>
      <c r="Q297" s="487"/>
      <c r="R297" s="486"/>
      <c r="S297" s="487"/>
      <c r="T297" s="486"/>
      <c r="U297" s="487"/>
      <c r="V297" s="486"/>
      <c r="W297" s="487"/>
      <c r="X297" s="486"/>
      <c r="Y297" s="487"/>
      <c r="Z297" s="486"/>
      <c r="AA297" s="487"/>
    </row>
    <row r="298" spans="2:27" x14ac:dyDescent="0.2">
      <c r="B298" s="406"/>
      <c r="C298" s="372"/>
      <c r="D298" s="372"/>
      <c r="E298" s="486"/>
      <c r="F298" s="487"/>
      <c r="G298" s="486"/>
      <c r="H298" s="487"/>
      <c r="I298" s="486"/>
      <c r="J298" s="487"/>
      <c r="K298" s="486"/>
      <c r="L298" s="487"/>
      <c r="M298" s="486"/>
      <c r="N298" s="487"/>
      <c r="O298" s="486"/>
      <c r="P298" s="487"/>
      <c r="Q298" s="486"/>
      <c r="R298" s="487"/>
      <c r="S298" s="486"/>
      <c r="T298" s="487"/>
      <c r="U298" s="486"/>
      <c r="V298" s="487"/>
      <c r="W298" s="486"/>
      <c r="X298" s="487"/>
      <c r="Y298" s="486"/>
      <c r="Z298" s="487"/>
      <c r="AA298" s="402"/>
    </row>
    <row r="299" spans="2:27" x14ac:dyDescent="0.2">
      <c r="B299" s="405"/>
      <c r="C299" s="372"/>
      <c r="D299" s="372"/>
      <c r="E299" s="402"/>
      <c r="F299" s="486"/>
      <c r="G299" s="487"/>
      <c r="H299" s="486"/>
      <c r="I299" s="487"/>
      <c r="J299" s="486"/>
      <c r="K299" s="487"/>
      <c r="L299" s="486"/>
      <c r="M299" s="487"/>
      <c r="N299" s="486"/>
      <c r="O299" s="487"/>
      <c r="P299" s="486"/>
      <c r="Q299" s="487"/>
      <c r="R299" s="486"/>
      <c r="S299" s="487"/>
      <c r="T299" s="486"/>
      <c r="U299" s="487"/>
      <c r="V299" s="486"/>
      <c r="W299" s="487"/>
      <c r="X299" s="486"/>
      <c r="Y299" s="487"/>
      <c r="Z299" s="486"/>
      <c r="AA299" s="487"/>
    </row>
    <row r="300" spans="2:27" x14ac:dyDescent="0.2">
      <c r="B300" s="406"/>
      <c r="C300" s="372"/>
      <c r="D300" s="372"/>
      <c r="E300" s="486"/>
      <c r="F300" s="487"/>
      <c r="G300" s="486"/>
      <c r="H300" s="487"/>
      <c r="I300" s="486"/>
      <c r="J300" s="487"/>
      <c r="K300" s="486"/>
      <c r="L300" s="487"/>
      <c r="M300" s="486"/>
      <c r="N300" s="487"/>
      <c r="O300" s="486"/>
      <c r="P300" s="487"/>
      <c r="Q300" s="486"/>
      <c r="R300" s="487"/>
      <c r="S300" s="486"/>
      <c r="T300" s="487"/>
      <c r="U300" s="486"/>
      <c r="V300" s="487"/>
      <c r="W300" s="486"/>
      <c r="X300" s="487"/>
      <c r="Y300" s="486"/>
      <c r="Z300" s="487"/>
      <c r="AA300" s="402"/>
    </row>
    <row r="301" spans="2:27" x14ac:dyDescent="0.2">
      <c r="B301" s="405"/>
      <c r="C301" s="372"/>
      <c r="D301" s="372"/>
      <c r="E301" s="402"/>
      <c r="F301" s="486"/>
      <c r="G301" s="487"/>
      <c r="H301" s="486"/>
      <c r="I301" s="487"/>
      <c r="J301" s="486"/>
      <c r="K301" s="487"/>
      <c r="L301" s="486"/>
      <c r="M301" s="487"/>
      <c r="N301" s="486"/>
      <c r="O301" s="487"/>
      <c r="P301" s="486"/>
      <c r="Q301" s="487"/>
      <c r="R301" s="486"/>
      <c r="S301" s="487"/>
      <c r="T301" s="486"/>
      <c r="U301" s="487"/>
      <c r="V301" s="486"/>
      <c r="W301" s="487"/>
      <c r="X301" s="486"/>
      <c r="Y301" s="487"/>
      <c r="Z301" s="486"/>
      <c r="AA301" s="487"/>
    </row>
    <row r="302" spans="2:27" x14ac:dyDescent="0.2">
      <c r="B302" s="406"/>
      <c r="C302" s="372"/>
      <c r="D302" s="372"/>
      <c r="E302" s="486"/>
      <c r="F302" s="487"/>
      <c r="G302" s="486"/>
      <c r="H302" s="487"/>
      <c r="I302" s="486"/>
      <c r="J302" s="487"/>
      <c r="K302" s="486"/>
      <c r="L302" s="487"/>
      <c r="M302" s="486"/>
      <c r="N302" s="487"/>
      <c r="O302" s="486"/>
      <c r="P302" s="487"/>
      <c r="Q302" s="486"/>
      <c r="R302" s="487"/>
      <c r="S302" s="486"/>
      <c r="T302" s="487"/>
      <c r="U302" s="486"/>
      <c r="V302" s="487"/>
      <c r="W302" s="486"/>
      <c r="X302" s="487"/>
      <c r="Y302" s="486"/>
      <c r="Z302" s="487"/>
      <c r="AA302" s="402"/>
    </row>
    <row r="303" spans="2:27" x14ac:dyDescent="0.2">
      <c r="B303" s="405"/>
      <c r="C303" s="372"/>
      <c r="D303" s="372"/>
      <c r="E303" s="402"/>
      <c r="F303" s="486"/>
      <c r="G303" s="487"/>
      <c r="H303" s="486"/>
      <c r="I303" s="487"/>
      <c r="J303" s="486"/>
      <c r="K303" s="487"/>
      <c r="L303" s="486"/>
      <c r="M303" s="487"/>
      <c r="N303" s="486"/>
      <c r="O303" s="487"/>
      <c r="P303" s="486"/>
      <c r="Q303" s="487"/>
      <c r="R303" s="486"/>
      <c r="S303" s="487"/>
      <c r="T303" s="486"/>
      <c r="U303" s="487"/>
      <c r="V303" s="486"/>
      <c r="W303" s="487"/>
      <c r="X303" s="486"/>
      <c r="Y303" s="487"/>
      <c r="Z303" s="486"/>
      <c r="AA303" s="487"/>
    </row>
    <row r="304" spans="2:27" x14ac:dyDescent="0.2">
      <c r="B304" s="406"/>
      <c r="C304" s="372"/>
      <c r="D304" s="372"/>
      <c r="E304" s="486"/>
      <c r="F304" s="487"/>
      <c r="G304" s="486"/>
      <c r="H304" s="487"/>
      <c r="I304" s="486"/>
      <c r="J304" s="487"/>
      <c r="K304" s="486"/>
      <c r="L304" s="487"/>
      <c r="M304" s="486"/>
      <c r="N304" s="487"/>
      <c r="O304" s="486"/>
      <c r="P304" s="487"/>
      <c r="Q304" s="486"/>
      <c r="R304" s="487"/>
      <c r="S304" s="486"/>
      <c r="T304" s="487"/>
      <c r="U304" s="486"/>
      <c r="V304" s="487"/>
      <c r="W304" s="486"/>
      <c r="X304" s="487"/>
      <c r="Y304" s="486"/>
      <c r="Z304" s="487"/>
      <c r="AA304" s="402"/>
    </row>
    <row r="305" spans="2:27" x14ac:dyDescent="0.2">
      <c r="B305" s="405"/>
      <c r="C305" s="372"/>
      <c r="D305" s="372"/>
      <c r="E305" s="402"/>
      <c r="F305" s="486"/>
      <c r="G305" s="487"/>
      <c r="H305" s="486"/>
      <c r="I305" s="487"/>
      <c r="J305" s="486"/>
      <c r="K305" s="487"/>
      <c r="L305" s="486"/>
      <c r="M305" s="487"/>
      <c r="N305" s="486"/>
      <c r="O305" s="487"/>
      <c r="P305" s="486"/>
      <c r="Q305" s="487"/>
      <c r="R305" s="486"/>
      <c r="S305" s="487"/>
      <c r="T305" s="486"/>
      <c r="U305" s="487"/>
      <c r="V305" s="486"/>
      <c r="W305" s="487"/>
      <c r="X305" s="486"/>
      <c r="Y305" s="487"/>
      <c r="Z305" s="486"/>
      <c r="AA305" s="487"/>
    </row>
    <row r="306" spans="2:27" x14ac:dyDescent="0.2">
      <c r="B306" s="406"/>
      <c r="C306" s="372"/>
      <c r="D306" s="372"/>
      <c r="E306" s="486"/>
      <c r="F306" s="487"/>
      <c r="G306" s="486"/>
      <c r="H306" s="487"/>
      <c r="I306" s="486"/>
      <c r="J306" s="487"/>
      <c r="K306" s="486"/>
      <c r="L306" s="487"/>
      <c r="M306" s="486"/>
      <c r="N306" s="487"/>
      <c r="O306" s="486"/>
      <c r="P306" s="487"/>
      <c r="Q306" s="486"/>
      <c r="R306" s="487"/>
      <c r="S306" s="486"/>
      <c r="T306" s="487"/>
      <c r="U306" s="486"/>
      <c r="V306" s="487"/>
      <c r="W306" s="486"/>
      <c r="X306" s="487"/>
      <c r="Y306" s="486"/>
      <c r="Z306" s="487"/>
      <c r="AA306" s="402"/>
    </row>
    <row r="307" spans="2:27" x14ac:dyDescent="0.2">
      <c r="B307" s="405"/>
      <c r="C307" s="372"/>
      <c r="D307" s="372"/>
      <c r="E307" s="402"/>
      <c r="F307" s="486"/>
      <c r="G307" s="487"/>
      <c r="H307" s="486"/>
      <c r="I307" s="487"/>
      <c r="J307" s="486"/>
      <c r="K307" s="487"/>
      <c r="L307" s="486"/>
      <c r="M307" s="487"/>
      <c r="N307" s="486"/>
      <c r="O307" s="487"/>
      <c r="P307" s="486"/>
      <c r="Q307" s="487"/>
      <c r="R307" s="486"/>
      <c r="S307" s="487"/>
      <c r="T307" s="486"/>
      <c r="U307" s="487"/>
      <c r="V307" s="486"/>
      <c r="W307" s="487"/>
      <c r="X307" s="486"/>
      <c r="Y307" s="487"/>
      <c r="Z307" s="486"/>
      <c r="AA307" s="487"/>
    </row>
    <row r="308" spans="2:27" x14ac:dyDescent="0.2">
      <c r="B308" s="406"/>
      <c r="C308" s="372"/>
      <c r="D308" s="372"/>
      <c r="E308" s="486"/>
      <c r="F308" s="487"/>
      <c r="G308" s="486"/>
      <c r="H308" s="487"/>
      <c r="I308" s="486"/>
      <c r="J308" s="487"/>
      <c r="K308" s="486"/>
      <c r="L308" s="487"/>
      <c r="M308" s="486"/>
      <c r="N308" s="487"/>
      <c r="O308" s="486"/>
      <c r="P308" s="487"/>
      <c r="Q308" s="486"/>
      <c r="R308" s="487"/>
      <c r="S308" s="486"/>
      <c r="T308" s="487"/>
      <c r="U308" s="486"/>
      <c r="V308" s="487"/>
      <c r="W308" s="486"/>
      <c r="X308" s="487"/>
      <c r="Y308" s="486"/>
      <c r="Z308" s="487"/>
      <c r="AA308" s="402"/>
    </row>
    <row r="309" spans="2:27" x14ac:dyDescent="0.2">
      <c r="B309" s="405"/>
      <c r="C309" s="372"/>
      <c r="D309" s="372"/>
      <c r="E309" s="402"/>
      <c r="F309" s="486"/>
      <c r="G309" s="487"/>
      <c r="H309" s="486"/>
      <c r="I309" s="487"/>
      <c r="J309" s="486"/>
      <c r="K309" s="487"/>
      <c r="L309" s="486"/>
      <c r="M309" s="487"/>
      <c r="N309" s="486"/>
      <c r="O309" s="487"/>
      <c r="P309" s="486"/>
      <c r="Q309" s="487"/>
      <c r="R309" s="486"/>
      <c r="S309" s="487"/>
      <c r="T309" s="486"/>
      <c r="U309" s="487"/>
      <c r="V309" s="486"/>
      <c r="W309" s="487"/>
      <c r="X309" s="486"/>
      <c r="Y309" s="487"/>
      <c r="Z309" s="486"/>
      <c r="AA309" s="487"/>
    </row>
    <row r="310" spans="2:27" x14ac:dyDescent="0.2">
      <c r="B310" s="406"/>
      <c r="C310" s="372"/>
      <c r="D310" s="372"/>
      <c r="E310" s="486"/>
      <c r="F310" s="487"/>
      <c r="G310" s="486"/>
      <c r="H310" s="487"/>
      <c r="I310" s="486"/>
      <c r="J310" s="487"/>
      <c r="K310" s="486"/>
      <c r="L310" s="487"/>
      <c r="M310" s="486"/>
      <c r="N310" s="487"/>
      <c r="O310" s="486"/>
      <c r="P310" s="487"/>
      <c r="Q310" s="486"/>
      <c r="R310" s="487"/>
      <c r="S310" s="486"/>
      <c r="T310" s="487"/>
      <c r="U310" s="486"/>
      <c r="V310" s="487"/>
      <c r="W310" s="486"/>
      <c r="X310" s="487"/>
      <c r="Y310" s="486"/>
      <c r="Z310" s="487"/>
      <c r="AA310" s="402"/>
    </row>
    <row r="311" spans="2:27" x14ac:dyDescent="0.2">
      <c r="B311" s="405"/>
      <c r="C311" s="372"/>
      <c r="D311" s="372"/>
      <c r="E311" s="402"/>
      <c r="F311" s="486"/>
      <c r="G311" s="487"/>
      <c r="H311" s="486"/>
      <c r="I311" s="487"/>
      <c r="J311" s="486"/>
      <c r="K311" s="487"/>
      <c r="L311" s="486"/>
      <c r="M311" s="487"/>
      <c r="N311" s="486"/>
      <c r="O311" s="487"/>
      <c r="P311" s="486"/>
      <c r="Q311" s="487"/>
      <c r="R311" s="486"/>
      <c r="S311" s="487"/>
      <c r="T311" s="486"/>
      <c r="U311" s="487"/>
      <c r="V311" s="486"/>
      <c r="W311" s="487"/>
      <c r="X311" s="486"/>
      <c r="Y311" s="487"/>
      <c r="Z311" s="486"/>
      <c r="AA311" s="487"/>
    </row>
    <row r="312" spans="2:27" x14ac:dyDescent="0.2">
      <c r="B312" s="406"/>
      <c r="C312" s="372"/>
      <c r="D312" s="372"/>
      <c r="E312" s="486"/>
      <c r="F312" s="487"/>
      <c r="G312" s="486"/>
      <c r="H312" s="487"/>
      <c r="I312" s="486"/>
      <c r="J312" s="487"/>
      <c r="K312" s="486"/>
      <c r="L312" s="487"/>
      <c r="M312" s="486"/>
      <c r="N312" s="487"/>
      <c r="O312" s="486"/>
      <c r="P312" s="487"/>
      <c r="Q312" s="486"/>
      <c r="R312" s="487"/>
      <c r="S312" s="486"/>
      <c r="T312" s="487"/>
      <c r="U312" s="486"/>
      <c r="V312" s="487"/>
      <c r="W312" s="486"/>
      <c r="X312" s="487"/>
      <c r="Y312" s="486"/>
      <c r="Z312" s="487"/>
      <c r="AA312" s="402"/>
    </row>
    <row r="313" spans="2:27" x14ac:dyDescent="0.2">
      <c r="B313" s="405"/>
      <c r="C313" s="372"/>
      <c r="D313" s="372"/>
      <c r="E313" s="402"/>
      <c r="F313" s="486"/>
      <c r="G313" s="487"/>
      <c r="H313" s="486"/>
      <c r="I313" s="487"/>
      <c r="J313" s="486"/>
      <c r="K313" s="487"/>
      <c r="L313" s="486"/>
      <c r="M313" s="487"/>
      <c r="N313" s="486"/>
      <c r="O313" s="487"/>
      <c r="P313" s="486"/>
      <c r="Q313" s="487"/>
      <c r="R313" s="486"/>
      <c r="S313" s="487"/>
      <c r="T313" s="486"/>
      <c r="U313" s="487"/>
      <c r="V313" s="486"/>
      <c r="W313" s="487"/>
      <c r="X313" s="486"/>
      <c r="Y313" s="487"/>
      <c r="Z313" s="486"/>
      <c r="AA313" s="487"/>
    </row>
    <row r="314" spans="2:27" x14ac:dyDescent="0.2">
      <c r="B314" s="406"/>
      <c r="C314" s="372"/>
      <c r="D314" s="372"/>
      <c r="E314" s="486"/>
      <c r="F314" s="487"/>
      <c r="G314" s="486"/>
      <c r="H314" s="487"/>
      <c r="I314" s="486"/>
      <c r="J314" s="487"/>
      <c r="K314" s="486"/>
      <c r="L314" s="487"/>
      <c r="M314" s="486"/>
      <c r="N314" s="487"/>
      <c r="O314" s="486"/>
      <c r="P314" s="487"/>
      <c r="Q314" s="486"/>
      <c r="R314" s="487"/>
      <c r="S314" s="486"/>
      <c r="T314" s="487"/>
      <c r="U314" s="486"/>
      <c r="V314" s="487"/>
      <c r="W314" s="486"/>
      <c r="X314" s="487"/>
      <c r="Y314" s="486"/>
      <c r="Z314" s="487"/>
      <c r="AA314" s="402"/>
    </row>
    <row r="315" spans="2:27" x14ac:dyDescent="0.2">
      <c r="B315" s="405"/>
      <c r="C315" s="372"/>
      <c r="D315" s="372"/>
      <c r="E315" s="402"/>
      <c r="F315" s="486"/>
      <c r="G315" s="487"/>
      <c r="H315" s="486"/>
      <c r="I315" s="487"/>
      <c r="J315" s="486"/>
      <c r="K315" s="487"/>
      <c r="L315" s="486"/>
      <c r="M315" s="487"/>
      <c r="N315" s="486"/>
      <c r="O315" s="487"/>
      <c r="P315" s="486"/>
      <c r="Q315" s="487"/>
      <c r="R315" s="486"/>
      <c r="S315" s="487"/>
      <c r="T315" s="486"/>
      <c r="U315" s="487"/>
      <c r="V315" s="486"/>
      <c r="W315" s="487"/>
      <c r="X315" s="486"/>
      <c r="Y315" s="487"/>
      <c r="Z315" s="486"/>
      <c r="AA315" s="487"/>
    </row>
    <row r="316" spans="2:27" x14ac:dyDescent="0.2">
      <c r="B316" s="406"/>
      <c r="C316" s="372"/>
      <c r="D316" s="372"/>
      <c r="E316" s="486"/>
      <c r="F316" s="487"/>
      <c r="G316" s="486"/>
      <c r="H316" s="487"/>
      <c r="I316" s="486"/>
      <c r="J316" s="487"/>
      <c r="K316" s="486"/>
      <c r="L316" s="487"/>
      <c r="M316" s="486"/>
      <c r="N316" s="487"/>
      <c r="O316" s="486"/>
      <c r="P316" s="487"/>
      <c r="Q316" s="486"/>
      <c r="R316" s="487"/>
      <c r="S316" s="486"/>
      <c r="T316" s="487"/>
      <c r="U316" s="486"/>
      <c r="V316" s="487"/>
      <c r="W316" s="486"/>
      <c r="X316" s="487"/>
      <c r="Y316" s="486"/>
      <c r="Z316" s="487"/>
      <c r="AA316" s="402"/>
    </row>
    <row r="317" spans="2:27" x14ac:dyDescent="0.2">
      <c r="B317" s="405"/>
      <c r="C317" s="372"/>
      <c r="D317" s="372"/>
      <c r="E317" s="402"/>
      <c r="F317" s="486"/>
      <c r="G317" s="487"/>
      <c r="H317" s="486"/>
      <c r="I317" s="487"/>
      <c r="J317" s="486"/>
      <c r="K317" s="487"/>
      <c r="L317" s="486"/>
      <c r="M317" s="487"/>
      <c r="N317" s="486"/>
      <c r="O317" s="487"/>
      <c r="P317" s="486"/>
      <c r="Q317" s="487"/>
      <c r="R317" s="486"/>
      <c r="S317" s="487"/>
      <c r="T317" s="486"/>
      <c r="U317" s="487"/>
      <c r="V317" s="486"/>
      <c r="W317" s="487"/>
      <c r="X317" s="486"/>
      <c r="Y317" s="487"/>
      <c r="Z317" s="486"/>
      <c r="AA317" s="487"/>
    </row>
    <row r="318" spans="2:27" x14ac:dyDescent="0.2">
      <c r="B318" s="406"/>
      <c r="C318" s="372"/>
      <c r="D318" s="372"/>
      <c r="E318" s="486"/>
      <c r="F318" s="487"/>
      <c r="G318" s="486"/>
      <c r="H318" s="487"/>
      <c r="I318" s="486"/>
      <c r="J318" s="487"/>
      <c r="K318" s="486"/>
      <c r="L318" s="487"/>
      <c r="M318" s="486"/>
      <c r="N318" s="487"/>
      <c r="O318" s="486"/>
      <c r="P318" s="487"/>
      <c r="Q318" s="486"/>
      <c r="R318" s="487"/>
      <c r="S318" s="486"/>
      <c r="T318" s="487"/>
      <c r="U318" s="486"/>
      <c r="V318" s="487"/>
      <c r="W318" s="486"/>
      <c r="X318" s="487"/>
      <c r="Y318" s="486"/>
      <c r="Z318" s="487"/>
      <c r="AA318" s="402"/>
    </row>
    <row r="319" spans="2:27" x14ac:dyDescent="0.2">
      <c r="B319" s="405"/>
      <c r="C319" s="372"/>
      <c r="D319" s="372"/>
      <c r="E319" s="402"/>
      <c r="F319" s="486"/>
      <c r="G319" s="487"/>
      <c r="H319" s="486"/>
      <c r="I319" s="487"/>
      <c r="J319" s="486"/>
      <c r="K319" s="487"/>
      <c r="L319" s="486"/>
      <c r="M319" s="487"/>
      <c r="N319" s="486"/>
      <c r="O319" s="487"/>
      <c r="P319" s="486"/>
      <c r="Q319" s="487"/>
      <c r="R319" s="486"/>
      <c r="S319" s="487"/>
      <c r="T319" s="486"/>
      <c r="U319" s="487"/>
      <c r="V319" s="486"/>
      <c r="W319" s="487"/>
      <c r="X319" s="486"/>
      <c r="Y319" s="487"/>
      <c r="Z319" s="486"/>
      <c r="AA319" s="487"/>
    </row>
    <row r="320" spans="2:27" x14ac:dyDescent="0.2">
      <c r="B320" s="406"/>
      <c r="C320" s="372"/>
      <c r="D320" s="372"/>
      <c r="E320" s="486"/>
      <c r="F320" s="487"/>
      <c r="G320" s="486"/>
      <c r="H320" s="487"/>
      <c r="I320" s="486"/>
      <c r="J320" s="487"/>
      <c r="K320" s="486"/>
      <c r="L320" s="487"/>
      <c r="M320" s="486"/>
      <c r="N320" s="487"/>
      <c r="O320" s="486"/>
      <c r="P320" s="487"/>
      <c r="Q320" s="486"/>
      <c r="R320" s="487"/>
      <c r="S320" s="486"/>
      <c r="T320" s="487"/>
      <c r="U320" s="486"/>
      <c r="V320" s="487"/>
      <c r="W320" s="486"/>
      <c r="X320" s="487"/>
      <c r="Y320" s="486"/>
      <c r="Z320" s="487"/>
      <c r="AA320" s="402"/>
    </row>
    <row r="321" spans="2:27" x14ac:dyDescent="0.2">
      <c r="B321" s="405"/>
      <c r="C321" s="372"/>
      <c r="D321" s="372"/>
      <c r="E321" s="402"/>
      <c r="F321" s="486"/>
      <c r="G321" s="487"/>
      <c r="H321" s="486"/>
      <c r="I321" s="487"/>
      <c r="J321" s="486"/>
      <c r="K321" s="487"/>
      <c r="L321" s="486"/>
      <c r="M321" s="487"/>
      <c r="N321" s="486"/>
      <c r="O321" s="487"/>
      <c r="P321" s="486"/>
      <c r="Q321" s="487"/>
      <c r="R321" s="486"/>
      <c r="S321" s="487"/>
      <c r="T321" s="486"/>
      <c r="U321" s="487"/>
      <c r="V321" s="486"/>
      <c r="W321" s="487"/>
      <c r="X321" s="486"/>
      <c r="Y321" s="487"/>
      <c r="Z321" s="486"/>
      <c r="AA321" s="487"/>
    </row>
    <row r="322" spans="2:27" x14ac:dyDescent="0.2">
      <c r="B322" s="406"/>
      <c r="C322" s="372"/>
      <c r="D322" s="372"/>
      <c r="E322" s="486"/>
      <c r="F322" s="487"/>
      <c r="G322" s="486"/>
      <c r="H322" s="487"/>
      <c r="I322" s="486"/>
      <c r="J322" s="487"/>
      <c r="K322" s="486"/>
      <c r="L322" s="487"/>
      <c r="M322" s="486"/>
      <c r="N322" s="487"/>
      <c r="O322" s="486"/>
      <c r="P322" s="487"/>
      <c r="Q322" s="486"/>
      <c r="R322" s="487"/>
      <c r="S322" s="486"/>
      <c r="T322" s="487"/>
      <c r="U322" s="486"/>
      <c r="V322" s="487"/>
      <c r="W322" s="486"/>
      <c r="X322" s="487"/>
      <c r="Y322" s="486"/>
      <c r="Z322" s="487"/>
      <c r="AA322" s="402"/>
    </row>
    <row r="323" spans="2:27" x14ac:dyDescent="0.2">
      <c r="B323" s="405"/>
      <c r="C323" s="372"/>
      <c r="D323" s="372"/>
      <c r="E323" s="402"/>
      <c r="F323" s="486"/>
      <c r="G323" s="487"/>
      <c r="H323" s="486"/>
      <c r="I323" s="487"/>
      <c r="J323" s="486"/>
      <c r="K323" s="487"/>
      <c r="L323" s="486"/>
      <c r="M323" s="487"/>
      <c r="N323" s="486"/>
      <c r="O323" s="487"/>
      <c r="P323" s="486"/>
      <c r="Q323" s="487"/>
      <c r="R323" s="486"/>
      <c r="S323" s="487"/>
      <c r="T323" s="486"/>
      <c r="U323" s="487"/>
      <c r="V323" s="486"/>
      <c r="W323" s="487"/>
      <c r="X323" s="486"/>
      <c r="Y323" s="487"/>
      <c r="Z323" s="486"/>
      <c r="AA323" s="487"/>
    </row>
    <row r="324" spans="2:27" x14ac:dyDescent="0.2">
      <c r="B324" s="406"/>
      <c r="C324" s="372"/>
      <c r="D324" s="372"/>
      <c r="E324" s="486"/>
      <c r="F324" s="487"/>
      <c r="G324" s="486"/>
      <c r="H324" s="487"/>
      <c r="I324" s="486"/>
      <c r="J324" s="487"/>
      <c r="K324" s="486"/>
      <c r="L324" s="487"/>
      <c r="M324" s="486"/>
      <c r="N324" s="487"/>
      <c r="O324" s="486"/>
      <c r="P324" s="487"/>
      <c r="Q324" s="486"/>
      <c r="R324" s="487"/>
      <c r="S324" s="486"/>
      <c r="T324" s="487"/>
      <c r="U324" s="486"/>
      <c r="V324" s="487"/>
      <c r="W324" s="486"/>
      <c r="X324" s="487"/>
      <c r="Y324" s="486"/>
      <c r="Z324" s="487"/>
      <c r="AA324" s="402"/>
    </row>
    <row r="325" spans="2:27" x14ac:dyDescent="0.2">
      <c r="B325" s="405"/>
      <c r="C325" s="372"/>
      <c r="D325" s="372"/>
      <c r="E325" s="402"/>
      <c r="F325" s="486"/>
      <c r="G325" s="487"/>
      <c r="H325" s="486"/>
      <c r="I325" s="487"/>
      <c r="J325" s="486"/>
      <c r="K325" s="487"/>
      <c r="L325" s="486"/>
      <c r="M325" s="487"/>
      <c r="N325" s="486"/>
      <c r="O325" s="487"/>
      <c r="P325" s="486"/>
      <c r="Q325" s="487"/>
      <c r="R325" s="486"/>
      <c r="S325" s="487"/>
      <c r="T325" s="486"/>
      <c r="U325" s="487"/>
      <c r="V325" s="486"/>
      <c r="W325" s="487"/>
      <c r="X325" s="486"/>
      <c r="Y325" s="487"/>
      <c r="Z325" s="486"/>
      <c r="AA325" s="487"/>
    </row>
    <row r="326" spans="2:27" x14ac:dyDescent="0.2">
      <c r="B326" s="406"/>
      <c r="C326" s="372"/>
      <c r="D326" s="372"/>
      <c r="E326" s="486"/>
      <c r="F326" s="487"/>
      <c r="G326" s="486"/>
      <c r="H326" s="487"/>
      <c r="I326" s="486"/>
      <c r="J326" s="487"/>
      <c r="K326" s="486"/>
      <c r="L326" s="487"/>
      <c r="M326" s="486"/>
      <c r="N326" s="487"/>
      <c r="O326" s="486"/>
      <c r="P326" s="487"/>
      <c r="Q326" s="486"/>
      <c r="R326" s="487"/>
      <c r="S326" s="486"/>
      <c r="T326" s="487"/>
      <c r="U326" s="486"/>
      <c r="V326" s="487"/>
      <c r="W326" s="486"/>
      <c r="X326" s="487"/>
      <c r="Y326" s="486"/>
      <c r="Z326" s="487"/>
      <c r="AA326" s="402"/>
    </row>
    <row r="327" spans="2:27" x14ac:dyDescent="0.2">
      <c r="B327" s="405"/>
      <c r="C327" s="372"/>
      <c r="D327" s="372"/>
      <c r="E327" s="402"/>
      <c r="F327" s="486"/>
      <c r="G327" s="487"/>
      <c r="H327" s="486"/>
      <c r="I327" s="487"/>
      <c r="J327" s="486"/>
      <c r="K327" s="487"/>
      <c r="L327" s="486"/>
      <c r="M327" s="487"/>
      <c r="N327" s="486"/>
      <c r="O327" s="487"/>
      <c r="P327" s="486"/>
      <c r="Q327" s="487"/>
      <c r="R327" s="486"/>
      <c r="S327" s="487"/>
      <c r="T327" s="486"/>
      <c r="U327" s="487"/>
      <c r="V327" s="486"/>
      <c r="W327" s="487"/>
      <c r="X327" s="486"/>
      <c r="Y327" s="487"/>
      <c r="Z327" s="486"/>
      <c r="AA327" s="487"/>
    </row>
    <row r="328" spans="2:27" x14ac:dyDescent="0.2">
      <c r="B328" s="406"/>
      <c r="C328" s="372"/>
      <c r="D328" s="372"/>
      <c r="E328" s="486"/>
      <c r="F328" s="487"/>
      <c r="G328" s="486"/>
      <c r="H328" s="487"/>
      <c r="I328" s="486"/>
      <c r="J328" s="487"/>
      <c r="K328" s="486"/>
      <c r="L328" s="487"/>
      <c r="M328" s="486"/>
      <c r="N328" s="487"/>
      <c r="O328" s="486"/>
      <c r="P328" s="487"/>
      <c r="Q328" s="486"/>
      <c r="R328" s="487"/>
      <c r="S328" s="486"/>
      <c r="T328" s="487"/>
      <c r="U328" s="486"/>
      <c r="V328" s="487"/>
      <c r="W328" s="486"/>
      <c r="X328" s="487"/>
      <c r="Y328" s="486"/>
      <c r="Z328" s="487"/>
      <c r="AA328" s="402"/>
    </row>
    <row r="329" spans="2:27" x14ac:dyDescent="0.2">
      <c r="B329" s="405"/>
      <c r="C329" s="372"/>
      <c r="D329" s="372"/>
      <c r="E329" s="402"/>
      <c r="F329" s="486"/>
      <c r="G329" s="487"/>
      <c r="H329" s="486"/>
      <c r="I329" s="487"/>
      <c r="J329" s="486"/>
      <c r="K329" s="487"/>
      <c r="L329" s="486"/>
      <c r="M329" s="487"/>
      <c r="N329" s="486"/>
      <c r="O329" s="487"/>
      <c r="P329" s="486"/>
      <c r="Q329" s="487"/>
      <c r="R329" s="486"/>
      <c r="S329" s="487"/>
      <c r="T329" s="486"/>
      <c r="U329" s="487"/>
      <c r="V329" s="486"/>
      <c r="W329" s="487"/>
      <c r="X329" s="486"/>
      <c r="Y329" s="487"/>
      <c r="Z329" s="486"/>
      <c r="AA329" s="487"/>
    </row>
    <row r="330" spans="2:27" x14ac:dyDescent="0.2">
      <c r="B330" s="406"/>
      <c r="C330" s="372"/>
      <c r="D330" s="372"/>
      <c r="E330" s="486"/>
      <c r="F330" s="487"/>
      <c r="G330" s="486"/>
      <c r="H330" s="487"/>
      <c r="I330" s="486"/>
      <c r="J330" s="487"/>
      <c r="K330" s="486"/>
      <c r="L330" s="487"/>
      <c r="M330" s="486"/>
      <c r="N330" s="487"/>
      <c r="O330" s="486"/>
      <c r="P330" s="487"/>
      <c r="Q330" s="486"/>
      <c r="R330" s="487"/>
      <c r="S330" s="486"/>
      <c r="T330" s="487"/>
      <c r="U330" s="486"/>
      <c r="V330" s="487"/>
      <c r="W330" s="486"/>
      <c r="X330" s="487"/>
      <c r="Y330" s="486"/>
      <c r="Z330" s="487"/>
      <c r="AA330" s="402"/>
    </row>
    <row r="331" spans="2:27" x14ac:dyDescent="0.2">
      <c r="B331" s="405"/>
      <c r="C331" s="372"/>
      <c r="D331" s="372"/>
      <c r="E331" s="402"/>
      <c r="F331" s="486"/>
      <c r="G331" s="487"/>
      <c r="H331" s="486"/>
      <c r="I331" s="487"/>
      <c r="J331" s="486"/>
      <c r="K331" s="487"/>
      <c r="L331" s="486"/>
      <c r="M331" s="487"/>
      <c r="N331" s="486"/>
      <c r="O331" s="487"/>
      <c r="P331" s="486"/>
      <c r="Q331" s="487"/>
      <c r="R331" s="486"/>
      <c r="S331" s="487"/>
      <c r="T331" s="486"/>
      <c r="U331" s="487"/>
      <c r="V331" s="486"/>
      <c r="W331" s="487"/>
      <c r="X331" s="486"/>
      <c r="Y331" s="487"/>
      <c r="Z331" s="486"/>
      <c r="AA331" s="487"/>
    </row>
    <row r="332" spans="2:27" x14ac:dyDescent="0.2">
      <c r="B332" s="406"/>
      <c r="C332" s="372"/>
      <c r="D332" s="372"/>
      <c r="E332" s="486"/>
      <c r="F332" s="487"/>
      <c r="G332" s="486"/>
      <c r="H332" s="487"/>
      <c r="I332" s="486"/>
      <c r="J332" s="487"/>
      <c r="K332" s="486"/>
      <c r="L332" s="487"/>
      <c r="M332" s="486"/>
      <c r="N332" s="487"/>
      <c r="O332" s="486"/>
      <c r="P332" s="487"/>
      <c r="Q332" s="486"/>
      <c r="R332" s="487"/>
      <c r="S332" s="486"/>
      <c r="T332" s="487"/>
      <c r="U332" s="486"/>
      <c r="V332" s="487"/>
      <c r="W332" s="486"/>
      <c r="X332" s="487"/>
      <c r="Y332" s="486"/>
      <c r="Z332" s="487"/>
      <c r="AA332" s="402"/>
    </row>
    <row r="333" spans="2:27" x14ac:dyDescent="0.2">
      <c r="B333" s="405"/>
      <c r="C333" s="372"/>
      <c r="D333" s="372"/>
      <c r="E333" s="402"/>
      <c r="F333" s="486"/>
      <c r="G333" s="487"/>
      <c r="H333" s="486"/>
      <c r="I333" s="487"/>
      <c r="J333" s="486"/>
      <c r="K333" s="487"/>
      <c r="L333" s="486"/>
      <c r="M333" s="487"/>
      <c r="N333" s="486"/>
      <c r="O333" s="487"/>
      <c r="P333" s="486"/>
      <c r="Q333" s="487"/>
      <c r="R333" s="486"/>
      <c r="S333" s="487"/>
      <c r="T333" s="486"/>
      <c r="U333" s="487"/>
      <c r="V333" s="486"/>
      <c r="W333" s="487"/>
      <c r="X333" s="486"/>
      <c r="Y333" s="487"/>
      <c r="Z333" s="486"/>
      <c r="AA333" s="487"/>
    </row>
    <row r="334" spans="2:27" x14ac:dyDescent="0.2">
      <c r="B334" s="406"/>
      <c r="C334" s="372"/>
      <c r="D334" s="372"/>
      <c r="E334" s="486"/>
      <c r="F334" s="487"/>
      <c r="G334" s="486"/>
      <c r="H334" s="487"/>
      <c r="I334" s="486"/>
      <c r="J334" s="487"/>
      <c r="K334" s="486"/>
      <c r="L334" s="487"/>
      <c r="M334" s="486"/>
      <c r="N334" s="487"/>
      <c r="O334" s="486"/>
      <c r="P334" s="487"/>
      <c r="Q334" s="486"/>
      <c r="R334" s="487"/>
      <c r="S334" s="486"/>
      <c r="T334" s="487"/>
      <c r="U334" s="486"/>
      <c r="V334" s="487"/>
      <c r="W334" s="486"/>
      <c r="X334" s="487"/>
      <c r="Y334" s="486"/>
      <c r="Z334" s="487"/>
      <c r="AA334" s="402"/>
    </row>
    <row r="335" spans="2:27" x14ac:dyDescent="0.2">
      <c r="B335" s="405"/>
      <c r="C335" s="372"/>
      <c r="D335" s="372"/>
      <c r="E335" s="402"/>
      <c r="F335" s="486"/>
      <c r="G335" s="487"/>
      <c r="H335" s="486"/>
      <c r="I335" s="487"/>
      <c r="J335" s="486"/>
      <c r="K335" s="487"/>
      <c r="L335" s="486"/>
      <c r="M335" s="487"/>
      <c r="N335" s="486"/>
      <c r="O335" s="487"/>
      <c r="P335" s="486"/>
      <c r="Q335" s="487"/>
      <c r="R335" s="486"/>
      <c r="S335" s="487"/>
      <c r="T335" s="486"/>
      <c r="U335" s="487"/>
      <c r="V335" s="486"/>
      <c r="W335" s="487"/>
      <c r="X335" s="486"/>
      <c r="Y335" s="487"/>
      <c r="Z335" s="486"/>
      <c r="AA335" s="487"/>
    </row>
    <row r="336" spans="2:27" x14ac:dyDescent="0.2">
      <c r="B336" s="406"/>
      <c r="C336" s="372"/>
      <c r="D336" s="372"/>
      <c r="E336" s="486"/>
      <c r="F336" s="487"/>
      <c r="G336" s="486"/>
      <c r="H336" s="487"/>
      <c r="I336" s="486"/>
      <c r="J336" s="487"/>
      <c r="K336" s="486"/>
      <c r="L336" s="487"/>
      <c r="M336" s="486"/>
      <c r="N336" s="487"/>
      <c r="O336" s="486"/>
      <c r="P336" s="487"/>
      <c r="Q336" s="486"/>
      <c r="R336" s="487"/>
      <c r="S336" s="486"/>
      <c r="T336" s="487"/>
      <c r="U336" s="486"/>
      <c r="V336" s="487"/>
      <c r="W336" s="486"/>
      <c r="X336" s="487"/>
      <c r="Y336" s="486"/>
      <c r="Z336" s="487"/>
      <c r="AA336" s="402"/>
    </row>
    <row r="337" spans="2:27" x14ac:dyDescent="0.2">
      <c r="B337" s="405"/>
      <c r="C337" s="372"/>
      <c r="D337" s="372"/>
      <c r="E337" s="402"/>
      <c r="F337" s="486"/>
      <c r="G337" s="487"/>
      <c r="H337" s="486"/>
      <c r="I337" s="487"/>
      <c r="J337" s="486"/>
      <c r="K337" s="487"/>
      <c r="L337" s="486"/>
      <c r="M337" s="487"/>
      <c r="N337" s="486"/>
      <c r="O337" s="487"/>
      <c r="P337" s="486"/>
      <c r="Q337" s="487"/>
      <c r="R337" s="486"/>
      <c r="S337" s="487"/>
      <c r="T337" s="486"/>
      <c r="U337" s="487"/>
      <c r="V337" s="486"/>
      <c r="W337" s="487"/>
      <c r="X337" s="486"/>
      <c r="Y337" s="487"/>
      <c r="Z337" s="486"/>
      <c r="AA337" s="487"/>
    </row>
    <row r="338" spans="2:27" x14ac:dyDescent="0.2">
      <c r="B338" s="406"/>
      <c r="C338" s="372"/>
      <c r="D338" s="372"/>
      <c r="E338" s="486"/>
      <c r="F338" s="487"/>
      <c r="G338" s="486"/>
      <c r="H338" s="487"/>
      <c r="I338" s="486"/>
      <c r="J338" s="487"/>
      <c r="K338" s="486"/>
      <c r="L338" s="487"/>
      <c r="M338" s="486"/>
      <c r="N338" s="487"/>
      <c r="O338" s="486"/>
      <c r="P338" s="487"/>
      <c r="Q338" s="486"/>
      <c r="R338" s="487"/>
      <c r="S338" s="486"/>
      <c r="T338" s="487"/>
      <c r="U338" s="486"/>
      <c r="V338" s="487"/>
      <c r="W338" s="486"/>
      <c r="X338" s="487"/>
      <c r="Y338" s="486"/>
      <c r="Z338" s="487"/>
      <c r="AA338" s="402"/>
    </row>
    <row r="339" spans="2:27" x14ac:dyDescent="0.2">
      <c r="B339" s="405"/>
      <c r="C339" s="372"/>
      <c r="D339" s="372"/>
      <c r="E339" s="402"/>
      <c r="F339" s="486"/>
      <c r="G339" s="487"/>
      <c r="H339" s="486"/>
      <c r="I339" s="487"/>
      <c r="J339" s="486"/>
      <c r="K339" s="487"/>
      <c r="L339" s="486"/>
      <c r="M339" s="487"/>
      <c r="N339" s="486"/>
      <c r="O339" s="487"/>
      <c r="P339" s="486"/>
      <c r="Q339" s="487"/>
      <c r="R339" s="486"/>
      <c r="S339" s="487"/>
      <c r="T339" s="486"/>
      <c r="U339" s="487"/>
      <c r="V339" s="486"/>
      <c r="W339" s="487"/>
      <c r="X339" s="486"/>
      <c r="Y339" s="487"/>
      <c r="Z339" s="486"/>
      <c r="AA339" s="487"/>
    </row>
    <row r="340" spans="2:27" x14ac:dyDescent="0.2">
      <c r="B340" s="406"/>
      <c r="C340" s="372"/>
      <c r="D340" s="372"/>
      <c r="E340" s="486"/>
      <c r="F340" s="487"/>
      <c r="G340" s="486"/>
      <c r="H340" s="487"/>
      <c r="I340" s="486"/>
      <c r="J340" s="487"/>
      <c r="K340" s="486"/>
      <c r="L340" s="487"/>
      <c r="M340" s="486"/>
      <c r="N340" s="487"/>
      <c r="O340" s="486"/>
      <c r="P340" s="487"/>
      <c r="Q340" s="486"/>
      <c r="R340" s="487"/>
      <c r="S340" s="486"/>
      <c r="T340" s="487"/>
      <c r="U340" s="486"/>
      <c r="V340" s="487"/>
      <c r="W340" s="486"/>
      <c r="X340" s="487"/>
      <c r="Y340" s="486"/>
      <c r="Z340" s="487"/>
      <c r="AA340" s="402"/>
    </row>
    <row r="341" spans="2:27" x14ac:dyDescent="0.2">
      <c r="B341" s="405"/>
      <c r="C341" s="372"/>
      <c r="D341" s="372"/>
      <c r="E341" s="402"/>
      <c r="F341" s="486"/>
      <c r="G341" s="487"/>
      <c r="H341" s="486"/>
      <c r="I341" s="487"/>
      <c r="J341" s="486"/>
      <c r="K341" s="487"/>
      <c r="L341" s="486"/>
      <c r="M341" s="487"/>
      <c r="N341" s="486"/>
      <c r="O341" s="487"/>
      <c r="P341" s="486"/>
      <c r="Q341" s="487"/>
      <c r="R341" s="486"/>
      <c r="S341" s="487"/>
      <c r="T341" s="486"/>
      <c r="U341" s="487"/>
      <c r="V341" s="486"/>
      <c r="W341" s="487"/>
      <c r="X341" s="486"/>
      <c r="Y341" s="487"/>
      <c r="Z341" s="486"/>
      <c r="AA341" s="487"/>
    </row>
    <row r="342" spans="2:27" x14ac:dyDescent="0.2">
      <c r="B342" s="406"/>
      <c r="C342" s="372"/>
      <c r="D342" s="372"/>
      <c r="E342" s="486"/>
      <c r="F342" s="487"/>
      <c r="G342" s="486"/>
      <c r="H342" s="487"/>
      <c r="I342" s="486"/>
      <c r="J342" s="487"/>
      <c r="K342" s="486"/>
      <c r="L342" s="487"/>
      <c r="M342" s="486"/>
      <c r="N342" s="487"/>
      <c r="O342" s="486"/>
      <c r="P342" s="487"/>
      <c r="Q342" s="486"/>
      <c r="R342" s="487"/>
      <c r="S342" s="486"/>
      <c r="T342" s="487"/>
      <c r="U342" s="486"/>
      <c r="V342" s="487"/>
      <c r="W342" s="486"/>
      <c r="X342" s="487"/>
      <c r="Y342" s="486"/>
      <c r="Z342" s="487"/>
      <c r="AA342" s="402"/>
    </row>
    <row r="343" spans="2:27" x14ac:dyDescent="0.2">
      <c r="B343" s="405"/>
      <c r="C343" s="372"/>
      <c r="D343" s="372"/>
      <c r="E343" s="402"/>
      <c r="F343" s="486"/>
      <c r="G343" s="487"/>
      <c r="H343" s="486"/>
      <c r="I343" s="487"/>
      <c r="J343" s="486"/>
      <c r="K343" s="487"/>
      <c r="L343" s="486"/>
      <c r="M343" s="487"/>
      <c r="N343" s="486"/>
      <c r="O343" s="487"/>
      <c r="P343" s="486"/>
      <c r="Q343" s="487"/>
      <c r="R343" s="486"/>
      <c r="S343" s="487"/>
      <c r="T343" s="486"/>
      <c r="U343" s="487"/>
      <c r="V343" s="486"/>
      <c r="W343" s="487"/>
      <c r="X343" s="486"/>
      <c r="Y343" s="487"/>
      <c r="Z343" s="486"/>
      <c r="AA343" s="487"/>
    </row>
    <row r="344" spans="2:27" x14ac:dyDescent="0.2">
      <c r="B344" s="406"/>
      <c r="C344" s="372"/>
      <c r="D344" s="372"/>
      <c r="E344" s="486"/>
      <c r="F344" s="487"/>
      <c r="G344" s="486"/>
      <c r="H344" s="487"/>
      <c r="I344" s="486"/>
      <c r="J344" s="487"/>
      <c r="K344" s="486"/>
      <c r="L344" s="487"/>
      <c r="M344" s="486"/>
      <c r="N344" s="487"/>
      <c r="O344" s="486"/>
      <c r="P344" s="487"/>
      <c r="Q344" s="486"/>
      <c r="R344" s="487"/>
      <c r="S344" s="486"/>
      <c r="T344" s="487"/>
      <c r="U344" s="486"/>
      <c r="V344" s="487"/>
      <c r="W344" s="486"/>
      <c r="X344" s="487"/>
      <c r="Y344" s="486"/>
      <c r="Z344" s="487"/>
      <c r="AA344" s="402"/>
    </row>
    <row r="345" spans="2:27" x14ac:dyDescent="0.2">
      <c r="B345" s="405"/>
      <c r="C345" s="372"/>
      <c r="D345" s="372"/>
      <c r="E345" s="402"/>
      <c r="F345" s="486"/>
      <c r="G345" s="487"/>
      <c r="H345" s="486"/>
      <c r="I345" s="487"/>
      <c r="J345" s="486"/>
      <c r="K345" s="487"/>
      <c r="L345" s="486"/>
      <c r="M345" s="487"/>
      <c r="N345" s="486"/>
      <c r="O345" s="487"/>
      <c r="P345" s="486"/>
      <c r="Q345" s="487"/>
      <c r="R345" s="486"/>
      <c r="S345" s="487"/>
      <c r="T345" s="486"/>
      <c r="U345" s="487"/>
      <c r="V345" s="486"/>
      <c r="W345" s="487"/>
      <c r="X345" s="486"/>
      <c r="Y345" s="487"/>
      <c r="Z345" s="486"/>
      <c r="AA345" s="487"/>
    </row>
    <row r="346" spans="2:27" x14ac:dyDescent="0.2">
      <c r="B346" s="406"/>
      <c r="C346" s="372"/>
      <c r="D346" s="372"/>
      <c r="E346" s="486"/>
      <c r="F346" s="487"/>
      <c r="G346" s="486"/>
      <c r="H346" s="487"/>
      <c r="I346" s="486"/>
      <c r="J346" s="487"/>
      <c r="K346" s="486"/>
      <c r="L346" s="487"/>
      <c r="M346" s="486"/>
      <c r="N346" s="487"/>
      <c r="O346" s="486"/>
      <c r="P346" s="487"/>
      <c r="Q346" s="486"/>
      <c r="R346" s="487"/>
      <c r="S346" s="486"/>
      <c r="T346" s="487"/>
      <c r="U346" s="486"/>
      <c r="V346" s="487"/>
      <c r="W346" s="486"/>
      <c r="X346" s="487"/>
      <c r="Y346" s="486"/>
      <c r="Z346" s="487"/>
      <c r="AA346" s="402"/>
    </row>
    <row r="347" spans="2:27" x14ac:dyDescent="0.2">
      <c r="B347" s="405"/>
      <c r="C347" s="372"/>
      <c r="D347" s="372"/>
      <c r="E347" s="402"/>
      <c r="F347" s="486"/>
      <c r="G347" s="487"/>
      <c r="H347" s="486"/>
      <c r="I347" s="487"/>
      <c r="J347" s="486"/>
      <c r="K347" s="487"/>
      <c r="L347" s="486"/>
      <c r="M347" s="487"/>
      <c r="N347" s="486"/>
      <c r="O347" s="487"/>
      <c r="P347" s="486"/>
      <c r="Q347" s="487"/>
      <c r="R347" s="486"/>
      <c r="S347" s="487"/>
      <c r="T347" s="486"/>
      <c r="U347" s="487"/>
      <c r="V347" s="486"/>
      <c r="W347" s="487"/>
      <c r="X347" s="486"/>
      <c r="Y347" s="487"/>
      <c r="Z347" s="486"/>
      <c r="AA347" s="487"/>
    </row>
    <row r="348" spans="2:27" x14ac:dyDescent="0.2">
      <c r="B348" s="406"/>
      <c r="C348" s="372"/>
      <c r="D348" s="372"/>
      <c r="E348" s="486"/>
      <c r="F348" s="487"/>
      <c r="G348" s="486"/>
      <c r="H348" s="487"/>
      <c r="I348" s="486"/>
      <c r="J348" s="487"/>
      <c r="K348" s="486"/>
      <c r="L348" s="487"/>
      <c r="M348" s="486"/>
      <c r="N348" s="487"/>
      <c r="O348" s="486"/>
      <c r="P348" s="487"/>
      <c r="Q348" s="486"/>
      <c r="R348" s="487"/>
      <c r="S348" s="486"/>
      <c r="T348" s="487"/>
      <c r="U348" s="486"/>
      <c r="V348" s="487"/>
      <c r="W348" s="486"/>
      <c r="X348" s="487"/>
      <c r="Y348" s="486"/>
      <c r="Z348" s="487"/>
      <c r="AA348" s="402"/>
    </row>
    <row r="349" spans="2:27" x14ac:dyDescent="0.2">
      <c r="B349" s="405"/>
      <c r="C349" s="372"/>
      <c r="D349" s="372"/>
      <c r="E349" s="402"/>
      <c r="F349" s="486"/>
      <c r="G349" s="487"/>
      <c r="H349" s="486"/>
      <c r="I349" s="487"/>
      <c r="J349" s="486"/>
      <c r="K349" s="487"/>
      <c r="L349" s="486"/>
      <c r="M349" s="487"/>
      <c r="N349" s="486"/>
      <c r="O349" s="487"/>
      <c r="P349" s="486"/>
      <c r="Q349" s="487"/>
      <c r="R349" s="486"/>
      <c r="S349" s="487"/>
      <c r="T349" s="486"/>
      <c r="U349" s="487"/>
      <c r="V349" s="486"/>
      <c r="W349" s="487"/>
      <c r="X349" s="486"/>
      <c r="Y349" s="487"/>
      <c r="Z349" s="486"/>
      <c r="AA349" s="487"/>
    </row>
    <row r="350" spans="2:27" x14ac:dyDescent="0.2">
      <c r="B350" s="406"/>
      <c r="C350" s="372"/>
      <c r="D350" s="372"/>
      <c r="E350" s="486"/>
      <c r="F350" s="487"/>
      <c r="G350" s="486"/>
      <c r="H350" s="487"/>
      <c r="I350" s="486"/>
      <c r="J350" s="487"/>
      <c r="K350" s="486"/>
      <c r="L350" s="487"/>
      <c r="M350" s="486"/>
      <c r="N350" s="487"/>
      <c r="O350" s="486"/>
      <c r="P350" s="487"/>
      <c r="Q350" s="486"/>
      <c r="R350" s="487"/>
      <c r="S350" s="486"/>
      <c r="T350" s="487"/>
      <c r="U350" s="486"/>
      <c r="V350" s="487"/>
      <c r="W350" s="486"/>
      <c r="X350" s="487"/>
      <c r="Y350" s="486"/>
      <c r="Z350" s="487"/>
      <c r="AA350" s="402"/>
    </row>
    <row r="351" spans="2:27" x14ac:dyDescent="0.2">
      <c r="B351" s="405"/>
      <c r="C351" s="372"/>
      <c r="D351" s="372"/>
      <c r="E351" s="402"/>
      <c r="F351" s="486"/>
      <c r="G351" s="487"/>
      <c r="H351" s="486"/>
      <c r="I351" s="487"/>
      <c r="J351" s="486"/>
      <c r="K351" s="487"/>
      <c r="L351" s="486"/>
      <c r="M351" s="487"/>
      <c r="N351" s="486"/>
      <c r="O351" s="487"/>
      <c r="P351" s="486"/>
      <c r="Q351" s="487"/>
      <c r="R351" s="486"/>
      <c r="S351" s="487"/>
      <c r="T351" s="486"/>
      <c r="U351" s="487"/>
      <c r="V351" s="486"/>
      <c r="W351" s="487"/>
      <c r="X351" s="486"/>
      <c r="Y351" s="487"/>
      <c r="Z351" s="486"/>
      <c r="AA351" s="487"/>
    </row>
    <row r="352" spans="2:27" x14ac:dyDescent="0.2">
      <c r="B352" s="406"/>
      <c r="C352" s="372"/>
      <c r="D352" s="372"/>
      <c r="E352" s="486"/>
      <c r="F352" s="487"/>
      <c r="G352" s="486"/>
      <c r="H352" s="487"/>
      <c r="I352" s="486"/>
      <c r="J352" s="487"/>
      <c r="K352" s="486"/>
      <c r="L352" s="487"/>
      <c r="M352" s="486"/>
      <c r="N352" s="487"/>
      <c r="O352" s="486"/>
      <c r="P352" s="487"/>
      <c r="Q352" s="486"/>
      <c r="R352" s="487"/>
      <c r="S352" s="486"/>
      <c r="T352" s="487"/>
      <c r="U352" s="486"/>
      <c r="V352" s="487"/>
      <c r="W352" s="486"/>
      <c r="X352" s="487"/>
      <c r="Y352" s="486"/>
      <c r="Z352" s="487"/>
      <c r="AA352" s="402"/>
    </row>
    <row r="353" spans="2:27" x14ac:dyDescent="0.2">
      <c r="B353" s="405"/>
      <c r="C353" s="372"/>
      <c r="D353" s="372"/>
      <c r="E353" s="402"/>
      <c r="F353" s="486"/>
      <c r="G353" s="487"/>
      <c r="H353" s="486"/>
      <c r="I353" s="487"/>
      <c r="J353" s="486"/>
      <c r="K353" s="487"/>
      <c r="L353" s="486"/>
      <c r="M353" s="487"/>
      <c r="N353" s="486"/>
      <c r="O353" s="487"/>
      <c r="P353" s="486"/>
      <c r="Q353" s="487"/>
      <c r="R353" s="486"/>
      <c r="S353" s="487"/>
      <c r="T353" s="486"/>
      <c r="U353" s="487"/>
      <c r="V353" s="486"/>
      <c r="W353" s="487"/>
      <c r="X353" s="486"/>
      <c r="Y353" s="487"/>
      <c r="Z353" s="486"/>
      <c r="AA353" s="487"/>
    </row>
    <row r="354" spans="2:27" x14ac:dyDescent="0.2">
      <c r="B354" s="406"/>
      <c r="C354" s="372"/>
      <c r="D354" s="372"/>
      <c r="E354" s="486"/>
      <c r="F354" s="487"/>
      <c r="G354" s="486"/>
      <c r="H354" s="487"/>
      <c r="I354" s="486"/>
      <c r="J354" s="487"/>
      <c r="K354" s="486"/>
      <c r="L354" s="487"/>
      <c r="M354" s="486"/>
      <c r="N354" s="487"/>
      <c r="O354" s="486"/>
      <c r="P354" s="487"/>
      <c r="Q354" s="486"/>
      <c r="R354" s="487"/>
      <c r="S354" s="486"/>
      <c r="T354" s="487"/>
      <c r="U354" s="486"/>
      <c r="V354" s="487"/>
      <c r="W354" s="486"/>
      <c r="X354" s="487"/>
      <c r="Y354" s="486"/>
      <c r="Z354" s="487"/>
      <c r="AA354" s="402"/>
    </row>
    <row r="355" spans="2:27" x14ac:dyDescent="0.2">
      <c r="B355" s="405"/>
      <c r="C355" s="372"/>
      <c r="D355" s="372"/>
      <c r="E355" s="402"/>
      <c r="F355" s="486"/>
      <c r="G355" s="487"/>
      <c r="H355" s="486"/>
      <c r="I355" s="487"/>
      <c r="J355" s="486"/>
      <c r="K355" s="487"/>
      <c r="L355" s="486"/>
      <c r="M355" s="487"/>
      <c r="N355" s="486"/>
      <c r="O355" s="487"/>
      <c r="P355" s="486"/>
      <c r="Q355" s="487"/>
      <c r="R355" s="486"/>
      <c r="S355" s="487"/>
      <c r="T355" s="486"/>
      <c r="U355" s="487"/>
      <c r="V355" s="486"/>
      <c r="W355" s="487"/>
      <c r="X355" s="486"/>
      <c r="Y355" s="487"/>
      <c r="Z355" s="486"/>
      <c r="AA355" s="487"/>
    </row>
    <row r="356" spans="2:27" x14ac:dyDescent="0.2">
      <c r="B356" s="406"/>
      <c r="C356" s="372"/>
      <c r="D356" s="372"/>
      <c r="E356" s="486"/>
      <c r="F356" s="487"/>
      <c r="G356" s="486"/>
      <c r="H356" s="487"/>
      <c r="I356" s="486"/>
      <c r="J356" s="487"/>
      <c r="K356" s="486"/>
      <c r="L356" s="487"/>
      <c r="M356" s="486"/>
      <c r="N356" s="487"/>
      <c r="O356" s="486"/>
      <c r="P356" s="487"/>
      <c r="Q356" s="486"/>
      <c r="R356" s="487"/>
      <c r="S356" s="486"/>
      <c r="T356" s="487"/>
      <c r="U356" s="486"/>
      <c r="V356" s="487"/>
      <c r="W356" s="486"/>
      <c r="X356" s="487"/>
      <c r="Y356" s="486"/>
      <c r="Z356" s="487"/>
      <c r="AA356" s="402"/>
    </row>
    <row r="357" spans="2:27" x14ac:dyDescent="0.2">
      <c r="B357" s="405"/>
      <c r="C357" s="372"/>
      <c r="D357" s="372"/>
      <c r="E357" s="402"/>
      <c r="F357" s="486"/>
      <c r="G357" s="487"/>
      <c r="H357" s="486"/>
      <c r="I357" s="487"/>
      <c r="J357" s="486"/>
      <c r="K357" s="487"/>
      <c r="L357" s="486"/>
      <c r="M357" s="487"/>
      <c r="N357" s="486"/>
      <c r="O357" s="487"/>
      <c r="P357" s="486"/>
      <c r="Q357" s="487"/>
      <c r="R357" s="486"/>
      <c r="S357" s="487"/>
      <c r="T357" s="486"/>
      <c r="U357" s="487"/>
      <c r="V357" s="486"/>
      <c r="W357" s="487"/>
      <c r="X357" s="486"/>
      <c r="Y357" s="487"/>
      <c r="Z357" s="486"/>
      <c r="AA357" s="487"/>
    </row>
    <row r="358" spans="2:27" x14ac:dyDescent="0.2">
      <c r="B358" s="406"/>
      <c r="C358" s="372"/>
      <c r="D358" s="372"/>
      <c r="E358" s="486"/>
      <c r="F358" s="487"/>
      <c r="G358" s="486"/>
      <c r="H358" s="487"/>
      <c r="I358" s="486"/>
      <c r="J358" s="487"/>
      <c r="K358" s="486"/>
      <c r="L358" s="487"/>
      <c r="M358" s="486"/>
      <c r="N358" s="487"/>
      <c r="O358" s="486"/>
      <c r="P358" s="487"/>
      <c r="Q358" s="486"/>
      <c r="R358" s="487"/>
      <c r="S358" s="486"/>
      <c r="T358" s="487"/>
      <c r="U358" s="486"/>
      <c r="V358" s="487"/>
      <c r="W358" s="486"/>
      <c r="X358" s="487"/>
      <c r="Y358" s="486"/>
      <c r="Z358" s="487"/>
      <c r="AA358" s="402"/>
    </row>
    <row r="359" spans="2:27" x14ac:dyDescent="0.2">
      <c r="B359" s="405"/>
      <c r="C359" s="372"/>
      <c r="D359" s="372"/>
      <c r="E359" s="402"/>
      <c r="F359" s="486"/>
      <c r="G359" s="487"/>
      <c r="H359" s="486"/>
      <c r="I359" s="487"/>
      <c r="J359" s="486"/>
      <c r="K359" s="487"/>
      <c r="L359" s="486"/>
      <c r="M359" s="487"/>
      <c r="N359" s="486"/>
      <c r="O359" s="487"/>
      <c r="P359" s="486"/>
      <c r="Q359" s="487"/>
      <c r="R359" s="486"/>
      <c r="S359" s="487"/>
      <c r="T359" s="486"/>
      <c r="U359" s="487"/>
      <c r="V359" s="486"/>
      <c r="W359" s="487"/>
      <c r="X359" s="486"/>
      <c r="Y359" s="487"/>
      <c r="Z359" s="486"/>
      <c r="AA359" s="487"/>
    </row>
    <row r="360" spans="2:27" x14ac:dyDescent="0.2">
      <c r="B360" s="406"/>
      <c r="C360" s="372"/>
      <c r="D360" s="372"/>
      <c r="E360" s="486"/>
      <c r="F360" s="487"/>
      <c r="G360" s="486"/>
      <c r="H360" s="487"/>
      <c r="I360" s="486"/>
      <c r="J360" s="487"/>
      <c r="K360" s="486"/>
      <c r="L360" s="487"/>
      <c r="M360" s="486"/>
      <c r="N360" s="487"/>
      <c r="O360" s="486"/>
      <c r="P360" s="487"/>
      <c r="Q360" s="486"/>
      <c r="R360" s="487"/>
      <c r="S360" s="486"/>
      <c r="T360" s="487"/>
      <c r="U360" s="486"/>
      <c r="V360" s="487"/>
      <c r="W360" s="486"/>
      <c r="X360" s="487"/>
      <c r="Y360" s="486"/>
      <c r="Z360" s="487"/>
      <c r="AA360" s="402"/>
    </row>
    <row r="361" spans="2:27" x14ac:dyDescent="0.2">
      <c r="B361" s="405"/>
      <c r="C361" s="372"/>
      <c r="D361" s="372"/>
      <c r="E361" s="402"/>
      <c r="F361" s="486"/>
      <c r="G361" s="487"/>
      <c r="H361" s="486"/>
      <c r="I361" s="487"/>
      <c r="J361" s="486"/>
      <c r="K361" s="487"/>
      <c r="L361" s="486"/>
      <c r="M361" s="487"/>
      <c r="N361" s="486"/>
      <c r="O361" s="487"/>
      <c r="P361" s="486"/>
      <c r="Q361" s="487"/>
      <c r="R361" s="486"/>
      <c r="S361" s="487"/>
      <c r="T361" s="486"/>
      <c r="U361" s="487"/>
      <c r="V361" s="486"/>
      <c r="W361" s="487"/>
      <c r="X361" s="486"/>
      <c r="Y361" s="487"/>
      <c r="Z361" s="486"/>
      <c r="AA361" s="487"/>
    </row>
    <row r="362" spans="2:27" x14ac:dyDescent="0.2">
      <c r="B362" s="406"/>
      <c r="C362" s="372"/>
      <c r="D362" s="372"/>
      <c r="E362" s="486"/>
      <c r="F362" s="487"/>
      <c r="G362" s="486"/>
      <c r="H362" s="487"/>
      <c r="I362" s="486"/>
      <c r="J362" s="487"/>
      <c r="K362" s="486"/>
      <c r="L362" s="487"/>
      <c r="M362" s="486"/>
      <c r="N362" s="487"/>
      <c r="O362" s="486"/>
      <c r="P362" s="487"/>
      <c r="Q362" s="486"/>
      <c r="R362" s="487"/>
      <c r="S362" s="486"/>
      <c r="T362" s="487"/>
      <c r="U362" s="486"/>
      <c r="V362" s="487"/>
      <c r="W362" s="486"/>
      <c r="X362" s="487"/>
      <c r="Y362" s="486"/>
      <c r="Z362" s="487"/>
      <c r="AA362" s="402"/>
    </row>
    <row r="363" spans="2:27" x14ac:dyDescent="0.2">
      <c r="B363" s="405"/>
      <c r="C363" s="372"/>
      <c r="D363" s="372"/>
      <c r="E363" s="402"/>
      <c r="F363" s="486"/>
      <c r="G363" s="487"/>
      <c r="H363" s="486"/>
      <c r="I363" s="487"/>
      <c r="J363" s="486"/>
      <c r="K363" s="487"/>
      <c r="L363" s="486"/>
      <c r="M363" s="487"/>
      <c r="N363" s="486"/>
      <c r="O363" s="487"/>
      <c r="P363" s="486"/>
      <c r="Q363" s="487"/>
      <c r="R363" s="486"/>
      <c r="S363" s="487"/>
      <c r="T363" s="486"/>
      <c r="U363" s="487"/>
      <c r="V363" s="486"/>
      <c r="W363" s="487"/>
      <c r="X363" s="486"/>
      <c r="Y363" s="487"/>
      <c r="Z363" s="486"/>
      <c r="AA363" s="487"/>
    </row>
    <row r="364" spans="2:27" x14ac:dyDescent="0.2">
      <c r="B364" s="406"/>
      <c r="C364" s="372"/>
      <c r="D364" s="372"/>
      <c r="E364" s="486"/>
      <c r="F364" s="487"/>
      <c r="G364" s="486"/>
      <c r="H364" s="487"/>
      <c r="I364" s="486"/>
      <c r="J364" s="487"/>
      <c r="K364" s="486"/>
      <c r="L364" s="487"/>
      <c r="M364" s="486"/>
      <c r="N364" s="487"/>
      <c r="O364" s="486"/>
      <c r="P364" s="487"/>
      <c r="Q364" s="486"/>
      <c r="R364" s="487"/>
      <c r="S364" s="486"/>
      <c r="T364" s="487"/>
      <c r="U364" s="486"/>
      <c r="V364" s="487"/>
      <c r="W364" s="486"/>
      <c r="X364" s="487"/>
      <c r="Y364" s="486"/>
      <c r="Z364" s="487"/>
      <c r="AA364" s="402"/>
    </row>
    <row r="365" spans="2:27" x14ac:dyDescent="0.2">
      <c r="B365" s="405"/>
      <c r="C365" s="372"/>
      <c r="D365" s="372"/>
      <c r="E365" s="402"/>
      <c r="F365" s="486"/>
      <c r="G365" s="487"/>
      <c r="H365" s="486"/>
      <c r="I365" s="487"/>
      <c r="J365" s="486"/>
      <c r="K365" s="487"/>
      <c r="L365" s="486"/>
      <c r="M365" s="487"/>
      <c r="N365" s="486"/>
      <c r="O365" s="487"/>
      <c r="P365" s="486"/>
      <c r="Q365" s="487"/>
      <c r="R365" s="486"/>
      <c r="S365" s="487"/>
      <c r="T365" s="486"/>
      <c r="U365" s="487"/>
      <c r="V365" s="486"/>
      <c r="W365" s="487"/>
      <c r="X365" s="486"/>
      <c r="Y365" s="487"/>
      <c r="Z365" s="486"/>
      <c r="AA365" s="487"/>
    </row>
    <row r="366" spans="2:27" x14ac:dyDescent="0.2">
      <c r="B366" s="406"/>
      <c r="C366" s="372"/>
      <c r="D366" s="372"/>
      <c r="E366" s="486"/>
      <c r="F366" s="487"/>
      <c r="G366" s="486"/>
      <c r="H366" s="487"/>
      <c r="I366" s="486"/>
      <c r="J366" s="487"/>
      <c r="K366" s="486"/>
      <c r="L366" s="487"/>
      <c r="M366" s="486"/>
      <c r="N366" s="487"/>
      <c r="O366" s="486"/>
      <c r="P366" s="487"/>
      <c r="Q366" s="486"/>
      <c r="R366" s="487"/>
      <c r="S366" s="486"/>
      <c r="T366" s="487"/>
      <c r="U366" s="486"/>
      <c r="V366" s="487"/>
      <c r="W366" s="486"/>
      <c r="X366" s="487"/>
      <c r="Y366" s="486"/>
      <c r="Z366" s="487"/>
      <c r="AA366" s="402"/>
    </row>
    <row r="367" spans="2:27" x14ac:dyDescent="0.2">
      <c r="B367" s="405"/>
      <c r="C367" s="372"/>
      <c r="D367" s="372"/>
      <c r="E367" s="402"/>
      <c r="F367" s="486"/>
      <c r="G367" s="487"/>
      <c r="H367" s="486"/>
      <c r="I367" s="487"/>
      <c r="J367" s="486"/>
      <c r="K367" s="487"/>
      <c r="L367" s="486"/>
      <c r="M367" s="487"/>
      <c r="N367" s="486"/>
      <c r="O367" s="487"/>
      <c r="P367" s="486"/>
      <c r="Q367" s="487"/>
      <c r="R367" s="486"/>
      <c r="S367" s="487"/>
      <c r="T367" s="486"/>
      <c r="U367" s="487"/>
      <c r="V367" s="486"/>
      <c r="W367" s="487"/>
      <c r="X367" s="486"/>
      <c r="Y367" s="487"/>
      <c r="Z367" s="486"/>
      <c r="AA367" s="487"/>
    </row>
    <row r="368" spans="2:27" x14ac:dyDescent="0.2">
      <c r="B368" s="406"/>
      <c r="C368" s="372"/>
      <c r="D368" s="372"/>
      <c r="E368" s="486"/>
      <c r="F368" s="487"/>
      <c r="G368" s="486"/>
      <c r="H368" s="487"/>
      <c r="I368" s="486"/>
      <c r="J368" s="487"/>
      <c r="K368" s="486"/>
      <c r="L368" s="487"/>
      <c r="M368" s="486"/>
      <c r="N368" s="487"/>
      <c r="O368" s="486"/>
      <c r="P368" s="487"/>
      <c r="Q368" s="486"/>
      <c r="R368" s="487"/>
      <c r="S368" s="486"/>
      <c r="T368" s="487"/>
      <c r="U368" s="486"/>
      <c r="V368" s="487"/>
      <c r="W368" s="486"/>
      <c r="X368" s="487"/>
      <c r="Y368" s="486"/>
      <c r="Z368" s="487"/>
      <c r="AA368" s="402"/>
    </row>
    <row r="369" spans="2:27" x14ac:dyDescent="0.2">
      <c r="B369" s="405"/>
      <c r="C369" s="372"/>
      <c r="D369" s="372"/>
      <c r="E369" s="402"/>
      <c r="F369" s="486"/>
      <c r="G369" s="487"/>
      <c r="H369" s="486"/>
      <c r="I369" s="487"/>
      <c r="J369" s="486"/>
      <c r="K369" s="487"/>
      <c r="L369" s="486"/>
      <c r="M369" s="487"/>
      <c r="N369" s="486"/>
      <c r="O369" s="487"/>
      <c r="P369" s="486"/>
      <c r="Q369" s="487"/>
      <c r="R369" s="486"/>
      <c r="S369" s="487"/>
      <c r="T369" s="486"/>
      <c r="U369" s="487"/>
      <c r="V369" s="486"/>
      <c r="W369" s="487"/>
      <c r="X369" s="486"/>
      <c r="Y369" s="487"/>
      <c r="Z369" s="486"/>
      <c r="AA369" s="487"/>
    </row>
    <row r="370" spans="2:27" x14ac:dyDescent="0.2">
      <c r="B370" s="406"/>
      <c r="C370" s="372"/>
      <c r="D370" s="372"/>
      <c r="E370" s="486"/>
      <c r="F370" s="487"/>
      <c r="G370" s="486"/>
      <c r="H370" s="487"/>
      <c r="I370" s="486"/>
      <c r="J370" s="487"/>
      <c r="K370" s="486"/>
      <c r="L370" s="487"/>
      <c r="M370" s="486"/>
      <c r="N370" s="487"/>
      <c r="O370" s="486"/>
      <c r="P370" s="487"/>
      <c r="Q370" s="486"/>
      <c r="R370" s="487"/>
      <c r="S370" s="486"/>
      <c r="T370" s="487"/>
      <c r="U370" s="486"/>
      <c r="V370" s="487"/>
      <c r="W370" s="486"/>
      <c r="X370" s="487"/>
      <c r="Y370" s="486"/>
      <c r="Z370" s="487"/>
      <c r="AA370" s="402"/>
    </row>
    <row r="371" spans="2:27" x14ac:dyDescent="0.2">
      <c r="B371" s="405"/>
      <c r="C371" s="372"/>
      <c r="D371" s="372"/>
      <c r="E371" s="402"/>
      <c r="F371" s="486"/>
      <c r="G371" s="487"/>
      <c r="H371" s="486"/>
      <c r="I371" s="487"/>
      <c r="J371" s="486"/>
      <c r="K371" s="487"/>
      <c r="L371" s="486"/>
      <c r="M371" s="487"/>
      <c r="N371" s="486"/>
      <c r="O371" s="487"/>
      <c r="P371" s="486"/>
      <c r="Q371" s="487"/>
      <c r="R371" s="486"/>
      <c r="S371" s="487"/>
      <c r="T371" s="486"/>
      <c r="U371" s="487"/>
      <c r="V371" s="486"/>
      <c r="W371" s="487"/>
      <c r="X371" s="486"/>
      <c r="Y371" s="487"/>
      <c r="Z371" s="486"/>
      <c r="AA371" s="487"/>
    </row>
    <row r="372" spans="2:27" x14ac:dyDescent="0.2">
      <c r="B372" s="406"/>
      <c r="C372" s="372"/>
      <c r="D372" s="372"/>
      <c r="E372" s="486"/>
      <c r="F372" s="487"/>
      <c r="G372" s="486"/>
      <c r="H372" s="487"/>
      <c r="I372" s="486"/>
      <c r="J372" s="487"/>
      <c r="K372" s="486"/>
      <c r="L372" s="487"/>
      <c r="M372" s="486"/>
      <c r="N372" s="487"/>
      <c r="O372" s="486"/>
      <c r="P372" s="487"/>
      <c r="Q372" s="486"/>
      <c r="R372" s="487"/>
      <c r="S372" s="486"/>
      <c r="T372" s="487"/>
      <c r="U372" s="486"/>
      <c r="V372" s="487"/>
      <c r="W372" s="486"/>
      <c r="X372" s="487"/>
      <c r="Y372" s="486"/>
      <c r="Z372" s="487"/>
      <c r="AA372" s="402"/>
    </row>
    <row r="373" spans="2:27" x14ac:dyDescent="0.2">
      <c r="B373" s="405"/>
      <c r="C373" s="372"/>
      <c r="D373" s="372"/>
      <c r="E373" s="402"/>
      <c r="F373" s="486"/>
      <c r="G373" s="487"/>
      <c r="H373" s="486"/>
      <c r="I373" s="487"/>
      <c r="J373" s="486"/>
      <c r="K373" s="487"/>
      <c r="L373" s="486"/>
      <c r="M373" s="487"/>
      <c r="N373" s="486"/>
      <c r="O373" s="487"/>
      <c r="P373" s="486"/>
      <c r="Q373" s="487"/>
      <c r="R373" s="486"/>
      <c r="S373" s="487"/>
      <c r="T373" s="486"/>
      <c r="U373" s="487"/>
      <c r="V373" s="486"/>
      <c r="W373" s="487"/>
      <c r="X373" s="486"/>
      <c r="Y373" s="487"/>
      <c r="Z373" s="486"/>
      <c r="AA373" s="487"/>
    </row>
    <row r="374" spans="2:27" x14ac:dyDescent="0.2">
      <c r="B374" s="406"/>
      <c r="C374" s="372"/>
      <c r="D374" s="372"/>
      <c r="E374" s="486"/>
      <c r="F374" s="487"/>
      <c r="G374" s="486"/>
      <c r="H374" s="487"/>
      <c r="I374" s="486"/>
      <c r="J374" s="487"/>
      <c r="K374" s="486"/>
      <c r="L374" s="487"/>
      <c r="M374" s="486"/>
      <c r="N374" s="487"/>
      <c r="O374" s="486"/>
      <c r="P374" s="487"/>
      <c r="Q374" s="486"/>
      <c r="R374" s="487"/>
      <c r="S374" s="486"/>
      <c r="T374" s="487"/>
      <c r="U374" s="486"/>
      <c r="V374" s="487"/>
      <c r="W374" s="486"/>
      <c r="X374" s="487"/>
      <c r="Y374" s="486"/>
      <c r="Z374" s="487"/>
      <c r="AA374" s="402"/>
    </row>
    <row r="375" spans="2:27" x14ac:dyDescent="0.2">
      <c r="B375" s="405"/>
      <c r="C375" s="372"/>
      <c r="D375" s="372"/>
      <c r="E375" s="402"/>
      <c r="F375" s="486"/>
      <c r="G375" s="487"/>
      <c r="H375" s="486"/>
      <c r="I375" s="487"/>
      <c r="J375" s="486"/>
      <c r="K375" s="487"/>
      <c r="L375" s="486"/>
      <c r="M375" s="487"/>
      <c r="N375" s="486"/>
      <c r="O375" s="487"/>
      <c r="P375" s="486"/>
      <c r="Q375" s="487"/>
      <c r="R375" s="486"/>
      <c r="S375" s="487"/>
      <c r="T375" s="486"/>
      <c r="U375" s="487"/>
      <c r="V375" s="486"/>
      <c r="W375" s="487"/>
      <c r="X375" s="486"/>
      <c r="Y375" s="487"/>
      <c r="Z375" s="486"/>
      <c r="AA375" s="487"/>
    </row>
    <row r="376" spans="2:27" x14ac:dyDescent="0.2">
      <c r="B376" s="406"/>
      <c r="C376" s="372"/>
      <c r="D376" s="372"/>
      <c r="E376" s="486"/>
      <c r="F376" s="487"/>
      <c r="G376" s="486"/>
      <c r="H376" s="487"/>
      <c r="I376" s="486"/>
      <c r="J376" s="487"/>
      <c r="K376" s="486"/>
      <c r="L376" s="487"/>
      <c r="M376" s="486"/>
      <c r="N376" s="487"/>
      <c r="O376" s="486"/>
      <c r="P376" s="487"/>
      <c r="Q376" s="486"/>
      <c r="R376" s="487"/>
      <c r="S376" s="486"/>
      <c r="T376" s="487"/>
      <c r="U376" s="486"/>
      <c r="V376" s="487"/>
      <c r="W376" s="486"/>
      <c r="X376" s="487"/>
      <c r="Y376" s="486"/>
      <c r="Z376" s="487"/>
      <c r="AA376" s="402"/>
    </row>
    <row r="377" spans="2:27" x14ac:dyDescent="0.2">
      <c r="B377" s="405"/>
      <c r="C377" s="372"/>
      <c r="D377" s="372"/>
      <c r="E377" s="402"/>
      <c r="F377" s="486"/>
      <c r="G377" s="487"/>
      <c r="H377" s="486"/>
      <c r="I377" s="487"/>
      <c r="J377" s="486"/>
      <c r="K377" s="487"/>
      <c r="L377" s="486"/>
      <c r="M377" s="487"/>
      <c r="N377" s="486"/>
      <c r="O377" s="487"/>
      <c r="P377" s="486"/>
      <c r="Q377" s="487"/>
      <c r="R377" s="486"/>
      <c r="S377" s="487"/>
      <c r="T377" s="486"/>
      <c r="U377" s="487"/>
      <c r="V377" s="486"/>
      <c r="W377" s="487"/>
      <c r="X377" s="486"/>
      <c r="Y377" s="487"/>
      <c r="Z377" s="486"/>
      <c r="AA377" s="487"/>
    </row>
    <row r="378" spans="2:27" x14ac:dyDescent="0.2">
      <c r="B378" s="406"/>
      <c r="C378" s="372"/>
      <c r="D378" s="372"/>
      <c r="E378" s="486"/>
      <c r="F378" s="487"/>
      <c r="G378" s="486"/>
      <c r="H378" s="487"/>
      <c r="I378" s="486"/>
      <c r="J378" s="487"/>
      <c r="K378" s="486"/>
      <c r="L378" s="487"/>
      <c r="M378" s="486"/>
      <c r="N378" s="487"/>
      <c r="O378" s="486"/>
      <c r="P378" s="487"/>
      <c r="Q378" s="486"/>
      <c r="R378" s="487"/>
      <c r="S378" s="486"/>
      <c r="T378" s="487"/>
      <c r="U378" s="486"/>
      <c r="V378" s="487"/>
      <c r="W378" s="486"/>
      <c r="X378" s="487"/>
      <c r="Y378" s="486"/>
      <c r="Z378" s="487"/>
      <c r="AA378" s="402"/>
    </row>
    <row r="379" spans="2:27" x14ac:dyDescent="0.2">
      <c r="B379" s="405"/>
      <c r="C379" s="372"/>
      <c r="D379" s="372"/>
      <c r="E379" s="402"/>
      <c r="F379" s="486"/>
      <c r="G379" s="487"/>
      <c r="H379" s="486"/>
      <c r="I379" s="487"/>
      <c r="J379" s="486"/>
      <c r="K379" s="487"/>
      <c r="L379" s="486"/>
      <c r="M379" s="487"/>
      <c r="N379" s="486"/>
      <c r="O379" s="487"/>
      <c r="P379" s="486"/>
      <c r="Q379" s="487"/>
      <c r="R379" s="486"/>
      <c r="S379" s="487"/>
      <c r="T379" s="486"/>
      <c r="U379" s="487"/>
      <c r="V379" s="486"/>
      <c r="W379" s="487"/>
      <c r="X379" s="486"/>
      <c r="Y379" s="487"/>
      <c r="Z379" s="486"/>
      <c r="AA379" s="487"/>
    </row>
    <row r="380" spans="2:27" x14ac:dyDescent="0.2">
      <c r="B380" s="406"/>
      <c r="C380" s="372"/>
      <c r="D380" s="372"/>
      <c r="E380" s="486"/>
      <c r="F380" s="487"/>
      <c r="G380" s="486"/>
      <c r="H380" s="487"/>
      <c r="I380" s="486"/>
      <c r="J380" s="487"/>
      <c r="K380" s="486"/>
      <c r="L380" s="487"/>
      <c r="M380" s="486"/>
      <c r="N380" s="487"/>
      <c r="O380" s="486"/>
      <c r="P380" s="487"/>
      <c r="Q380" s="486"/>
      <c r="R380" s="487"/>
      <c r="S380" s="486"/>
      <c r="T380" s="487"/>
      <c r="U380" s="486"/>
      <c r="V380" s="487"/>
      <c r="W380" s="486"/>
      <c r="X380" s="487"/>
      <c r="Y380" s="486"/>
      <c r="Z380" s="487"/>
      <c r="AA380" s="402"/>
    </row>
    <row r="381" spans="2:27" x14ac:dyDescent="0.2">
      <c r="B381" s="405"/>
      <c r="C381" s="372"/>
      <c r="D381" s="372"/>
      <c r="E381" s="402"/>
      <c r="F381" s="486"/>
      <c r="G381" s="487"/>
      <c r="H381" s="486"/>
      <c r="I381" s="487"/>
      <c r="J381" s="486"/>
      <c r="K381" s="487"/>
      <c r="L381" s="486"/>
      <c r="M381" s="487"/>
      <c r="N381" s="486"/>
      <c r="O381" s="487"/>
      <c r="P381" s="486"/>
      <c r="Q381" s="487"/>
      <c r="R381" s="486"/>
      <c r="S381" s="487"/>
      <c r="T381" s="486"/>
      <c r="U381" s="487"/>
      <c r="V381" s="486"/>
      <c r="W381" s="487"/>
      <c r="X381" s="486"/>
      <c r="Y381" s="487"/>
      <c r="Z381" s="486"/>
      <c r="AA381" s="487"/>
    </row>
    <row r="382" spans="2:27" x14ac:dyDescent="0.2">
      <c r="B382" s="406"/>
      <c r="C382" s="372"/>
      <c r="D382" s="372"/>
      <c r="E382" s="486"/>
      <c r="F382" s="487"/>
      <c r="G382" s="486"/>
      <c r="H382" s="487"/>
      <c r="I382" s="486"/>
      <c r="J382" s="487"/>
      <c r="K382" s="486"/>
      <c r="L382" s="487"/>
      <c r="M382" s="486"/>
      <c r="N382" s="487"/>
      <c r="O382" s="486"/>
      <c r="P382" s="487"/>
      <c r="Q382" s="486"/>
      <c r="R382" s="487"/>
      <c r="S382" s="486"/>
      <c r="T382" s="487"/>
      <c r="U382" s="486"/>
      <c r="V382" s="487"/>
      <c r="W382" s="486"/>
      <c r="X382" s="487"/>
      <c r="Y382" s="486"/>
      <c r="Z382" s="487"/>
      <c r="AA382" s="402"/>
    </row>
    <row r="383" spans="2:27" x14ac:dyDescent="0.2">
      <c r="B383" s="405"/>
      <c r="C383" s="372"/>
      <c r="D383" s="372"/>
      <c r="E383" s="402"/>
      <c r="F383" s="486"/>
      <c r="G383" s="487"/>
      <c r="H383" s="486"/>
      <c r="I383" s="487"/>
      <c r="J383" s="486"/>
      <c r="K383" s="487"/>
      <c r="L383" s="486"/>
      <c r="M383" s="487"/>
      <c r="N383" s="486"/>
      <c r="O383" s="487"/>
      <c r="P383" s="486"/>
      <c r="Q383" s="487"/>
      <c r="R383" s="486"/>
      <c r="S383" s="487"/>
      <c r="T383" s="486"/>
      <c r="U383" s="487"/>
      <c r="V383" s="486"/>
      <c r="W383" s="487"/>
      <c r="X383" s="486"/>
      <c r="Y383" s="487"/>
      <c r="Z383" s="486"/>
      <c r="AA383" s="487"/>
    </row>
    <row r="384" spans="2:27" x14ac:dyDescent="0.2">
      <c r="B384" s="406"/>
      <c r="C384" s="372"/>
      <c r="D384" s="372"/>
      <c r="E384" s="486"/>
      <c r="F384" s="487"/>
      <c r="G384" s="486"/>
      <c r="H384" s="487"/>
      <c r="I384" s="486"/>
      <c r="J384" s="487"/>
      <c r="K384" s="486"/>
      <c r="L384" s="487"/>
      <c r="M384" s="486"/>
      <c r="N384" s="487"/>
      <c r="O384" s="486"/>
      <c r="P384" s="487"/>
      <c r="Q384" s="486"/>
      <c r="R384" s="487"/>
      <c r="S384" s="486"/>
      <c r="T384" s="487"/>
      <c r="U384" s="486"/>
      <c r="V384" s="487"/>
      <c r="W384" s="486"/>
      <c r="X384" s="487"/>
      <c r="Y384" s="486"/>
      <c r="Z384" s="487"/>
      <c r="AA384" s="402"/>
    </row>
    <row r="385" spans="2:27" x14ac:dyDescent="0.2">
      <c r="B385" s="405"/>
      <c r="C385" s="372"/>
      <c r="D385" s="372"/>
      <c r="E385" s="402"/>
      <c r="F385" s="486"/>
      <c r="G385" s="487"/>
      <c r="H385" s="486"/>
      <c r="I385" s="487"/>
      <c r="J385" s="486"/>
      <c r="K385" s="487"/>
      <c r="L385" s="486"/>
      <c r="M385" s="487"/>
      <c r="N385" s="486"/>
      <c r="O385" s="487"/>
      <c r="P385" s="486"/>
      <c r="Q385" s="487"/>
      <c r="R385" s="486"/>
      <c r="S385" s="487"/>
      <c r="T385" s="486"/>
      <c r="U385" s="487"/>
      <c r="V385" s="486"/>
      <c r="W385" s="487"/>
      <c r="X385" s="486"/>
      <c r="Y385" s="487"/>
      <c r="Z385" s="486"/>
      <c r="AA385" s="487"/>
    </row>
    <row r="386" spans="2:27" x14ac:dyDescent="0.2">
      <c r="B386" s="406"/>
      <c r="C386" s="372"/>
      <c r="D386" s="372"/>
      <c r="E386" s="486"/>
      <c r="F386" s="487"/>
      <c r="G386" s="486"/>
      <c r="H386" s="487"/>
      <c r="I386" s="486"/>
      <c r="J386" s="487"/>
      <c r="K386" s="486"/>
      <c r="L386" s="487"/>
      <c r="M386" s="486"/>
      <c r="N386" s="487"/>
      <c r="O386" s="486"/>
      <c r="P386" s="487"/>
      <c r="Q386" s="486"/>
      <c r="R386" s="487"/>
      <c r="S386" s="486"/>
      <c r="T386" s="487"/>
      <c r="U386" s="486"/>
      <c r="V386" s="487"/>
      <c r="W386" s="486"/>
      <c r="X386" s="487"/>
      <c r="Y386" s="486"/>
      <c r="Z386" s="487"/>
      <c r="AA386" s="402"/>
    </row>
    <row r="387" spans="2:27" x14ac:dyDescent="0.2">
      <c r="B387" s="405"/>
      <c r="C387" s="372"/>
      <c r="D387" s="372"/>
      <c r="E387" s="402"/>
      <c r="F387" s="486"/>
      <c r="G387" s="487"/>
      <c r="H387" s="486"/>
      <c r="I387" s="487"/>
      <c r="J387" s="486"/>
      <c r="K387" s="487"/>
      <c r="L387" s="486"/>
      <c r="M387" s="487"/>
      <c r="N387" s="486"/>
      <c r="O387" s="487"/>
      <c r="P387" s="486"/>
      <c r="Q387" s="487"/>
      <c r="R387" s="486"/>
      <c r="S387" s="487"/>
      <c r="T387" s="486"/>
      <c r="U387" s="487"/>
      <c r="V387" s="486"/>
      <c r="W387" s="487"/>
      <c r="X387" s="486"/>
      <c r="Y387" s="487"/>
      <c r="Z387" s="486"/>
      <c r="AA387" s="487"/>
    </row>
    <row r="388" spans="2:27" x14ac:dyDescent="0.2">
      <c r="B388" s="406"/>
      <c r="C388" s="372"/>
      <c r="D388" s="372"/>
      <c r="E388" s="486"/>
      <c r="F388" s="487"/>
      <c r="G388" s="486"/>
      <c r="H388" s="487"/>
      <c r="I388" s="486"/>
      <c r="J388" s="487"/>
      <c r="K388" s="486"/>
      <c r="L388" s="487"/>
      <c r="M388" s="486"/>
      <c r="N388" s="487"/>
      <c r="O388" s="486"/>
      <c r="P388" s="487"/>
      <c r="Q388" s="486"/>
      <c r="R388" s="487"/>
      <c r="S388" s="486"/>
      <c r="T388" s="487"/>
      <c r="U388" s="486"/>
      <c r="V388" s="487"/>
      <c r="W388" s="486"/>
      <c r="X388" s="487"/>
      <c r="Y388" s="486"/>
      <c r="Z388" s="487"/>
      <c r="AA388" s="402"/>
    </row>
    <row r="389" spans="2:27" x14ac:dyDescent="0.2">
      <c r="B389" s="405"/>
      <c r="C389" s="372"/>
      <c r="D389" s="372"/>
      <c r="E389" s="402"/>
      <c r="F389" s="486"/>
      <c r="G389" s="487"/>
      <c r="H389" s="486"/>
      <c r="I389" s="487"/>
      <c r="J389" s="486"/>
      <c r="K389" s="487"/>
      <c r="L389" s="486"/>
      <c r="M389" s="487"/>
      <c r="N389" s="486"/>
      <c r="O389" s="487"/>
      <c r="P389" s="486"/>
      <c r="Q389" s="487"/>
      <c r="R389" s="486"/>
      <c r="S389" s="487"/>
      <c r="T389" s="486"/>
      <c r="U389" s="487"/>
      <c r="V389" s="486"/>
      <c r="W389" s="487"/>
      <c r="X389" s="486"/>
      <c r="Y389" s="487"/>
      <c r="Z389" s="486"/>
      <c r="AA389" s="487"/>
    </row>
    <row r="390" spans="2:27" x14ac:dyDescent="0.2">
      <c r="B390" s="406"/>
      <c r="C390" s="372"/>
      <c r="D390" s="372"/>
      <c r="E390" s="486"/>
      <c r="F390" s="487"/>
      <c r="G390" s="486"/>
      <c r="H390" s="487"/>
      <c r="I390" s="486"/>
      <c r="J390" s="487"/>
      <c r="K390" s="486"/>
      <c r="L390" s="487"/>
      <c r="M390" s="486"/>
      <c r="N390" s="487"/>
      <c r="O390" s="486"/>
      <c r="P390" s="487"/>
      <c r="Q390" s="486"/>
      <c r="R390" s="487"/>
      <c r="S390" s="486"/>
      <c r="T390" s="487"/>
      <c r="U390" s="486"/>
      <c r="V390" s="487"/>
      <c r="W390" s="486"/>
      <c r="X390" s="487"/>
      <c r="Y390" s="486"/>
      <c r="Z390" s="487"/>
      <c r="AA390" s="402"/>
    </row>
    <row r="391" spans="2:27" x14ac:dyDescent="0.2">
      <c r="B391" s="405"/>
      <c r="C391" s="372"/>
      <c r="D391" s="372"/>
      <c r="E391" s="402"/>
      <c r="F391" s="486"/>
      <c r="G391" s="487"/>
      <c r="H391" s="486"/>
      <c r="I391" s="487"/>
      <c r="J391" s="486"/>
      <c r="K391" s="487"/>
      <c r="L391" s="486"/>
      <c r="M391" s="487"/>
      <c r="N391" s="486"/>
      <c r="O391" s="487"/>
      <c r="P391" s="486"/>
      <c r="Q391" s="487"/>
      <c r="R391" s="486"/>
      <c r="S391" s="487"/>
      <c r="T391" s="486"/>
      <c r="U391" s="487"/>
      <c r="V391" s="486"/>
      <c r="W391" s="487"/>
      <c r="X391" s="486"/>
      <c r="Y391" s="487"/>
      <c r="Z391" s="486"/>
      <c r="AA391" s="487"/>
    </row>
    <row r="392" spans="2:27" x14ac:dyDescent="0.2">
      <c r="B392" s="406"/>
      <c r="C392" s="372"/>
      <c r="D392" s="372"/>
      <c r="E392" s="486"/>
      <c r="F392" s="487"/>
      <c r="G392" s="486"/>
      <c r="H392" s="487"/>
      <c r="I392" s="486"/>
      <c r="J392" s="487"/>
      <c r="K392" s="486"/>
      <c r="L392" s="487"/>
      <c r="M392" s="486"/>
      <c r="N392" s="487"/>
      <c r="O392" s="486"/>
      <c r="P392" s="487"/>
      <c r="Q392" s="486"/>
      <c r="R392" s="487"/>
      <c r="S392" s="486"/>
      <c r="T392" s="487"/>
      <c r="U392" s="486"/>
      <c r="V392" s="487"/>
      <c r="W392" s="486"/>
      <c r="X392" s="487"/>
      <c r="Y392" s="486"/>
      <c r="Z392" s="487"/>
      <c r="AA392" s="402"/>
    </row>
    <row r="393" spans="2:27" x14ac:dyDescent="0.2">
      <c r="B393" s="405"/>
      <c r="C393" s="372"/>
      <c r="D393" s="372"/>
      <c r="E393" s="402"/>
      <c r="F393" s="486"/>
      <c r="G393" s="487"/>
      <c r="H393" s="486"/>
      <c r="I393" s="487"/>
      <c r="J393" s="486"/>
      <c r="K393" s="487"/>
      <c r="L393" s="486"/>
      <c r="M393" s="487"/>
      <c r="N393" s="486"/>
      <c r="O393" s="487"/>
      <c r="P393" s="486"/>
      <c r="Q393" s="487"/>
      <c r="R393" s="486"/>
      <c r="S393" s="487"/>
      <c r="T393" s="486"/>
      <c r="U393" s="487"/>
      <c r="V393" s="486"/>
      <c r="W393" s="487"/>
      <c r="X393" s="486"/>
      <c r="Y393" s="487"/>
      <c r="Z393" s="486"/>
      <c r="AA393" s="487"/>
    </row>
    <row r="394" spans="2:27" x14ac:dyDescent="0.2">
      <c r="B394" s="406"/>
      <c r="C394" s="372"/>
      <c r="D394" s="372"/>
      <c r="E394" s="486"/>
      <c r="F394" s="487"/>
      <c r="G394" s="486"/>
      <c r="H394" s="487"/>
      <c r="I394" s="486"/>
      <c r="J394" s="487"/>
      <c r="K394" s="486"/>
      <c r="L394" s="487"/>
      <c r="M394" s="486"/>
      <c r="N394" s="487"/>
      <c r="O394" s="486"/>
      <c r="P394" s="487"/>
      <c r="Q394" s="486"/>
      <c r="R394" s="487"/>
      <c r="S394" s="486"/>
      <c r="T394" s="487"/>
      <c r="U394" s="486"/>
      <c r="V394" s="487"/>
      <c r="W394" s="486"/>
      <c r="X394" s="487"/>
      <c r="Y394" s="486"/>
      <c r="Z394" s="487"/>
      <c r="AA394" s="402"/>
    </row>
    <row r="395" spans="2:27" x14ac:dyDescent="0.2">
      <c r="B395" s="405"/>
      <c r="C395" s="372"/>
      <c r="D395" s="372"/>
      <c r="E395" s="402"/>
      <c r="F395" s="486"/>
      <c r="G395" s="487"/>
      <c r="H395" s="486"/>
      <c r="I395" s="487"/>
      <c r="J395" s="486"/>
      <c r="K395" s="487"/>
      <c r="L395" s="486"/>
      <c r="M395" s="487"/>
      <c r="N395" s="486"/>
      <c r="O395" s="487"/>
      <c r="P395" s="486"/>
      <c r="Q395" s="487"/>
      <c r="R395" s="486"/>
      <c r="S395" s="487"/>
      <c r="T395" s="486"/>
      <c r="U395" s="487"/>
      <c r="V395" s="486"/>
      <c r="W395" s="487"/>
      <c r="X395" s="486"/>
      <c r="Y395" s="487"/>
      <c r="Z395" s="486"/>
      <c r="AA395" s="487"/>
    </row>
    <row r="396" spans="2:27" x14ac:dyDescent="0.2">
      <c r="B396" s="406"/>
      <c r="C396" s="372"/>
      <c r="D396" s="372"/>
      <c r="E396" s="486"/>
      <c r="F396" s="487"/>
      <c r="G396" s="486"/>
      <c r="H396" s="487"/>
      <c r="I396" s="486"/>
      <c r="J396" s="487"/>
      <c r="K396" s="486"/>
      <c r="L396" s="487"/>
      <c r="M396" s="486"/>
      <c r="N396" s="487"/>
      <c r="O396" s="486"/>
      <c r="P396" s="487"/>
      <c r="Q396" s="486"/>
      <c r="R396" s="487"/>
      <c r="S396" s="486"/>
      <c r="T396" s="487"/>
      <c r="U396" s="486"/>
      <c r="V396" s="487"/>
      <c r="W396" s="486"/>
      <c r="X396" s="487"/>
      <c r="Y396" s="486"/>
      <c r="Z396" s="487"/>
      <c r="AA396" s="402"/>
    </row>
    <row r="397" spans="2:27" x14ac:dyDescent="0.2">
      <c r="B397" s="405"/>
      <c r="C397" s="372"/>
      <c r="D397" s="372"/>
      <c r="E397" s="402"/>
      <c r="F397" s="486"/>
      <c r="G397" s="487"/>
      <c r="H397" s="486"/>
      <c r="I397" s="487"/>
      <c r="J397" s="486"/>
      <c r="K397" s="487"/>
      <c r="L397" s="486"/>
      <c r="M397" s="487"/>
      <c r="N397" s="486"/>
      <c r="O397" s="487"/>
      <c r="P397" s="486"/>
      <c r="Q397" s="487"/>
      <c r="R397" s="486"/>
      <c r="S397" s="487"/>
      <c r="T397" s="486"/>
      <c r="U397" s="487"/>
      <c r="V397" s="486"/>
      <c r="W397" s="487"/>
      <c r="X397" s="486"/>
      <c r="Y397" s="487"/>
      <c r="Z397" s="486"/>
      <c r="AA397" s="487"/>
    </row>
    <row r="398" spans="2:27" x14ac:dyDescent="0.2">
      <c r="B398" s="406"/>
      <c r="C398" s="372"/>
      <c r="D398" s="372"/>
      <c r="E398" s="486"/>
      <c r="F398" s="487"/>
      <c r="G398" s="486"/>
      <c r="H398" s="487"/>
      <c r="I398" s="486"/>
      <c r="J398" s="487"/>
      <c r="K398" s="486"/>
      <c r="L398" s="487"/>
      <c r="M398" s="486"/>
      <c r="N398" s="487"/>
      <c r="O398" s="486"/>
      <c r="P398" s="487"/>
      <c r="Q398" s="486"/>
      <c r="R398" s="487"/>
      <c r="S398" s="486"/>
      <c r="T398" s="487"/>
      <c r="U398" s="486"/>
      <c r="V398" s="487"/>
      <c r="W398" s="486"/>
      <c r="X398" s="487"/>
      <c r="Y398" s="486"/>
      <c r="Z398" s="487"/>
      <c r="AA398" s="402"/>
    </row>
    <row r="399" spans="2:27" x14ac:dyDescent="0.2">
      <c r="B399" s="405"/>
      <c r="C399" s="372"/>
      <c r="D399" s="372"/>
      <c r="E399" s="402"/>
      <c r="F399" s="486"/>
      <c r="G399" s="487"/>
      <c r="H399" s="486"/>
      <c r="I399" s="487"/>
      <c r="J399" s="486"/>
      <c r="K399" s="487"/>
      <c r="L399" s="486"/>
      <c r="M399" s="487"/>
      <c r="N399" s="486"/>
      <c r="O399" s="487"/>
      <c r="P399" s="486"/>
      <c r="Q399" s="487"/>
      <c r="R399" s="486"/>
      <c r="S399" s="487"/>
      <c r="T399" s="486"/>
      <c r="U399" s="487"/>
      <c r="V399" s="486"/>
      <c r="W399" s="487"/>
      <c r="X399" s="486"/>
      <c r="Y399" s="487"/>
      <c r="Z399" s="486"/>
      <c r="AA399" s="487"/>
    </row>
    <row r="400" spans="2:27" x14ac:dyDescent="0.2">
      <c r="B400" s="406"/>
      <c r="C400" s="372"/>
      <c r="D400" s="372"/>
      <c r="E400" s="486"/>
      <c r="F400" s="487"/>
      <c r="G400" s="486"/>
      <c r="H400" s="487"/>
      <c r="I400" s="486"/>
      <c r="J400" s="487"/>
      <c r="K400" s="486"/>
      <c r="L400" s="487"/>
      <c r="M400" s="486"/>
      <c r="N400" s="487"/>
      <c r="O400" s="486"/>
      <c r="P400" s="487"/>
      <c r="Q400" s="486"/>
      <c r="R400" s="487"/>
      <c r="S400" s="486"/>
      <c r="T400" s="487"/>
      <c r="U400" s="486"/>
      <c r="V400" s="487"/>
      <c r="W400" s="486"/>
      <c r="X400" s="487"/>
      <c r="Y400" s="486"/>
      <c r="Z400" s="487"/>
      <c r="AA400" s="402"/>
    </row>
    <row r="401" spans="2:27" x14ac:dyDescent="0.2">
      <c r="B401" s="405"/>
      <c r="C401" s="372"/>
      <c r="D401" s="372"/>
      <c r="E401" s="402"/>
      <c r="F401" s="486"/>
      <c r="G401" s="487"/>
      <c r="H401" s="486"/>
      <c r="I401" s="487"/>
      <c r="J401" s="486"/>
      <c r="K401" s="487"/>
      <c r="L401" s="486"/>
      <c r="M401" s="487"/>
      <c r="N401" s="486"/>
      <c r="O401" s="487"/>
      <c r="P401" s="486"/>
      <c r="Q401" s="487"/>
      <c r="R401" s="486"/>
      <c r="S401" s="487"/>
      <c r="T401" s="486"/>
      <c r="U401" s="487"/>
      <c r="V401" s="486"/>
      <c r="W401" s="487"/>
      <c r="X401" s="486"/>
      <c r="Y401" s="487"/>
      <c r="Z401" s="486"/>
      <c r="AA401" s="487"/>
    </row>
    <row r="402" spans="2:27" x14ac:dyDescent="0.2">
      <c r="B402" s="406"/>
      <c r="C402" s="372"/>
      <c r="D402" s="372"/>
      <c r="E402" s="486"/>
      <c r="F402" s="487"/>
      <c r="G402" s="486"/>
      <c r="H402" s="487"/>
      <c r="I402" s="486"/>
      <c r="J402" s="487"/>
      <c r="K402" s="486"/>
      <c r="L402" s="487"/>
      <c r="M402" s="486"/>
      <c r="N402" s="487"/>
      <c r="O402" s="486"/>
      <c r="P402" s="487"/>
      <c r="Q402" s="486"/>
      <c r="R402" s="487"/>
      <c r="S402" s="486"/>
      <c r="T402" s="487"/>
      <c r="U402" s="486"/>
      <c r="V402" s="487"/>
      <c r="W402" s="486"/>
      <c r="X402" s="487"/>
      <c r="Y402" s="486"/>
      <c r="Z402" s="487"/>
      <c r="AA402" s="402"/>
    </row>
    <row r="403" spans="2:27" x14ac:dyDescent="0.2">
      <c r="B403" s="405"/>
      <c r="C403" s="372"/>
      <c r="D403" s="372"/>
      <c r="E403" s="402"/>
      <c r="F403" s="486"/>
      <c r="G403" s="487"/>
      <c r="H403" s="486"/>
      <c r="I403" s="487"/>
      <c r="J403" s="486"/>
      <c r="K403" s="487"/>
      <c r="L403" s="486"/>
      <c r="M403" s="487"/>
      <c r="N403" s="486"/>
      <c r="O403" s="487"/>
      <c r="P403" s="486"/>
      <c r="Q403" s="487"/>
      <c r="R403" s="486"/>
      <c r="S403" s="487"/>
      <c r="T403" s="486"/>
      <c r="U403" s="487"/>
      <c r="V403" s="486"/>
      <c r="W403" s="487"/>
      <c r="X403" s="486"/>
      <c r="Y403" s="487"/>
      <c r="Z403" s="486"/>
      <c r="AA403" s="487"/>
    </row>
    <row r="404" spans="2:27" x14ac:dyDescent="0.2">
      <c r="B404" s="406"/>
      <c r="C404" s="372"/>
      <c r="D404" s="372"/>
      <c r="E404" s="486"/>
      <c r="F404" s="487"/>
      <c r="G404" s="486"/>
      <c r="H404" s="487"/>
      <c r="I404" s="486"/>
      <c r="J404" s="487"/>
      <c r="K404" s="486"/>
      <c r="L404" s="487"/>
      <c r="M404" s="486"/>
      <c r="N404" s="487"/>
      <c r="O404" s="486"/>
      <c r="P404" s="487"/>
      <c r="Q404" s="486"/>
      <c r="R404" s="487"/>
      <c r="S404" s="486"/>
      <c r="T404" s="487"/>
      <c r="U404" s="486"/>
      <c r="V404" s="487"/>
      <c r="W404" s="486"/>
      <c r="X404" s="487"/>
      <c r="Y404" s="486"/>
      <c r="Z404" s="487"/>
      <c r="AA404" s="402"/>
    </row>
    <row r="405" spans="2:27" x14ac:dyDescent="0.2">
      <c r="B405" s="405"/>
      <c r="C405" s="372"/>
      <c r="D405" s="372"/>
      <c r="E405" s="402"/>
      <c r="F405" s="486"/>
      <c r="G405" s="487"/>
      <c r="H405" s="486"/>
      <c r="I405" s="487"/>
      <c r="J405" s="486"/>
      <c r="K405" s="487"/>
      <c r="L405" s="486"/>
      <c r="M405" s="487"/>
      <c r="N405" s="486"/>
      <c r="O405" s="487"/>
      <c r="P405" s="486"/>
      <c r="Q405" s="487"/>
      <c r="R405" s="486"/>
      <c r="S405" s="487"/>
      <c r="T405" s="486"/>
      <c r="U405" s="487"/>
      <c r="V405" s="486"/>
      <c r="W405" s="487"/>
      <c r="X405" s="486"/>
      <c r="Y405" s="487"/>
      <c r="Z405" s="486"/>
      <c r="AA405" s="487"/>
    </row>
    <row r="406" spans="2:27" x14ac:dyDescent="0.2">
      <c r="B406" s="406"/>
      <c r="C406" s="372"/>
      <c r="D406" s="372"/>
      <c r="E406" s="486"/>
      <c r="F406" s="487"/>
      <c r="G406" s="486"/>
      <c r="H406" s="487"/>
      <c r="I406" s="486"/>
      <c r="J406" s="487"/>
      <c r="K406" s="486"/>
      <c r="L406" s="487"/>
      <c r="M406" s="486"/>
      <c r="N406" s="487"/>
      <c r="O406" s="486"/>
      <c r="P406" s="487"/>
      <c r="Q406" s="486"/>
      <c r="R406" s="487"/>
      <c r="S406" s="486"/>
      <c r="T406" s="487"/>
      <c r="U406" s="486"/>
      <c r="V406" s="487"/>
      <c r="W406" s="486"/>
      <c r="X406" s="487"/>
      <c r="Y406" s="486"/>
      <c r="Z406" s="487"/>
      <c r="AA406" s="402"/>
    </row>
    <row r="407" spans="2:27" x14ac:dyDescent="0.2">
      <c r="B407" s="405"/>
      <c r="C407" s="372"/>
      <c r="D407" s="372"/>
      <c r="E407" s="402"/>
      <c r="F407" s="486"/>
      <c r="G407" s="487"/>
      <c r="H407" s="486"/>
      <c r="I407" s="487"/>
      <c r="J407" s="486"/>
      <c r="K407" s="487"/>
      <c r="L407" s="486"/>
      <c r="M407" s="487"/>
      <c r="N407" s="486"/>
      <c r="O407" s="487"/>
      <c r="P407" s="486"/>
      <c r="Q407" s="487"/>
      <c r="R407" s="486"/>
      <c r="S407" s="487"/>
      <c r="T407" s="486"/>
      <c r="U407" s="487"/>
      <c r="V407" s="486"/>
      <c r="W407" s="487"/>
      <c r="X407" s="486"/>
      <c r="Y407" s="487"/>
      <c r="Z407" s="486"/>
      <c r="AA407" s="487"/>
    </row>
    <row r="408" spans="2:27" x14ac:dyDescent="0.2">
      <c r="B408" s="406"/>
      <c r="C408" s="372"/>
      <c r="D408" s="372"/>
      <c r="E408" s="486"/>
      <c r="F408" s="487"/>
      <c r="G408" s="486"/>
      <c r="H408" s="487"/>
      <c r="I408" s="486"/>
      <c r="J408" s="487"/>
      <c r="K408" s="486"/>
      <c r="L408" s="487"/>
      <c r="M408" s="486"/>
      <c r="N408" s="487"/>
      <c r="O408" s="486"/>
      <c r="P408" s="487"/>
      <c r="Q408" s="486"/>
      <c r="R408" s="487"/>
      <c r="S408" s="486"/>
      <c r="T408" s="487"/>
      <c r="U408" s="486"/>
      <c r="V408" s="487"/>
      <c r="W408" s="486"/>
      <c r="X408" s="487"/>
      <c r="Y408" s="486"/>
      <c r="Z408" s="487"/>
      <c r="AA408" s="402"/>
    </row>
    <row r="409" spans="2:27" x14ac:dyDescent="0.2">
      <c r="B409" s="405"/>
      <c r="C409" s="372"/>
      <c r="D409" s="372"/>
      <c r="E409" s="402"/>
      <c r="F409" s="486"/>
      <c r="G409" s="487"/>
      <c r="H409" s="486"/>
      <c r="I409" s="487"/>
      <c r="J409" s="486"/>
      <c r="K409" s="487"/>
      <c r="L409" s="486"/>
      <c r="M409" s="487"/>
      <c r="N409" s="486"/>
      <c r="O409" s="487"/>
      <c r="P409" s="486"/>
      <c r="Q409" s="487"/>
      <c r="R409" s="486"/>
      <c r="S409" s="487"/>
      <c r="T409" s="486"/>
      <c r="U409" s="487"/>
      <c r="V409" s="486"/>
      <c r="W409" s="487"/>
      <c r="X409" s="486"/>
      <c r="Y409" s="487"/>
      <c r="Z409" s="486"/>
      <c r="AA409" s="487"/>
    </row>
    <row r="410" spans="2:27" x14ac:dyDescent="0.2">
      <c r="B410" s="406"/>
      <c r="C410" s="372"/>
      <c r="D410" s="372"/>
      <c r="E410" s="486"/>
      <c r="F410" s="487"/>
      <c r="G410" s="486"/>
      <c r="H410" s="487"/>
      <c r="I410" s="486"/>
      <c r="J410" s="487"/>
      <c r="K410" s="486"/>
      <c r="L410" s="487"/>
      <c r="M410" s="486"/>
      <c r="N410" s="487"/>
      <c r="O410" s="486"/>
      <c r="P410" s="487"/>
      <c r="Q410" s="486"/>
      <c r="R410" s="487"/>
      <c r="S410" s="486"/>
      <c r="T410" s="487"/>
      <c r="U410" s="486"/>
      <c r="V410" s="487"/>
      <c r="W410" s="486"/>
      <c r="X410" s="487"/>
      <c r="Y410" s="486"/>
      <c r="Z410" s="487"/>
      <c r="AA410" s="402"/>
    </row>
    <row r="411" spans="2:27" x14ac:dyDescent="0.2">
      <c r="B411" s="405"/>
      <c r="C411" s="372"/>
      <c r="D411" s="372"/>
      <c r="E411" s="402"/>
      <c r="F411" s="486"/>
      <c r="G411" s="487"/>
      <c r="H411" s="486"/>
      <c r="I411" s="487"/>
      <c r="J411" s="486"/>
      <c r="K411" s="487"/>
      <c r="L411" s="486"/>
      <c r="M411" s="487"/>
      <c r="N411" s="486"/>
      <c r="O411" s="487"/>
      <c r="P411" s="486"/>
      <c r="Q411" s="487"/>
      <c r="R411" s="486"/>
      <c r="S411" s="487"/>
      <c r="T411" s="486"/>
      <c r="U411" s="487"/>
      <c r="V411" s="486"/>
      <c r="W411" s="487"/>
      <c r="X411" s="486"/>
      <c r="Y411" s="487"/>
      <c r="Z411" s="486"/>
      <c r="AA411" s="487"/>
    </row>
    <row r="412" spans="2:27" x14ac:dyDescent="0.2">
      <c r="B412" s="406"/>
      <c r="C412" s="372"/>
      <c r="D412" s="372"/>
      <c r="E412" s="486"/>
      <c r="F412" s="487"/>
      <c r="G412" s="486"/>
      <c r="H412" s="487"/>
      <c r="I412" s="486"/>
      <c r="J412" s="487"/>
      <c r="K412" s="486"/>
      <c r="L412" s="487"/>
      <c r="M412" s="486"/>
      <c r="N412" s="487"/>
      <c r="O412" s="486"/>
      <c r="P412" s="487"/>
      <c r="Q412" s="486"/>
      <c r="R412" s="487"/>
      <c r="S412" s="486"/>
      <c r="T412" s="487"/>
      <c r="U412" s="486"/>
      <c r="V412" s="487"/>
      <c r="W412" s="486"/>
      <c r="X412" s="487"/>
      <c r="Y412" s="486"/>
      <c r="Z412" s="487"/>
      <c r="AA412" s="402"/>
    </row>
    <row r="413" spans="2:27" x14ac:dyDescent="0.2">
      <c r="B413" s="405"/>
      <c r="C413" s="372"/>
      <c r="D413" s="372"/>
      <c r="E413" s="402"/>
      <c r="F413" s="486"/>
      <c r="G413" s="487"/>
      <c r="H413" s="486"/>
      <c r="I413" s="487"/>
      <c r="J413" s="486"/>
      <c r="K413" s="487"/>
      <c r="L413" s="486"/>
      <c r="M413" s="487"/>
      <c r="N413" s="486"/>
      <c r="O413" s="487"/>
      <c r="P413" s="486"/>
      <c r="Q413" s="487"/>
      <c r="R413" s="486"/>
      <c r="S413" s="487"/>
      <c r="T413" s="486"/>
      <c r="U413" s="487"/>
      <c r="V413" s="486"/>
      <c r="W413" s="487"/>
      <c r="X413" s="486"/>
      <c r="Y413" s="487"/>
      <c r="Z413" s="486"/>
      <c r="AA413" s="487"/>
    </row>
    <row r="414" spans="2:27" x14ac:dyDescent="0.2">
      <c r="B414" s="406"/>
      <c r="C414" s="372"/>
      <c r="D414" s="372"/>
      <c r="E414" s="486"/>
      <c r="F414" s="487"/>
      <c r="G414" s="486"/>
      <c r="H414" s="487"/>
      <c r="I414" s="486"/>
      <c r="J414" s="487"/>
      <c r="K414" s="486"/>
      <c r="L414" s="487"/>
      <c r="M414" s="486"/>
      <c r="N414" s="487"/>
      <c r="O414" s="486"/>
      <c r="P414" s="487"/>
      <c r="Q414" s="486"/>
      <c r="R414" s="487"/>
      <c r="S414" s="486"/>
      <c r="T414" s="487"/>
      <c r="U414" s="486"/>
      <c r="V414" s="487"/>
      <c r="W414" s="486"/>
      <c r="X414" s="487"/>
      <c r="Y414" s="486"/>
      <c r="Z414" s="487"/>
      <c r="AA414" s="402"/>
    </row>
    <row r="415" spans="2:27" x14ac:dyDescent="0.2">
      <c r="B415" s="405"/>
      <c r="C415" s="372"/>
      <c r="D415" s="372"/>
      <c r="E415" s="402"/>
      <c r="F415" s="486"/>
      <c r="G415" s="487"/>
      <c r="H415" s="486"/>
      <c r="I415" s="487"/>
      <c r="J415" s="486"/>
      <c r="K415" s="487"/>
      <c r="L415" s="486"/>
      <c r="M415" s="487"/>
      <c r="N415" s="486"/>
      <c r="O415" s="487"/>
      <c r="P415" s="486"/>
      <c r="Q415" s="487"/>
      <c r="R415" s="486"/>
      <c r="S415" s="487"/>
      <c r="T415" s="486"/>
      <c r="U415" s="487"/>
      <c r="V415" s="486"/>
      <c r="W415" s="487"/>
      <c r="X415" s="486"/>
      <c r="Y415" s="487"/>
      <c r="Z415" s="486"/>
      <c r="AA415" s="487"/>
    </row>
    <row r="416" spans="2:27" x14ac:dyDescent="0.2">
      <c r="B416" s="406"/>
      <c r="C416" s="372"/>
      <c r="D416" s="372"/>
      <c r="E416" s="486"/>
      <c r="F416" s="487"/>
      <c r="G416" s="486"/>
      <c r="H416" s="487"/>
      <c r="I416" s="486"/>
      <c r="J416" s="487"/>
      <c r="K416" s="486"/>
      <c r="L416" s="487"/>
      <c r="M416" s="486"/>
      <c r="N416" s="487"/>
      <c r="O416" s="486"/>
      <c r="P416" s="487"/>
      <c r="Q416" s="486"/>
      <c r="R416" s="487"/>
      <c r="S416" s="486"/>
      <c r="T416" s="487"/>
      <c r="U416" s="486"/>
      <c r="V416" s="487"/>
      <c r="W416" s="486"/>
      <c r="X416" s="487"/>
      <c r="Y416" s="486"/>
      <c r="Z416" s="487"/>
      <c r="AA416" s="402"/>
    </row>
    <row r="417" spans="2:27" x14ac:dyDescent="0.2">
      <c r="B417" s="405"/>
      <c r="C417" s="372"/>
      <c r="D417" s="372"/>
      <c r="E417" s="402"/>
      <c r="F417" s="486"/>
      <c r="G417" s="487"/>
      <c r="H417" s="486"/>
      <c r="I417" s="487"/>
      <c r="J417" s="486"/>
      <c r="K417" s="487"/>
      <c r="L417" s="486"/>
      <c r="M417" s="487"/>
      <c r="N417" s="486"/>
      <c r="O417" s="487"/>
      <c r="P417" s="486"/>
      <c r="Q417" s="487"/>
      <c r="R417" s="486"/>
      <c r="S417" s="487"/>
      <c r="T417" s="486"/>
      <c r="U417" s="487"/>
      <c r="V417" s="486"/>
      <c r="W417" s="487"/>
      <c r="X417" s="486"/>
      <c r="Y417" s="487"/>
      <c r="Z417" s="486"/>
      <c r="AA417" s="487"/>
    </row>
    <row r="418" spans="2:27" x14ac:dyDescent="0.2">
      <c r="B418" s="406"/>
      <c r="C418" s="372"/>
      <c r="D418" s="372"/>
      <c r="E418" s="486"/>
      <c r="F418" s="487"/>
      <c r="G418" s="486"/>
      <c r="H418" s="487"/>
      <c r="I418" s="486"/>
      <c r="J418" s="487"/>
      <c r="K418" s="486"/>
      <c r="L418" s="487"/>
      <c r="M418" s="486"/>
      <c r="N418" s="487"/>
      <c r="O418" s="486"/>
      <c r="P418" s="487"/>
      <c r="Q418" s="486"/>
      <c r="R418" s="487"/>
      <c r="S418" s="486"/>
      <c r="T418" s="487"/>
      <c r="U418" s="486"/>
      <c r="V418" s="487"/>
      <c r="W418" s="486"/>
      <c r="X418" s="487"/>
      <c r="Y418" s="486"/>
      <c r="Z418" s="487"/>
      <c r="AA418" s="402"/>
    </row>
    <row r="419" spans="2:27" x14ac:dyDescent="0.2">
      <c r="B419" s="405"/>
      <c r="C419" s="372"/>
      <c r="D419" s="372"/>
      <c r="E419" s="402"/>
      <c r="F419" s="486"/>
      <c r="G419" s="487"/>
      <c r="H419" s="486"/>
      <c r="I419" s="487"/>
      <c r="J419" s="486"/>
      <c r="K419" s="487"/>
      <c r="L419" s="486"/>
      <c r="M419" s="487"/>
      <c r="N419" s="486"/>
      <c r="O419" s="487"/>
      <c r="P419" s="486"/>
      <c r="Q419" s="487"/>
      <c r="R419" s="486"/>
      <c r="S419" s="487"/>
      <c r="T419" s="486"/>
      <c r="U419" s="487"/>
      <c r="V419" s="486"/>
      <c r="W419" s="487"/>
      <c r="X419" s="486"/>
      <c r="Y419" s="487"/>
      <c r="Z419" s="486"/>
      <c r="AA419" s="487"/>
    </row>
    <row r="420" spans="2:27" x14ac:dyDescent="0.2">
      <c r="B420" s="406"/>
      <c r="C420" s="372"/>
      <c r="D420" s="372"/>
      <c r="E420" s="486"/>
      <c r="F420" s="487"/>
      <c r="G420" s="486"/>
      <c r="H420" s="487"/>
      <c r="I420" s="486"/>
      <c r="J420" s="487"/>
      <c r="K420" s="486"/>
      <c r="L420" s="487"/>
      <c r="M420" s="486"/>
      <c r="N420" s="487"/>
      <c r="O420" s="486"/>
      <c r="P420" s="487"/>
      <c r="Q420" s="486"/>
      <c r="R420" s="487"/>
      <c r="S420" s="486"/>
      <c r="T420" s="487"/>
      <c r="U420" s="486"/>
      <c r="V420" s="487"/>
      <c r="W420" s="486"/>
      <c r="X420" s="487"/>
      <c r="Y420" s="486"/>
      <c r="Z420" s="487"/>
      <c r="AA420" s="402"/>
    </row>
    <row r="421" spans="2:27" x14ac:dyDescent="0.2">
      <c r="B421" s="405"/>
      <c r="C421" s="372"/>
      <c r="D421" s="372"/>
      <c r="E421" s="402"/>
      <c r="F421" s="486"/>
      <c r="G421" s="487"/>
      <c r="H421" s="486"/>
      <c r="I421" s="487"/>
      <c r="J421" s="486"/>
      <c r="K421" s="487"/>
      <c r="L421" s="486"/>
      <c r="M421" s="487"/>
      <c r="N421" s="486"/>
      <c r="O421" s="487"/>
      <c r="P421" s="486"/>
      <c r="Q421" s="487"/>
      <c r="R421" s="486"/>
      <c r="S421" s="487"/>
      <c r="T421" s="486"/>
      <c r="U421" s="487"/>
      <c r="V421" s="486"/>
      <c r="W421" s="487"/>
      <c r="X421" s="486"/>
      <c r="Y421" s="487"/>
      <c r="Z421" s="486"/>
      <c r="AA421" s="487"/>
    </row>
    <row r="422" spans="2:27" x14ac:dyDescent="0.2">
      <c r="B422" s="406"/>
      <c r="C422" s="372"/>
      <c r="D422" s="372"/>
      <c r="E422" s="486"/>
      <c r="F422" s="487"/>
      <c r="G422" s="486"/>
      <c r="H422" s="487"/>
      <c r="I422" s="486"/>
      <c r="J422" s="487"/>
      <c r="K422" s="486"/>
      <c r="L422" s="487"/>
      <c r="M422" s="486"/>
      <c r="N422" s="487"/>
      <c r="O422" s="486"/>
      <c r="P422" s="487"/>
      <c r="Q422" s="486"/>
      <c r="R422" s="487"/>
      <c r="S422" s="486"/>
      <c r="T422" s="487"/>
      <c r="U422" s="486"/>
      <c r="V422" s="487"/>
      <c r="W422" s="486"/>
      <c r="X422" s="487"/>
      <c r="Y422" s="486"/>
      <c r="Z422" s="487"/>
      <c r="AA422" s="402"/>
    </row>
    <row r="423" spans="2:27" x14ac:dyDescent="0.2">
      <c r="B423" s="405"/>
      <c r="C423" s="372"/>
      <c r="D423" s="372"/>
      <c r="E423" s="402"/>
      <c r="F423" s="486"/>
      <c r="G423" s="487"/>
      <c r="H423" s="486"/>
      <c r="I423" s="487"/>
      <c r="J423" s="486"/>
      <c r="K423" s="487"/>
      <c r="L423" s="486"/>
      <c r="M423" s="487"/>
      <c r="N423" s="486"/>
      <c r="O423" s="487"/>
      <c r="P423" s="486"/>
      <c r="Q423" s="487"/>
      <c r="R423" s="486"/>
      <c r="S423" s="487"/>
      <c r="T423" s="486"/>
      <c r="U423" s="487"/>
      <c r="V423" s="486"/>
      <c r="W423" s="487"/>
      <c r="X423" s="486"/>
      <c r="Y423" s="487"/>
      <c r="Z423" s="486"/>
      <c r="AA423" s="487"/>
    </row>
    <row r="424" spans="2:27" x14ac:dyDescent="0.2">
      <c r="B424" s="406"/>
      <c r="C424" s="372"/>
      <c r="D424" s="372"/>
      <c r="E424" s="486"/>
      <c r="F424" s="487"/>
      <c r="G424" s="486"/>
      <c r="H424" s="487"/>
      <c r="I424" s="486"/>
      <c r="J424" s="487"/>
      <c r="K424" s="486"/>
      <c r="L424" s="487"/>
      <c r="M424" s="486"/>
      <c r="N424" s="487"/>
      <c r="O424" s="486"/>
      <c r="P424" s="487"/>
      <c r="Q424" s="486"/>
      <c r="R424" s="487"/>
      <c r="S424" s="486"/>
      <c r="T424" s="487"/>
      <c r="U424" s="486"/>
      <c r="V424" s="487"/>
      <c r="W424" s="486"/>
      <c r="X424" s="487"/>
      <c r="Y424" s="486"/>
      <c r="Z424" s="487"/>
      <c r="AA424" s="402"/>
    </row>
    <row r="425" spans="2:27" x14ac:dyDescent="0.2">
      <c r="B425" s="405"/>
      <c r="C425" s="372"/>
      <c r="D425" s="372"/>
      <c r="E425" s="402"/>
      <c r="F425" s="486"/>
      <c r="G425" s="487"/>
      <c r="H425" s="486"/>
      <c r="I425" s="487"/>
      <c r="J425" s="486"/>
      <c r="K425" s="487"/>
      <c r="L425" s="486"/>
      <c r="M425" s="487"/>
      <c r="N425" s="486"/>
      <c r="O425" s="487"/>
      <c r="P425" s="486"/>
      <c r="Q425" s="487"/>
      <c r="R425" s="486"/>
      <c r="S425" s="487"/>
      <c r="T425" s="486"/>
      <c r="U425" s="487"/>
      <c r="V425" s="486"/>
      <c r="W425" s="487"/>
      <c r="X425" s="486"/>
      <c r="Y425" s="487"/>
      <c r="Z425" s="486"/>
      <c r="AA425" s="487"/>
    </row>
    <row r="426" spans="2:27" x14ac:dyDescent="0.2">
      <c r="B426" s="406"/>
      <c r="C426" s="372"/>
      <c r="D426" s="372"/>
      <c r="E426" s="486"/>
      <c r="F426" s="487"/>
      <c r="G426" s="486"/>
      <c r="H426" s="487"/>
      <c r="I426" s="486"/>
      <c r="J426" s="487"/>
      <c r="K426" s="486"/>
      <c r="L426" s="487"/>
      <c r="M426" s="486"/>
      <c r="N426" s="487"/>
      <c r="O426" s="486"/>
      <c r="P426" s="487"/>
      <c r="Q426" s="486"/>
      <c r="R426" s="487"/>
      <c r="S426" s="486"/>
      <c r="T426" s="487"/>
      <c r="U426" s="486"/>
      <c r="V426" s="487"/>
      <c r="W426" s="486"/>
      <c r="X426" s="487"/>
      <c r="Y426" s="486"/>
      <c r="Z426" s="487"/>
      <c r="AA426" s="402"/>
    </row>
    <row r="427" spans="2:27" x14ac:dyDescent="0.2">
      <c r="B427" s="405"/>
      <c r="C427" s="372"/>
      <c r="D427" s="372"/>
      <c r="E427" s="402"/>
      <c r="F427" s="486"/>
      <c r="G427" s="487"/>
      <c r="H427" s="486"/>
      <c r="I427" s="487"/>
      <c r="J427" s="486"/>
      <c r="K427" s="487"/>
      <c r="L427" s="486"/>
      <c r="M427" s="487"/>
      <c r="N427" s="486"/>
      <c r="O427" s="487"/>
      <c r="P427" s="486"/>
      <c r="Q427" s="487"/>
      <c r="R427" s="486"/>
      <c r="S427" s="487"/>
      <c r="T427" s="486"/>
      <c r="U427" s="487"/>
      <c r="V427" s="486"/>
      <c r="W427" s="487"/>
      <c r="X427" s="486"/>
      <c r="Y427" s="487"/>
      <c r="Z427" s="486"/>
      <c r="AA427" s="487"/>
    </row>
    <row r="428" spans="2:27" x14ac:dyDescent="0.2">
      <c r="B428" s="406"/>
      <c r="C428" s="372"/>
      <c r="D428" s="372"/>
      <c r="E428" s="486"/>
      <c r="F428" s="487"/>
      <c r="G428" s="486"/>
      <c r="H428" s="487"/>
      <c r="I428" s="486"/>
      <c r="J428" s="487"/>
      <c r="K428" s="486"/>
      <c r="L428" s="487"/>
      <c r="M428" s="486"/>
      <c r="N428" s="487"/>
      <c r="O428" s="486"/>
      <c r="P428" s="487"/>
      <c r="Q428" s="486"/>
      <c r="R428" s="487"/>
      <c r="S428" s="486"/>
      <c r="T428" s="487"/>
      <c r="U428" s="486"/>
      <c r="V428" s="487"/>
      <c r="W428" s="486"/>
      <c r="X428" s="487"/>
      <c r="Y428" s="486"/>
      <c r="Z428" s="487"/>
      <c r="AA428" s="402"/>
    </row>
    <row r="429" spans="2:27" x14ac:dyDescent="0.2">
      <c r="B429" s="405"/>
      <c r="C429" s="372"/>
      <c r="D429" s="372"/>
      <c r="E429" s="402"/>
      <c r="F429" s="486"/>
      <c r="G429" s="487"/>
      <c r="H429" s="486"/>
      <c r="I429" s="487"/>
      <c r="J429" s="486"/>
      <c r="K429" s="487"/>
      <c r="L429" s="486"/>
      <c r="M429" s="487"/>
      <c r="N429" s="486"/>
      <c r="O429" s="487"/>
      <c r="P429" s="486"/>
      <c r="Q429" s="487"/>
      <c r="R429" s="486"/>
      <c r="S429" s="487"/>
      <c r="T429" s="486"/>
      <c r="U429" s="487"/>
      <c r="V429" s="486"/>
      <c r="W429" s="487"/>
      <c r="X429" s="486"/>
      <c r="Y429" s="487"/>
      <c r="Z429" s="486"/>
      <c r="AA429" s="487"/>
    </row>
    <row r="430" spans="2:27" x14ac:dyDescent="0.2">
      <c r="B430" s="406"/>
      <c r="C430" s="372"/>
      <c r="D430" s="372"/>
      <c r="E430" s="486"/>
      <c r="F430" s="487"/>
      <c r="G430" s="486"/>
      <c r="H430" s="487"/>
      <c r="I430" s="486"/>
      <c r="J430" s="487"/>
      <c r="K430" s="486"/>
      <c r="L430" s="487"/>
      <c r="M430" s="486"/>
      <c r="N430" s="487"/>
      <c r="O430" s="486"/>
      <c r="P430" s="487"/>
      <c r="Q430" s="486"/>
      <c r="R430" s="487"/>
      <c r="S430" s="486"/>
      <c r="T430" s="487"/>
      <c r="U430" s="486"/>
      <c r="V430" s="487"/>
      <c r="W430" s="486"/>
      <c r="X430" s="487"/>
      <c r="Y430" s="486"/>
      <c r="Z430" s="487"/>
      <c r="AA430" s="402"/>
    </row>
    <row r="431" spans="2:27" x14ac:dyDescent="0.2">
      <c r="B431" s="405"/>
      <c r="C431" s="372"/>
      <c r="D431" s="372"/>
      <c r="E431" s="402"/>
      <c r="F431" s="486"/>
      <c r="G431" s="487"/>
      <c r="H431" s="486"/>
      <c r="I431" s="487"/>
      <c r="J431" s="486"/>
      <c r="K431" s="487"/>
      <c r="L431" s="486"/>
      <c r="M431" s="487"/>
      <c r="N431" s="486"/>
      <c r="O431" s="487"/>
      <c r="P431" s="486"/>
      <c r="Q431" s="487"/>
      <c r="R431" s="486"/>
      <c r="S431" s="487"/>
      <c r="T431" s="486"/>
      <c r="U431" s="487"/>
      <c r="V431" s="486"/>
      <c r="W431" s="487"/>
      <c r="X431" s="486"/>
      <c r="Y431" s="487"/>
      <c r="Z431" s="486"/>
      <c r="AA431" s="487"/>
    </row>
    <row r="432" spans="2:27" x14ac:dyDescent="0.2">
      <c r="B432" s="406"/>
      <c r="C432" s="372"/>
      <c r="D432" s="372"/>
      <c r="E432" s="486"/>
      <c r="F432" s="487"/>
      <c r="G432" s="486"/>
      <c r="H432" s="487"/>
      <c r="I432" s="486"/>
      <c r="J432" s="487"/>
      <c r="K432" s="486"/>
      <c r="L432" s="487"/>
      <c r="M432" s="486"/>
      <c r="N432" s="487"/>
      <c r="O432" s="486"/>
      <c r="P432" s="487"/>
      <c r="Q432" s="486"/>
      <c r="R432" s="487"/>
      <c r="S432" s="486"/>
      <c r="T432" s="487"/>
      <c r="U432" s="486"/>
      <c r="V432" s="487"/>
      <c r="W432" s="486"/>
      <c r="X432" s="487"/>
      <c r="Y432" s="486"/>
      <c r="Z432" s="487"/>
      <c r="AA432" s="402"/>
    </row>
    <row r="433" spans="2:27" x14ac:dyDescent="0.2">
      <c r="B433" s="405"/>
      <c r="C433" s="372"/>
      <c r="D433" s="372"/>
      <c r="E433" s="402"/>
      <c r="F433" s="486"/>
      <c r="G433" s="487"/>
      <c r="H433" s="486"/>
      <c r="I433" s="487"/>
      <c r="J433" s="486"/>
      <c r="K433" s="487"/>
      <c r="L433" s="486"/>
      <c r="M433" s="487"/>
      <c r="N433" s="486"/>
      <c r="O433" s="487"/>
      <c r="P433" s="486"/>
      <c r="Q433" s="487"/>
      <c r="R433" s="486"/>
      <c r="S433" s="487"/>
      <c r="T433" s="486"/>
      <c r="U433" s="487"/>
      <c r="V433" s="486"/>
      <c r="W433" s="487"/>
      <c r="X433" s="486"/>
      <c r="Y433" s="487"/>
      <c r="Z433" s="486"/>
      <c r="AA433" s="487"/>
    </row>
    <row r="434" spans="2:27" x14ac:dyDescent="0.2">
      <c r="B434" s="406"/>
      <c r="C434" s="372"/>
      <c r="D434" s="372"/>
      <c r="E434" s="486"/>
      <c r="F434" s="487"/>
      <c r="G434" s="486"/>
      <c r="H434" s="487"/>
      <c r="I434" s="486"/>
      <c r="J434" s="487"/>
      <c r="K434" s="486"/>
      <c r="L434" s="487"/>
      <c r="M434" s="486"/>
      <c r="N434" s="487"/>
      <c r="O434" s="486"/>
      <c r="P434" s="487"/>
      <c r="Q434" s="486"/>
      <c r="R434" s="487"/>
      <c r="S434" s="486"/>
      <c r="T434" s="487"/>
      <c r="U434" s="486"/>
      <c r="V434" s="487"/>
      <c r="W434" s="486"/>
      <c r="X434" s="487"/>
      <c r="Y434" s="486"/>
      <c r="Z434" s="487"/>
      <c r="AA434" s="402"/>
    </row>
    <row r="435" spans="2:27" x14ac:dyDescent="0.2">
      <c r="B435" s="405"/>
      <c r="C435" s="372"/>
      <c r="D435" s="372"/>
      <c r="E435" s="402"/>
      <c r="F435" s="486"/>
      <c r="G435" s="487"/>
      <c r="H435" s="486"/>
      <c r="I435" s="487"/>
      <c r="J435" s="486"/>
      <c r="K435" s="487"/>
      <c r="L435" s="486"/>
      <c r="M435" s="487"/>
      <c r="N435" s="486"/>
      <c r="O435" s="487"/>
      <c r="P435" s="486"/>
      <c r="Q435" s="487"/>
      <c r="R435" s="486"/>
      <c r="S435" s="487"/>
      <c r="T435" s="486"/>
      <c r="U435" s="487"/>
      <c r="V435" s="486"/>
      <c r="W435" s="487"/>
      <c r="X435" s="486"/>
      <c r="Y435" s="487"/>
      <c r="Z435" s="486"/>
      <c r="AA435" s="487"/>
    </row>
    <row r="436" spans="2:27" x14ac:dyDescent="0.2">
      <c r="B436" s="406"/>
      <c r="C436" s="372"/>
      <c r="D436" s="372"/>
      <c r="E436" s="486"/>
      <c r="F436" s="487"/>
      <c r="G436" s="486"/>
      <c r="H436" s="487"/>
      <c r="I436" s="486"/>
      <c r="J436" s="487"/>
      <c r="K436" s="486"/>
      <c r="L436" s="487"/>
      <c r="M436" s="486"/>
      <c r="N436" s="487"/>
      <c r="O436" s="486"/>
      <c r="P436" s="487"/>
      <c r="Q436" s="486"/>
      <c r="R436" s="487"/>
      <c r="S436" s="486"/>
      <c r="T436" s="487"/>
      <c r="U436" s="486"/>
      <c r="V436" s="487"/>
      <c r="W436" s="486"/>
      <c r="X436" s="487"/>
      <c r="Y436" s="486"/>
      <c r="Z436" s="487"/>
      <c r="AA436" s="402"/>
    </row>
    <row r="437" spans="2:27" x14ac:dyDescent="0.2">
      <c r="B437" s="405"/>
      <c r="C437" s="372"/>
      <c r="D437" s="372"/>
      <c r="E437" s="402"/>
      <c r="F437" s="486"/>
      <c r="G437" s="487"/>
      <c r="H437" s="486"/>
      <c r="I437" s="487"/>
      <c r="J437" s="486"/>
      <c r="K437" s="487"/>
      <c r="L437" s="486"/>
      <c r="M437" s="487"/>
      <c r="N437" s="486"/>
      <c r="O437" s="487"/>
      <c r="P437" s="486"/>
      <c r="Q437" s="487"/>
      <c r="R437" s="486"/>
      <c r="S437" s="487"/>
      <c r="T437" s="486"/>
      <c r="U437" s="487"/>
      <c r="V437" s="486"/>
      <c r="W437" s="487"/>
      <c r="X437" s="486"/>
      <c r="Y437" s="487"/>
      <c r="Z437" s="486"/>
      <c r="AA437" s="487"/>
    </row>
    <row r="438" spans="2:27" x14ac:dyDescent="0.2">
      <c r="B438" s="406"/>
      <c r="C438" s="372"/>
      <c r="D438" s="372"/>
      <c r="E438" s="486"/>
      <c r="F438" s="487"/>
      <c r="G438" s="486"/>
      <c r="H438" s="487"/>
      <c r="I438" s="486"/>
      <c r="J438" s="487"/>
      <c r="K438" s="486"/>
      <c r="L438" s="487"/>
      <c r="M438" s="486"/>
      <c r="N438" s="487"/>
      <c r="O438" s="486"/>
      <c r="P438" s="487"/>
      <c r="Q438" s="486"/>
      <c r="R438" s="487"/>
      <c r="S438" s="486"/>
      <c r="T438" s="487"/>
      <c r="U438" s="486"/>
      <c r="V438" s="487"/>
      <c r="W438" s="486"/>
      <c r="X438" s="487"/>
      <c r="Y438" s="486"/>
      <c r="Z438" s="487"/>
      <c r="AA438" s="402"/>
    </row>
    <row r="439" spans="2:27" x14ac:dyDescent="0.2">
      <c r="B439" s="405"/>
      <c r="C439" s="372"/>
      <c r="D439" s="372"/>
      <c r="E439" s="402"/>
      <c r="F439" s="486"/>
      <c r="G439" s="487"/>
      <c r="H439" s="486"/>
      <c r="I439" s="487"/>
      <c r="J439" s="486"/>
      <c r="K439" s="487"/>
      <c r="L439" s="486"/>
      <c r="M439" s="487"/>
      <c r="N439" s="486"/>
      <c r="O439" s="487"/>
      <c r="P439" s="486"/>
      <c r="Q439" s="487"/>
      <c r="R439" s="486"/>
      <c r="S439" s="487"/>
      <c r="T439" s="486"/>
      <c r="U439" s="487"/>
      <c r="V439" s="486"/>
      <c r="W439" s="487"/>
      <c r="X439" s="486"/>
      <c r="Y439" s="487"/>
      <c r="Z439" s="486"/>
      <c r="AA439" s="487"/>
    </row>
    <row r="440" spans="2:27" x14ac:dyDescent="0.2">
      <c r="B440" s="406"/>
      <c r="C440" s="372"/>
      <c r="D440" s="372"/>
      <c r="E440" s="486"/>
      <c r="F440" s="487"/>
      <c r="G440" s="486"/>
      <c r="H440" s="487"/>
      <c r="I440" s="486"/>
      <c r="J440" s="487"/>
      <c r="K440" s="486"/>
      <c r="L440" s="487"/>
      <c r="M440" s="486"/>
      <c r="N440" s="487"/>
      <c r="O440" s="486"/>
      <c r="P440" s="487"/>
      <c r="Q440" s="486"/>
      <c r="R440" s="487"/>
      <c r="S440" s="486"/>
      <c r="T440" s="487"/>
      <c r="U440" s="486"/>
      <c r="V440" s="487"/>
      <c r="W440" s="486"/>
      <c r="X440" s="487"/>
      <c r="Y440" s="486"/>
      <c r="Z440" s="487"/>
      <c r="AA440" s="402"/>
    </row>
    <row r="441" spans="2:27" x14ac:dyDescent="0.2">
      <c r="B441" s="405"/>
      <c r="C441" s="372"/>
      <c r="D441" s="372"/>
      <c r="E441" s="402"/>
      <c r="F441" s="486"/>
      <c r="G441" s="487"/>
      <c r="H441" s="486"/>
      <c r="I441" s="487"/>
      <c r="J441" s="486"/>
      <c r="K441" s="487"/>
      <c r="L441" s="486"/>
      <c r="M441" s="487"/>
      <c r="N441" s="486"/>
      <c r="O441" s="487"/>
      <c r="P441" s="486"/>
      <c r="Q441" s="487"/>
      <c r="R441" s="486"/>
      <c r="S441" s="487"/>
      <c r="T441" s="486"/>
      <c r="U441" s="487"/>
      <c r="V441" s="486"/>
      <c r="W441" s="487"/>
      <c r="X441" s="486"/>
      <c r="Y441" s="487"/>
      <c r="Z441" s="486"/>
      <c r="AA441" s="487"/>
    </row>
    <row r="442" spans="2:27" x14ac:dyDescent="0.2">
      <c r="B442" s="406"/>
      <c r="C442" s="372"/>
      <c r="D442" s="372"/>
      <c r="E442" s="486"/>
      <c r="F442" s="487"/>
      <c r="G442" s="486"/>
      <c r="H442" s="487"/>
      <c r="I442" s="486"/>
      <c r="J442" s="487"/>
      <c r="K442" s="486"/>
      <c r="L442" s="487"/>
      <c r="M442" s="486"/>
      <c r="N442" s="487"/>
      <c r="O442" s="486"/>
      <c r="P442" s="487"/>
      <c r="Q442" s="486"/>
      <c r="R442" s="487"/>
      <c r="S442" s="486"/>
      <c r="T442" s="487"/>
      <c r="U442" s="486"/>
      <c r="V442" s="487"/>
      <c r="W442" s="486"/>
      <c r="X442" s="487"/>
      <c r="Y442" s="486"/>
      <c r="Z442" s="487"/>
      <c r="AA442" s="402"/>
    </row>
    <row r="443" spans="2:27" x14ac:dyDescent="0.2">
      <c r="B443" s="405"/>
      <c r="C443" s="372"/>
      <c r="D443" s="372"/>
      <c r="E443" s="402"/>
      <c r="F443" s="486"/>
      <c r="G443" s="487"/>
      <c r="H443" s="486"/>
      <c r="I443" s="487"/>
      <c r="J443" s="486"/>
      <c r="K443" s="487"/>
      <c r="L443" s="486"/>
      <c r="M443" s="487"/>
      <c r="N443" s="486"/>
      <c r="O443" s="487"/>
      <c r="P443" s="486"/>
      <c r="Q443" s="487"/>
      <c r="R443" s="486"/>
      <c r="S443" s="487"/>
      <c r="T443" s="486"/>
      <c r="U443" s="487"/>
      <c r="V443" s="486"/>
      <c r="W443" s="487"/>
      <c r="X443" s="486"/>
      <c r="Y443" s="487"/>
      <c r="Z443" s="486"/>
      <c r="AA443" s="487"/>
    </row>
    <row r="444" spans="2:27" x14ac:dyDescent="0.2">
      <c r="B444" s="406"/>
      <c r="C444" s="372"/>
      <c r="D444" s="372"/>
      <c r="E444" s="486"/>
      <c r="F444" s="487"/>
      <c r="G444" s="486"/>
      <c r="H444" s="487"/>
      <c r="I444" s="486"/>
      <c r="J444" s="487"/>
      <c r="K444" s="486"/>
      <c r="L444" s="487"/>
      <c r="M444" s="486"/>
      <c r="N444" s="487"/>
      <c r="O444" s="486"/>
      <c r="P444" s="487"/>
      <c r="Q444" s="486"/>
      <c r="R444" s="487"/>
      <c r="S444" s="486"/>
      <c r="T444" s="487"/>
      <c r="U444" s="486"/>
      <c r="V444" s="487"/>
      <c r="W444" s="486"/>
      <c r="X444" s="487"/>
      <c r="Y444" s="486"/>
      <c r="Z444" s="487"/>
      <c r="AA444" s="402"/>
    </row>
    <row r="445" spans="2:27" x14ac:dyDescent="0.2">
      <c r="B445" s="405"/>
      <c r="C445" s="372"/>
      <c r="D445" s="372"/>
      <c r="E445" s="402"/>
      <c r="F445" s="486"/>
      <c r="G445" s="487"/>
      <c r="H445" s="486"/>
      <c r="I445" s="487"/>
      <c r="J445" s="486"/>
      <c r="K445" s="487"/>
      <c r="L445" s="486"/>
      <c r="M445" s="487"/>
      <c r="N445" s="486"/>
      <c r="O445" s="487"/>
      <c r="P445" s="486"/>
      <c r="Q445" s="487"/>
      <c r="R445" s="486"/>
      <c r="S445" s="487"/>
      <c r="T445" s="486"/>
      <c r="U445" s="487"/>
      <c r="V445" s="486"/>
      <c r="W445" s="487"/>
      <c r="X445" s="486"/>
      <c r="Y445" s="487"/>
      <c r="Z445" s="486"/>
      <c r="AA445" s="487"/>
    </row>
    <row r="446" spans="2:27" x14ac:dyDescent="0.2">
      <c r="B446" s="406"/>
      <c r="C446" s="372"/>
      <c r="D446" s="372"/>
      <c r="E446" s="486"/>
      <c r="F446" s="487"/>
      <c r="G446" s="486"/>
      <c r="H446" s="487"/>
      <c r="I446" s="486"/>
      <c r="J446" s="487"/>
      <c r="K446" s="486"/>
      <c r="L446" s="487"/>
      <c r="M446" s="486"/>
      <c r="N446" s="487"/>
      <c r="O446" s="486"/>
      <c r="P446" s="487"/>
      <c r="Q446" s="486"/>
      <c r="R446" s="487"/>
      <c r="S446" s="486"/>
      <c r="T446" s="487"/>
      <c r="U446" s="486"/>
      <c r="V446" s="487"/>
      <c r="W446" s="486"/>
      <c r="X446" s="487"/>
      <c r="Y446" s="486"/>
      <c r="Z446" s="487"/>
      <c r="AA446" s="402"/>
    </row>
    <row r="447" spans="2:27" x14ac:dyDescent="0.2">
      <c r="B447" s="405"/>
      <c r="C447" s="372"/>
      <c r="D447" s="372"/>
      <c r="E447" s="402"/>
      <c r="F447" s="486"/>
      <c r="G447" s="487"/>
      <c r="H447" s="486"/>
      <c r="I447" s="487"/>
      <c r="J447" s="486"/>
      <c r="K447" s="487"/>
      <c r="L447" s="486"/>
      <c r="M447" s="487"/>
      <c r="N447" s="486"/>
      <c r="O447" s="487"/>
      <c r="P447" s="486"/>
      <c r="Q447" s="487"/>
      <c r="R447" s="486"/>
      <c r="S447" s="487"/>
      <c r="T447" s="486"/>
      <c r="U447" s="487"/>
      <c r="V447" s="486"/>
      <c r="W447" s="487"/>
      <c r="X447" s="486"/>
      <c r="Y447" s="487"/>
      <c r="Z447" s="486"/>
      <c r="AA447" s="487"/>
    </row>
    <row r="448" spans="2:27" x14ac:dyDescent="0.2">
      <c r="B448" s="406"/>
      <c r="C448" s="372"/>
      <c r="D448" s="372"/>
      <c r="E448" s="486"/>
      <c r="F448" s="487"/>
      <c r="G448" s="486"/>
      <c r="H448" s="487"/>
      <c r="I448" s="486"/>
      <c r="J448" s="487"/>
      <c r="K448" s="486"/>
      <c r="L448" s="487"/>
      <c r="M448" s="486"/>
      <c r="N448" s="487"/>
      <c r="O448" s="486"/>
      <c r="P448" s="487"/>
      <c r="Q448" s="486"/>
      <c r="R448" s="487"/>
      <c r="S448" s="486"/>
      <c r="T448" s="487"/>
      <c r="U448" s="486"/>
      <c r="V448" s="487"/>
      <c r="W448" s="486"/>
      <c r="X448" s="487"/>
      <c r="Y448" s="486"/>
      <c r="Z448" s="487"/>
      <c r="AA448" s="402"/>
    </row>
    <row r="449" spans="2:27" x14ac:dyDescent="0.2">
      <c r="B449" s="405"/>
      <c r="C449" s="372"/>
      <c r="D449" s="372"/>
      <c r="E449" s="402"/>
      <c r="F449" s="486"/>
      <c r="G449" s="487"/>
      <c r="H449" s="486"/>
      <c r="I449" s="487"/>
      <c r="J449" s="486"/>
      <c r="K449" s="487"/>
      <c r="L449" s="486"/>
      <c r="M449" s="487"/>
      <c r="N449" s="486"/>
      <c r="O449" s="487"/>
      <c r="P449" s="486"/>
      <c r="Q449" s="487"/>
      <c r="R449" s="486"/>
      <c r="S449" s="487"/>
      <c r="T449" s="486"/>
      <c r="U449" s="487"/>
      <c r="V449" s="486"/>
      <c r="W449" s="487"/>
      <c r="X449" s="486"/>
      <c r="Y449" s="487"/>
      <c r="Z449" s="486"/>
      <c r="AA449" s="487"/>
    </row>
    <row r="450" spans="2:27" x14ac:dyDescent="0.2">
      <c r="B450" s="406"/>
      <c r="C450" s="372"/>
      <c r="D450" s="372"/>
      <c r="E450" s="486"/>
      <c r="F450" s="487"/>
      <c r="G450" s="486"/>
      <c r="H450" s="487"/>
      <c r="I450" s="486"/>
      <c r="J450" s="487"/>
      <c r="K450" s="486"/>
      <c r="L450" s="487"/>
      <c r="M450" s="486"/>
      <c r="N450" s="487"/>
      <c r="O450" s="486"/>
      <c r="P450" s="487"/>
      <c r="Q450" s="486"/>
      <c r="R450" s="487"/>
      <c r="S450" s="486"/>
      <c r="T450" s="487"/>
      <c r="U450" s="486"/>
      <c r="V450" s="487"/>
      <c r="W450" s="486"/>
      <c r="X450" s="487"/>
      <c r="Y450" s="486"/>
      <c r="Z450" s="487"/>
      <c r="AA450" s="402"/>
    </row>
    <row r="451" spans="2:27" x14ac:dyDescent="0.2">
      <c r="B451" s="405"/>
      <c r="C451" s="372"/>
      <c r="D451" s="372"/>
      <c r="E451" s="402"/>
      <c r="F451" s="486"/>
      <c r="G451" s="487"/>
      <c r="H451" s="486"/>
      <c r="I451" s="487"/>
      <c r="J451" s="486"/>
      <c r="K451" s="487"/>
      <c r="L451" s="486"/>
      <c r="M451" s="487"/>
      <c r="N451" s="486"/>
      <c r="O451" s="487"/>
      <c r="P451" s="486"/>
      <c r="Q451" s="487"/>
      <c r="R451" s="486"/>
      <c r="S451" s="487"/>
      <c r="T451" s="486"/>
      <c r="U451" s="487"/>
      <c r="V451" s="486"/>
      <c r="W451" s="487"/>
      <c r="X451" s="486"/>
      <c r="Y451" s="487"/>
      <c r="Z451" s="486"/>
      <c r="AA451" s="487"/>
    </row>
    <row r="452" spans="2:27" x14ac:dyDescent="0.2">
      <c r="B452" s="406"/>
      <c r="C452" s="372"/>
      <c r="D452" s="372"/>
      <c r="E452" s="486"/>
      <c r="F452" s="487"/>
      <c r="G452" s="486"/>
      <c r="H452" s="487"/>
      <c r="I452" s="486"/>
      <c r="J452" s="487"/>
      <c r="K452" s="486"/>
      <c r="L452" s="487"/>
      <c r="M452" s="486"/>
      <c r="N452" s="487"/>
      <c r="O452" s="486"/>
      <c r="P452" s="487"/>
      <c r="Q452" s="486"/>
      <c r="R452" s="487"/>
      <c r="S452" s="486"/>
      <c r="T452" s="487"/>
      <c r="U452" s="486"/>
      <c r="V452" s="487"/>
      <c r="W452" s="486"/>
      <c r="X452" s="487"/>
      <c r="Y452" s="486"/>
      <c r="Z452" s="487"/>
      <c r="AA452" s="402"/>
    </row>
    <row r="453" spans="2:27" x14ac:dyDescent="0.2">
      <c r="B453" s="405"/>
      <c r="C453" s="372"/>
      <c r="D453" s="372"/>
      <c r="E453" s="402"/>
      <c r="F453" s="486"/>
      <c r="G453" s="487"/>
      <c r="H453" s="486"/>
      <c r="I453" s="487"/>
      <c r="J453" s="486"/>
      <c r="K453" s="487"/>
      <c r="L453" s="486"/>
      <c r="M453" s="487"/>
      <c r="N453" s="486"/>
      <c r="O453" s="487"/>
      <c r="P453" s="486"/>
      <c r="Q453" s="487"/>
      <c r="R453" s="486"/>
      <c r="S453" s="487"/>
      <c r="T453" s="486"/>
      <c r="U453" s="487"/>
      <c r="V453" s="486"/>
      <c r="W453" s="487"/>
      <c r="X453" s="486"/>
      <c r="Y453" s="487"/>
      <c r="Z453" s="486"/>
      <c r="AA453" s="487"/>
    </row>
    <row r="454" spans="2:27" x14ac:dyDescent="0.2">
      <c r="B454" s="406"/>
      <c r="C454" s="372"/>
      <c r="D454" s="372"/>
      <c r="E454" s="486"/>
      <c r="F454" s="487"/>
      <c r="G454" s="486"/>
      <c r="H454" s="487"/>
      <c r="I454" s="486"/>
      <c r="J454" s="487"/>
      <c r="K454" s="486"/>
      <c r="L454" s="487"/>
      <c r="M454" s="486"/>
      <c r="N454" s="487"/>
      <c r="O454" s="486"/>
      <c r="P454" s="487"/>
      <c r="Q454" s="486"/>
      <c r="R454" s="487"/>
      <c r="S454" s="486"/>
      <c r="T454" s="487"/>
      <c r="U454" s="486"/>
      <c r="V454" s="487"/>
      <c r="W454" s="486"/>
      <c r="X454" s="487"/>
      <c r="Y454" s="486"/>
      <c r="Z454" s="487"/>
      <c r="AA454" s="402"/>
    </row>
    <row r="455" spans="2:27" x14ac:dyDescent="0.2">
      <c r="B455" s="405"/>
      <c r="C455" s="372"/>
      <c r="D455" s="372"/>
      <c r="E455" s="402"/>
      <c r="F455" s="486"/>
      <c r="G455" s="487"/>
      <c r="H455" s="486"/>
      <c r="I455" s="487"/>
      <c r="J455" s="486"/>
      <c r="K455" s="487"/>
      <c r="L455" s="486"/>
      <c r="M455" s="487"/>
      <c r="N455" s="486"/>
      <c r="O455" s="487"/>
      <c r="P455" s="486"/>
      <c r="Q455" s="487"/>
      <c r="R455" s="486"/>
      <c r="S455" s="487"/>
      <c r="T455" s="486"/>
      <c r="U455" s="487"/>
      <c r="V455" s="486"/>
      <c r="W455" s="487"/>
      <c r="X455" s="486"/>
      <c r="Y455" s="487"/>
      <c r="Z455" s="486"/>
      <c r="AA455" s="487"/>
    </row>
    <row r="456" spans="2:27" x14ac:dyDescent="0.2">
      <c r="B456" s="406"/>
      <c r="C456" s="372"/>
      <c r="D456" s="372"/>
      <c r="E456" s="486"/>
      <c r="F456" s="487"/>
      <c r="G456" s="486"/>
      <c r="H456" s="487"/>
      <c r="I456" s="486"/>
      <c r="J456" s="487"/>
      <c r="K456" s="486"/>
      <c r="L456" s="487"/>
      <c r="M456" s="486"/>
      <c r="N456" s="487"/>
      <c r="O456" s="486"/>
      <c r="P456" s="487"/>
      <c r="Q456" s="486"/>
      <c r="R456" s="487"/>
      <c r="S456" s="486"/>
      <c r="T456" s="487"/>
      <c r="U456" s="486"/>
      <c r="V456" s="487"/>
      <c r="W456" s="486"/>
      <c r="X456" s="487"/>
      <c r="Y456" s="486"/>
      <c r="Z456" s="487"/>
      <c r="AA456" s="402"/>
    </row>
    <row r="457" spans="2:27" x14ac:dyDescent="0.2">
      <c r="B457" s="405"/>
      <c r="C457" s="372"/>
      <c r="D457" s="372"/>
      <c r="E457" s="402"/>
      <c r="F457" s="486"/>
      <c r="G457" s="487"/>
      <c r="H457" s="486"/>
      <c r="I457" s="487"/>
      <c r="J457" s="486"/>
      <c r="K457" s="487"/>
      <c r="L457" s="486"/>
      <c r="M457" s="487"/>
      <c r="N457" s="486"/>
      <c r="O457" s="487"/>
      <c r="P457" s="486"/>
      <c r="Q457" s="487"/>
      <c r="R457" s="486"/>
      <c r="S457" s="487"/>
      <c r="T457" s="486"/>
      <c r="U457" s="487"/>
      <c r="V457" s="486"/>
      <c r="W457" s="487"/>
      <c r="X457" s="486"/>
      <c r="Y457" s="487"/>
      <c r="Z457" s="486"/>
      <c r="AA457" s="487"/>
    </row>
    <row r="458" spans="2:27" x14ac:dyDescent="0.2">
      <c r="B458" s="406"/>
      <c r="C458" s="372"/>
      <c r="D458" s="372"/>
      <c r="E458" s="486"/>
      <c r="F458" s="487"/>
      <c r="G458" s="486"/>
      <c r="H458" s="487"/>
      <c r="I458" s="486"/>
      <c r="J458" s="487"/>
      <c r="K458" s="486"/>
      <c r="L458" s="487"/>
      <c r="M458" s="486"/>
      <c r="N458" s="487"/>
      <c r="O458" s="486"/>
      <c r="P458" s="487"/>
      <c r="Q458" s="486"/>
      <c r="R458" s="487"/>
      <c r="S458" s="486"/>
      <c r="T458" s="487"/>
      <c r="U458" s="486"/>
      <c r="V458" s="487"/>
      <c r="W458" s="486"/>
      <c r="X458" s="487"/>
      <c r="Y458" s="486"/>
      <c r="Z458" s="487"/>
      <c r="AA458" s="402"/>
    </row>
    <row r="459" spans="2:27" x14ac:dyDescent="0.2">
      <c r="B459" s="405"/>
      <c r="C459" s="372"/>
      <c r="D459" s="372"/>
      <c r="E459" s="402"/>
      <c r="F459" s="486"/>
      <c r="G459" s="487"/>
      <c r="H459" s="486"/>
      <c r="I459" s="487"/>
      <c r="J459" s="486"/>
      <c r="K459" s="487"/>
      <c r="L459" s="486"/>
      <c r="M459" s="487"/>
      <c r="N459" s="486"/>
      <c r="O459" s="487"/>
      <c r="P459" s="486"/>
      <c r="Q459" s="487"/>
      <c r="R459" s="486"/>
      <c r="S459" s="487"/>
      <c r="T459" s="486"/>
      <c r="U459" s="487"/>
      <c r="V459" s="486"/>
      <c r="W459" s="487"/>
      <c r="X459" s="486"/>
      <c r="Y459" s="487"/>
      <c r="Z459" s="486"/>
      <c r="AA459" s="487"/>
    </row>
    <row r="460" spans="2:27" x14ac:dyDescent="0.2">
      <c r="B460" s="406"/>
      <c r="C460" s="372"/>
      <c r="D460" s="372"/>
      <c r="E460" s="486"/>
      <c r="F460" s="487"/>
      <c r="G460" s="486"/>
      <c r="H460" s="487"/>
      <c r="I460" s="486"/>
      <c r="J460" s="487"/>
      <c r="K460" s="486"/>
      <c r="L460" s="487"/>
      <c r="M460" s="486"/>
      <c r="N460" s="487"/>
      <c r="O460" s="486"/>
      <c r="P460" s="487"/>
      <c r="Q460" s="486"/>
      <c r="R460" s="487"/>
      <c r="S460" s="486"/>
      <c r="T460" s="487"/>
      <c r="U460" s="486"/>
      <c r="V460" s="487"/>
      <c r="W460" s="486"/>
      <c r="X460" s="487"/>
      <c r="Y460" s="486"/>
      <c r="Z460" s="487"/>
      <c r="AA460" s="402"/>
    </row>
    <row r="461" spans="2:27" x14ac:dyDescent="0.2">
      <c r="B461" s="405"/>
      <c r="C461" s="372"/>
      <c r="D461" s="372"/>
      <c r="E461" s="402"/>
      <c r="F461" s="486"/>
      <c r="G461" s="487"/>
      <c r="H461" s="486"/>
      <c r="I461" s="487"/>
      <c r="J461" s="486"/>
      <c r="K461" s="487"/>
      <c r="L461" s="486"/>
      <c r="M461" s="487"/>
      <c r="N461" s="486"/>
      <c r="O461" s="487"/>
      <c r="P461" s="486"/>
      <c r="Q461" s="487"/>
      <c r="R461" s="486"/>
      <c r="S461" s="487"/>
      <c r="T461" s="486"/>
      <c r="U461" s="487"/>
      <c r="V461" s="486"/>
      <c r="W461" s="487"/>
      <c r="X461" s="486"/>
      <c r="Y461" s="487"/>
      <c r="Z461" s="486"/>
      <c r="AA461" s="487"/>
    </row>
    <row r="462" spans="2:27" x14ac:dyDescent="0.2">
      <c r="B462" s="406"/>
      <c r="C462" s="372"/>
      <c r="D462" s="372"/>
      <c r="E462" s="486"/>
      <c r="F462" s="487"/>
      <c r="G462" s="486"/>
      <c r="H462" s="487"/>
      <c r="I462" s="486"/>
      <c r="J462" s="487"/>
      <c r="K462" s="486"/>
      <c r="L462" s="487"/>
      <c r="M462" s="486"/>
      <c r="N462" s="487"/>
      <c r="O462" s="486"/>
      <c r="P462" s="487"/>
      <c r="Q462" s="486"/>
      <c r="R462" s="487"/>
      <c r="S462" s="486"/>
      <c r="T462" s="487"/>
      <c r="U462" s="486"/>
      <c r="V462" s="487"/>
      <c r="W462" s="486"/>
      <c r="X462" s="487"/>
      <c r="Y462" s="486"/>
      <c r="Z462" s="487"/>
      <c r="AA462" s="402"/>
    </row>
    <row r="463" spans="2:27" x14ac:dyDescent="0.2">
      <c r="B463" s="405"/>
      <c r="C463" s="372"/>
      <c r="D463" s="372"/>
      <c r="E463" s="402"/>
      <c r="F463" s="486"/>
      <c r="G463" s="487"/>
      <c r="H463" s="486"/>
      <c r="I463" s="487"/>
      <c r="J463" s="486"/>
      <c r="K463" s="487"/>
      <c r="L463" s="486"/>
      <c r="M463" s="487"/>
      <c r="N463" s="486"/>
      <c r="O463" s="487"/>
      <c r="P463" s="486"/>
      <c r="Q463" s="487"/>
      <c r="R463" s="486"/>
      <c r="S463" s="487"/>
      <c r="T463" s="486"/>
      <c r="U463" s="487"/>
      <c r="V463" s="486"/>
      <c r="W463" s="487"/>
      <c r="X463" s="486"/>
      <c r="Y463" s="487"/>
      <c r="Z463" s="486"/>
      <c r="AA463" s="487"/>
    </row>
    <row r="464" spans="2:27" x14ac:dyDescent="0.2">
      <c r="B464" s="406"/>
      <c r="C464" s="372"/>
      <c r="D464" s="372"/>
      <c r="E464" s="486"/>
      <c r="F464" s="487"/>
      <c r="G464" s="486"/>
      <c r="H464" s="487"/>
      <c r="I464" s="486"/>
      <c r="J464" s="487"/>
      <c r="K464" s="486"/>
      <c r="L464" s="487"/>
      <c r="M464" s="486"/>
      <c r="N464" s="487"/>
      <c r="O464" s="486"/>
      <c r="P464" s="487"/>
      <c r="Q464" s="486"/>
      <c r="R464" s="487"/>
      <c r="S464" s="486"/>
      <c r="T464" s="487"/>
      <c r="U464" s="486"/>
      <c r="V464" s="487"/>
      <c r="W464" s="486"/>
      <c r="X464" s="487"/>
      <c r="Y464" s="486"/>
      <c r="Z464" s="487"/>
      <c r="AA464" s="402"/>
    </row>
    <row r="465" spans="2:27" x14ac:dyDescent="0.2">
      <c r="B465" s="405"/>
      <c r="C465" s="372"/>
      <c r="D465" s="372"/>
      <c r="E465" s="402"/>
      <c r="F465" s="486"/>
      <c r="G465" s="487"/>
      <c r="H465" s="486"/>
      <c r="I465" s="487"/>
      <c r="J465" s="486"/>
      <c r="K465" s="487"/>
      <c r="L465" s="486"/>
      <c r="M465" s="487"/>
      <c r="N465" s="486"/>
      <c r="O465" s="487"/>
      <c r="P465" s="486"/>
      <c r="Q465" s="487"/>
      <c r="R465" s="486"/>
      <c r="S465" s="487"/>
      <c r="T465" s="486"/>
      <c r="U465" s="487"/>
      <c r="V465" s="486"/>
      <c r="W465" s="487"/>
      <c r="X465" s="486"/>
      <c r="Y465" s="487"/>
      <c r="Z465" s="486"/>
      <c r="AA465" s="487"/>
    </row>
    <row r="466" spans="2:27" x14ac:dyDescent="0.2">
      <c r="B466" s="406"/>
      <c r="C466" s="372"/>
      <c r="D466" s="372"/>
      <c r="E466" s="486"/>
      <c r="F466" s="487"/>
      <c r="G466" s="486"/>
      <c r="H466" s="487"/>
      <c r="I466" s="486"/>
      <c r="J466" s="487"/>
      <c r="K466" s="486"/>
      <c r="L466" s="487"/>
      <c r="M466" s="486"/>
      <c r="N466" s="487"/>
      <c r="O466" s="486"/>
      <c r="P466" s="487"/>
      <c r="Q466" s="486"/>
      <c r="R466" s="487"/>
      <c r="S466" s="486"/>
      <c r="T466" s="487"/>
      <c r="U466" s="486"/>
      <c r="V466" s="487"/>
      <c r="W466" s="486"/>
      <c r="X466" s="487"/>
      <c r="Y466" s="486"/>
      <c r="Z466" s="487"/>
      <c r="AA466" s="402"/>
    </row>
    <row r="467" spans="2:27" x14ac:dyDescent="0.2">
      <c r="B467" s="405"/>
      <c r="C467" s="372"/>
      <c r="D467" s="372"/>
      <c r="E467" s="402"/>
      <c r="F467" s="486"/>
      <c r="G467" s="487"/>
      <c r="H467" s="486"/>
      <c r="I467" s="487"/>
      <c r="J467" s="486"/>
      <c r="K467" s="487"/>
      <c r="L467" s="486"/>
      <c r="M467" s="487"/>
      <c r="N467" s="486"/>
      <c r="O467" s="487"/>
      <c r="P467" s="486"/>
      <c r="Q467" s="487"/>
      <c r="R467" s="486"/>
      <c r="S467" s="487"/>
      <c r="T467" s="486"/>
      <c r="U467" s="487"/>
      <c r="V467" s="486"/>
      <c r="W467" s="487"/>
      <c r="X467" s="486"/>
      <c r="Y467" s="487"/>
      <c r="Z467" s="486"/>
      <c r="AA467" s="487"/>
    </row>
    <row r="468" spans="2:27" x14ac:dyDescent="0.2">
      <c r="B468" s="406"/>
      <c r="C468" s="372"/>
      <c r="D468" s="372"/>
      <c r="E468" s="486"/>
      <c r="F468" s="487"/>
      <c r="G468" s="486"/>
      <c r="H468" s="487"/>
      <c r="I468" s="486"/>
      <c r="J468" s="487"/>
      <c r="K468" s="486"/>
      <c r="L468" s="487"/>
      <c r="M468" s="486"/>
      <c r="N468" s="487"/>
      <c r="O468" s="486"/>
      <c r="P468" s="487"/>
      <c r="Q468" s="486"/>
      <c r="R468" s="487"/>
      <c r="S468" s="486"/>
      <c r="T468" s="487"/>
      <c r="U468" s="486"/>
      <c r="V468" s="487"/>
      <c r="W468" s="486"/>
      <c r="X468" s="487"/>
      <c r="Y468" s="486"/>
      <c r="Z468" s="487"/>
      <c r="AA468" s="402"/>
    </row>
    <row r="469" spans="2:27" x14ac:dyDescent="0.2">
      <c r="B469" s="405"/>
      <c r="C469" s="372"/>
      <c r="D469" s="372"/>
      <c r="E469" s="402"/>
      <c r="F469" s="486"/>
      <c r="G469" s="487"/>
      <c r="H469" s="486"/>
      <c r="I469" s="487"/>
      <c r="J469" s="486"/>
      <c r="K469" s="487"/>
      <c r="L469" s="486"/>
      <c r="M469" s="487"/>
      <c r="N469" s="486"/>
      <c r="O469" s="487"/>
      <c r="P469" s="486"/>
      <c r="Q469" s="487"/>
      <c r="R469" s="486"/>
      <c r="S469" s="487"/>
      <c r="T469" s="486"/>
      <c r="U469" s="487"/>
      <c r="V469" s="486"/>
      <c r="W469" s="487"/>
      <c r="X469" s="486"/>
      <c r="Y469" s="487"/>
      <c r="Z469" s="486"/>
      <c r="AA469" s="487"/>
    </row>
    <row r="470" spans="2:27" x14ac:dyDescent="0.2">
      <c r="B470" s="406"/>
      <c r="C470" s="372"/>
      <c r="D470" s="372"/>
      <c r="E470" s="486"/>
      <c r="F470" s="487"/>
      <c r="G470" s="486"/>
      <c r="H470" s="487"/>
      <c r="I470" s="486"/>
      <c r="J470" s="487"/>
      <c r="K470" s="486"/>
      <c r="L470" s="487"/>
      <c r="M470" s="486"/>
      <c r="N470" s="487"/>
      <c r="O470" s="486"/>
      <c r="P470" s="487"/>
      <c r="Q470" s="486"/>
      <c r="R470" s="487"/>
      <c r="S470" s="486"/>
      <c r="T470" s="487"/>
      <c r="U470" s="486"/>
      <c r="V470" s="487"/>
      <c r="W470" s="486"/>
      <c r="X470" s="487"/>
      <c r="Y470" s="486"/>
      <c r="Z470" s="487"/>
      <c r="AA470" s="402"/>
    </row>
    <row r="471" spans="2:27" x14ac:dyDescent="0.2">
      <c r="B471" s="405"/>
      <c r="C471" s="372"/>
      <c r="D471" s="372"/>
      <c r="E471" s="402"/>
      <c r="F471" s="486"/>
      <c r="G471" s="487"/>
      <c r="H471" s="486"/>
      <c r="I471" s="487"/>
      <c r="J471" s="486"/>
      <c r="K471" s="487"/>
      <c r="L471" s="486"/>
      <c r="M471" s="487"/>
      <c r="N471" s="486"/>
      <c r="O471" s="487"/>
      <c r="P471" s="486"/>
      <c r="Q471" s="487"/>
      <c r="R471" s="486"/>
      <c r="S471" s="487"/>
      <c r="T471" s="486"/>
      <c r="U471" s="487"/>
      <c r="V471" s="486"/>
      <c r="W471" s="487"/>
      <c r="X471" s="486"/>
      <c r="Y471" s="487"/>
      <c r="Z471" s="486"/>
      <c r="AA471" s="487"/>
    </row>
    <row r="472" spans="2:27" x14ac:dyDescent="0.2">
      <c r="B472" s="406"/>
      <c r="C472" s="372"/>
      <c r="D472" s="372"/>
      <c r="E472" s="486"/>
      <c r="F472" s="487"/>
      <c r="G472" s="486"/>
      <c r="H472" s="487"/>
      <c r="I472" s="486"/>
      <c r="J472" s="487"/>
      <c r="K472" s="486"/>
      <c r="L472" s="487"/>
      <c r="M472" s="486"/>
      <c r="N472" s="487"/>
      <c r="O472" s="486"/>
      <c r="P472" s="487"/>
      <c r="Q472" s="486"/>
      <c r="R472" s="487"/>
      <c r="S472" s="486"/>
      <c r="T472" s="487"/>
      <c r="U472" s="486"/>
      <c r="V472" s="487"/>
      <c r="W472" s="486"/>
      <c r="X472" s="487"/>
      <c r="Y472" s="486"/>
      <c r="Z472" s="487"/>
      <c r="AA472" s="402"/>
    </row>
    <row r="473" spans="2:27" x14ac:dyDescent="0.2">
      <c r="B473" s="405"/>
      <c r="C473" s="372"/>
      <c r="D473" s="372"/>
      <c r="E473" s="402"/>
      <c r="F473" s="486"/>
      <c r="G473" s="487"/>
      <c r="H473" s="486"/>
      <c r="I473" s="487"/>
      <c r="J473" s="486"/>
      <c r="K473" s="487"/>
      <c r="L473" s="486"/>
      <c r="M473" s="487"/>
      <c r="N473" s="486"/>
      <c r="O473" s="487"/>
      <c r="P473" s="486"/>
      <c r="Q473" s="487"/>
      <c r="R473" s="486"/>
      <c r="S473" s="487"/>
      <c r="T473" s="486"/>
      <c r="U473" s="487"/>
      <c r="V473" s="486"/>
      <c r="W473" s="487"/>
      <c r="X473" s="486"/>
      <c r="Y473" s="487"/>
      <c r="Z473" s="486"/>
      <c r="AA473" s="487"/>
    </row>
    <row r="474" spans="2:27" x14ac:dyDescent="0.2">
      <c r="B474" s="406"/>
      <c r="C474" s="372"/>
      <c r="D474" s="372"/>
      <c r="E474" s="486"/>
      <c r="F474" s="487"/>
      <c r="G474" s="486"/>
      <c r="H474" s="487"/>
      <c r="I474" s="486"/>
      <c r="J474" s="487"/>
      <c r="K474" s="486"/>
      <c r="L474" s="487"/>
      <c r="M474" s="486"/>
      <c r="N474" s="487"/>
      <c r="O474" s="486"/>
      <c r="P474" s="487"/>
      <c r="Q474" s="486"/>
      <c r="R474" s="487"/>
      <c r="S474" s="486"/>
      <c r="T474" s="487"/>
      <c r="U474" s="486"/>
      <c r="V474" s="487"/>
      <c r="W474" s="486"/>
      <c r="X474" s="487"/>
      <c r="Y474" s="486"/>
      <c r="Z474" s="487"/>
      <c r="AA474" s="402"/>
    </row>
    <row r="475" spans="2:27" x14ac:dyDescent="0.2">
      <c r="B475" s="405"/>
      <c r="C475" s="372"/>
      <c r="D475" s="372"/>
      <c r="E475" s="402"/>
      <c r="F475" s="486"/>
      <c r="G475" s="487"/>
      <c r="H475" s="486"/>
      <c r="I475" s="487"/>
      <c r="J475" s="486"/>
      <c r="K475" s="487"/>
      <c r="L475" s="486"/>
      <c r="M475" s="487"/>
      <c r="N475" s="486"/>
      <c r="O475" s="487"/>
      <c r="P475" s="486"/>
      <c r="Q475" s="487"/>
      <c r="R475" s="486"/>
      <c r="S475" s="487"/>
      <c r="T475" s="486"/>
      <c r="U475" s="487"/>
      <c r="V475" s="486"/>
      <c r="W475" s="487"/>
      <c r="X475" s="486"/>
      <c r="Y475" s="487"/>
      <c r="Z475" s="486"/>
      <c r="AA475" s="487"/>
    </row>
    <row r="476" spans="2:27" x14ac:dyDescent="0.2">
      <c r="B476" s="406"/>
      <c r="C476" s="372"/>
      <c r="D476" s="372"/>
      <c r="E476" s="486"/>
      <c r="F476" s="487"/>
      <c r="G476" s="486"/>
      <c r="H476" s="487"/>
      <c r="I476" s="486"/>
      <c r="J476" s="487"/>
      <c r="K476" s="486"/>
      <c r="L476" s="487"/>
      <c r="M476" s="486"/>
      <c r="N476" s="487"/>
      <c r="O476" s="486"/>
      <c r="P476" s="487"/>
      <c r="Q476" s="486"/>
      <c r="R476" s="487"/>
      <c r="S476" s="486"/>
      <c r="T476" s="487"/>
      <c r="U476" s="486"/>
      <c r="V476" s="487"/>
      <c r="W476" s="486"/>
      <c r="X476" s="487"/>
      <c r="Y476" s="486"/>
      <c r="Z476" s="487"/>
      <c r="AA476" s="402"/>
    </row>
    <row r="477" spans="2:27" x14ac:dyDescent="0.2">
      <c r="B477" s="405"/>
      <c r="C477" s="372"/>
      <c r="D477" s="372"/>
      <c r="E477" s="402"/>
      <c r="F477" s="486"/>
      <c r="G477" s="487"/>
      <c r="H477" s="486"/>
      <c r="I477" s="487"/>
      <c r="J477" s="486"/>
      <c r="K477" s="487"/>
      <c r="L477" s="486"/>
      <c r="M477" s="487"/>
      <c r="N477" s="486"/>
      <c r="O477" s="487"/>
      <c r="P477" s="486"/>
      <c r="Q477" s="487"/>
      <c r="R477" s="486"/>
      <c r="S477" s="487"/>
      <c r="T477" s="486"/>
      <c r="U477" s="487"/>
      <c r="V477" s="486"/>
      <c r="W477" s="487"/>
      <c r="X477" s="486"/>
      <c r="Y477" s="487"/>
      <c r="Z477" s="486"/>
      <c r="AA477" s="487"/>
    </row>
    <row r="478" spans="2:27" x14ac:dyDescent="0.2">
      <c r="B478" s="406"/>
      <c r="C478" s="372"/>
      <c r="D478" s="372"/>
      <c r="E478" s="486"/>
      <c r="F478" s="487"/>
      <c r="G478" s="486"/>
      <c r="H478" s="487"/>
      <c r="I478" s="486"/>
      <c r="J478" s="487"/>
      <c r="K478" s="486"/>
      <c r="L478" s="487"/>
      <c r="M478" s="486"/>
      <c r="N478" s="487"/>
      <c r="O478" s="486"/>
      <c r="P478" s="487"/>
      <c r="Q478" s="486"/>
      <c r="R478" s="487"/>
      <c r="S478" s="486"/>
      <c r="T478" s="487"/>
      <c r="U478" s="486"/>
      <c r="V478" s="487"/>
      <c r="W478" s="486"/>
      <c r="X478" s="487"/>
      <c r="Y478" s="486"/>
      <c r="Z478" s="487"/>
      <c r="AA478" s="402"/>
    </row>
    <row r="479" spans="2:27" x14ac:dyDescent="0.2">
      <c r="B479" s="405"/>
      <c r="C479" s="372"/>
      <c r="D479" s="372"/>
      <c r="E479" s="402"/>
      <c r="F479" s="486"/>
      <c r="G479" s="487"/>
      <c r="H479" s="486"/>
      <c r="I479" s="487"/>
      <c r="J479" s="486"/>
      <c r="K479" s="487"/>
      <c r="L479" s="486"/>
      <c r="M479" s="487"/>
      <c r="N479" s="486"/>
      <c r="O479" s="487"/>
      <c r="P479" s="486"/>
      <c r="Q479" s="487"/>
      <c r="R479" s="486"/>
      <c r="S479" s="487"/>
      <c r="T479" s="486"/>
      <c r="U479" s="487"/>
      <c r="V479" s="486"/>
      <c r="W479" s="487"/>
      <c r="X479" s="486"/>
      <c r="Y479" s="487"/>
      <c r="Z479" s="486"/>
      <c r="AA479" s="487"/>
    </row>
    <row r="480" spans="2:27" x14ac:dyDescent="0.2">
      <c r="B480" s="406"/>
      <c r="C480" s="372"/>
      <c r="D480" s="372"/>
      <c r="E480" s="486"/>
      <c r="F480" s="487"/>
      <c r="G480" s="486"/>
      <c r="H480" s="487"/>
      <c r="I480" s="486"/>
      <c r="J480" s="487"/>
      <c r="K480" s="486"/>
      <c r="L480" s="487"/>
      <c r="M480" s="486"/>
      <c r="N480" s="487"/>
      <c r="O480" s="486"/>
      <c r="P480" s="487"/>
      <c r="Q480" s="486"/>
      <c r="R480" s="487"/>
      <c r="S480" s="486"/>
      <c r="T480" s="487"/>
      <c r="U480" s="486"/>
      <c r="V480" s="487"/>
      <c r="W480" s="486"/>
      <c r="X480" s="487"/>
      <c r="Y480" s="486"/>
      <c r="Z480" s="487"/>
      <c r="AA480" s="402"/>
    </row>
    <row r="481" spans="2:27" x14ac:dyDescent="0.2">
      <c r="B481" s="405"/>
      <c r="C481" s="372"/>
      <c r="D481" s="372"/>
      <c r="E481" s="402"/>
      <c r="F481" s="486"/>
      <c r="G481" s="487"/>
      <c r="H481" s="486"/>
      <c r="I481" s="487"/>
      <c r="J481" s="486"/>
      <c r="K481" s="487"/>
      <c r="L481" s="486"/>
      <c r="M481" s="487"/>
      <c r="N481" s="486"/>
      <c r="O481" s="487"/>
      <c r="P481" s="486"/>
      <c r="Q481" s="487"/>
      <c r="R481" s="486"/>
      <c r="S481" s="487"/>
      <c r="T481" s="486"/>
      <c r="U481" s="487"/>
      <c r="V481" s="486"/>
      <c r="W481" s="487"/>
      <c r="X481" s="486"/>
      <c r="Y481" s="487"/>
      <c r="Z481" s="486"/>
      <c r="AA481" s="487"/>
    </row>
    <row r="482" spans="2:27" x14ac:dyDescent="0.2">
      <c r="B482" s="406"/>
      <c r="C482" s="372"/>
      <c r="D482" s="372"/>
      <c r="E482" s="486"/>
      <c r="F482" s="487"/>
      <c r="G482" s="486"/>
      <c r="H482" s="487"/>
      <c r="I482" s="486"/>
      <c r="J482" s="487"/>
      <c r="K482" s="486"/>
      <c r="L482" s="487"/>
      <c r="M482" s="486"/>
      <c r="N482" s="487"/>
      <c r="O482" s="486"/>
      <c r="P482" s="487"/>
      <c r="Q482" s="486"/>
      <c r="R482" s="487"/>
      <c r="S482" s="486"/>
      <c r="T482" s="487"/>
      <c r="U482" s="486"/>
      <c r="V482" s="487"/>
      <c r="W482" s="486"/>
      <c r="X482" s="487"/>
      <c r="Y482" s="486"/>
      <c r="Z482" s="487"/>
      <c r="AA482" s="402"/>
    </row>
    <row r="483" spans="2:27" x14ac:dyDescent="0.2">
      <c r="B483" s="405"/>
      <c r="C483" s="372"/>
      <c r="D483" s="372"/>
      <c r="E483" s="402"/>
      <c r="F483" s="486"/>
      <c r="G483" s="487"/>
      <c r="H483" s="486"/>
      <c r="I483" s="487"/>
      <c r="J483" s="486"/>
      <c r="K483" s="487"/>
      <c r="L483" s="486"/>
      <c r="M483" s="487"/>
      <c r="N483" s="486"/>
      <c r="O483" s="487"/>
      <c r="P483" s="486"/>
      <c r="Q483" s="487"/>
      <c r="R483" s="486"/>
      <c r="S483" s="487"/>
      <c r="T483" s="486"/>
      <c r="U483" s="487"/>
      <c r="V483" s="486"/>
      <c r="W483" s="487"/>
      <c r="X483" s="486"/>
      <c r="Y483" s="487"/>
      <c r="Z483" s="486"/>
      <c r="AA483" s="487"/>
    </row>
    <row r="484" spans="2:27" x14ac:dyDescent="0.2">
      <c r="B484" s="406"/>
      <c r="C484" s="372"/>
      <c r="D484" s="372"/>
      <c r="E484" s="486"/>
      <c r="F484" s="487"/>
      <c r="G484" s="486"/>
      <c r="H484" s="487"/>
      <c r="I484" s="486"/>
      <c r="J484" s="487"/>
      <c r="K484" s="486"/>
      <c r="L484" s="487"/>
      <c r="M484" s="486"/>
      <c r="N484" s="487"/>
      <c r="O484" s="486"/>
      <c r="P484" s="487"/>
      <c r="Q484" s="486"/>
      <c r="R484" s="487"/>
      <c r="S484" s="486"/>
      <c r="T484" s="487"/>
      <c r="U484" s="486"/>
      <c r="V484" s="487"/>
      <c r="W484" s="486"/>
      <c r="X484" s="487"/>
      <c r="Y484" s="486"/>
      <c r="Z484" s="487"/>
      <c r="AA484" s="402"/>
    </row>
    <row r="485" spans="2:27" x14ac:dyDescent="0.2">
      <c r="B485" s="405"/>
      <c r="C485" s="372"/>
      <c r="D485" s="372"/>
      <c r="E485" s="402"/>
      <c r="F485" s="486"/>
      <c r="G485" s="487"/>
      <c r="H485" s="486"/>
      <c r="I485" s="487"/>
      <c r="J485" s="486"/>
      <c r="K485" s="487"/>
      <c r="L485" s="486"/>
      <c r="M485" s="487"/>
      <c r="N485" s="486"/>
      <c r="O485" s="487"/>
      <c r="P485" s="486"/>
      <c r="Q485" s="487"/>
      <c r="R485" s="486"/>
      <c r="S485" s="487"/>
      <c r="T485" s="486"/>
      <c r="U485" s="487"/>
      <c r="V485" s="486"/>
      <c r="W485" s="487"/>
      <c r="X485" s="486"/>
      <c r="Y485" s="487"/>
      <c r="Z485" s="486"/>
      <c r="AA485" s="487"/>
    </row>
    <row r="486" spans="2:27" x14ac:dyDescent="0.2">
      <c r="B486" s="406"/>
      <c r="C486" s="372"/>
      <c r="D486" s="372"/>
      <c r="E486" s="486"/>
      <c r="F486" s="487"/>
      <c r="G486" s="486"/>
      <c r="H486" s="487"/>
      <c r="I486" s="486"/>
      <c r="J486" s="487"/>
      <c r="K486" s="486"/>
      <c r="L486" s="487"/>
      <c r="M486" s="486"/>
      <c r="N486" s="487"/>
      <c r="O486" s="486"/>
      <c r="P486" s="487"/>
      <c r="Q486" s="486"/>
      <c r="R486" s="487"/>
      <c r="S486" s="486"/>
      <c r="T486" s="487"/>
      <c r="U486" s="486"/>
      <c r="V486" s="487"/>
      <c r="W486" s="486"/>
      <c r="X486" s="487"/>
      <c r="Y486" s="486"/>
      <c r="Z486" s="487"/>
      <c r="AA486" s="402"/>
    </row>
    <row r="487" spans="2:27" x14ac:dyDescent="0.2">
      <c r="B487" s="405"/>
      <c r="C487" s="372"/>
      <c r="D487" s="372"/>
      <c r="E487" s="402"/>
      <c r="F487" s="486"/>
      <c r="G487" s="487"/>
      <c r="H487" s="486"/>
      <c r="I487" s="487"/>
      <c r="J487" s="486"/>
      <c r="K487" s="487"/>
      <c r="L487" s="486"/>
      <c r="M487" s="487"/>
      <c r="N487" s="486"/>
      <c r="O487" s="487"/>
      <c r="P487" s="486"/>
      <c r="Q487" s="487"/>
      <c r="R487" s="486"/>
      <c r="S487" s="487"/>
      <c r="T487" s="486"/>
      <c r="U487" s="487"/>
      <c r="V487" s="486"/>
      <c r="W487" s="487"/>
      <c r="X487" s="486"/>
      <c r="Y487" s="487"/>
      <c r="Z487" s="486"/>
      <c r="AA487" s="487"/>
    </row>
    <row r="488" spans="2:27" x14ac:dyDescent="0.2">
      <c r="B488" s="406"/>
      <c r="C488" s="372"/>
      <c r="D488" s="372"/>
      <c r="E488" s="486"/>
      <c r="F488" s="487"/>
      <c r="G488" s="486"/>
      <c r="H488" s="487"/>
      <c r="I488" s="486"/>
      <c r="J488" s="487"/>
      <c r="K488" s="486"/>
      <c r="L488" s="487"/>
      <c r="M488" s="486"/>
      <c r="N488" s="487"/>
      <c r="O488" s="486"/>
      <c r="P488" s="487"/>
      <c r="Q488" s="486"/>
      <c r="R488" s="487"/>
      <c r="S488" s="486"/>
      <c r="T488" s="487"/>
      <c r="U488" s="486"/>
      <c r="V488" s="487"/>
      <c r="W488" s="486"/>
      <c r="X488" s="487"/>
      <c r="Y488" s="486"/>
      <c r="Z488" s="487"/>
      <c r="AA488" s="402"/>
    </row>
    <row r="489" spans="2:27" x14ac:dyDescent="0.2">
      <c r="B489" s="405"/>
      <c r="C489" s="372"/>
      <c r="D489" s="372"/>
      <c r="E489" s="402"/>
      <c r="F489" s="486"/>
      <c r="G489" s="487"/>
      <c r="H489" s="486"/>
      <c r="I489" s="487"/>
      <c r="J489" s="486"/>
      <c r="K489" s="487"/>
      <c r="L489" s="486"/>
      <c r="M489" s="487"/>
      <c r="N489" s="486"/>
      <c r="O489" s="487"/>
      <c r="P489" s="486"/>
      <c r="Q489" s="487"/>
      <c r="R489" s="486"/>
      <c r="S489" s="487"/>
      <c r="T489" s="486"/>
      <c r="U489" s="487"/>
      <c r="V489" s="486"/>
      <c r="W489" s="487"/>
      <c r="X489" s="486"/>
      <c r="Y489" s="487"/>
      <c r="Z489" s="486"/>
      <c r="AA489" s="487"/>
    </row>
    <row r="490" spans="2:27" x14ac:dyDescent="0.2">
      <c r="B490" s="406"/>
      <c r="C490" s="372"/>
      <c r="D490" s="372"/>
      <c r="E490" s="486"/>
      <c r="F490" s="487"/>
      <c r="G490" s="486"/>
      <c r="H490" s="487"/>
      <c r="I490" s="486"/>
      <c r="J490" s="487"/>
      <c r="K490" s="486"/>
      <c r="L490" s="487"/>
      <c r="M490" s="486"/>
      <c r="N490" s="487"/>
      <c r="O490" s="486"/>
      <c r="P490" s="487"/>
      <c r="Q490" s="486"/>
      <c r="R490" s="487"/>
      <c r="S490" s="486"/>
      <c r="T490" s="487"/>
      <c r="U490" s="486"/>
      <c r="V490" s="487"/>
      <c r="W490" s="486"/>
      <c r="X490" s="487"/>
      <c r="Y490" s="486"/>
      <c r="Z490" s="487"/>
      <c r="AA490" s="402"/>
    </row>
    <row r="491" spans="2:27" x14ac:dyDescent="0.2">
      <c r="B491" s="405"/>
      <c r="C491" s="372"/>
      <c r="D491" s="372"/>
      <c r="E491" s="402"/>
      <c r="F491" s="486"/>
      <c r="G491" s="487"/>
      <c r="H491" s="486"/>
      <c r="I491" s="487"/>
      <c r="J491" s="486"/>
      <c r="K491" s="487"/>
      <c r="L491" s="486"/>
      <c r="M491" s="487"/>
      <c r="N491" s="486"/>
      <c r="O491" s="487"/>
      <c r="P491" s="486"/>
      <c r="Q491" s="487"/>
      <c r="R491" s="486"/>
      <c r="S491" s="487"/>
      <c r="T491" s="486"/>
      <c r="U491" s="487"/>
      <c r="V491" s="486"/>
      <c r="W491" s="487"/>
      <c r="X491" s="486"/>
      <c r="Y491" s="487"/>
      <c r="Z491" s="486"/>
      <c r="AA491" s="487"/>
    </row>
    <row r="492" spans="2:27" x14ac:dyDescent="0.2">
      <c r="B492" s="406"/>
      <c r="C492" s="372"/>
      <c r="D492" s="372"/>
      <c r="E492" s="486"/>
      <c r="F492" s="487"/>
      <c r="G492" s="486"/>
      <c r="H492" s="487"/>
      <c r="I492" s="486"/>
      <c r="J492" s="487"/>
      <c r="K492" s="486"/>
      <c r="L492" s="487"/>
      <c r="M492" s="486"/>
      <c r="N492" s="487"/>
      <c r="O492" s="486"/>
      <c r="P492" s="487"/>
      <c r="Q492" s="486"/>
      <c r="R492" s="487"/>
      <c r="S492" s="486"/>
      <c r="T492" s="487"/>
      <c r="U492" s="486"/>
      <c r="V492" s="487"/>
      <c r="W492" s="486"/>
      <c r="X492" s="487"/>
      <c r="Y492" s="486"/>
      <c r="Z492" s="487"/>
      <c r="AA492" s="402"/>
    </row>
    <row r="493" spans="2:27" x14ac:dyDescent="0.2">
      <c r="B493" s="405"/>
      <c r="C493" s="372"/>
      <c r="D493" s="372"/>
      <c r="E493" s="402"/>
      <c r="F493" s="486"/>
      <c r="G493" s="487"/>
      <c r="H493" s="486"/>
      <c r="I493" s="487"/>
      <c r="J493" s="486"/>
      <c r="K493" s="487"/>
      <c r="L493" s="486"/>
      <c r="M493" s="487"/>
      <c r="N493" s="486"/>
      <c r="O493" s="487"/>
      <c r="P493" s="486"/>
      <c r="Q493" s="487"/>
      <c r="R493" s="486"/>
      <c r="S493" s="487"/>
      <c r="T493" s="486"/>
      <c r="U493" s="487"/>
      <c r="V493" s="486"/>
      <c r="W493" s="487"/>
      <c r="X493" s="486"/>
      <c r="Y493" s="487"/>
      <c r="Z493" s="486"/>
      <c r="AA493" s="487"/>
    </row>
    <row r="494" spans="2:27" x14ac:dyDescent="0.2">
      <c r="B494" s="406"/>
      <c r="C494" s="372"/>
      <c r="D494" s="372"/>
      <c r="E494" s="486"/>
      <c r="F494" s="487"/>
      <c r="G494" s="486"/>
      <c r="H494" s="487"/>
      <c r="I494" s="486"/>
      <c r="J494" s="487"/>
      <c r="K494" s="486"/>
      <c r="L494" s="487"/>
      <c r="M494" s="486"/>
      <c r="N494" s="487"/>
      <c r="O494" s="486"/>
      <c r="P494" s="487"/>
      <c r="Q494" s="486"/>
      <c r="R494" s="487"/>
      <c r="S494" s="486"/>
      <c r="T494" s="487"/>
      <c r="U494" s="486"/>
      <c r="V494" s="487"/>
      <c r="W494" s="486"/>
      <c r="X494" s="487"/>
      <c r="Y494" s="486"/>
      <c r="Z494" s="487"/>
      <c r="AA494" s="402"/>
    </row>
    <row r="495" spans="2:27" x14ac:dyDescent="0.2">
      <c r="B495" s="405"/>
      <c r="C495" s="372"/>
      <c r="D495" s="372"/>
      <c r="E495" s="402"/>
      <c r="F495" s="486"/>
      <c r="G495" s="487"/>
      <c r="H495" s="486"/>
      <c r="I495" s="487"/>
      <c r="J495" s="486"/>
      <c r="K495" s="487"/>
      <c r="L495" s="486"/>
      <c r="M495" s="487"/>
      <c r="N495" s="486"/>
      <c r="O495" s="487"/>
      <c r="P495" s="486"/>
      <c r="Q495" s="487"/>
      <c r="R495" s="486"/>
      <c r="S495" s="487"/>
      <c r="T495" s="486"/>
      <c r="U495" s="487"/>
      <c r="V495" s="486"/>
      <c r="W495" s="487"/>
      <c r="X495" s="486"/>
      <c r="Y495" s="487"/>
      <c r="Z495" s="486"/>
      <c r="AA495" s="487"/>
    </row>
    <row r="496" spans="2:27" x14ac:dyDescent="0.2">
      <c r="B496" s="406"/>
      <c r="C496" s="372"/>
      <c r="D496" s="372"/>
      <c r="E496" s="486"/>
      <c r="F496" s="487"/>
      <c r="G496" s="486"/>
      <c r="H496" s="487"/>
      <c r="I496" s="486"/>
      <c r="J496" s="487"/>
      <c r="K496" s="486"/>
      <c r="L496" s="487"/>
      <c r="M496" s="486"/>
      <c r="N496" s="487"/>
      <c r="O496" s="486"/>
      <c r="P496" s="487"/>
      <c r="Q496" s="486"/>
      <c r="R496" s="487"/>
      <c r="S496" s="486"/>
      <c r="T496" s="487"/>
      <c r="U496" s="486"/>
      <c r="V496" s="487"/>
      <c r="W496" s="486"/>
      <c r="X496" s="487"/>
      <c r="Y496" s="486"/>
      <c r="Z496" s="487"/>
      <c r="AA496" s="402"/>
    </row>
    <row r="497" spans="2:27" x14ac:dyDescent="0.2">
      <c r="B497" s="405"/>
      <c r="C497" s="372"/>
      <c r="D497" s="372"/>
      <c r="E497" s="402"/>
      <c r="F497" s="486"/>
      <c r="G497" s="487"/>
      <c r="H497" s="486"/>
      <c r="I497" s="487"/>
      <c r="J497" s="486"/>
      <c r="K497" s="487"/>
      <c r="L497" s="486"/>
      <c r="M497" s="487"/>
      <c r="N497" s="486"/>
      <c r="O497" s="487"/>
      <c r="P497" s="486"/>
      <c r="Q497" s="487"/>
      <c r="R497" s="486"/>
      <c r="S497" s="487"/>
      <c r="T497" s="486"/>
      <c r="U497" s="487"/>
      <c r="V497" s="486"/>
      <c r="W497" s="487"/>
      <c r="X497" s="486"/>
      <c r="Y497" s="487"/>
      <c r="Z497" s="486"/>
      <c r="AA497" s="487"/>
    </row>
    <row r="498" spans="2:27" x14ac:dyDescent="0.2">
      <c r="B498" s="406"/>
      <c r="C498" s="372"/>
      <c r="D498" s="372"/>
      <c r="E498" s="486"/>
      <c r="F498" s="487"/>
      <c r="G498" s="486"/>
      <c r="H498" s="487"/>
      <c r="I498" s="486"/>
      <c r="J498" s="487"/>
      <c r="K498" s="486"/>
      <c r="L498" s="487"/>
      <c r="M498" s="486"/>
      <c r="N498" s="487"/>
      <c r="O498" s="486"/>
      <c r="P498" s="487"/>
      <c r="Q498" s="486"/>
      <c r="R498" s="487"/>
      <c r="S498" s="486"/>
      <c r="T498" s="487"/>
      <c r="U498" s="486"/>
      <c r="V498" s="487"/>
      <c r="W498" s="486"/>
      <c r="X498" s="487"/>
      <c r="Y498" s="486"/>
      <c r="Z498" s="487"/>
      <c r="AA498" s="402"/>
    </row>
    <row r="499" spans="2:27" x14ac:dyDescent="0.2">
      <c r="B499" s="405"/>
      <c r="C499" s="372"/>
      <c r="D499" s="372"/>
      <c r="E499" s="402"/>
      <c r="F499" s="486"/>
      <c r="G499" s="487"/>
      <c r="H499" s="486"/>
      <c r="I499" s="487"/>
      <c r="J499" s="486"/>
      <c r="K499" s="487"/>
      <c r="L499" s="486"/>
      <c r="M499" s="487"/>
      <c r="N499" s="486"/>
      <c r="O499" s="487"/>
      <c r="P499" s="486"/>
      <c r="Q499" s="487"/>
      <c r="R499" s="486"/>
      <c r="S499" s="487"/>
      <c r="T499" s="486"/>
      <c r="U499" s="487"/>
      <c r="V499" s="486"/>
      <c r="W499" s="487"/>
      <c r="X499" s="486"/>
      <c r="Y499" s="487"/>
      <c r="Z499" s="486"/>
      <c r="AA499" s="487"/>
    </row>
    <row r="500" spans="2:27" x14ac:dyDescent="0.2">
      <c r="B500" s="406"/>
      <c r="C500" s="372"/>
      <c r="D500" s="372"/>
      <c r="E500" s="486"/>
      <c r="F500" s="487"/>
      <c r="G500" s="486"/>
      <c r="H500" s="487"/>
      <c r="I500" s="486"/>
      <c r="J500" s="487"/>
      <c r="K500" s="486"/>
      <c r="L500" s="487"/>
      <c r="M500" s="486"/>
      <c r="N500" s="487"/>
      <c r="O500" s="486"/>
      <c r="P500" s="487"/>
      <c r="Q500" s="486"/>
      <c r="R500" s="487"/>
      <c r="S500" s="486"/>
      <c r="T500" s="487"/>
      <c r="U500" s="486"/>
      <c r="V500" s="487"/>
      <c r="W500" s="486"/>
      <c r="X500" s="487"/>
      <c r="Y500" s="486"/>
      <c r="Z500" s="487"/>
      <c r="AA500" s="402"/>
    </row>
    <row r="501" spans="2:27" x14ac:dyDescent="0.2">
      <c r="B501" s="405"/>
      <c r="C501" s="372"/>
      <c r="D501" s="372"/>
      <c r="E501" s="402"/>
      <c r="F501" s="486"/>
      <c r="G501" s="487"/>
      <c r="H501" s="486"/>
      <c r="I501" s="487"/>
      <c r="J501" s="486"/>
      <c r="K501" s="487"/>
      <c r="L501" s="486"/>
      <c r="M501" s="487"/>
      <c r="N501" s="486"/>
      <c r="O501" s="487"/>
      <c r="P501" s="486"/>
      <c r="Q501" s="487"/>
      <c r="R501" s="486"/>
      <c r="S501" s="487"/>
      <c r="T501" s="486"/>
      <c r="U501" s="487"/>
      <c r="V501" s="486"/>
      <c r="W501" s="487"/>
      <c r="X501" s="486"/>
      <c r="Y501" s="487"/>
      <c r="Z501" s="486"/>
      <c r="AA501" s="487"/>
    </row>
    <row r="502" spans="2:27" x14ac:dyDescent="0.2">
      <c r="B502" s="406"/>
      <c r="C502" s="372"/>
      <c r="D502" s="372"/>
      <c r="E502" s="486"/>
      <c r="F502" s="487"/>
      <c r="G502" s="486"/>
      <c r="H502" s="487"/>
      <c r="I502" s="486"/>
      <c r="J502" s="487"/>
      <c r="K502" s="486"/>
      <c r="L502" s="487"/>
      <c r="M502" s="486"/>
      <c r="N502" s="487"/>
      <c r="O502" s="486"/>
      <c r="P502" s="487"/>
      <c r="Q502" s="486"/>
      <c r="R502" s="487"/>
      <c r="S502" s="486"/>
      <c r="T502" s="487"/>
      <c r="U502" s="486"/>
      <c r="V502" s="487"/>
      <c r="W502" s="486"/>
      <c r="X502" s="487"/>
      <c r="Y502" s="486"/>
      <c r="Z502" s="487"/>
      <c r="AA502" s="402"/>
    </row>
    <row r="503" spans="2:27" x14ac:dyDescent="0.2">
      <c r="B503" s="405"/>
      <c r="C503" s="372"/>
      <c r="D503" s="372"/>
      <c r="E503" s="402"/>
      <c r="F503" s="486"/>
      <c r="G503" s="487"/>
      <c r="H503" s="486"/>
      <c r="I503" s="487"/>
      <c r="J503" s="486"/>
      <c r="K503" s="487"/>
      <c r="L503" s="486"/>
      <c r="M503" s="487"/>
      <c r="N503" s="486"/>
      <c r="O503" s="487"/>
      <c r="P503" s="486"/>
      <c r="Q503" s="487"/>
      <c r="R503" s="486"/>
      <c r="S503" s="487"/>
      <c r="T503" s="486"/>
      <c r="U503" s="487"/>
      <c r="V503" s="486"/>
      <c r="W503" s="487"/>
      <c r="X503" s="486"/>
      <c r="Y503" s="487"/>
      <c r="Z503" s="486"/>
      <c r="AA503" s="487"/>
    </row>
    <row r="504" spans="2:27" x14ac:dyDescent="0.2">
      <c r="B504" s="406"/>
      <c r="C504" s="372"/>
      <c r="D504" s="372"/>
      <c r="E504" s="486"/>
      <c r="F504" s="487"/>
      <c r="G504" s="486"/>
      <c r="H504" s="487"/>
      <c r="I504" s="486"/>
      <c r="J504" s="487"/>
      <c r="K504" s="486"/>
      <c r="L504" s="487"/>
      <c r="M504" s="486"/>
      <c r="N504" s="487"/>
      <c r="O504" s="486"/>
      <c r="P504" s="487"/>
      <c r="Q504" s="486"/>
      <c r="R504" s="487"/>
      <c r="S504" s="486"/>
      <c r="T504" s="487"/>
      <c r="U504" s="486"/>
      <c r="V504" s="487"/>
      <c r="W504" s="486"/>
      <c r="X504" s="487"/>
      <c r="Y504" s="486"/>
      <c r="Z504" s="487"/>
      <c r="AA504" s="402"/>
    </row>
    <row r="505" spans="2:27" x14ac:dyDescent="0.2">
      <c r="B505" s="405"/>
      <c r="C505" s="372"/>
      <c r="D505" s="372"/>
      <c r="E505" s="402"/>
      <c r="F505" s="486"/>
      <c r="G505" s="487"/>
      <c r="H505" s="486"/>
      <c r="I505" s="487"/>
      <c r="J505" s="486"/>
      <c r="K505" s="487"/>
      <c r="L505" s="486"/>
      <c r="M505" s="487"/>
      <c r="N505" s="486"/>
      <c r="O505" s="487"/>
      <c r="P505" s="486"/>
      <c r="Q505" s="487"/>
      <c r="R505" s="486"/>
      <c r="S505" s="487"/>
      <c r="T505" s="486"/>
      <c r="U505" s="487"/>
      <c r="V505" s="486"/>
      <c r="W505" s="487"/>
      <c r="X505" s="486"/>
      <c r="Y505" s="487"/>
      <c r="Z505" s="486"/>
      <c r="AA505" s="487"/>
    </row>
    <row r="506" spans="2:27" x14ac:dyDescent="0.2">
      <c r="B506" s="406"/>
      <c r="C506" s="372"/>
      <c r="D506" s="372"/>
      <c r="E506" s="486"/>
      <c r="F506" s="487"/>
      <c r="G506" s="486"/>
      <c r="H506" s="487"/>
      <c r="I506" s="486"/>
      <c r="J506" s="487"/>
      <c r="K506" s="486"/>
      <c r="L506" s="487"/>
      <c r="M506" s="486"/>
      <c r="N506" s="487"/>
      <c r="O506" s="486"/>
      <c r="P506" s="487"/>
      <c r="Q506" s="486"/>
      <c r="R506" s="487"/>
      <c r="S506" s="486"/>
      <c r="T506" s="487"/>
      <c r="U506" s="486"/>
      <c r="V506" s="487"/>
      <c r="W506" s="486"/>
      <c r="X506" s="487"/>
      <c r="Y506" s="486"/>
      <c r="Z506" s="487"/>
      <c r="AA506" s="402"/>
    </row>
    <row r="507" spans="2:27" x14ac:dyDescent="0.2">
      <c r="B507" s="405"/>
      <c r="C507" s="372"/>
      <c r="D507" s="372"/>
      <c r="E507" s="402"/>
      <c r="F507" s="486"/>
      <c r="G507" s="487"/>
      <c r="H507" s="486"/>
      <c r="I507" s="487"/>
      <c r="J507" s="486"/>
      <c r="K507" s="487"/>
      <c r="L507" s="486"/>
      <c r="M507" s="487"/>
      <c r="N507" s="486"/>
      <c r="O507" s="487"/>
      <c r="P507" s="486"/>
      <c r="Q507" s="487"/>
      <c r="R507" s="486"/>
      <c r="S507" s="487"/>
      <c r="T507" s="486"/>
      <c r="U507" s="487"/>
      <c r="V507" s="486"/>
      <c r="W507" s="487"/>
      <c r="X507" s="486"/>
      <c r="Y507" s="487"/>
      <c r="Z507" s="486"/>
      <c r="AA507" s="487"/>
    </row>
    <row r="508" spans="2:27" x14ac:dyDescent="0.2">
      <c r="B508" s="406"/>
      <c r="C508" s="372"/>
      <c r="D508" s="372"/>
      <c r="E508" s="486"/>
      <c r="F508" s="487"/>
      <c r="G508" s="486"/>
      <c r="H508" s="487"/>
      <c r="I508" s="486"/>
      <c r="J508" s="487"/>
      <c r="K508" s="486"/>
      <c r="L508" s="487"/>
      <c r="M508" s="486"/>
      <c r="N508" s="487"/>
      <c r="O508" s="486"/>
      <c r="P508" s="487"/>
      <c r="Q508" s="486"/>
      <c r="R508" s="487"/>
      <c r="S508" s="486"/>
      <c r="T508" s="487"/>
      <c r="U508" s="486"/>
      <c r="V508" s="487"/>
      <c r="W508" s="486"/>
      <c r="X508" s="487"/>
      <c r="Y508" s="486"/>
      <c r="Z508" s="487"/>
      <c r="AA508" s="402"/>
    </row>
    <row r="509" spans="2:27" x14ac:dyDescent="0.2">
      <c r="B509" s="405"/>
      <c r="C509" s="372"/>
      <c r="D509" s="372"/>
      <c r="E509" s="402"/>
      <c r="F509" s="486"/>
      <c r="G509" s="487"/>
      <c r="H509" s="486"/>
      <c r="I509" s="487"/>
      <c r="J509" s="486"/>
      <c r="K509" s="487"/>
      <c r="L509" s="486"/>
      <c r="M509" s="487"/>
      <c r="N509" s="486"/>
      <c r="O509" s="487"/>
      <c r="P509" s="486"/>
      <c r="Q509" s="487"/>
      <c r="R509" s="486"/>
      <c r="S509" s="487"/>
      <c r="T509" s="486"/>
      <c r="U509" s="487"/>
      <c r="V509" s="486"/>
      <c r="W509" s="487"/>
      <c r="X509" s="486"/>
      <c r="Y509" s="487"/>
      <c r="Z509" s="486"/>
      <c r="AA509" s="487"/>
    </row>
    <row r="510" spans="2:27" x14ac:dyDescent="0.2">
      <c r="B510" s="406"/>
      <c r="C510" s="372"/>
      <c r="D510" s="372"/>
      <c r="E510" s="486"/>
      <c r="F510" s="487"/>
      <c r="G510" s="486"/>
      <c r="H510" s="487"/>
      <c r="I510" s="486"/>
      <c r="J510" s="487"/>
      <c r="K510" s="486"/>
      <c r="L510" s="487"/>
      <c r="M510" s="486"/>
      <c r="N510" s="487"/>
      <c r="O510" s="486"/>
      <c r="P510" s="487"/>
      <c r="Q510" s="486"/>
      <c r="R510" s="487"/>
      <c r="S510" s="486"/>
      <c r="T510" s="487"/>
      <c r="U510" s="486"/>
      <c r="V510" s="487"/>
      <c r="W510" s="486"/>
      <c r="X510" s="487"/>
      <c r="Y510" s="486"/>
      <c r="Z510" s="487"/>
      <c r="AA510" s="402"/>
    </row>
    <row r="511" spans="2:27" x14ac:dyDescent="0.2">
      <c r="B511" s="405"/>
      <c r="C511" s="372"/>
      <c r="D511" s="372"/>
      <c r="E511" s="402"/>
      <c r="F511" s="486"/>
      <c r="G511" s="487"/>
      <c r="H511" s="486"/>
      <c r="I511" s="487"/>
      <c r="J511" s="486"/>
      <c r="K511" s="487"/>
      <c r="L511" s="486"/>
      <c r="M511" s="487"/>
      <c r="N511" s="486"/>
      <c r="O511" s="487"/>
      <c r="P511" s="486"/>
      <c r="Q511" s="487"/>
      <c r="R511" s="486"/>
      <c r="S511" s="487"/>
      <c r="T511" s="486"/>
      <c r="U511" s="487"/>
      <c r="V511" s="486"/>
      <c r="W511" s="487"/>
      <c r="X511" s="486"/>
      <c r="Y511" s="487"/>
      <c r="Z511" s="486"/>
      <c r="AA511" s="487"/>
    </row>
    <row r="512" spans="2:27" x14ac:dyDescent="0.2">
      <c r="B512" s="406"/>
      <c r="C512" s="372"/>
      <c r="D512" s="372"/>
      <c r="E512" s="486"/>
      <c r="F512" s="487"/>
      <c r="G512" s="486"/>
      <c r="H512" s="487"/>
      <c r="I512" s="486"/>
      <c r="J512" s="487"/>
      <c r="K512" s="486"/>
      <c r="L512" s="487"/>
      <c r="M512" s="486"/>
      <c r="N512" s="487"/>
      <c r="O512" s="486"/>
      <c r="P512" s="487"/>
      <c r="Q512" s="486"/>
      <c r="R512" s="487"/>
      <c r="S512" s="486"/>
      <c r="T512" s="487"/>
      <c r="U512" s="486"/>
      <c r="V512" s="487"/>
      <c r="W512" s="486"/>
      <c r="X512" s="487"/>
      <c r="Y512" s="486"/>
      <c r="Z512" s="487"/>
      <c r="AA512" s="402"/>
    </row>
    <row r="513" spans="2:27" x14ac:dyDescent="0.2">
      <c r="B513" s="405"/>
      <c r="C513" s="372"/>
      <c r="D513" s="372"/>
      <c r="E513" s="402"/>
      <c r="F513" s="486"/>
      <c r="G513" s="487"/>
      <c r="H513" s="486"/>
      <c r="I513" s="487"/>
      <c r="J513" s="486"/>
      <c r="K513" s="487"/>
      <c r="L513" s="486"/>
      <c r="M513" s="487"/>
      <c r="N513" s="486"/>
      <c r="O513" s="487"/>
      <c r="P513" s="486"/>
      <c r="Q513" s="487"/>
      <c r="R513" s="486"/>
      <c r="S513" s="487"/>
      <c r="T513" s="486"/>
      <c r="U513" s="487"/>
      <c r="V513" s="486"/>
      <c r="W513" s="487"/>
      <c r="X513" s="486"/>
      <c r="Y513" s="487"/>
      <c r="Z513" s="486"/>
      <c r="AA513" s="487"/>
    </row>
    <row r="514" spans="2:27" x14ac:dyDescent="0.2">
      <c r="B514" s="406"/>
      <c r="C514" s="372"/>
      <c r="D514" s="372"/>
      <c r="E514" s="486"/>
      <c r="F514" s="487"/>
      <c r="G514" s="486"/>
      <c r="H514" s="487"/>
      <c r="I514" s="486"/>
      <c r="J514" s="487"/>
      <c r="K514" s="486"/>
      <c r="L514" s="487"/>
      <c r="M514" s="486"/>
      <c r="N514" s="487"/>
      <c r="O514" s="486"/>
      <c r="P514" s="487"/>
      <c r="Q514" s="486"/>
      <c r="R514" s="487"/>
      <c r="S514" s="486"/>
      <c r="T514" s="487"/>
      <c r="U514" s="486"/>
      <c r="V514" s="487"/>
      <c r="W514" s="486"/>
      <c r="X514" s="487"/>
      <c r="Y514" s="486"/>
      <c r="Z514" s="487"/>
      <c r="AA514" s="402"/>
    </row>
    <row r="515" spans="2:27" x14ac:dyDescent="0.2">
      <c r="B515" s="405"/>
      <c r="C515" s="372"/>
      <c r="D515" s="372"/>
      <c r="E515" s="402"/>
      <c r="F515" s="486"/>
      <c r="G515" s="487"/>
      <c r="H515" s="486"/>
      <c r="I515" s="487"/>
      <c r="J515" s="486"/>
      <c r="K515" s="487"/>
      <c r="L515" s="486"/>
      <c r="M515" s="487"/>
      <c r="N515" s="486"/>
      <c r="O515" s="487"/>
      <c r="P515" s="486"/>
      <c r="Q515" s="487"/>
      <c r="R515" s="486"/>
      <c r="S515" s="487"/>
      <c r="T515" s="486"/>
      <c r="U515" s="487"/>
      <c r="V515" s="486"/>
      <c r="W515" s="487"/>
      <c r="X515" s="486"/>
      <c r="Y515" s="487"/>
      <c r="Z515" s="486"/>
      <c r="AA515" s="487"/>
    </row>
    <row r="516" spans="2:27" x14ac:dyDescent="0.2">
      <c r="B516" s="406"/>
      <c r="C516" s="372"/>
      <c r="D516" s="372"/>
      <c r="E516" s="486"/>
      <c r="F516" s="487"/>
      <c r="G516" s="486"/>
      <c r="H516" s="487"/>
      <c r="I516" s="486"/>
      <c r="J516" s="487"/>
      <c r="K516" s="486"/>
      <c r="L516" s="487"/>
      <c r="M516" s="486"/>
      <c r="N516" s="487"/>
      <c r="O516" s="486"/>
      <c r="P516" s="487"/>
      <c r="Q516" s="486"/>
      <c r="R516" s="487"/>
      <c r="S516" s="486"/>
      <c r="T516" s="487"/>
      <c r="U516" s="486"/>
      <c r="V516" s="487"/>
      <c r="W516" s="486"/>
      <c r="X516" s="487"/>
      <c r="Y516" s="486"/>
      <c r="Z516" s="487"/>
      <c r="AA516" s="402"/>
    </row>
    <row r="517" spans="2:27" x14ac:dyDescent="0.2">
      <c r="B517" s="405"/>
      <c r="C517" s="372"/>
      <c r="D517" s="372"/>
      <c r="E517" s="402"/>
      <c r="F517" s="486"/>
      <c r="G517" s="487"/>
      <c r="H517" s="486"/>
      <c r="I517" s="487"/>
      <c r="J517" s="486"/>
      <c r="K517" s="487"/>
      <c r="L517" s="486"/>
      <c r="M517" s="487"/>
      <c r="N517" s="486"/>
      <c r="O517" s="487"/>
      <c r="P517" s="486"/>
      <c r="Q517" s="487"/>
      <c r="R517" s="486"/>
      <c r="S517" s="487"/>
      <c r="T517" s="486"/>
      <c r="U517" s="487"/>
      <c r="V517" s="486"/>
      <c r="W517" s="487"/>
      <c r="X517" s="486"/>
      <c r="Y517" s="487"/>
      <c r="Z517" s="486"/>
      <c r="AA517" s="487"/>
    </row>
    <row r="518" spans="2:27" x14ac:dyDescent="0.2">
      <c r="B518" s="406"/>
      <c r="C518" s="372"/>
      <c r="D518" s="372"/>
      <c r="E518" s="486"/>
      <c r="F518" s="487"/>
      <c r="G518" s="486"/>
      <c r="H518" s="487"/>
      <c r="I518" s="486"/>
      <c r="J518" s="487"/>
      <c r="K518" s="486"/>
      <c r="L518" s="487"/>
      <c r="M518" s="486"/>
      <c r="N518" s="487"/>
      <c r="O518" s="486"/>
      <c r="P518" s="487"/>
      <c r="Q518" s="486"/>
      <c r="R518" s="487"/>
      <c r="S518" s="486"/>
      <c r="T518" s="487"/>
      <c r="U518" s="486"/>
      <c r="V518" s="487"/>
      <c r="W518" s="486"/>
      <c r="X518" s="487"/>
      <c r="Y518" s="486"/>
      <c r="Z518" s="487"/>
      <c r="AA518" s="402"/>
    </row>
    <row r="519" spans="2:27" x14ac:dyDescent="0.2">
      <c r="B519" s="405"/>
      <c r="C519" s="372"/>
      <c r="D519" s="372"/>
      <c r="E519" s="402"/>
      <c r="F519" s="486"/>
      <c r="G519" s="487"/>
      <c r="H519" s="486"/>
      <c r="I519" s="487"/>
      <c r="J519" s="486"/>
      <c r="K519" s="487"/>
      <c r="L519" s="486"/>
      <c r="M519" s="487"/>
      <c r="N519" s="486"/>
      <c r="O519" s="487"/>
      <c r="P519" s="486"/>
      <c r="Q519" s="487"/>
      <c r="R519" s="486"/>
      <c r="S519" s="487"/>
      <c r="T519" s="486"/>
      <c r="U519" s="487"/>
      <c r="V519" s="486"/>
      <c r="W519" s="487"/>
      <c r="X519" s="486"/>
      <c r="Y519" s="487"/>
      <c r="Z519" s="486"/>
      <c r="AA519" s="487"/>
    </row>
    <row r="520" spans="2:27" x14ac:dyDescent="0.2">
      <c r="B520" s="406"/>
      <c r="C520" s="372"/>
      <c r="D520" s="372"/>
      <c r="E520" s="486"/>
      <c r="F520" s="487"/>
      <c r="G520" s="486"/>
      <c r="H520" s="487"/>
      <c r="I520" s="486"/>
      <c r="J520" s="487"/>
      <c r="K520" s="486"/>
      <c r="L520" s="487"/>
      <c r="M520" s="486"/>
      <c r="N520" s="487"/>
      <c r="O520" s="486"/>
      <c r="P520" s="487"/>
      <c r="Q520" s="486"/>
      <c r="R520" s="487"/>
      <c r="S520" s="486"/>
      <c r="T520" s="487"/>
      <c r="U520" s="486"/>
      <c r="V520" s="487"/>
      <c r="W520" s="486"/>
      <c r="X520" s="487"/>
      <c r="Y520" s="486"/>
      <c r="Z520" s="487"/>
      <c r="AA520" s="402"/>
    </row>
    <row r="521" spans="2:27" x14ac:dyDescent="0.2">
      <c r="B521" s="405"/>
      <c r="C521" s="372"/>
      <c r="D521" s="372"/>
      <c r="E521" s="402"/>
      <c r="F521" s="486"/>
      <c r="G521" s="487"/>
      <c r="H521" s="486"/>
      <c r="I521" s="487"/>
      <c r="J521" s="486"/>
      <c r="K521" s="487"/>
      <c r="L521" s="486"/>
      <c r="M521" s="487"/>
      <c r="N521" s="486"/>
      <c r="O521" s="487"/>
      <c r="P521" s="486"/>
      <c r="Q521" s="487"/>
      <c r="R521" s="486"/>
      <c r="S521" s="487"/>
      <c r="T521" s="486"/>
      <c r="U521" s="487"/>
      <c r="V521" s="486"/>
      <c r="W521" s="487"/>
      <c r="X521" s="486"/>
      <c r="Y521" s="487"/>
      <c r="Z521" s="486"/>
      <c r="AA521" s="487"/>
    </row>
    <row r="522" spans="2:27" x14ac:dyDescent="0.2">
      <c r="B522" s="406"/>
      <c r="C522" s="372"/>
      <c r="D522" s="372"/>
      <c r="E522" s="486"/>
      <c r="F522" s="487"/>
      <c r="G522" s="486"/>
      <c r="H522" s="487"/>
      <c r="I522" s="486"/>
      <c r="J522" s="487"/>
      <c r="K522" s="486"/>
      <c r="L522" s="487"/>
      <c r="M522" s="486"/>
      <c r="N522" s="487"/>
      <c r="O522" s="486"/>
      <c r="P522" s="487"/>
      <c r="Q522" s="486"/>
      <c r="R522" s="487"/>
      <c r="S522" s="486"/>
      <c r="T522" s="487"/>
      <c r="U522" s="486"/>
      <c r="V522" s="487"/>
      <c r="W522" s="486"/>
      <c r="X522" s="487"/>
      <c r="Y522" s="486"/>
      <c r="Z522" s="487"/>
      <c r="AA522" s="402"/>
    </row>
    <row r="523" spans="2:27" x14ac:dyDescent="0.2">
      <c r="B523" s="405"/>
      <c r="C523" s="372"/>
      <c r="D523" s="372"/>
      <c r="E523" s="402"/>
      <c r="F523" s="486"/>
      <c r="G523" s="487"/>
      <c r="H523" s="486"/>
      <c r="I523" s="487"/>
      <c r="J523" s="486"/>
      <c r="K523" s="487"/>
      <c r="L523" s="486"/>
      <c r="M523" s="487"/>
      <c r="N523" s="486"/>
      <c r="O523" s="487"/>
      <c r="P523" s="486"/>
      <c r="Q523" s="487"/>
      <c r="R523" s="486"/>
      <c r="S523" s="487"/>
      <c r="T523" s="486"/>
      <c r="U523" s="487"/>
      <c r="V523" s="486"/>
      <c r="W523" s="487"/>
      <c r="X523" s="486"/>
      <c r="Y523" s="487"/>
      <c r="Z523" s="486"/>
      <c r="AA523" s="487"/>
    </row>
    <row r="524" spans="2:27" x14ac:dyDescent="0.2">
      <c r="B524" s="406"/>
      <c r="C524" s="372"/>
      <c r="D524" s="372"/>
      <c r="E524" s="486"/>
      <c r="F524" s="487"/>
      <c r="G524" s="486"/>
      <c r="H524" s="487"/>
      <c r="I524" s="486"/>
      <c r="J524" s="487"/>
      <c r="K524" s="486"/>
      <c r="L524" s="487"/>
      <c r="M524" s="486"/>
      <c r="N524" s="487"/>
      <c r="O524" s="486"/>
      <c r="P524" s="487"/>
      <c r="Q524" s="486"/>
      <c r="R524" s="487"/>
      <c r="S524" s="486"/>
      <c r="T524" s="487"/>
      <c r="U524" s="486"/>
      <c r="V524" s="487"/>
      <c r="W524" s="486"/>
      <c r="X524" s="487"/>
      <c r="Y524" s="486"/>
      <c r="Z524" s="487"/>
      <c r="AA524" s="402"/>
    </row>
    <row r="525" spans="2:27" x14ac:dyDescent="0.2">
      <c r="B525" s="405"/>
      <c r="C525" s="372"/>
      <c r="D525" s="372"/>
      <c r="E525" s="402"/>
      <c r="F525" s="486"/>
      <c r="G525" s="487"/>
      <c r="H525" s="486"/>
      <c r="I525" s="487"/>
      <c r="J525" s="486"/>
      <c r="K525" s="487"/>
      <c r="L525" s="486"/>
      <c r="M525" s="487"/>
      <c r="N525" s="486"/>
      <c r="O525" s="487"/>
      <c r="P525" s="486"/>
      <c r="Q525" s="487"/>
      <c r="R525" s="486"/>
      <c r="S525" s="487"/>
      <c r="T525" s="486"/>
      <c r="U525" s="487"/>
      <c r="V525" s="486"/>
      <c r="W525" s="487"/>
      <c r="X525" s="486"/>
      <c r="Y525" s="487"/>
      <c r="Z525" s="486"/>
      <c r="AA525" s="487"/>
    </row>
    <row r="526" spans="2:27" x14ac:dyDescent="0.2">
      <c r="B526" s="406"/>
      <c r="C526" s="372"/>
      <c r="D526" s="372"/>
      <c r="E526" s="486"/>
      <c r="F526" s="487"/>
      <c r="G526" s="486"/>
      <c r="H526" s="487"/>
      <c r="I526" s="486"/>
      <c r="J526" s="487"/>
      <c r="K526" s="486"/>
      <c r="L526" s="487"/>
      <c r="M526" s="486"/>
      <c r="N526" s="487"/>
      <c r="O526" s="486"/>
      <c r="P526" s="487"/>
      <c r="Q526" s="486"/>
      <c r="R526" s="487"/>
      <c r="S526" s="486"/>
      <c r="T526" s="487"/>
      <c r="U526" s="486"/>
      <c r="V526" s="487"/>
      <c r="W526" s="486"/>
      <c r="X526" s="487"/>
      <c r="Y526" s="486"/>
      <c r="Z526" s="487"/>
      <c r="AA526" s="402"/>
    </row>
    <row r="527" spans="2:27" x14ac:dyDescent="0.2">
      <c r="B527" s="405"/>
      <c r="C527" s="372"/>
      <c r="D527" s="372"/>
      <c r="E527" s="402"/>
      <c r="F527" s="486"/>
      <c r="G527" s="487"/>
      <c r="H527" s="486"/>
      <c r="I527" s="487"/>
      <c r="J527" s="486"/>
      <c r="K527" s="487"/>
      <c r="L527" s="486"/>
      <c r="M527" s="487"/>
      <c r="N527" s="486"/>
      <c r="O527" s="487"/>
      <c r="P527" s="486"/>
      <c r="Q527" s="487"/>
      <c r="R527" s="486"/>
      <c r="S527" s="487"/>
      <c r="T527" s="486"/>
      <c r="U527" s="487"/>
      <c r="V527" s="486"/>
      <c r="W527" s="487"/>
      <c r="X527" s="486"/>
      <c r="Y527" s="487"/>
      <c r="Z527" s="486"/>
      <c r="AA527" s="487"/>
    </row>
    <row r="528" spans="2:27" x14ac:dyDescent="0.2">
      <c r="B528" s="406"/>
      <c r="C528" s="372"/>
      <c r="D528" s="372"/>
      <c r="E528" s="486"/>
      <c r="F528" s="487"/>
      <c r="G528" s="486"/>
      <c r="H528" s="487"/>
      <c r="I528" s="486"/>
      <c r="J528" s="487"/>
      <c r="K528" s="486"/>
      <c r="L528" s="487"/>
      <c r="M528" s="486"/>
      <c r="N528" s="487"/>
      <c r="O528" s="486"/>
      <c r="P528" s="487"/>
      <c r="Q528" s="486"/>
      <c r="R528" s="487"/>
      <c r="S528" s="486"/>
      <c r="T528" s="487"/>
      <c r="U528" s="486"/>
      <c r="V528" s="487"/>
      <c r="W528" s="486"/>
      <c r="X528" s="487"/>
      <c r="Y528" s="486"/>
      <c r="Z528" s="487"/>
      <c r="AA528" s="402"/>
    </row>
    <row r="529" spans="2:27" x14ac:dyDescent="0.2">
      <c r="B529" s="405"/>
      <c r="C529" s="372"/>
      <c r="D529" s="372"/>
      <c r="E529" s="402"/>
      <c r="F529" s="486"/>
      <c r="G529" s="487"/>
      <c r="H529" s="486"/>
      <c r="I529" s="487"/>
      <c r="J529" s="486"/>
      <c r="K529" s="487"/>
      <c r="L529" s="486"/>
      <c r="M529" s="487"/>
      <c r="N529" s="486"/>
      <c r="O529" s="487"/>
      <c r="P529" s="486"/>
      <c r="Q529" s="487"/>
      <c r="R529" s="486"/>
      <c r="S529" s="487"/>
      <c r="T529" s="486"/>
      <c r="U529" s="487"/>
      <c r="V529" s="486"/>
      <c r="W529" s="487"/>
      <c r="X529" s="486"/>
      <c r="Y529" s="487"/>
      <c r="Z529" s="486"/>
      <c r="AA529" s="487"/>
    </row>
    <row r="530" spans="2:27" x14ac:dyDescent="0.2">
      <c r="B530" s="406"/>
      <c r="C530" s="372"/>
      <c r="D530" s="372"/>
      <c r="E530" s="486"/>
      <c r="F530" s="487"/>
      <c r="G530" s="486"/>
      <c r="H530" s="487"/>
      <c r="I530" s="486"/>
      <c r="J530" s="487"/>
      <c r="K530" s="486"/>
      <c r="L530" s="487"/>
      <c r="M530" s="486"/>
      <c r="N530" s="487"/>
      <c r="O530" s="486"/>
      <c r="P530" s="487"/>
      <c r="Q530" s="486"/>
      <c r="R530" s="487"/>
      <c r="S530" s="486"/>
      <c r="T530" s="487"/>
      <c r="U530" s="486"/>
      <c r="V530" s="487"/>
      <c r="W530" s="486"/>
      <c r="X530" s="487"/>
      <c r="Y530" s="486"/>
      <c r="Z530" s="487"/>
      <c r="AA530" s="402"/>
    </row>
    <row r="531" spans="2:27" x14ac:dyDescent="0.2">
      <c r="B531" s="405"/>
      <c r="C531" s="372"/>
      <c r="D531" s="372"/>
      <c r="E531" s="402"/>
      <c r="F531" s="486"/>
      <c r="G531" s="487"/>
      <c r="H531" s="486"/>
      <c r="I531" s="487"/>
      <c r="J531" s="486"/>
      <c r="K531" s="487"/>
      <c r="L531" s="486"/>
      <c r="M531" s="487"/>
      <c r="N531" s="486"/>
      <c r="O531" s="487"/>
      <c r="P531" s="486"/>
      <c r="Q531" s="487"/>
      <c r="R531" s="486"/>
      <c r="S531" s="487"/>
      <c r="T531" s="486"/>
      <c r="U531" s="487"/>
      <c r="V531" s="486"/>
      <c r="W531" s="487"/>
      <c r="X531" s="486"/>
      <c r="Y531" s="487"/>
      <c r="Z531" s="486"/>
      <c r="AA531" s="487"/>
    </row>
    <row r="532" spans="2:27" x14ac:dyDescent="0.2">
      <c r="B532" s="406"/>
      <c r="C532" s="372"/>
      <c r="D532" s="372"/>
      <c r="E532" s="486"/>
      <c r="F532" s="487"/>
      <c r="G532" s="486"/>
      <c r="H532" s="487"/>
      <c r="I532" s="486"/>
      <c r="J532" s="487"/>
      <c r="K532" s="486"/>
      <c r="L532" s="487"/>
      <c r="M532" s="486"/>
      <c r="N532" s="487"/>
      <c r="O532" s="486"/>
      <c r="P532" s="487"/>
      <c r="Q532" s="486"/>
      <c r="R532" s="487"/>
      <c r="S532" s="486"/>
      <c r="T532" s="487"/>
      <c r="U532" s="486"/>
      <c r="V532" s="487"/>
      <c r="W532" s="486"/>
      <c r="X532" s="487"/>
      <c r="Y532" s="486"/>
      <c r="Z532" s="487"/>
      <c r="AA532" s="402"/>
    </row>
    <row r="533" spans="2:27" x14ac:dyDescent="0.2">
      <c r="B533" s="405"/>
      <c r="C533" s="372"/>
      <c r="D533" s="372"/>
      <c r="E533" s="402"/>
      <c r="F533" s="486"/>
      <c r="G533" s="487"/>
      <c r="H533" s="486"/>
      <c r="I533" s="487"/>
      <c r="J533" s="486"/>
      <c r="K533" s="487"/>
      <c r="L533" s="486"/>
      <c r="M533" s="487"/>
      <c r="N533" s="486"/>
      <c r="O533" s="487"/>
      <c r="P533" s="486"/>
      <c r="Q533" s="487"/>
      <c r="R533" s="486"/>
      <c r="S533" s="487"/>
      <c r="T533" s="486"/>
      <c r="U533" s="487"/>
      <c r="V533" s="486"/>
      <c r="W533" s="487"/>
      <c r="X533" s="486"/>
      <c r="Y533" s="487"/>
      <c r="Z533" s="486"/>
      <c r="AA533" s="487"/>
    </row>
    <row r="534" spans="2:27" x14ac:dyDescent="0.2">
      <c r="B534" s="406"/>
      <c r="C534" s="372"/>
      <c r="D534" s="372"/>
      <c r="E534" s="486"/>
      <c r="F534" s="487"/>
      <c r="G534" s="486"/>
      <c r="H534" s="487"/>
      <c r="I534" s="486"/>
      <c r="J534" s="487"/>
      <c r="K534" s="486"/>
      <c r="L534" s="487"/>
      <c r="M534" s="486"/>
      <c r="N534" s="487"/>
      <c r="O534" s="486"/>
      <c r="P534" s="487"/>
      <c r="Q534" s="486"/>
      <c r="R534" s="487"/>
      <c r="S534" s="486"/>
      <c r="T534" s="487"/>
      <c r="U534" s="486"/>
      <c r="V534" s="487"/>
      <c r="W534" s="486"/>
      <c r="X534" s="487"/>
      <c r="Y534" s="486"/>
      <c r="Z534" s="487"/>
      <c r="AA534" s="402"/>
    </row>
    <row r="535" spans="2:27" x14ac:dyDescent="0.2">
      <c r="B535" s="405"/>
      <c r="C535" s="372"/>
      <c r="D535" s="372"/>
      <c r="E535" s="402"/>
      <c r="F535" s="486"/>
      <c r="G535" s="487"/>
      <c r="H535" s="486"/>
      <c r="I535" s="487"/>
      <c r="J535" s="486"/>
      <c r="K535" s="487"/>
      <c r="L535" s="486"/>
      <c r="M535" s="487"/>
      <c r="N535" s="486"/>
      <c r="O535" s="487"/>
      <c r="P535" s="486"/>
      <c r="Q535" s="487"/>
      <c r="R535" s="486"/>
      <c r="S535" s="487"/>
      <c r="T535" s="486"/>
      <c r="U535" s="487"/>
      <c r="V535" s="486"/>
      <c r="W535" s="487"/>
      <c r="X535" s="486"/>
      <c r="Y535" s="487"/>
      <c r="Z535" s="486"/>
      <c r="AA535" s="487"/>
    </row>
    <row r="536" spans="2:27" x14ac:dyDescent="0.2">
      <c r="B536" s="406"/>
      <c r="C536" s="372"/>
      <c r="D536" s="372"/>
      <c r="E536" s="486"/>
      <c r="F536" s="487"/>
      <c r="G536" s="486"/>
      <c r="H536" s="487"/>
      <c r="I536" s="486"/>
      <c r="J536" s="487"/>
      <c r="K536" s="486"/>
      <c r="L536" s="487"/>
      <c r="M536" s="486"/>
      <c r="N536" s="487"/>
      <c r="O536" s="486"/>
      <c r="P536" s="487"/>
      <c r="Q536" s="486"/>
      <c r="R536" s="487"/>
      <c r="S536" s="486"/>
      <c r="T536" s="487"/>
      <c r="U536" s="486"/>
      <c r="V536" s="487"/>
      <c r="W536" s="486"/>
      <c r="X536" s="487"/>
      <c r="Y536" s="486"/>
      <c r="Z536" s="487"/>
      <c r="AA536" s="402"/>
    </row>
    <row r="537" spans="2:27" x14ac:dyDescent="0.2">
      <c r="B537" s="405"/>
      <c r="C537" s="372"/>
      <c r="D537" s="372"/>
      <c r="E537" s="402"/>
      <c r="F537" s="486"/>
      <c r="G537" s="487"/>
      <c r="H537" s="486"/>
      <c r="I537" s="487"/>
      <c r="J537" s="486"/>
      <c r="K537" s="487"/>
      <c r="L537" s="486"/>
      <c r="M537" s="487"/>
      <c r="N537" s="486"/>
      <c r="O537" s="487"/>
      <c r="P537" s="486"/>
      <c r="Q537" s="487"/>
      <c r="R537" s="486"/>
      <c r="S537" s="487"/>
      <c r="T537" s="486"/>
      <c r="U537" s="487"/>
      <c r="V537" s="486"/>
      <c r="W537" s="487"/>
      <c r="X537" s="486"/>
      <c r="Y537" s="487"/>
      <c r="Z537" s="486"/>
      <c r="AA537" s="487"/>
    </row>
    <row r="538" spans="2:27" x14ac:dyDescent="0.2">
      <c r="B538" s="406"/>
      <c r="C538" s="372"/>
      <c r="D538" s="372"/>
      <c r="E538" s="486"/>
      <c r="F538" s="487"/>
      <c r="G538" s="486"/>
      <c r="H538" s="487"/>
      <c r="I538" s="486"/>
      <c r="J538" s="487"/>
      <c r="K538" s="486"/>
      <c r="L538" s="487"/>
      <c r="M538" s="486"/>
      <c r="N538" s="487"/>
      <c r="O538" s="486"/>
      <c r="P538" s="487"/>
      <c r="Q538" s="486"/>
      <c r="R538" s="487"/>
      <c r="S538" s="486"/>
      <c r="T538" s="487"/>
      <c r="U538" s="486"/>
      <c r="V538" s="487"/>
      <c r="W538" s="486"/>
      <c r="X538" s="487"/>
      <c r="Y538" s="486"/>
      <c r="Z538" s="487"/>
      <c r="AA538" s="402"/>
    </row>
    <row r="539" spans="2:27" x14ac:dyDescent="0.2">
      <c r="B539" s="405"/>
      <c r="C539" s="372"/>
      <c r="D539" s="372"/>
      <c r="E539" s="402"/>
      <c r="F539" s="486"/>
      <c r="G539" s="487"/>
      <c r="H539" s="486"/>
      <c r="I539" s="487"/>
      <c r="J539" s="486"/>
      <c r="K539" s="487"/>
      <c r="L539" s="486"/>
      <c r="M539" s="487"/>
      <c r="N539" s="486"/>
      <c r="O539" s="487"/>
      <c r="P539" s="486"/>
      <c r="Q539" s="487"/>
      <c r="R539" s="486"/>
      <c r="S539" s="487"/>
      <c r="T539" s="486"/>
      <c r="U539" s="487"/>
      <c r="V539" s="486"/>
      <c r="W539" s="487"/>
      <c r="X539" s="486"/>
      <c r="Y539" s="487"/>
      <c r="Z539" s="486"/>
      <c r="AA539" s="487"/>
    </row>
    <row r="540" spans="2:27" x14ac:dyDescent="0.2">
      <c r="B540" s="406"/>
      <c r="C540" s="372"/>
      <c r="D540" s="372"/>
      <c r="E540" s="486"/>
      <c r="F540" s="487"/>
      <c r="G540" s="486"/>
      <c r="H540" s="487"/>
      <c r="I540" s="486"/>
      <c r="J540" s="487"/>
      <c r="K540" s="486"/>
      <c r="L540" s="487"/>
      <c r="M540" s="486"/>
      <c r="N540" s="487"/>
      <c r="O540" s="486"/>
      <c r="P540" s="487"/>
      <c r="Q540" s="486"/>
      <c r="R540" s="487"/>
      <c r="S540" s="486"/>
      <c r="T540" s="487"/>
      <c r="U540" s="486"/>
      <c r="V540" s="487"/>
      <c r="W540" s="486"/>
      <c r="X540" s="487"/>
      <c r="Y540" s="486"/>
      <c r="Z540" s="487"/>
      <c r="AA540" s="402"/>
    </row>
    <row r="541" spans="2:27" x14ac:dyDescent="0.2">
      <c r="B541" s="405"/>
      <c r="C541" s="372"/>
      <c r="D541" s="372"/>
      <c r="E541" s="402"/>
      <c r="F541" s="486"/>
      <c r="G541" s="487"/>
      <c r="H541" s="486"/>
      <c r="I541" s="487"/>
      <c r="J541" s="486"/>
      <c r="K541" s="487"/>
      <c r="L541" s="486"/>
      <c r="M541" s="487"/>
      <c r="N541" s="486"/>
      <c r="O541" s="487"/>
      <c r="P541" s="486"/>
      <c r="Q541" s="487"/>
      <c r="R541" s="486"/>
      <c r="S541" s="487"/>
      <c r="T541" s="486"/>
      <c r="U541" s="487"/>
      <c r="V541" s="486"/>
      <c r="W541" s="487"/>
      <c r="X541" s="486"/>
      <c r="Y541" s="487"/>
      <c r="Z541" s="486"/>
      <c r="AA541" s="487"/>
    </row>
    <row r="542" spans="2:27" x14ac:dyDescent="0.2">
      <c r="B542" s="406"/>
      <c r="C542" s="372"/>
      <c r="D542" s="372"/>
      <c r="E542" s="486"/>
      <c r="F542" s="487"/>
      <c r="G542" s="486"/>
      <c r="H542" s="487"/>
      <c r="I542" s="486"/>
      <c r="J542" s="487"/>
      <c r="K542" s="486"/>
      <c r="L542" s="487"/>
      <c r="M542" s="486"/>
      <c r="N542" s="487"/>
      <c r="O542" s="486"/>
      <c r="P542" s="487"/>
      <c r="Q542" s="486"/>
      <c r="R542" s="487"/>
      <c r="S542" s="486"/>
      <c r="T542" s="487"/>
      <c r="U542" s="486"/>
      <c r="V542" s="487"/>
      <c r="W542" s="486"/>
      <c r="X542" s="487"/>
      <c r="Y542" s="486"/>
      <c r="Z542" s="487"/>
      <c r="AA542" s="402"/>
    </row>
    <row r="543" spans="2:27" x14ac:dyDescent="0.2">
      <c r="B543" s="405"/>
      <c r="C543" s="372"/>
      <c r="D543" s="372"/>
      <c r="E543" s="402"/>
      <c r="F543" s="486"/>
      <c r="G543" s="487"/>
      <c r="H543" s="486"/>
      <c r="I543" s="487"/>
      <c r="J543" s="486"/>
      <c r="K543" s="487"/>
      <c r="L543" s="486"/>
      <c r="M543" s="487"/>
      <c r="N543" s="486"/>
      <c r="O543" s="487"/>
      <c r="P543" s="486"/>
      <c r="Q543" s="487"/>
      <c r="R543" s="486"/>
      <c r="S543" s="487"/>
      <c r="T543" s="486"/>
      <c r="U543" s="487"/>
      <c r="V543" s="486"/>
      <c r="W543" s="487"/>
      <c r="X543" s="486"/>
      <c r="Y543" s="487"/>
      <c r="Z543" s="486"/>
      <c r="AA543" s="487"/>
    </row>
    <row r="544" spans="2:27" x14ac:dyDescent="0.2">
      <c r="B544" s="406"/>
      <c r="C544" s="372"/>
      <c r="D544" s="372"/>
      <c r="E544" s="486"/>
      <c r="F544" s="487"/>
      <c r="G544" s="486"/>
      <c r="H544" s="487"/>
      <c r="I544" s="486"/>
      <c r="J544" s="487"/>
      <c r="K544" s="486"/>
      <c r="L544" s="487"/>
      <c r="M544" s="486"/>
      <c r="N544" s="487"/>
      <c r="O544" s="486"/>
      <c r="P544" s="487"/>
      <c r="Q544" s="486"/>
      <c r="R544" s="487"/>
      <c r="S544" s="486"/>
      <c r="T544" s="487"/>
      <c r="U544" s="486"/>
      <c r="V544" s="487"/>
      <c r="W544" s="486"/>
      <c r="X544" s="487"/>
      <c r="Y544" s="486"/>
      <c r="Z544" s="487"/>
      <c r="AA544" s="402"/>
    </row>
    <row r="545" spans="2:27" x14ac:dyDescent="0.2">
      <c r="B545" s="405"/>
      <c r="C545" s="372"/>
      <c r="D545" s="372"/>
      <c r="E545" s="402"/>
      <c r="F545" s="486"/>
      <c r="G545" s="487"/>
      <c r="H545" s="486"/>
      <c r="I545" s="487"/>
      <c r="J545" s="486"/>
      <c r="K545" s="487"/>
      <c r="L545" s="486"/>
      <c r="M545" s="487"/>
      <c r="N545" s="486"/>
      <c r="O545" s="487"/>
      <c r="P545" s="486"/>
      <c r="Q545" s="487"/>
      <c r="R545" s="486"/>
      <c r="S545" s="487"/>
      <c r="T545" s="486"/>
      <c r="U545" s="487"/>
      <c r="V545" s="486"/>
      <c r="W545" s="487"/>
      <c r="X545" s="486"/>
      <c r="Y545" s="487"/>
      <c r="Z545" s="486"/>
      <c r="AA545" s="487"/>
    </row>
    <row r="546" spans="2:27" x14ac:dyDescent="0.2">
      <c r="B546" s="406"/>
      <c r="C546" s="372"/>
      <c r="D546" s="372"/>
      <c r="E546" s="486"/>
      <c r="F546" s="487"/>
      <c r="G546" s="486"/>
      <c r="H546" s="487"/>
      <c r="I546" s="486"/>
      <c r="J546" s="487"/>
      <c r="K546" s="486"/>
      <c r="L546" s="487"/>
      <c r="M546" s="486"/>
      <c r="N546" s="487"/>
      <c r="O546" s="486"/>
      <c r="P546" s="487"/>
      <c r="Q546" s="486"/>
      <c r="R546" s="487"/>
      <c r="S546" s="486"/>
      <c r="T546" s="487"/>
      <c r="U546" s="486"/>
      <c r="V546" s="487"/>
      <c r="W546" s="486"/>
      <c r="X546" s="487"/>
      <c r="Y546" s="486"/>
      <c r="Z546" s="487"/>
      <c r="AA546" s="402"/>
    </row>
    <row r="547" spans="2:27" x14ac:dyDescent="0.2">
      <c r="B547" s="405"/>
      <c r="C547" s="372"/>
      <c r="D547" s="372"/>
      <c r="E547" s="402"/>
      <c r="F547" s="486"/>
      <c r="G547" s="487"/>
      <c r="H547" s="486"/>
      <c r="I547" s="487"/>
      <c r="J547" s="486"/>
      <c r="K547" s="487"/>
      <c r="L547" s="486"/>
      <c r="M547" s="487"/>
      <c r="N547" s="486"/>
      <c r="O547" s="487"/>
      <c r="P547" s="486"/>
      <c r="Q547" s="487"/>
      <c r="R547" s="486"/>
      <c r="S547" s="487"/>
      <c r="T547" s="486"/>
      <c r="U547" s="487"/>
      <c r="V547" s="486"/>
      <c r="W547" s="487"/>
      <c r="X547" s="486"/>
      <c r="Y547" s="487"/>
      <c r="Z547" s="486"/>
      <c r="AA547" s="487"/>
    </row>
    <row r="548" spans="2:27" x14ac:dyDescent="0.2">
      <c r="B548" s="406"/>
      <c r="C548" s="372"/>
      <c r="D548" s="372"/>
      <c r="E548" s="486"/>
      <c r="F548" s="487"/>
      <c r="G548" s="486"/>
      <c r="H548" s="487"/>
      <c r="I548" s="486"/>
      <c r="J548" s="487"/>
      <c r="K548" s="486"/>
      <c r="L548" s="487"/>
      <c r="M548" s="486"/>
      <c r="N548" s="487"/>
      <c r="O548" s="486"/>
      <c r="P548" s="487"/>
      <c r="Q548" s="486"/>
      <c r="R548" s="487"/>
      <c r="S548" s="486"/>
      <c r="T548" s="487"/>
      <c r="U548" s="486"/>
      <c r="V548" s="487"/>
      <c r="W548" s="486"/>
      <c r="X548" s="487"/>
      <c r="Y548" s="486"/>
      <c r="Z548" s="487"/>
      <c r="AA548" s="402"/>
    </row>
    <row r="549" spans="2:27" x14ac:dyDescent="0.2">
      <c r="B549" s="405"/>
      <c r="C549" s="372"/>
      <c r="D549" s="372"/>
      <c r="E549" s="402"/>
      <c r="F549" s="486"/>
      <c r="G549" s="487"/>
      <c r="H549" s="486"/>
      <c r="I549" s="487"/>
      <c r="J549" s="486"/>
      <c r="K549" s="487"/>
      <c r="L549" s="486"/>
      <c r="M549" s="487"/>
      <c r="N549" s="486"/>
      <c r="O549" s="487"/>
      <c r="P549" s="486"/>
      <c r="Q549" s="487"/>
      <c r="R549" s="486"/>
      <c r="S549" s="487"/>
      <c r="T549" s="486"/>
      <c r="U549" s="487"/>
      <c r="V549" s="486"/>
      <c r="W549" s="487"/>
      <c r="X549" s="486"/>
      <c r="Y549" s="487"/>
      <c r="Z549" s="486"/>
      <c r="AA549" s="487"/>
    </row>
    <row r="550" spans="2:27" x14ac:dyDescent="0.2">
      <c r="B550" s="406"/>
      <c r="C550" s="372"/>
      <c r="D550" s="372"/>
      <c r="E550" s="486"/>
      <c r="F550" s="487"/>
      <c r="G550" s="486"/>
      <c r="H550" s="487"/>
      <c r="I550" s="486"/>
      <c r="J550" s="487"/>
      <c r="K550" s="486"/>
      <c r="L550" s="487"/>
      <c r="M550" s="486"/>
      <c r="N550" s="487"/>
      <c r="O550" s="486"/>
      <c r="P550" s="487"/>
      <c r="Q550" s="486"/>
      <c r="R550" s="487"/>
      <c r="S550" s="486"/>
      <c r="T550" s="487"/>
      <c r="U550" s="486"/>
      <c r="V550" s="487"/>
      <c r="W550" s="486"/>
      <c r="X550" s="487"/>
      <c r="Y550" s="486"/>
      <c r="Z550" s="487"/>
      <c r="AA550" s="402"/>
    </row>
    <row r="551" spans="2:27" x14ac:dyDescent="0.2">
      <c r="B551" s="405"/>
      <c r="C551" s="372"/>
      <c r="D551" s="372"/>
      <c r="E551" s="402"/>
      <c r="F551" s="486"/>
      <c r="G551" s="487"/>
      <c r="H551" s="486"/>
      <c r="I551" s="487"/>
      <c r="J551" s="486"/>
      <c r="K551" s="487"/>
      <c r="L551" s="486"/>
      <c r="M551" s="487"/>
      <c r="N551" s="486"/>
      <c r="O551" s="487"/>
      <c r="P551" s="486"/>
      <c r="Q551" s="487"/>
      <c r="R551" s="486"/>
      <c r="S551" s="487"/>
      <c r="T551" s="486"/>
      <c r="U551" s="487"/>
      <c r="V551" s="486"/>
      <c r="W551" s="487"/>
      <c r="X551" s="486"/>
      <c r="Y551" s="487"/>
      <c r="Z551" s="486"/>
      <c r="AA551" s="487"/>
    </row>
    <row r="552" spans="2:27" x14ac:dyDescent="0.2">
      <c r="B552" s="406"/>
      <c r="C552" s="372"/>
      <c r="D552" s="372"/>
      <c r="E552" s="486"/>
      <c r="F552" s="487"/>
      <c r="G552" s="486"/>
      <c r="H552" s="487"/>
      <c r="I552" s="486"/>
      <c r="J552" s="487"/>
      <c r="K552" s="486"/>
      <c r="L552" s="487"/>
      <c r="M552" s="486"/>
      <c r="N552" s="487"/>
      <c r="O552" s="486"/>
      <c r="P552" s="487"/>
      <c r="Q552" s="486"/>
      <c r="R552" s="487"/>
      <c r="S552" s="486"/>
      <c r="T552" s="487"/>
      <c r="U552" s="486"/>
      <c r="V552" s="487"/>
      <c r="W552" s="486"/>
      <c r="X552" s="487"/>
      <c r="Y552" s="486"/>
      <c r="Z552" s="487"/>
      <c r="AA552" s="402"/>
    </row>
    <row r="553" spans="2:27" x14ac:dyDescent="0.2">
      <c r="B553" s="405"/>
      <c r="C553" s="372"/>
      <c r="D553" s="372"/>
      <c r="E553" s="402"/>
      <c r="F553" s="486"/>
      <c r="G553" s="487"/>
      <c r="H553" s="486"/>
      <c r="I553" s="487"/>
      <c r="J553" s="486"/>
      <c r="K553" s="487"/>
      <c r="L553" s="486"/>
      <c r="M553" s="487"/>
      <c r="N553" s="486"/>
      <c r="O553" s="487"/>
      <c r="P553" s="486"/>
      <c r="Q553" s="487"/>
      <c r="R553" s="486"/>
      <c r="S553" s="487"/>
      <c r="T553" s="486"/>
      <c r="U553" s="487"/>
      <c r="V553" s="486"/>
      <c r="W553" s="487"/>
      <c r="X553" s="486"/>
      <c r="Y553" s="487"/>
      <c r="Z553" s="486"/>
      <c r="AA553" s="487"/>
    </row>
    <row r="554" spans="2:27" x14ac:dyDescent="0.2">
      <c r="B554" s="406"/>
      <c r="C554" s="372"/>
      <c r="D554" s="372"/>
      <c r="E554" s="486"/>
      <c r="F554" s="487"/>
      <c r="G554" s="486"/>
      <c r="H554" s="487"/>
      <c r="I554" s="486"/>
      <c r="J554" s="487"/>
      <c r="K554" s="486"/>
      <c r="L554" s="487"/>
      <c r="M554" s="486"/>
      <c r="N554" s="487"/>
      <c r="O554" s="486"/>
      <c r="P554" s="487"/>
      <c r="Q554" s="486"/>
      <c r="R554" s="487"/>
      <c r="S554" s="486"/>
      <c r="T554" s="487"/>
      <c r="U554" s="486"/>
      <c r="V554" s="487"/>
      <c r="W554" s="486"/>
      <c r="X554" s="487"/>
      <c r="Y554" s="486"/>
      <c r="Z554" s="487"/>
      <c r="AA554" s="402"/>
    </row>
    <row r="555" spans="2:27" x14ac:dyDescent="0.2">
      <c r="B555" s="405"/>
      <c r="C555" s="372"/>
      <c r="D555" s="372"/>
      <c r="E555" s="402"/>
      <c r="F555" s="486"/>
      <c r="G555" s="487"/>
      <c r="H555" s="486"/>
      <c r="I555" s="487"/>
      <c r="J555" s="486"/>
      <c r="K555" s="487"/>
      <c r="L555" s="486"/>
      <c r="M555" s="487"/>
      <c r="N555" s="486"/>
      <c r="O555" s="487"/>
      <c r="P555" s="486"/>
      <c r="Q555" s="487"/>
      <c r="R555" s="486"/>
      <c r="S555" s="487"/>
      <c r="T555" s="486"/>
      <c r="U555" s="487"/>
      <c r="V555" s="486"/>
      <c r="W555" s="487"/>
      <c r="X555" s="486"/>
      <c r="Y555" s="487"/>
      <c r="Z555" s="486"/>
      <c r="AA555" s="487"/>
    </row>
    <row r="556" spans="2:27" x14ac:dyDescent="0.2">
      <c r="B556" s="406"/>
      <c r="C556" s="372"/>
      <c r="D556" s="372"/>
      <c r="E556" s="486"/>
      <c r="F556" s="487"/>
      <c r="G556" s="486"/>
      <c r="H556" s="487"/>
      <c r="I556" s="486"/>
      <c r="J556" s="487"/>
      <c r="K556" s="486"/>
      <c r="L556" s="487"/>
      <c r="M556" s="486"/>
      <c r="N556" s="487"/>
      <c r="O556" s="486"/>
      <c r="P556" s="487"/>
      <c r="Q556" s="486"/>
      <c r="R556" s="487"/>
      <c r="S556" s="486"/>
      <c r="T556" s="487"/>
      <c r="U556" s="486"/>
      <c r="V556" s="487"/>
      <c r="W556" s="486"/>
      <c r="X556" s="487"/>
      <c r="Y556" s="486"/>
      <c r="Z556" s="487"/>
      <c r="AA556" s="402"/>
    </row>
    <row r="557" spans="2:27" x14ac:dyDescent="0.2">
      <c r="B557" s="405"/>
      <c r="C557" s="372"/>
      <c r="D557" s="372"/>
      <c r="E557" s="402"/>
      <c r="F557" s="486"/>
      <c r="G557" s="487"/>
      <c r="H557" s="486"/>
      <c r="I557" s="487"/>
      <c r="J557" s="486"/>
      <c r="K557" s="487"/>
      <c r="L557" s="486"/>
      <c r="M557" s="487"/>
      <c r="N557" s="486"/>
      <c r="O557" s="487"/>
      <c r="P557" s="486"/>
      <c r="Q557" s="487"/>
      <c r="R557" s="486"/>
      <c r="S557" s="487"/>
      <c r="T557" s="486"/>
      <c r="U557" s="487"/>
      <c r="V557" s="486"/>
      <c r="W557" s="487"/>
      <c r="X557" s="486"/>
      <c r="Y557" s="487"/>
      <c r="Z557" s="486"/>
      <c r="AA557" s="487"/>
    </row>
    <row r="558" spans="2:27" x14ac:dyDescent="0.2">
      <c r="B558" s="406"/>
      <c r="C558" s="372"/>
      <c r="D558" s="372"/>
      <c r="E558" s="486"/>
      <c r="F558" s="487"/>
      <c r="G558" s="486"/>
      <c r="H558" s="487"/>
      <c r="I558" s="486"/>
      <c r="J558" s="487"/>
      <c r="K558" s="486"/>
      <c r="L558" s="487"/>
      <c r="M558" s="486"/>
      <c r="N558" s="487"/>
      <c r="O558" s="486"/>
      <c r="P558" s="487"/>
      <c r="Q558" s="486"/>
      <c r="R558" s="487"/>
      <c r="S558" s="486"/>
      <c r="T558" s="487"/>
      <c r="U558" s="486"/>
      <c r="V558" s="487"/>
      <c r="W558" s="486"/>
      <c r="X558" s="487"/>
      <c r="Y558" s="486"/>
      <c r="Z558" s="487"/>
      <c r="AA558" s="402"/>
    </row>
    <row r="559" spans="2:27" x14ac:dyDescent="0.2">
      <c r="B559" s="405"/>
      <c r="C559" s="372"/>
      <c r="D559" s="372"/>
      <c r="E559" s="402"/>
      <c r="F559" s="486"/>
      <c r="G559" s="487"/>
      <c r="H559" s="486"/>
      <c r="I559" s="487"/>
      <c r="J559" s="486"/>
      <c r="K559" s="487"/>
      <c r="L559" s="486"/>
      <c r="M559" s="487"/>
      <c r="N559" s="486"/>
      <c r="O559" s="487"/>
      <c r="P559" s="486"/>
      <c r="Q559" s="487"/>
      <c r="R559" s="486"/>
      <c r="S559" s="487"/>
      <c r="T559" s="486"/>
      <c r="U559" s="487"/>
      <c r="V559" s="486"/>
      <c r="W559" s="487"/>
      <c r="X559" s="486"/>
      <c r="Y559" s="487"/>
      <c r="Z559" s="486"/>
      <c r="AA559" s="487"/>
    </row>
    <row r="560" spans="2:27" x14ac:dyDescent="0.2">
      <c r="B560" s="406"/>
      <c r="C560" s="372"/>
      <c r="D560" s="372"/>
      <c r="E560" s="486"/>
      <c r="F560" s="487"/>
      <c r="G560" s="486"/>
      <c r="H560" s="487"/>
      <c r="I560" s="486"/>
      <c r="J560" s="487"/>
      <c r="K560" s="486"/>
      <c r="L560" s="487"/>
      <c r="M560" s="486"/>
      <c r="N560" s="487"/>
      <c r="O560" s="486"/>
      <c r="P560" s="487"/>
      <c r="Q560" s="486"/>
      <c r="R560" s="487"/>
      <c r="S560" s="486"/>
      <c r="T560" s="487"/>
      <c r="U560" s="486"/>
      <c r="V560" s="487"/>
      <c r="W560" s="486"/>
      <c r="X560" s="487"/>
      <c r="Y560" s="486"/>
      <c r="Z560" s="487"/>
      <c r="AA560" s="402"/>
    </row>
    <row r="561" spans="2:27" x14ac:dyDescent="0.2">
      <c r="B561" s="405"/>
      <c r="C561" s="372"/>
      <c r="D561" s="372"/>
      <c r="E561" s="402"/>
      <c r="F561" s="486"/>
      <c r="G561" s="487"/>
      <c r="H561" s="486"/>
      <c r="I561" s="487"/>
      <c r="J561" s="486"/>
      <c r="K561" s="487"/>
      <c r="L561" s="486"/>
      <c r="M561" s="487"/>
      <c r="N561" s="486"/>
      <c r="O561" s="487"/>
      <c r="P561" s="486"/>
      <c r="Q561" s="487"/>
      <c r="R561" s="486"/>
      <c r="S561" s="487"/>
      <c r="T561" s="486"/>
      <c r="U561" s="487"/>
      <c r="V561" s="486"/>
      <c r="W561" s="487"/>
      <c r="X561" s="486"/>
      <c r="Y561" s="487"/>
      <c r="Z561" s="486"/>
      <c r="AA561" s="487"/>
    </row>
    <row r="562" spans="2:27" x14ac:dyDescent="0.2">
      <c r="B562" s="406"/>
      <c r="C562" s="372"/>
      <c r="D562" s="372"/>
      <c r="E562" s="486"/>
      <c r="F562" s="487"/>
      <c r="G562" s="486"/>
      <c r="H562" s="487"/>
      <c r="I562" s="486"/>
      <c r="J562" s="487"/>
      <c r="K562" s="486"/>
      <c r="L562" s="487"/>
      <c r="M562" s="486"/>
      <c r="N562" s="487"/>
      <c r="O562" s="486"/>
      <c r="P562" s="487"/>
      <c r="Q562" s="486"/>
      <c r="R562" s="487"/>
      <c r="S562" s="486"/>
      <c r="T562" s="487"/>
      <c r="U562" s="486"/>
      <c r="V562" s="487"/>
      <c r="W562" s="486"/>
      <c r="X562" s="487"/>
      <c r="Y562" s="486"/>
      <c r="Z562" s="487"/>
      <c r="AA562" s="402"/>
    </row>
    <row r="563" spans="2:27" x14ac:dyDescent="0.2">
      <c r="B563" s="405"/>
      <c r="C563" s="372"/>
      <c r="D563" s="372"/>
      <c r="E563" s="402"/>
      <c r="F563" s="486"/>
      <c r="G563" s="487"/>
      <c r="H563" s="486"/>
      <c r="I563" s="487"/>
      <c r="J563" s="486"/>
      <c r="K563" s="487"/>
      <c r="L563" s="486"/>
      <c r="M563" s="487"/>
      <c r="N563" s="486"/>
      <c r="O563" s="487"/>
      <c r="P563" s="486"/>
      <c r="Q563" s="487"/>
      <c r="R563" s="486"/>
      <c r="S563" s="487"/>
      <c r="T563" s="486"/>
      <c r="U563" s="487"/>
      <c r="V563" s="486"/>
      <c r="W563" s="487"/>
      <c r="X563" s="486"/>
      <c r="Y563" s="487"/>
      <c r="Z563" s="486"/>
      <c r="AA563" s="487"/>
    </row>
    <row r="564" spans="2:27" x14ac:dyDescent="0.2">
      <c r="B564" s="406"/>
      <c r="C564" s="372"/>
      <c r="D564" s="372"/>
      <c r="E564" s="486"/>
      <c r="F564" s="487"/>
      <c r="G564" s="486"/>
      <c r="H564" s="487"/>
      <c r="I564" s="486"/>
      <c r="J564" s="487"/>
      <c r="K564" s="486"/>
      <c r="L564" s="487"/>
      <c r="M564" s="486"/>
      <c r="N564" s="487"/>
      <c r="O564" s="486"/>
      <c r="P564" s="487"/>
      <c r="Q564" s="486"/>
      <c r="R564" s="487"/>
      <c r="S564" s="486"/>
      <c r="T564" s="487"/>
      <c r="U564" s="486"/>
      <c r="V564" s="487"/>
      <c r="W564" s="486"/>
      <c r="X564" s="487"/>
      <c r="Y564" s="486"/>
      <c r="Z564" s="487"/>
      <c r="AA564" s="402"/>
    </row>
    <row r="565" spans="2:27" x14ac:dyDescent="0.2">
      <c r="B565" s="405"/>
      <c r="C565" s="372"/>
      <c r="D565" s="372"/>
      <c r="E565" s="402"/>
      <c r="F565" s="486"/>
      <c r="G565" s="487"/>
      <c r="H565" s="486"/>
      <c r="I565" s="487"/>
      <c r="J565" s="486"/>
      <c r="K565" s="487"/>
      <c r="L565" s="486"/>
      <c r="M565" s="487"/>
      <c r="N565" s="486"/>
      <c r="O565" s="487"/>
      <c r="P565" s="486"/>
      <c r="Q565" s="487"/>
      <c r="R565" s="486"/>
      <c r="S565" s="487"/>
      <c r="T565" s="486"/>
      <c r="U565" s="487"/>
      <c r="V565" s="486"/>
      <c r="W565" s="487"/>
      <c r="X565" s="486"/>
      <c r="Y565" s="487"/>
      <c r="Z565" s="486"/>
      <c r="AA565" s="487"/>
    </row>
    <row r="566" spans="2:27" x14ac:dyDescent="0.2">
      <c r="B566" s="406"/>
      <c r="C566" s="372"/>
      <c r="D566" s="372"/>
      <c r="E566" s="486"/>
      <c r="F566" s="487"/>
      <c r="G566" s="486"/>
      <c r="H566" s="487"/>
      <c r="I566" s="486"/>
      <c r="J566" s="487"/>
      <c r="K566" s="486"/>
      <c r="L566" s="487"/>
      <c r="M566" s="486"/>
      <c r="N566" s="487"/>
      <c r="O566" s="486"/>
      <c r="P566" s="487"/>
      <c r="Q566" s="486"/>
      <c r="R566" s="487"/>
      <c r="S566" s="486"/>
      <c r="T566" s="487"/>
      <c r="U566" s="486"/>
      <c r="V566" s="487"/>
      <c r="W566" s="486"/>
      <c r="X566" s="487"/>
      <c r="Y566" s="486"/>
      <c r="Z566" s="487"/>
      <c r="AA566" s="402"/>
    </row>
    <row r="567" spans="2:27" x14ac:dyDescent="0.2">
      <c r="B567" s="405"/>
      <c r="C567" s="372"/>
      <c r="D567" s="372"/>
      <c r="E567" s="402"/>
      <c r="F567" s="486"/>
      <c r="G567" s="487"/>
      <c r="H567" s="486"/>
      <c r="I567" s="487"/>
      <c r="J567" s="486"/>
      <c r="K567" s="487"/>
      <c r="L567" s="486"/>
      <c r="M567" s="487"/>
      <c r="N567" s="486"/>
      <c r="O567" s="487"/>
      <c r="P567" s="486"/>
      <c r="Q567" s="487"/>
      <c r="R567" s="486"/>
      <c r="S567" s="487"/>
      <c r="T567" s="486"/>
      <c r="U567" s="487"/>
      <c r="V567" s="486"/>
      <c r="W567" s="487"/>
      <c r="X567" s="486"/>
      <c r="Y567" s="487"/>
      <c r="Z567" s="486"/>
      <c r="AA567" s="487"/>
    </row>
    <row r="568" spans="2:27" x14ac:dyDescent="0.2">
      <c r="B568" s="406"/>
      <c r="C568" s="372"/>
      <c r="D568" s="372"/>
      <c r="E568" s="486"/>
      <c r="F568" s="487"/>
      <c r="G568" s="486"/>
      <c r="H568" s="487"/>
      <c r="I568" s="486"/>
      <c r="J568" s="487"/>
      <c r="K568" s="486"/>
      <c r="L568" s="487"/>
      <c r="M568" s="486"/>
      <c r="N568" s="487"/>
      <c r="O568" s="486"/>
      <c r="P568" s="487"/>
      <c r="Q568" s="486"/>
      <c r="R568" s="487"/>
      <c r="S568" s="486"/>
      <c r="T568" s="487"/>
      <c r="U568" s="486"/>
      <c r="V568" s="487"/>
      <c r="W568" s="486"/>
      <c r="X568" s="487"/>
      <c r="Y568" s="486"/>
      <c r="Z568" s="487"/>
      <c r="AA568" s="402"/>
    </row>
    <row r="569" spans="2:27" x14ac:dyDescent="0.2">
      <c r="B569" s="405"/>
      <c r="C569" s="372"/>
      <c r="D569" s="372"/>
      <c r="E569" s="402"/>
      <c r="F569" s="486"/>
      <c r="G569" s="487"/>
      <c r="H569" s="486"/>
      <c r="I569" s="487"/>
      <c r="J569" s="486"/>
      <c r="K569" s="487"/>
      <c r="L569" s="486"/>
      <c r="M569" s="487"/>
      <c r="N569" s="486"/>
      <c r="O569" s="487"/>
      <c r="P569" s="486"/>
      <c r="Q569" s="487"/>
      <c r="R569" s="486"/>
      <c r="S569" s="487"/>
      <c r="T569" s="486"/>
      <c r="U569" s="487"/>
      <c r="V569" s="486"/>
      <c r="W569" s="487"/>
      <c r="X569" s="486"/>
      <c r="Y569" s="487"/>
      <c r="Z569" s="486"/>
      <c r="AA569" s="487"/>
    </row>
    <row r="570" spans="2:27" x14ac:dyDescent="0.2">
      <c r="B570" s="406"/>
      <c r="C570" s="372"/>
      <c r="D570" s="372"/>
      <c r="E570" s="486"/>
      <c r="F570" s="487"/>
      <c r="G570" s="486"/>
      <c r="H570" s="487"/>
      <c r="I570" s="486"/>
      <c r="J570" s="487"/>
      <c r="K570" s="486"/>
      <c r="L570" s="487"/>
      <c r="M570" s="486"/>
      <c r="N570" s="487"/>
      <c r="O570" s="486"/>
      <c r="P570" s="487"/>
      <c r="Q570" s="486"/>
      <c r="R570" s="487"/>
      <c r="S570" s="486"/>
      <c r="T570" s="487"/>
      <c r="U570" s="486"/>
      <c r="V570" s="487"/>
      <c r="W570" s="486"/>
      <c r="X570" s="487"/>
      <c r="Y570" s="486"/>
      <c r="Z570" s="487"/>
      <c r="AA570" s="402"/>
    </row>
    <row r="571" spans="2:27" x14ac:dyDescent="0.2">
      <c r="B571" s="405"/>
      <c r="C571" s="372"/>
      <c r="D571" s="372"/>
      <c r="E571" s="402"/>
      <c r="F571" s="486"/>
      <c r="G571" s="487"/>
      <c r="H571" s="486"/>
      <c r="I571" s="487"/>
      <c r="J571" s="486"/>
      <c r="K571" s="487"/>
      <c r="L571" s="486"/>
      <c r="M571" s="487"/>
      <c r="N571" s="486"/>
      <c r="O571" s="487"/>
      <c r="P571" s="486"/>
      <c r="Q571" s="487"/>
      <c r="R571" s="486"/>
      <c r="S571" s="487"/>
      <c r="T571" s="486"/>
      <c r="U571" s="487"/>
      <c r="V571" s="486"/>
      <c r="W571" s="487"/>
      <c r="X571" s="486"/>
      <c r="Y571" s="487"/>
      <c r="Z571" s="486"/>
      <c r="AA571" s="487"/>
    </row>
    <row r="572" spans="2:27" x14ac:dyDescent="0.2">
      <c r="B572" s="406"/>
      <c r="C572" s="372"/>
      <c r="D572" s="372"/>
      <c r="E572" s="486"/>
      <c r="F572" s="487"/>
      <c r="G572" s="486"/>
      <c r="H572" s="487"/>
      <c r="I572" s="486"/>
      <c r="J572" s="487"/>
      <c r="K572" s="486"/>
      <c r="L572" s="487"/>
      <c r="M572" s="486"/>
      <c r="N572" s="487"/>
      <c r="O572" s="486"/>
      <c r="P572" s="487"/>
      <c r="Q572" s="486"/>
      <c r="R572" s="487"/>
      <c r="S572" s="486"/>
      <c r="T572" s="487"/>
      <c r="U572" s="486"/>
      <c r="V572" s="487"/>
      <c r="W572" s="486"/>
      <c r="X572" s="487"/>
      <c r="Y572" s="486"/>
      <c r="Z572" s="487"/>
      <c r="AA572" s="402"/>
    </row>
    <row r="573" spans="2:27" x14ac:dyDescent="0.2">
      <c r="B573" s="405"/>
      <c r="C573" s="372"/>
      <c r="D573" s="372"/>
      <c r="E573" s="402"/>
      <c r="F573" s="486"/>
      <c r="G573" s="487"/>
      <c r="H573" s="486"/>
      <c r="I573" s="487"/>
      <c r="J573" s="486"/>
      <c r="K573" s="487"/>
      <c r="L573" s="486"/>
      <c r="M573" s="487"/>
      <c r="N573" s="486"/>
      <c r="O573" s="487"/>
      <c r="P573" s="486"/>
      <c r="Q573" s="487"/>
      <c r="R573" s="486"/>
      <c r="S573" s="487"/>
      <c r="T573" s="486"/>
      <c r="U573" s="487"/>
      <c r="V573" s="486"/>
      <c r="W573" s="487"/>
      <c r="X573" s="486"/>
      <c r="Y573" s="487"/>
      <c r="Z573" s="486"/>
      <c r="AA573" s="487"/>
    </row>
    <row r="574" spans="2:27" x14ac:dyDescent="0.2">
      <c r="B574" s="406"/>
      <c r="C574" s="372"/>
      <c r="D574" s="372"/>
      <c r="E574" s="486"/>
      <c r="F574" s="487"/>
      <c r="G574" s="486"/>
      <c r="H574" s="487"/>
      <c r="I574" s="486"/>
      <c r="J574" s="487"/>
      <c r="K574" s="486"/>
      <c r="L574" s="487"/>
      <c r="M574" s="486"/>
      <c r="N574" s="487"/>
      <c r="O574" s="486"/>
      <c r="P574" s="487"/>
      <c r="Q574" s="486"/>
      <c r="R574" s="487"/>
      <c r="S574" s="486"/>
      <c r="T574" s="487"/>
      <c r="U574" s="486"/>
      <c r="V574" s="487"/>
      <c r="W574" s="486"/>
      <c r="X574" s="487"/>
      <c r="Y574" s="486"/>
      <c r="Z574" s="487"/>
      <c r="AA574" s="402"/>
    </row>
    <row r="575" spans="2:27" x14ac:dyDescent="0.2">
      <c r="B575" s="405"/>
      <c r="C575" s="372"/>
      <c r="D575" s="372"/>
      <c r="E575" s="402"/>
      <c r="F575" s="486"/>
      <c r="G575" s="487"/>
      <c r="H575" s="486"/>
      <c r="I575" s="487"/>
      <c r="J575" s="486"/>
      <c r="K575" s="487"/>
      <c r="L575" s="486"/>
      <c r="M575" s="487"/>
      <c r="N575" s="486"/>
      <c r="O575" s="487"/>
      <c r="P575" s="486"/>
      <c r="Q575" s="487"/>
      <c r="R575" s="486"/>
      <c r="S575" s="487"/>
      <c r="T575" s="486"/>
      <c r="U575" s="487"/>
      <c r="V575" s="486"/>
      <c r="W575" s="487"/>
      <c r="X575" s="486"/>
      <c r="Y575" s="487"/>
      <c r="Z575" s="486"/>
      <c r="AA575" s="487"/>
    </row>
    <row r="576" spans="2:27" x14ac:dyDescent="0.2">
      <c r="B576" s="406"/>
      <c r="C576" s="372"/>
      <c r="D576" s="372"/>
      <c r="E576" s="486"/>
      <c r="F576" s="487"/>
      <c r="G576" s="486"/>
      <c r="H576" s="487"/>
      <c r="I576" s="486"/>
      <c r="J576" s="487"/>
      <c r="K576" s="486"/>
      <c r="L576" s="487"/>
      <c r="M576" s="486"/>
      <c r="N576" s="487"/>
      <c r="O576" s="486"/>
      <c r="P576" s="487"/>
      <c r="Q576" s="486"/>
      <c r="R576" s="487"/>
      <c r="S576" s="486"/>
      <c r="T576" s="487"/>
      <c r="U576" s="486"/>
      <c r="V576" s="487"/>
      <c r="W576" s="486"/>
      <c r="X576" s="487"/>
      <c r="Y576" s="486"/>
      <c r="Z576" s="487"/>
      <c r="AA576" s="402"/>
    </row>
    <row r="577" spans="2:27" x14ac:dyDescent="0.2">
      <c r="B577" s="405"/>
      <c r="C577" s="372"/>
      <c r="D577" s="372"/>
      <c r="E577" s="402"/>
      <c r="F577" s="486"/>
      <c r="G577" s="487"/>
      <c r="H577" s="486"/>
      <c r="I577" s="487"/>
      <c r="J577" s="486"/>
      <c r="K577" s="487"/>
      <c r="L577" s="486"/>
      <c r="M577" s="487"/>
      <c r="N577" s="486"/>
      <c r="O577" s="487"/>
      <c r="P577" s="486"/>
      <c r="Q577" s="487"/>
      <c r="R577" s="486"/>
      <c r="S577" s="487"/>
      <c r="T577" s="486"/>
      <c r="U577" s="487"/>
      <c r="V577" s="486"/>
      <c r="W577" s="487"/>
      <c r="X577" s="486"/>
      <c r="Y577" s="487"/>
      <c r="Z577" s="486"/>
      <c r="AA577" s="487"/>
    </row>
    <row r="578" spans="2:27" x14ac:dyDescent="0.2">
      <c r="B578" s="406"/>
      <c r="C578" s="372"/>
      <c r="D578" s="372"/>
      <c r="E578" s="486"/>
      <c r="F578" s="487"/>
      <c r="G578" s="486"/>
      <c r="H578" s="487"/>
      <c r="I578" s="486"/>
      <c r="J578" s="487"/>
      <c r="K578" s="486"/>
      <c r="L578" s="487"/>
      <c r="M578" s="486"/>
      <c r="N578" s="487"/>
      <c r="O578" s="486"/>
      <c r="P578" s="487"/>
      <c r="Q578" s="486"/>
      <c r="R578" s="487"/>
      <c r="S578" s="486"/>
      <c r="T578" s="487"/>
      <c r="U578" s="486"/>
      <c r="V578" s="487"/>
      <c r="W578" s="486"/>
      <c r="X578" s="487"/>
      <c r="Y578" s="486"/>
      <c r="Z578" s="487"/>
      <c r="AA578" s="402"/>
    </row>
    <row r="579" spans="2:27" x14ac:dyDescent="0.2">
      <c r="B579" s="405"/>
      <c r="C579" s="372"/>
      <c r="D579" s="372"/>
      <c r="E579" s="402"/>
      <c r="F579" s="486"/>
      <c r="G579" s="487"/>
      <c r="H579" s="486"/>
      <c r="I579" s="487"/>
      <c r="J579" s="486"/>
      <c r="K579" s="487"/>
      <c r="L579" s="486"/>
      <c r="M579" s="487"/>
      <c r="N579" s="486"/>
      <c r="O579" s="487"/>
      <c r="P579" s="486"/>
      <c r="Q579" s="487"/>
      <c r="R579" s="486"/>
      <c r="S579" s="487"/>
      <c r="T579" s="486"/>
      <c r="U579" s="487"/>
      <c r="V579" s="486"/>
      <c r="W579" s="487"/>
      <c r="X579" s="486"/>
      <c r="Y579" s="487"/>
      <c r="Z579" s="486"/>
      <c r="AA579" s="487"/>
    </row>
    <row r="580" spans="2:27" x14ac:dyDescent="0.2">
      <c r="B580" s="406"/>
      <c r="C580" s="372"/>
      <c r="D580" s="372"/>
      <c r="E580" s="486"/>
      <c r="F580" s="487"/>
      <c r="G580" s="486"/>
      <c r="H580" s="487"/>
      <c r="I580" s="486"/>
      <c r="J580" s="487"/>
      <c r="K580" s="486"/>
      <c r="L580" s="487"/>
      <c r="M580" s="486"/>
      <c r="N580" s="487"/>
      <c r="O580" s="486"/>
      <c r="P580" s="487"/>
      <c r="Q580" s="486"/>
      <c r="R580" s="487"/>
      <c r="S580" s="486"/>
      <c r="T580" s="487"/>
      <c r="U580" s="486"/>
      <c r="V580" s="487"/>
      <c r="W580" s="486"/>
      <c r="X580" s="487"/>
      <c r="Y580" s="486"/>
      <c r="Z580" s="487"/>
      <c r="AA580" s="402"/>
    </row>
    <row r="581" spans="2:27" x14ac:dyDescent="0.2">
      <c r="B581" s="405"/>
      <c r="C581" s="372"/>
      <c r="D581" s="372"/>
      <c r="E581" s="402"/>
      <c r="F581" s="486"/>
      <c r="G581" s="487"/>
      <c r="H581" s="486"/>
      <c r="I581" s="487"/>
      <c r="J581" s="486"/>
      <c r="K581" s="487"/>
      <c r="L581" s="486"/>
      <c r="M581" s="487"/>
      <c r="N581" s="486"/>
      <c r="O581" s="487"/>
      <c r="P581" s="486"/>
      <c r="Q581" s="487"/>
      <c r="R581" s="486"/>
      <c r="S581" s="487"/>
      <c r="T581" s="486"/>
      <c r="U581" s="487"/>
      <c r="V581" s="486"/>
      <c r="W581" s="487"/>
      <c r="X581" s="486"/>
      <c r="Y581" s="487"/>
      <c r="Z581" s="486"/>
      <c r="AA581" s="487"/>
    </row>
    <row r="582" spans="2:27" x14ac:dyDescent="0.2">
      <c r="B582" s="406"/>
      <c r="C582" s="372"/>
      <c r="D582" s="372"/>
      <c r="E582" s="486"/>
      <c r="F582" s="487"/>
      <c r="G582" s="486"/>
      <c r="H582" s="487"/>
      <c r="I582" s="486"/>
      <c r="J582" s="487"/>
      <c r="K582" s="486"/>
      <c r="L582" s="487"/>
      <c r="M582" s="486"/>
      <c r="N582" s="487"/>
      <c r="O582" s="486"/>
      <c r="P582" s="487"/>
      <c r="Q582" s="486"/>
      <c r="R582" s="487"/>
      <c r="S582" s="486"/>
      <c r="T582" s="487"/>
      <c r="U582" s="486"/>
      <c r="V582" s="487"/>
      <c r="W582" s="486"/>
      <c r="X582" s="487"/>
      <c r="Y582" s="486"/>
      <c r="Z582" s="487"/>
      <c r="AA582" s="402"/>
    </row>
    <row r="583" spans="2:27" x14ac:dyDescent="0.2">
      <c r="B583" s="405"/>
      <c r="C583" s="372"/>
      <c r="D583" s="372"/>
      <c r="E583" s="402"/>
      <c r="F583" s="486"/>
      <c r="G583" s="487"/>
      <c r="H583" s="486"/>
      <c r="I583" s="487"/>
      <c r="J583" s="486"/>
      <c r="K583" s="487"/>
      <c r="L583" s="486"/>
      <c r="M583" s="487"/>
      <c r="N583" s="486"/>
      <c r="O583" s="487"/>
      <c r="P583" s="486"/>
      <c r="Q583" s="487"/>
      <c r="R583" s="486"/>
      <c r="S583" s="487"/>
      <c r="T583" s="486"/>
      <c r="U583" s="487"/>
      <c r="V583" s="486"/>
      <c r="W583" s="487"/>
      <c r="X583" s="486"/>
      <c r="Y583" s="487"/>
      <c r="Z583" s="486"/>
      <c r="AA583" s="487"/>
    </row>
    <row r="584" spans="2:27" x14ac:dyDescent="0.2">
      <c r="B584" s="406"/>
      <c r="C584" s="372"/>
      <c r="D584" s="372"/>
      <c r="E584" s="486"/>
      <c r="F584" s="487"/>
      <c r="G584" s="486"/>
      <c r="H584" s="487"/>
      <c r="I584" s="486"/>
      <c r="J584" s="487"/>
      <c r="K584" s="486"/>
      <c r="L584" s="487"/>
      <c r="M584" s="486"/>
      <c r="N584" s="487"/>
      <c r="O584" s="486"/>
      <c r="P584" s="487"/>
      <c r="Q584" s="486"/>
      <c r="R584" s="487"/>
      <c r="S584" s="486"/>
      <c r="T584" s="487"/>
      <c r="U584" s="486"/>
      <c r="V584" s="487"/>
      <c r="W584" s="486"/>
      <c r="X584" s="487"/>
      <c r="Y584" s="486"/>
      <c r="Z584" s="487"/>
      <c r="AA584" s="402"/>
    </row>
    <row r="585" spans="2:27" x14ac:dyDescent="0.2">
      <c r="B585" s="405"/>
      <c r="C585" s="372"/>
      <c r="D585" s="372"/>
      <c r="E585" s="402"/>
      <c r="F585" s="486"/>
      <c r="G585" s="487"/>
      <c r="H585" s="486"/>
      <c r="I585" s="487"/>
      <c r="J585" s="486"/>
      <c r="K585" s="487"/>
      <c r="L585" s="486"/>
      <c r="M585" s="487"/>
      <c r="N585" s="486"/>
      <c r="O585" s="487"/>
      <c r="P585" s="486"/>
      <c r="Q585" s="487"/>
      <c r="R585" s="486"/>
      <c r="S585" s="487"/>
      <c r="T585" s="486"/>
      <c r="U585" s="487"/>
      <c r="V585" s="486"/>
      <c r="W585" s="487"/>
      <c r="X585" s="486"/>
      <c r="Y585" s="487"/>
      <c r="Z585" s="486"/>
      <c r="AA585" s="487"/>
    </row>
    <row r="586" spans="2:27" x14ac:dyDescent="0.2">
      <c r="B586" s="406"/>
      <c r="C586" s="372"/>
      <c r="D586" s="372"/>
      <c r="E586" s="486"/>
      <c r="F586" s="487"/>
      <c r="G586" s="486"/>
      <c r="H586" s="487"/>
      <c r="I586" s="486"/>
      <c r="J586" s="487"/>
      <c r="K586" s="486"/>
      <c r="L586" s="487"/>
      <c r="M586" s="486"/>
      <c r="N586" s="487"/>
      <c r="O586" s="486"/>
      <c r="P586" s="487"/>
      <c r="Q586" s="486"/>
      <c r="R586" s="487"/>
      <c r="S586" s="486"/>
      <c r="T586" s="487"/>
      <c r="U586" s="486"/>
      <c r="V586" s="487"/>
      <c r="W586" s="486"/>
      <c r="X586" s="487"/>
      <c r="Y586" s="486"/>
      <c r="Z586" s="487"/>
      <c r="AA586" s="402"/>
    </row>
    <row r="587" spans="2:27" x14ac:dyDescent="0.2">
      <c r="B587" s="405"/>
      <c r="C587" s="372"/>
      <c r="D587" s="372"/>
      <c r="E587" s="402"/>
      <c r="F587" s="486"/>
      <c r="G587" s="487"/>
      <c r="H587" s="486"/>
      <c r="I587" s="487"/>
      <c r="J587" s="486"/>
      <c r="K587" s="487"/>
      <c r="L587" s="486"/>
      <c r="M587" s="487"/>
      <c r="N587" s="486"/>
      <c r="O587" s="487"/>
      <c r="P587" s="486"/>
      <c r="Q587" s="487"/>
      <c r="R587" s="486"/>
      <c r="S587" s="487"/>
      <c r="T587" s="486"/>
      <c r="U587" s="487"/>
      <c r="V587" s="486"/>
      <c r="W587" s="487"/>
      <c r="X587" s="486"/>
      <c r="Y587" s="487"/>
      <c r="Z587" s="486"/>
      <c r="AA587" s="487"/>
    </row>
    <row r="588" spans="2:27" x14ac:dyDescent="0.2">
      <c r="B588" s="406"/>
      <c r="C588" s="372"/>
      <c r="D588" s="372"/>
      <c r="E588" s="486"/>
      <c r="F588" s="487"/>
      <c r="G588" s="486"/>
      <c r="H588" s="487"/>
      <c r="I588" s="486"/>
      <c r="J588" s="487"/>
      <c r="K588" s="486"/>
      <c r="L588" s="487"/>
      <c r="M588" s="486"/>
      <c r="N588" s="487"/>
      <c r="O588" s="486"/>
      <c r="P588" s="487"/>
      <c r="Q588" s="486"/>
      <c r="R588" s="487"/>
      <c r="S588" s="486"/>
      <c r="T588" s="487"/>
      <c r="U588" s="486"/>
      <c r="V588" s="487"/>
      <c r="W588" s="486"/>
      <c r="X588" s="487"/>
      <c r="Y588" s="486"/>
      <c r="Z588" s="487"/>
      <c r="AA588" s="402"/>
    </row>
    <row r="589" spans="2:27" x14ac:dyDescent="0.2">
      <c r="B589" s="405"/>
      <c r="C589" s="372"/>
      <c r="D589" s="372"/>
      <c r="E589" s="402"/>
      <c r="F589" s="486"/>
      <c r="G589" s="487"/>
      <c r="H589" s="486"/>
      <c r="I589" s="487"/>
      <c r="J589" s="486"/>
      <c r="K589" s="487"/>
      <c r="L589" s="486"/>
      <c r="M589" s="487"/>
      <c r="N589" s="486"/>
      <c r="O589" s="487"/>
      <c r="P589" s="486"/>
      <c r="Q589" s="487"/>
      <c r="R589" s="486"/>
      <c r="S589" s="487"/>
      <c r="T589" s="486"/>
      <c r="U589" s="487"/>
      <c r="V589" s="486"/>
      <c r="W589" s="487"/>
      <c r="X589" s="486"/>
      <c r="Y589" s="487"/>
      <c r="Z589" s="486"/>
      <c r="AA589" s="487"/>
    </row>
    <row r="590" spans="2:27" x14ac:dyDescent="0.2">
      <c r="B590" s="406"/>
      <c r="C590" s="372"/>
      <c r="D590" s="372"/>
      <c r="E590" s="486"/>
      <c r="F590" s="487"/>
      <c r="G590" s="486"/>
      <c r="H590" s="487"/>
      <c r="I590" s="486"/>
      <c r="J590" s="487"/>
      <c r="K590" s="486"/>
      <c r="L590" s="487"/>
      <c r="M590" s="486"/>
      <c r="N590" s="487"/>
      <c r="O590" s="486"/>
      <c r="P590" s="487"/>
      <c r="Q590" s="486"/>
      <c r="R590" s="487"/>
      <c r="S590" s="486"/>
      <c r="T590" s="487"/>
      <c r="U590" s="486"/>
      <c r="V590" s="487"/>
      <c r="W590" s="486"/>
      <c r="X590" s="487"/>
      <c r="Y590" s="486"/>
      <c r="Z590" s="487"/>
      <c r="AA590" s="402"/>
    </row>
    <row r="591" spans="2:27" x14ac:dyDescent="0.2">
      <c r="B591" s="405"/>
      <c r="C591" s="372"/>
      <c r="D591" s="372"/>
      <c r="E591" s="402"/>
      <c r="F591" s="486"/>
      <c r="G591" s="487"/>
      <c r="H591" s="486"/>
      <c r="I591" s="487"/>
      <c r="J591" s="486"/>
      <c r="K591" s="487"/>
      <c r="L591" s="486"/>
      <c r="M591" s="487"/>
      <c r="N591" s="486"/>
      <c r="O591" s="487"/>
      <c r="P591" s="486"/>
      <c r="Q591" s="487"/>
      <c r="R591" s="486"/>
      <c r="S591" s="487"/>
      <c r="T591" s="486"/>
      <c r="U591" s="487"/>
      <c r="V591" s="486"/>
      <c r="W591" s="487"/>
      <c r="X591" s="486"/>
      <c r="Y591" s="487"/>
      <c r="Z591" s="486"/>
      <c r="AA591" s="487"/>
    </row>
    <row r="592" spans="2:27" x14ac:dyDescent="0.2">
      <c r="B592" s="406"/>
      <c r="C592" s="372"/>
      <c r="D592" s="372"/>
      <c r="E592" s="486"/>
      <c r="F592" s="487"/>
      <c r="G592" s="486"/>
      <c r="H592" s="487"/>
      <c r="I592" s="486"/>
      <c r="J592" s="487"/>
      <c r="K592" s="486"/>
      <c r="L592" s="487"/>
      <c r="M592" s="486"/>
      <c r="N592" s="487"/>
      <c r="O592" s="486"/>
      <c r="P592" s="487"/>
      <c r="Q592" s="486"/>
      <c r="R592" s="487"/>
      <c r="S592" s="486"/>
      <c r="T592" s="487"/>
      <c r="U592" s="486"/>
      <c r="V592" s="487"/>
      <c r="W592" s="486"/>
      <c r="X592" s="487"/>
      <c r="Y592" s="486"/>
      <c r="Z592" s="487"/>
      <c r="AA592" s="402"/>
    </row>
    <row r="593" spans="2:27" x14ac:dyDescent="0.2">
      <c r="B593" s="405"/>
      <c r="C593" s="372"/>
      <c r="D593" s="372"/>
      <c r="E593" s="402"/>
      <c r="F593" s="486"/>
      <c r="G593" s="487"/>
      <c r="H593" s="486"/>
      <c r="I593" s="487"/>
      <c r="J593" s="486"/>
      <c r="K593" s="487"/>
      <c r="L593" s="486"/>
      <c r="M593" s="487"/>
      <c r="N593" s="486"/>
      <c r="O593" s="487"/>
      <c r="P593" s="486"/>
      <c r="Q593" s="487"/>
      <c r="R593" s="486"/>
      <c r="S593" s="487"/>
      <c r="T593" s="486"/>
      <c r="U593" s="487"/>
      <c r="V593" s="486"/>
      <c r="W593" s="487"/>
      <c r="X593" s="486"/>
      <c r="Y593" s="487"/>
      <c r="Z593" s="486"/>
      <c r="AA593" s="487"/>
    </row>
    <row r="594" spans="2:27" x14ac:dyDescent="0.2">
      <c r="B594" s="406"/>
      <c r="C594" s="372"/>
      <c r="D594" s="372"/>
      <c r="E594" s="486"/>
      <c r="F594" s="487"/>
      <c r="G594" s="486"/>
      <c r="H594" s="487"/>
      <c r="I594" s="486"/>
      <c r="J594" s="487"/>
      <c r="K594" s="486"/>
      <c r="L594" s="487"/>
      <c r="M594" s="486"/>
      <c r="N594" s="487"/>
      <c r="O594" s="486"/>
      <c r="P594" s="487"/>
      <c r="Q594" s="486"/>
      <c r="R594" s="487"/>
      <c r="S594" s="486"/>
      <c r="T594" s="487"/>
      <c r="U594" s="486"/>
      <c r="V594" s="487"/>
      <c r="W594" s="486"/>
      <c r="X594" s="487"/>
      <c r="Y594" s="486"/>
      <c r="Z594" s="487"/>
      <c r="AA594" s="402"/>
    </row>
    <row r="595" spans="2:27" x14ac:dyDescent="0.2">
      <c r="B595" s="405"/>
      <c r="C595" s="372"/>
      <c r="D595" s="372"/>
      <c r="E595" s="402"/>
      <c r="F595" s="486"/>
      <c r="G595" s="487"/>
      <c r="H595" s="486"/>
      <c r="I595" s="487"/>
      <c r="J595" s="486"/>
      <c r="K595" s="487"/>
      <c r="L595" s="486"/>
      <c r="M595" s="487"/>
      <c r="N595" s="486"/>
      <c r="O595" s="487"/>
      <c r="P595" s="486"/>
      <c r="Q595" s="487"/>
      <c r="R595" s="486"/>
      <c r="S595" s="487"/>
      <c r="T595" s="486"/>
      <c r="U595" s="487"/>
      <c r="V595" s="486"/>
      <c r="W595" s="487"/>
      <c r="X595" s="486"/>
      <c r="Y595" s="487"/>
      <c r="Z595" s="486"/>
      <c r="AA595" s="487"/>
    </row>
    <row r="596" spans="2:27" x14ac:dyDescent="0.2">
      <c r="B596" s="406"/>
      <c r="C596" s="372"/>
      <c r="D596" s="372"/>
      <c r="E596" s="486"/>
      <c r="F596" s="487"/>
      <c r="G596" s="486"/>
      <c r="H596" s="487"/>
      <c r="I596" s="486"/>
      <c r="J596" s="487"/>
      <c r="K596" s="486"/>
      <c r="L596" s="487"/>
      <c r="M596" s="486"/>
      <c r="N596" s="487"/>
      <c r="O596" s="486"/>
      <c r="P596" s="487"/>
      <c r="Q596" s="486"/>
      <c r="R596" s="487"/>
      <c r="S596" s="486"/>
      <c r="T596" s="487"/>
      <c r="U596" s="486"/>
      <c r="V596" s="487"/>
      <c r="W596" s="486"/>
      <c r="X596" s="487"/>
      <c r="Y596" s="486"/>
      <c r="Z596" s="487"/>
      <c r="AA596" s="402"/>
    </row>
    <row r="597" spans="2:27" x14ac:dyDescent="0.2">
      <c r="B597" s="405"/>
      <c r="C597" s="372"/>
      <c r="D597" s="372"/>
      <c r="E597" s="402"/>
      <c r="F597" s="486"/>
      <c r="G597" s="487"/>
      <c r="H597" s="486"/>
      <c r="I597" s="487"/>
      <c r="J597" s="486"/>
      <c r="K597" s="487"/>
      <c r="L597" s="486"/>
      <c r="M597" s="487"/>
      <c r="N597" s="486"/>
      <c r="O597" s="487"/>
      <c r="P597" s="486"/>
      <c r="Q597" s="487"/>
      <c r="R597" s="486"/>
      <c r="S597" s="487"/>
      <c r="T597" s="486"/>
      <c r="U597" s="487"/>
      <c r="V597" s="486"/>
      <c r="W597" s="487"/>
      <c r="X597" s="486"/>
      <c r="Y597" s="487"/>
      <c r="Z597" s="486"/>
      <c r="AA597" s="487"/>
    </row>
    <row r="598" spans="2:27" x14ac:dyDescent="0.2">
      <c r="B598" s="406"/>
      <c r="C598" s="372"/>
      <c r="D598" s="372"/>
      <c r="E598" s="486"/>
      <c r="F598" s="487"/>
      <c r="G598" s="486"/>
      <c r="H598" s="487"/>
      <c r="I598" s="486"/>
      <c r="J598" s="487"/>
      <c r="K598" s="486"/>
      <c r="L598" s="487"/>
      <c r="M598" s="486"/>
      <c r="N598" s="487"/>
      <c r="O598" s="486"/>
      <c r="P598" s="487"/>
      <c r="Q598" s="486"/>
      <c r="R598" s="487"/>
      <c r="S598" s="486"/>
      <c r="T598" s="487"/>
      <c r="U598" s="486"/>
      <c r="V598" s="487"/>
      <c r="W598" s="486"/>
      <c r="X598" s="487"/>
      <c r="Y598" s="486"/>
      <c r="Z598" s="487"/>
      <c r="AA598" s="402"/>
    </row>
    <row r="599" spans="2:27" x14ac:dyDescent="0.2">
      <c r="B599" s="405"/>
      <c r="C599" s="372"/>
      <c r="D599" s="372"/>
      <c r="E599" s="402"/>
      <c r="F599" s="486"/>
      <c r="G599" s="487"/>
      <c r="H599" s="486"/>
      <c r="I599" s="487"/>
      <c r="J599" s="486"/>
      <c r="K599" s="487"/>
      <c r="L599" s="486"/>
      <c r="M599" s="487"/>
      <c r="N599" s="486"/>
      <c r="O599" s="487"/>
      <c r="P599" s="486"/>
      <c r="Q599" s="487"/>
      <c r="R599" s="486"/>
      <c r="S599" s="487"/>
      <c r="T599" s="486"/>
      <c r="U599" s="487"/>
      <c r="V599" s="486"/>
      <c r="W599" s="487"/>
      <c r="X599" s="486"/>
      <c r="Y599" s="487"/>
      <c r="Z599" s="486"/>
      <c r="AA599" s="487"/>
    </row>
    <row r="600" spans="2:27" x14ac:dyDescent="0.2">
      <c r="B600" s="406"/>
      <c r="C600" s="372"/>
      <c r="D600" s="372"/>
      <c r="E600" s="486"/>
      <c r="F600" s="487"/>
      <c r="G600" s="486"/>
      <c r="H600" s="487"/>
      <c r="I600" s="486"/>
      <c r="J600" s="487"/>
      <c r="K600" s="486"/>
      <c r="L600" s="487"/>
      <c r="M600" s="486"/>
      <c r="N600" s="487"/>
      <c r="O600" s="486"/>
      <c r="P600" s="487"/>
      <c r="Q600" s="486"/>
      <c r="R600" s="487"/>
      <c r="S600" s="486"/>
      <c r="T600" s="487"/>
      <c r="U600" s="486"/>
      <c r="V600" s="487"/>
      <c r="W600" s="486"/>
      <c r="X600" s="487"/>
      <c r="Y600" s="486"/>
      <c r="Z600" s="487"/>
      <c r="AA600" s="402"/>
    </row>
    <row r="601" spans="2:27" x14ac:dyDescent="0.2">
      <c r="B601" s="405"/>
      <c r="C601" s="372"/>
      <c r="D601" s="372"/>
      <c r="E601" s="402"/>
      <c r="F601" s="486"/>
      <c r="G601" s="487"/>
      <c r="H601" s="486"/>
      <c r="I601" s="487"/>
      <c r="J601" s="486"/>
      <c r="K601" s="487"/>
      <c r="L601" s="486"/>
      <c r="M601" s="487"/>
      <c r="N601" s="486"/>
      <c r="O601" s="487"/>
      <c r="P601" s="486"/>
      <c r="Q601" s="487"/>
      <c r="R601" s="486"/>
      <c r="S601" s="487"/>
      <c r="T601" s="486"/>
      <c r="U601" s="487"/>
      <c r="V601" s="486"/>
      <c r="W601" s="487"/>
      <c r="X601" s="486"/>
      <c r="Y601" s="487"/>
      <c r="Z601" s="486"/>
      <c r="AA601" s="487"/>
    </row>
    <row r="602" spans="2:27" x14ac:dyDescent="0.2">
      <c r="B602" s="406"/>
      <c r="C602" s="372"/>
      <c r="D602" s="372"/>
      <c r="E602" s="486"/>
      <c r="F602" s="487"/>
      <c r="G602" s="486"/>
      <c r="H602" s="487"/>
      <c r="I602" s="486"/>
      <c r="J602" s="487"/>
      <c r="K602" s="486"/>
      <c r="L602" s="487"/>
      <c r="M602" s="486"/>
      <c r="N602" s="487"/>
      <c r="O602" s="486"/>
      <c r="P602" s="487"/>
      <c r="Q602" s="486"/>
      <c r="R602" s="487"/>
      <c r="S602" s="486"/>
      <c r="T602" s="487"/>
      <c r="U602" s="486"/>
      <c r="V602" s="487"/>
      <c r="W602" s="486"/>
      <c r="X602" s="487"/>
      <c r="Y602" s="486"/>
      <c r="Z602" s="487"/>
      <c r="AA602" s="402"/>
    </row>
    <row r="603" spans="2:27" x14ac:dyDescent="0.2">
      <c r="B603" s="405"/>
      <c r="C603" s="372"/>
      <c r="D603" s="372"/>
      <c r="E603" s="402"/>
      <c r="F603" s="486"/>
      <c r="G603" s="487"/>
      <c r="H603" s="486"/>
      <c r="I603" s="487"/>
      <c r="J603" s="486"/>
      <c r="K603" s="487"/>
      <c r="L603" s="486"/>
      <c r="M603" s="487"/>
      <c r="N603" s="486"/>
      <c r="O603" s="487"/>
      <c r="P603" s="486"/>
      <c r="Q603" s="487"/>
      <c r="R603" s="486"/>
      <c r="S603" s="487"/>
      <c r="T603" s="486"/>
      <c r="U603" s="487"/>
      <c r="V603" s="486"/>
      <c r="W603" s="487"/>
      <c r="X603" s="486"/>
      <c r="Y603" s="487"/>
      <c r="Z603" s="486"/>
      <c r="AA603" s="487"/>
    </row>
    <row r="604" spans="2:27" x14ac:dyDescent="0.2">
      <c r="B604" s="406"/>
      <c r="C604" s="372"/>
      <c r="D604" s="372"/>
      <c r="E604" s="486"/>
      <c r="F604" s="487"/>
      <c r="G604" s="486"/>
      <c r="H604" s="487"/>
      <c r="I604" s="486"/>
      <c r="J604" s="487"/>
      <c r="K604" s="486"/>
      <c r="L604" s="487"/>
      <c r="M604" s="486"/>
      <c r="N604" s="487"/>
      <c r="O604" s="486"/>
      <c r="P604" s="487"/>
      <c r="Q604" s="486"/>
      <c r="R604" s="487"/>
      <c r="S604" s="486"/>
      <c r="T604" s="487"/>
      <c r="U604" s="486"/>
      <c r="V604" s="487"/>
      <c r="W604" s="486"/>
      <c r="X604" s="487"/>
      <c r="Y604" s="486"/>
      <c r="Z604" s="487"/>
      <c r="AA604" s="402"/>
    </row>
    <row r="605" spans="2:27" x14ac:dyDescent="0.2">
      <c r="B605" s="405"/>
      <c r="C605" s="372"/>
      <c r="D605" s="372"/>
      <c r="E605" s="402"/>
      <c r="F605" s="486"/>
      <c r="G605" s="487"/>
      <c r="H605" s="486"/>
      <c r="I605" s="487"/>
      <c r="J605" s="486"/>
      <c r="K605" s="487"/>
      <c r="L605" s="486"/>
      <c r="M605" s="487"/>
      <c r="N605" s="486"/>
      <c r="O605" s="487"/>
      <c r="P605" s="486"/>
      <c r="Q605" s="487"/>
      <c r="R605" s="486"/>
      <c r="S605" s="487"/>
      <c r="T605" s="486"/>
      <c r="U605" s="487"/>
      <c r="V605" s="486"/>
      <c r="W605" s="487"/>
      <c r="X605" s="486"/>
      <c r="Y605" s="487"/>
      <c r="Z605" s="486"/>
      <c r="AA605" s="487"/>
    </row>
    <row r="606" spans="2:27" x14ac:dyDescent="0.2">
      <c r="B606" s="406"/>
      <c r="C606" s="372"/>
      <c r="D606" s="372"/>
      <c r="E606" s="486"/>
      <c r="F606" s="487"/>
      <c r="G606" s="486"/>
      <c r="H606" s="487"/>
      <c r="I606" s="486"/>
      <c r="J606" s="487"/>
      <c r="K606" s="486"/>
      <c r="L606" s="487"/>
      <c r="M606" s="486"/>
      <c r="N606" s="487"/>
      <c r="O606" s="486"/>
      <c r="P606" s="487"/>
      <c r="Q606" s="486"/>
      <c r="R606" s="487"/>
      <c r="S606" s="486"/>
      <c r="T606" s="487"/>
      <c r="U606" s="486"/>
      <c r="V606" s="487"/>
      <c r="W606" s="486"/>
      <c r="X606" s="487"/>
      <c r="Y606" s="486"/>
      <c r="Z606" s="487"/>
      <c r="AA606" s="402"/>
    </row>
    <row r="607" spans="2:27" x14ac:dyDescent="0.2">
      <c r="B607" s="405"/>
      <c r="C607" s="372"/>
      <c r="D607" s="372"/>
      <c r="E607" s="402"/>
      <c r="F607" s="486"/>
      <c r="G607" s="487"/>
      <c r="H607" s="486"/>
      <c r="I607" s="487"/>
      <c r="J607" s="486"/>
      <c r="K607" s="487"/>
      <c r="L607" s="486"/>
      <c r="M607" s="487"/>
      <c r="N607" s="486"/>
      <c r="O607" s="487"/>
      <c r="P607" s="486"/>
      <c r="Q607" s="487"/>
      <c r="R607" s="486"/>
      <c r="S607" s="487"/>
      <c r="T607" s="486"/>
      <c r="U607" s="487"/>
      <c r="V607" s="486"/>
      <c r="W607" s="487"/>
      <c r="X607" s="486"/>
      <c r="Y607" s="487"/>
      <c r="Z607" s="486"/>
      <c r="AA607" s="487"/>
    </row>
    <row r="608" spans="2:27" x14ac:dyDescent="0.2">
      <c r="B608" s="406"/>
      <c r="C608" s="372"/>
      <c r="D608" s="372"/>
      <c r="E608" s="486"/>
      <c r="F608" s="487"/>
      <c r="G608" s="486"/>
      <c r="H608" s="487"/>
      <c r="I608" s="486"/>
      <c r="J608" s="487"/>
      <c r="K608" s="486"/>
      <c r="L608" s="487"/>
      <c r="M608" s="486"/>
      <c r="N608" s="487"/>
      <c r="O608" s="486"/>
      <c r="P608" s="487"/>
      <c r="Q608" s="486"/>
      <c r="R608" s="487"/>
      <c r="S608" s="486"/>
      <c r="T608" s="487"/>
      <c r="U608" s="486"/>
      <c r="V608" s="487"/>
      <c r="W608" s="486"/>
      <c r="X608" s="487"/>
      <c r="Y608" s="486"/>
      <c r="Z608" s="487"/>
      <c r="AA608" s="402"/>
    </row>
    <row r="609" spans="2:27" x14ac:dyDescent="0.2">
      <c r="B609" s="405"/>
      <c r="C609" s="372"/>
      <c r="D609" s="372"/>
      <c r="E609" s="402"/>
      <c r="F609" s="486"/>
      <c r="G609" s="487"/>
      <c r="H609" s="486"/>
      <c r="I609" s="487"/>
      <c r="J609" s="486"/>
      <c r="K609" s="487"/>
      <c r="L609" s="486"/>
      <c r="M609" s="487"/>
      <c r="N609" s="486"/>
      <c r="O609" s="487"/>
      <c r="P609" s="486"/>
      <c r="Q609" s="487"/>
      <c r="R609" s="486"/>
      <c r="S609" s="487"/>
      <c r="T609" s="486"/>
      <c r="U609" s="487"/>
      <c r="V609" s="486"/>
      <c r="W609" s="487"/>
      <c r="X609" s="486"/>
      <c r="Y609" s="487"/>
      <c r="Z609" s="486"/>
      <c r="AA609" s="487"/>
    </row>
    <row r="610" spans="2:27" x14ac:dyDescent="0.2">
      <c r="B610" s="406"/>
      <c r="C610" s="372"/>
      <c r="D610" s="372"/>
      <c r="E610" s="486"/>
      <c r="F610" s="487"/>
      <c r="G610" s="486"/>
      <c r="H610" s="487"/>
      <c r="I610" s="486"/>
      <c r="J610" s="487"/>
      <c r="K610" s="486"/>
      <c r="L610" s="487"/>
      <c r="M610" s="486"/>
      <c r="N610" s="487"/>
      <c r="O610" s="486"/>
      <c r="P610" s="487"/>
      <c r="Q610" s="486"/>
      <c r="R610" s="487"/>
      <c r="S610" s="486"/>
      <c r="T610" s="487"/>
      <c r="U610" s="486"/>
      <c r="V610" s="487"/>
      <c r="W610" s="486"/>
      <c r="X610" s="487"/>
      <c r="Y610" s="486"/>
      <c r="Z610" s="487"/>
      <c r="AA610" s="402"/>
    </row>
    <row r="611" spans="2:27" x14ac:dyDescent="0.2">
      <c r="B611" s="405"/>
      <c r="C611" s="372"/>
      <c r="D611" s="372"/>
      <c r="E611" s="402"/>
      <c r="F611" s="486"/>
      <c r="G611" s="487"/>
      <c r="H611" s="486"/>
      <c r="I611" s="487"/>
      <c r="J611" s="486"/>
      <c r="K611" s="487"/>
      <c r="L611" s="486"/>
      <c r="M611" s="487"/>
      <c r="N611" s="486"/>
      <c r="O611" s="487"/>
      <c r="P611" s="486"/>
      <c r="Q611" s="487"/>
      <c r="R611" s="486"/>
      <c r="S611" s="487"/>
      <c r="T611" s="486"/>
      <c r="U611" s="487"/>
      <c r="V611" s="486"/>
      <c r="W611" s="487"/>
      <c r="X611" s="486"/>
      <c r="Y611" s="487"/>
      <c r="Z611" s="486"/>
      <c r="AA611" s="487"/>
    </row>
    <row r="612" spans="2:27" x14ac:dyDescent="0.2">
      <c r="B612" s="406"/>
      <c r="C612" s="372"/>
      <c r="D612" s="372"/>
      <c r="E612" s="486"/>
      <c r="F612" s="487"/>
      <c r="G612" s="486"/>
      <c r="H612" s="487"/>
      <c r="I612" s="486"/>
      <c r="J612" s="487"/>
      <c r="K612" s="486"/>
      <c r="L612" s="487"/>
      <c r="M612" s="486"/>
      <c r="N612" s="487"/>
      <c r="O612" s="486"/>
      <c r="P612" s="487"/>
      <c r="Q612" s="486"/>
      <c r="R612" s="487"/>
      <c r="S612" s="486"/>
      <c r="T612" s="487"/>
      <c r="U612" s="486"/>
      <c r="V612" s="487"/>
      <c r="W612" s="486"/>
      <c r="X612" s="487"/>
      <c r="Y612" s="486"/>
      <c r="Z612" s="487"/>
      <c r="AA612" s="402"/>
    </row>
    <row r="613" spans="2:27" x14ac:dyDescent="0.2">
      <c r="B613" s="405"/>
      <c r="C613" s="372"/>
      <c r="D613" s="372"/>
      <c r="E613" s="402"/>
      <c r="F613" s="486"/>
      <c r="G613" s="487"/>
      <c r="H613" s="486"/>
      <c r="I613" s="487"/>
      <c r="J613" s="486"/>
      <c r="K613" s="487"/>
      <c r="L613" s="486"/>
      <c r="M613" s="487"/>
      <c r="N613" s="486"/>
      <c r="O613" s="487"/>
      <c r="P613" s="486"/>
      <c r="Q613" s="487"/>
      <c r="R613" s="486"/>
      <c r="S613" s="487"/>
      <c r="T613" s="486"/>
      <c r="U613" s="487"/>
      <c r="V613" s="486"/>
      <c r="W613" s="487"/>
      <c r="X613" s="486"/>
      <c r="Y613" s="487"/>
      <c r="Z613" s="486"/>
      <c r="AA613" s="487"/>
    </row>
    <row r="614" spans="2:27" x14ac:dyDescent="0.2">
      <c r="B614" s="406"/>
      <c r="C614" s="372"/>
      <c r="D614" s="372"/>
      <c r="E614" s="486"/>
      <c r="F614" s="487"/>
      <c r="G614" s="486"/>
      <c r="H614" s="487"/>
      <c r="I614" s="486"/>
      <c r="J614" s="487"/>
      <c r="K614" s="486"/>
      <c r="L614" s="487"/>
      <c r="M614" s="486"/>
      <c r="N614" s="487"/>
      <c r="O614" s="486"/>
      <c r="P614" s="487"/>
      <c r="Q614" s="486"/>
      <c r="R614" s="487"/>
      <c r="S614" s="486"/>
      <c r="T614" s="487"/>
      <c r="U614" s="486"/>
      <c r="V614" s="487"/>
      <c r="W614" s="486"/>
      <c r="X614" s="487"/>
      <c r="Y614" s="486"/>
      <c r="Z614" s="487"/>
      <c r="AA614" s="402"/>
    </row>
    <row r="615" spans="2:27" x14ac:dyDescent="0.2">
      <c r="B615" s="405"/>
      <c r="C615" s="372"/>
      <c r="D615" s="372"/>
      <c r="E615" s="402"/>
      <c r="F615" s="486"/>
      <c r="G615" s="487"/>
      <c r="H615" s="486"/>
      <c r="I615" s="487"/>
      <c r="J615" s="486"/>
      <c r="K615" s="487"/>
      <c r="L615" s="486"/>
      <c r="M615" s="487"/>
      <c r="N615" s="486"/>
      <c r="O615" s="487"/>
      <c r="P615" s="486"/>
      <c r="Q615" s="487"/>
      <c r="R615" s="486"/>
      <c r="S615" s="487"/>
      <c r="T615" s="486"/>
      <c r="U615" s="487"/>
      <c r="V615" s="486"/>
      <c r="W615" s="487"/>
      <c r="X615" s="486"/>
      <c r="Y615" s="487"/>
      <c r="Z615" s="486"/>
      <c r="AA615" s="487"/>
    </row>
    <row r="616" spans="2:27" x14ac:dyDescent="0.2">
      <c r="B616" s="406"/>
      <c r="C616" s="372"/>
      <c r="D616" s="372"/>
      <c r="E616" s="486"/>
      <c r="F616" s="487"/>
      <c r="G616" s="486"/>
      <c r="H616" s="487"/>
      <c r="I616" s="486"/>
      <c r="J616" s="487"/>
      <c r="K616" s="486"/>
      <c r="L616" s="487"/>
      <c r="M616" s="486"/>
      <c r="N616" s="487"/>
      <c r="O616" s="486"/>
      <c r="P616" s="487"/>
      <c r="Q616" s="486"/>
      <c r="R616" s="487"/>
      <c r="S616" s="486"/>
      <c r="T616" s="487"/>
      <c r="U616" s="486"/>
      <c r="V616" s="487"/>
      <c r="W616" s="486"/>
      <c r="X616" s="487"/>
      <c r="Y616" s="486"/>
      <c r="Z616" s="487"/>
      <c r="AA616" s="402"/>
    </row>
    <row r="617" spans="2:27" x14ac:dyDescent="0.2">
      <c r="B617" s="405"/>
      <c r="C617" s="372"/>
      <c r="D617" s="372"/>
      <c r="E617" s="402"/>
      <c r="F617" s="486"/>
      <c r="G617" s="487"/>
      <c r="H617" s="486"/>
      <c r="I617" s="487"/>
      <c r="J617" s="486"/>
      <c r="K617" s="487"/>
      <c r="L617" s="486"/>
      <c r="M617" s="487"/>
      <c r="N617" s="486"/>
      <c r="O617" s="487"/>
      <c r="P617" s="486"/>
      <c r="Q617" s="487"/>
      <c r="R617" s="486"/>
      <c r="S617" s="487"/>
      <c r="T617" s="486"/>
      <c r="U617" s="487"/>
      <c r="V617" s="486"/>
      <c r="W617" s="487"/>
      <c r="X617" s="486"/>
      <c r="Y617" s="487"/>
      <c r="Z617" s="486"/>
      <c r="AA617" s="487"/>
    </row>
    <row r="618" spans="2:27" x14ac:dyDescent="0.2">
      <c r="B618" s="406"/>
      <c r="C618" s="372"/>
      <c r="D618" s="372"/>
      <c r="E618" s="486"/>
      <c r="F618" s="487"/>
      <c r="G618" s="486"/>
      <c r="H618" s="487"/>
      <c r="I618" s="486"/>
      <c r="J618" s="487"/>
      <c r="K618" s="486"/>
      <c r="L618" s="487"/>
      <c r="M618" s="486"/>
      <c r="N618" s="487"/>
      <c r="O618" s="486"/>
      <c r="P618" s="487"/>
      <c r="Q618" s="486"/>
      <c r="R618" s="487"/>
      <c r="S618" s="486"/>
      <c r="T618" s="487"/>
      <c r="U618" s="486"/>
      <c r="V618" s="487"/>
      <c r="W618" s="486"/>
      <c r="X618" s="487"/>
      <c r="Y618" s="486"/>
      <c r="Z618" s="487"/>
      <c r="AA618" s="402"/>
    </row>
    <row r="619" spans="2:27" x14ac:dyDescent="0.2">
      <c r="B619" s="405"/>
      <c r="C619" s="372"/>
      <c r="D619" s="372"/>
      <c r="E619" s="402"/>
      <c r="F619" s="486"/>
      <c r="G619" s="487"/>
      <c r="H619" s="486"/>
      <c r="I619" s="487"/>
      <c r="J619" s="486"/>
      <c r="K619" s="487"/>
      <c r="L619" s="486"/>
      <c r="M619" s="487"/>
      <c r="N619" s="486"/>
      <c r="O619" s="487"/>
      <c r="P619" s="486"/>
      <c r="Q619" s="487"/>
      <c r="R619" s="486"/>
      <c r="S619" s="487"/>
      <c r="T619" s="486"/>
      <c r="U619" s="487"/>
      <c r="V619" s="486"/>
      <c r="W619" s="487"/>
      <c r="X619" s="486"/>
      <c r="Y619" s="487"/>
      <c r="Z619" s="486"/>
      <c r="AA619" s="487"/>
    </row>
    <row r="620" spans="2:27" x14ac:dyDescent="0.2">
      <c r="B620" s="406"/>
      <c r="C620" s="372"/>
      <c r="D620" s="372"/>
      <c r="E620" s="486"/>
      <c r="F620" s="487"/>
      <c r="G620" s="486"/>
      <c r="H620" s="487"/>
      <c r="I620" s="486"/>
      <c r="J620" s="487"/>
      <c r="K620" s="486"/>
      <c r="L620" s="487"/>
      <c r="M620" s="486"/>
      <c r="N620" s="487"/>
      <c r="O620" s="486"/>
      <c r="P620" s="487"/>
      <c r="Q620" s="486"/>
      <c r="R620" s="487"/>
      <c r="S620" s="486"/>
      <c r="T620" s="487"/>
      <c r="U620" s="486"/>
      <c r="V620" s="487"/>
      <c r="W620" s="486"/>
      <c r="X620" s="487"/>
      <c r="Y620" s="486"/>
      <c r="Z620" s="487"/>
      <c r="AA620" s="402"/>
    </row>
    <row r="621" spans="2:27" x14ac:dyDescent="0.2">
      <c r="B621" s="405"/>
      <c r="C621" s="372"/>
      <c r="D621" s="372"/>
      <c r="E621" s="402"/>
      <c r="F621" s="486"/>
      <c r="G621" s="487"/>
      <c r="H621" s="486"/>
      <c r="I621" s="487"/>
      <c r="J621" s="486"/>
      <c r="K621" s="487"/>
      <c r="L621" s="486"/>
      <c r="M621" s="487"/>
      <c r="N621" s="486"/>
      <c r="O621" s="487"/>
      <c r="P621" s="486"/>
      <c r="Q621" s="487"/>
      <c r="R621" s="486"/>
      <c r="S621" s="487"/>
      <c r="T621" s="486"/>
      <c r="U621" s="487"/>
      <c r="V621" s="486"/>
      <c r="W621" s="487"/>
      <c r="X621" s="486"/>
      <c r="Y621" s="487"/>
      <c r="Z621" s="486"/>
      <c r="AA621" s="487"/>
    </row>
    <row r="622" spans="2:27" x14ac:dyDescent="0.2">
      <c r="B622" s="406"/>
      <c r="C622" s="372"/>
      <c r="D622" s="372"/>
      <c r="E622" s="486"/>
      <c r="F622" s="487"/>
      <c r="G622" s="486"/>
      <c r="H622" s="487"/>
      <c r="I622" s="486"/>
      <c r="J622" s="487"/>
      <c r="K622" s="486"/>
      <c r="L622" s="487"/>
      <c r="M622" s="486"/>
      <c r="N622" s="487"/>
      <c r="O622" s="486"/>
      <c r="P622" s="487"/>
      <c r="Q622" s="486"/>
      <c r="R622" s="487"/>
      <c r="S622" s="486"/>
      <c r="T622" s="487"/>
      <c r="U622" s="486"/>
      <c r="V622" s="487"/>
      <c r="W622" s="486"/>
      <c r="X622" s="487"/>
      <c r="Y622" s="486"/>
      <c r="Z622" s="487"/>
      <c r="AA622" s="402"/>
    </row>
    <row r="623" spans="2:27" x14ac:dyDescent="0.2">
      <c r="B623" s="405"/>
      <c r="C623" s="372"/>
      <c r="D623" s="372"/>
      <c r="E623" s="402"/>
      <c r="F623" s="486"/>
      <c r="G623" s="487"/>
      <c r="H623" s="486"/>
      <c r="I623" s="487"/>
      <c r="J623" s="486"/>
      <c r="K623" s="487"/>
      <c r="L623" s="486"/>
      <c r="M623" s="487"/>
      <c r="N623" s="486"/>
      <c r="O623" s="487"/>
      <c r="P623" s="486"/>
      <c r="Q623" s="487"/>
      <c r="R623" s="486"/>
      <c r="S623" s="487"/>
      <c r="T623" s="486"/>
      <c r="U623" s="487"/>
      <c r="V623" s="486"/>
      <c r="W623" s="487"/>
      <c r="X623" s="486"/>
      <c r="Y623" s="487"/>
      <c r="Z623" s="486"/>
      <c r="AA623" s="487"/>
    </row>
    <row r="624" spans="2:27" x14ac:dyDescent="0.2">
      <c r="B624" s="406"/>
      <c r="C624" s="372"/>
      <c r="D624" s="372"/>
      <c r="E624" s="486"/>
      <c r="F624" s="487"/>
      <c r="G624" s="486"/>
      <c r="H624" s="487"/>
      <c r="I624" s="486"/>
      <c r="J624" s="487"/>
      <c r="K624" s="486"/>
      <c r="L624" s="487"/>
      <c r="M624" s="486"/>
      <c r="N624" s="487"/>
      <c r="O624" s="486"/>
      <c r="P624" s="487"/>
      <c r="Q624" s="486"/>
      <c r="R624" s="487"/>
      <c r="S624" s="486"/>
      <c r="T624" s="487"/>
      <c r="U624" s="486"/>
      <c r="V624" s="487"/>
      <c r="W624" s="486"/>
      <c r="X624" s="487"/>
      <c r="Y624" s="486"/>
      <c r="Z624" s="487"/>
      <c r="AA624" s="402"/>
    </row>
    <row r="625" spans="2:27" x14ac:dyDescent="0.2">
      <c r="B625" s="405"/>
      <c r="C625" s="372"/>
      <c r="D625" s="372"/>
      <c r="E625" s="402"/>
      <c r="F625" s="486"/>
      <c r="G625" s="487"/>
      <c r="H625" s="486"/>
      <c r="I625" s="487"/>
      <c r="J625" s="486"/>
      <c r="K625" s="487"/>
      <c r="L625" s="486"/>
      <c r="M625" s="487"/>
      <c r="N625" s="486"/>
      <c r="O625" s="487"/>
      <c r="P625" s="486"/>
      <c r="Q625" s="487"/>
      <c r="R625" s="486"/>
      <c r="S625" s="487"/>
      <c r="T625" s="486"/>
      <c r="U625" s="487"/>
      <c r="V625" s="486"/>
      <c r="W625" s="487"/>
      <c r="X625" s="486"/>
      <c r="Y625" s="487"/>
      <c r="Z625" s="486"/>
      <c r="AA625" s="487"/>
    </row>
    <row r="626" spans="2:27" x14ac:dyDescent="0.2">
      <c r="B626" s="406"/>
      <c r="C626" s="372"/>
      <c r="D626" s="372"/>
      <c r="E626" s="486"/>
      <c r="F626" s="487"/>
      <c r="G626" s="486"/>
      <c r="H626" s="487"/>
      <c r="I626" s="486"/>
      <c r="J626" s="487"/>
      <c r="K626" s="486"/>
      <c r="L626" s="487"/>
      <c r="M626" s="486"/>
      <c r="N626" s="487"/>
      <c r="O626" s="486"/>
      <c r="P626" s="487"/>
      <c r="Q626" s="486"/>
      <c r="R626" s="487"/>
      <c r="S626" s="486"/>
      <c r="T626" s="487"/>
      <c r="U626" s="486"/>
      <c r="V626" s="487"/>
      <c r="W626" s="486"/>
      <c r="X626" s="487"/>
      <c r="Y626" s="486"/>
      <c r="Z626" s="487"/>
      <c r="AA626" s="402"/>
    </row>
    <row r="627" spans="2:27" x14ac:dyDescent="0.2">
      <c r="B627" s="405"/>
      <c r="C627" s="372"/>
      <c r="D627" s="372"/>
      <c r="E627" s="402"/>
      <c r="F627" s="486"/>
      <c r="G627" s="487"/>
      <c r="H627" s="486"/>
      <c r="I627" s="487"/>
      <c r="J627" s="486"/>
      <c r="K627" s="487"/>
      <c r="L627" s="486"/>
      <c r="M627" s="487"/>
      <c r="N627" s="486"/>
      <c r="O627" s="487"/>
      <c r="P627" s="486"/>
      <c r="Q627" s="487"/>
      <c r="R627" s="486"/>
      <c r="S627" s="487"/>
      <c r="T627" s="486"/>
      <c r="U627" s="487"/>
      <c r="V627" s="486"/>
      <c r="W627" s="487"/>
      <c r="X627" s="486"/>
      <c r="Y627" s="487"/>
      <c r="Z627" s="486"/>
      <c r="AA627" s="487"/>
    </row>
    <row r="628" spans="2:27" x14ac:dyDescent="0.2">
      <c r="B628" s="406"/>
      <c r="C628" s="372"/>
      <c r="D628" s="372"/>
      <c r="E628" s="486"/>
      <c r="F628" s="487"/>
      <c r="G628" s="486"/>
      <c r="H628" s="487"/>
      <c r="I628" s="486"/>
      <c r="J628" s="487"/>
      <c r="K628" s="486"/>
      <c r="L628" s="487"/>
      <c r="M628" s="486"/>
      <c r="N628" s="487"/>
      <c r="O628" s="486"/>
      <c r="P628" s="487"/>
      <c r="Q628" s="486"/>
      <c r="R628" s="487"/>
      <c r="S628" s="486"/>
      <c r="T628" s="487"/>
      <c r="U628" s="486"/>
      <c r="V628" s="487"/>
      <c r="W628" s="486"/>
      <c r="X628" s="487"/>
      <c r="Y628" s="486"/>
      <c r="Z628" s="487"/>
      <c r="AA628" s="402"/>
    </row>
    <row r="629" spans="2:27" x14ac:dyDescent="0.2">
      <c r="B629" s="405"/>
      <c r="C629" s="372"/>
      <c r="D629" s="372"/>
      <c r="E629" s="402"/>
      <c r="F629" s="486"/>
      <c r="G629" s="487"/>
      <c r="H629" s="486"/>
      <c r="I629" s="487"/>
      <c r="J629" s="486"/>
      <c r="K629" s="487"/>
      <c r="L629" s="486"/>
      <c r="M629" s="487"/>
      <c r="N629" s="486"/>
      <c r="O629" s="487"/>
      <c r="P629" s="486"/>
      <c r="Q629" s="487"/>
      <c r="R629" s="486"/>
      <c r="S629" s="487"/>
      <c r="T629" s="486"/>
      <c r="U629" s="487"/>
      <c r="V629" s="486"/>
      <c r="W629" s="487"/>
      <c r="X629" s="486"/>
      <c r="Y629" s="487"/>
      <c r="Z629" s="486"/>
      <c r="AA629" s="487"/>
    </row>
    <row r="630" spans="2:27" x14ac:dyDescent="0.2">
      <c r="B630" s="406"/>
      <c r="C630" s="372"/>
      <c r="D630" s="372"/>
      <c r="E630" s="486"/>
      <c r="F630" s="487"/>
      <c r="G630" s="486"/>
      <c r="H630" s="487"/>
      <c r="I630" s="486"/>
      <c r="J630" s="487"/>
      <c r="K630" s="486"/>
      <c r="L630" s="487"/>
      <c r="M630" s="486"/>
      <c r="N630" s="487"/>
      <c r="O630" s="486"/>
      <c r="P630" s="487"/>
      <c r="Q630" s="486"/>
      <c r="R630" s="487"/>
      <c r="S630" s="486"/>
      <c r="T630" s="487"/>
      <c r="U630" s="486"/>
      <c r="V630" s="487"/>
      <c r="W630" s="486"/>
      <c r="X630" s="487"/>
      <c r="Y630" s="486"/>
      <c r="Z630" s="487"/>
      <c r="AA630" s="402"/>
    </row>
    <row r="631" spans="2:27" x14ac:dyDescent="0.2">
      <c r="B631" s="405"/>
      <c r="C631" s="372"/>
      <c r="D631" s="372"/>
      <c r="E631" s="402"/>
      <c r="F631" s="486"/>
      <c r="G631" s="487"/>
      <c r="H631" s="486"/>
      <c r="I631" s="487"/>
      <c r="J631" s="486"/>
      <c r="K631" s="487"/>
      <c r="L631" s="486"/>
      <c r="M631" s="487"/>
      <c r="N631" s="486"/>
      <c r="O631" s="487"/>
      <c r="P631" s="486"/>
      <c r="Q631" s="487"/>
      <c r="R631" s="486"/>
      <c r="S631" s="487"/>
      <c r="T631" s="486"/>
      <c r="U631" s="487"/>
      <c r="V631" s="486"/>
      <c r="W631" s="487"/>
      <c r="X631" s="486"/>
      <c r="Y631" s="487"/>
      <c r="Z631" s="486"/>
      <c r="AA631" s="487"/>
    </row>
    <row r="632" spans="2:27" x14ac:dyDescent="0.2">
      <c r="B632" s="406"/>
      <c r="C632" s="372"/>
      <c r="D632" s="372"/>
      <c r="E632" s="486"/>
      <c r="F632" s="487"/>
      <c r="G632" s="486"/>
      <c r="H632" s="487"/>
      <c r="I632" s="486"/>
      <c r="J632" s="487"/>
      <c r="K632" s="486"/>
      <c r="L632" s="487"/>
      <c r="M632" s="486"/>
      <c r="N632" s="487"/>
      <c r="O632" s="486"/>
      <c r="P632" s="487"/>
      <c r="Q632" s="486"/>
      <c r="R632" s="487"/>
      <c r="S632" s="486"/>
      <c r="T632" s="487"/>
      <c r="U632" s="486"/>
      <c r="V632" s="487"/>
      <c r="W632" s="486"/>
      <c r="X632" s="487"/>
      <c r="Y632" s="486"/>
      <c r="Z632" s="487"/>
      <c r="AA632" s="402"/>
    </row>
    <row r="633" spans="2:27" x14ac:dyDescent="0.2">
      <c r="B633" s="405"/>
      <c r="C633" s="372"/>
      <c r="D633" s="372"/>
      <c r="E633" s="402"/>
      <c r="F633" s="486"/>
      <c r="G633" s="487"/>
      <c r="H633" s="486"/>
      <c r="I633" s="487"/>
      <c r="J633" s="486"/>
      <c r="K633" s="487"/>
      <c r="L633" s="486"/>
      <c r="M633" s="487"/>
      <c r="N633" s="486"/>
      <c r="O633" s="487"/>
      <c r="P633" s="486"/>
      <c r="Q633" s="487"/>
      <c r="R633" s="486"/>
      <c r="S633" s="487"/>
      <c r="T633" s="486"/>
      <c r="U633" s="487"/>
      <c r="V633" s="486"/>
      <c r="W633" s="487"/>
      <c r="X633" s="486"/>
      <c r="Y633" s="487"/>
      <c r="Z633" s="486"/>
      <c r="AA633" s="487"/>
    </row>
    <row r="634" spans="2:27" x14ac:dyDescent="0.2">
      <c r="B634" s="406"/>
      <c r="C634" s="372"/>
      <c r="D634" s="372"/>
      <c r="E634" s="486"/>
      <c r="F634" s="487"/>
      <c r="G634" s="486"/>
      <c r="H634" s="487"/>
      <c r="I634" s="486"/>
      <c r="J634" s="487"/>
      <c r="K634" s="486"/>
      <c r="L634" s="487"/>
      <c r="M634" s="486"/>
      <c r="N634" s="487"/>
      <c r="O634" s="486"/>
      <c r="P634" s="487"/>
      <c r="Q634" s="486"/>
      <c r="R634" s="487"/>
      <c r="S634" s="486"/>
      <c r="T634" s="487"/>
      <c r="U634" s="486"/>
      <c r="V634" s="487"/>
      <c r="W634" s="486"/>
      <c r="X634" s="487"/>
      <c r="Y634" s="486"/>
      <c r="Z634" s="487"/>
      <c r="AA634" s="402"/>
    </row>
    <row r="635" spans="2:27" x14ac:dyDescent="0.2">
      <c r="B635" s="405"/>
      <c r="C635" s="372"/>
      <c r="D635" s="372"/>
      <c r="E635" s="402"/>
      <c r="F635" s="486"/>
      <c r="G635" s="487"/>
      <c r="H635" s="486"/>
      <c r="I635" s="487"/>
      <c r="J635" s="486"/>
      <c r="K635" s="487"/>
      <c r="L635" s="486"/>
      <c r="M635" s="487"/>
      <c r="N635" s="486"/>
      <c r="O635" s="487"/>
      <c r="P635" s="486"/>
      <c r="Q635" s="487"/>
      <c r="R635" s="486"/>
      <c r="S635" s="487"/>
      <c r="T635" s="486"/>
      <c r="U635" s="487"/>
      <c r="V635" s="486"/>
      <c r="W635" s="487"/>
      <c r="X635" s="486"/>
      <c r="Y635" s="487"/>
      <c r="Z635" s="486"/>
      <c r="AA635" s="487"/>
    </row>
    <row r="636" spans="2:27" x14ac:dyDescent="0.2">
      <c r="B636" s="406"/>
      <c r="C636" s="372"/>
      <c r="D636" s="372"/>
      <c r="E636" s="486"/>
      <c r="F636" s="487"/>
      <c r="G636" s="486"/>
      <c r="H636" s="487"/>
      <c r="I636" s="486"/>
      <c r="J636" s="487"/>
      <c r="K636" s="486"/>
      <c r="L636" s="487"/>
      <c r="M636" s="486"/>
      <c r="N636" s="487"/>
      <c r="O636" s="486"/>
      <c r="P636" s="487"/>
      <c r="Q636" s="486"/>
      <c r="R636" s="487"/>
      <c r="S636" s="486"/>
      <c r="T636" s="487"/>
      <c r="U636" s="486"/>
      <c r="V636" s="487"/>
      <c r="W636" s="486"/>
      <c r="X636" s="487"/>
      <c r="Y636" s="486"/>
      <c r="Z636" s="487"/>
      <c r="AA636" s="402"/>
    </row>
    <row r="637" spans="2:27" x14ac:dyDescent="0.2">
      <c r="B637" s="405"/>
      <c r="C637" s="372"/>
      <c r="D637" s="372"/>
      <c r="E637" s="402"/>
      <c r="F637" s="486"/>
      <c r="G637" s="487"/>
      <c r="H637" s="486"/>
      <c r="I637" s="487"/>
      <c r="J637" s="486"/>
      <c r="K637" s="487"/>
      <c r="L637" s="486"/>
      <c r="M637" s="487"/>
      <c r="N637" s="486"/>
      <c r="O637" s="487"/>
      <c r="P637" s="486"/>
      <c r="Q637" s="487"/>
      <c r="R637" s="486"/>
      <c r="S637" s="487"/>
      <c r="T637" s="486"/>
      <c r="U637" s="487"/>
      <c r="V637" s="486"/>
      <c r="W637" s="487"/>
      <c r="X637" s="486"/>
      <c r="Y637" s="487"/>
      <c r="Z637" s="486"/>
      <c r="AA637" s="487"/>
    </row>
    <row r="638" spans="2:27" x14ac:dyDescent="0.2">
      <c r="B638" s="406"/>
      <c r="C638" s="372"/>
      <c r="D638" s="372"/>
      <c r="E638" s="486"/>
      <c r="F638" s="487"/>
      <c r="G638" s="486"/>
      <c r="H638" s="487"/>
      <c r="I638" s="486"/>
      <c r="J638" s="487"/>
      <c r="K638" s="486"/>
      <c r="L638" s="487"/>
      <c r="M638" s="486"/>
      <c r="N638" s="487"/>
      <c r="O638" s="486"/>
      <c r="P638" s="487"/>
      <c r="Q638" s="486"/>
      <c r="R638" s="487"/>
      <c r="S638" s="486"/>
      <c r="T638" s="487"/>
      <c r="U638" s="486"/>
      <c r="V638" s="487"/>
      <c r="W638" s="486"/>
      <c r="X638" s="487"/>
      <c r="Y638" s="486"/>
      <c r="Z638" s="487"/>
      <c r="AA638" s="402"/>
    </row>
    <row r="639" spans="2:27" x14ac:dyDescent="0.2">
      <c r="B639" s="405"/>
      <c r="C639" s="372"/>
      <c r="D639" s="372"/>
      <c r="E639" s="402"/>
      <c r="F639" s="486"/>
      <c r="G639" s="487"/>
      <c r="H639" s="486"/>
      <c r="I639" s="487"/>
      <c r="J639" s="486"/>
      <c r="K639" s="487"/>
      <c r="L639" s="486"/>
      <c r="M639" s="487"/>
      <c r="N639" s="486"/>
      <c r="O639" s="487"/>
      <c r="P639" s="486"/>
      <c r="Q639" s="487"/>
      <c r="R639" s="486"/>
      <c r="S639" s="487"/>
      <c r="T639" s="486"/>
      <c r="U639" s="487"/>
      <c r="V639" s="486"/>
      <c r="W639" s="487"/>
      <c r="X639" s="486"/>
      <c r="Y639" s="487"/>
      <c r="Z639" s="486"/>
      <c r="AA639" s="487"/>
    </row>
    <row r="640" spans="2:27" x14ac:dyDescent="0.2">
      <c r="B640" s="406"/>
      <c r="C640" s="372"/>
      <c r="D640" s="372"/>
      <c r="E640" s="486"/>
      <c r="F640" s="487"/>
      <c r="G640" s="486"/>
      <c r="H640" s="487"/>
      <c r="I640" s="486"/>
      <c r="J640" s="487"/>
      <c r="K640" s="486"/>
      <c r="L640" s="487"/>
      <c r="M640" s="486"/>
      <c r="N640" s="487"/>
      <c r="O640" s="486"/>
      <c r="P640" s="487"/>
      <c r="Q640" s="486"/>
      <c r="R640" s="487"/>
      <c r="S640" s="486"/>
      <c r="T640" s="487"/>
      <c r="U640" s="486"/>
      <c r="V640" s="487"/>
      <c r="W640" s="486"/>
      <c r="X640" s="487"/>
      <c r="Y640" s="486"/>
      <c r="Z640" s="487"/>
      <c r="AA640" s="402"/>
    </row>
    <row r="641" spans="2:27" x14ac:dyDescent="0.2">
      <c r="B641" s="405"/>
      <c r="C641" s="372"/>
      <c r="D641" s="372"/>
      <c r="E641" s="402"/>
      <c r="F641" s="486"/>
      <c r="G641" s="487"/>
      <c r="H641" s="486"/>
      <c r="I641" s="487"/>
      <c r="J641" s="486"/>
      <c r="K641" s="487"/>
      <c r="L641" s="486"/>
      <c r="M641" s="487"/>
      <c r="N641" s="486"/>
      <c r="O641" s="487"/>
      <c r="P641" s="486"/>
      <c r="Q641" s="487"/>
      <c r="R641" s="486"/>
      <c r="S641" s="487"/>
      <c r="T641" s="486"/>
      <c r="U641" s="487"/>
      <c r="V641" s="486"/>
      <c r="W641" s="487"/>
      <c r="X641" s="486"/>
      <c r="Y641" s="487"/>
      <c r="Z641" s="486"/>
      <c r="AA641" s="487"/>
    </row>
    <row r="642" spans="2:27" x14ac:dyDescent="0.2">
      <c r="B642" s="406"/>
      <c r="C642" s="372"/>
      <c r="D642" s="372"/>
      <c r="E642" s="486"/>
      <c r="F642" s="487"/>
      <c r="G642" s="486"/>
      <c r="H642" s="487"/>
      <c r="I642" s="486"/>
      <c r="J642" s="487"/>
      <c r="K642" s="486"/>
      <c r="L642" s="487"/>
      <c r="M642" s="486"/>
      <c r="N642" s="487"/>
      <c r="O642" s="486"/>
      <c r="P642" s="487"/>
      <c r="Q642" s="486"/>
      <c r="R642" s="487"/>
      <c r="S642" s="486"/>
      <c r="T642" s="487"/>
      <c r="U642" s="486"/>
      <c r="V642" s="487"/>
      <c r="W642" s="486"/>
      <c r="X642" s="487"/>
      <c r="Y642" s="486"/>
      <c r="Z642" s="487"/>
      <c r="AA642" s="402"/>
    </row>
    <row r="643" spans="2:27" x14ac:dyDescent="0.2">
      <c r="B643" s="405"/>
      <c r="C643" s="372"/>
      <c r="D643" s="372"/>
      <c r="E643" s="402"/>
      <c r="F643" s="486"/>
      <c r="G643" s="487"/>
      <c r="H643" s="486"/>
      <c r="I643" s="487"/>
      <c r="J643" s="486"/>
      <c r="K643" s="487"/>
      <c r="L643" s="486"/>
      <c r="M643" s="487"/>
      <c r="N643" s="486"/>
      <c r="O643" s="487"/>
      <c r="P643" s="486"/>
      <c r="Q643" s="487"/>
      <c r="R643" s="486"/>
      <c r="S643" s="487"/>
      <c r="T643" s="486"/>
      <c r="U643" s="487"/>
      <c r="V643" s="486"/>
      <c r="W643" s="487"/>
      <c r="X643" s="486"/>
      <c r="Y643" s="487"/>
      <c r="Z643" s="486"/>
      <c r="AA643" s="487"/>
    </row>
    <row r="644" spans="2:27" x14ac:dyDescent="0.2">
      <c r="B644" s="406"/>
      <c r="C644" s="372"/>
      <c r="D644" s="372"/>
      <c r="E644" s="486"/>
      <c r="F644" s="487"/>
      <c r="G644" s="486"/>
      <c r="H644" s="487"/>
      <c r="I644" s="486"/>
      <c r="J644" s="487"/>
      <c r="K644" s="486"/>
      <c r="L644" s="487"/>
      <c r="M644" s="486"/>
      <c r="N644" s="487"/>
      <c r="O644" s="486"/>
      <c r="P644" s="487"/>
      <c r="Q644" s="486"/>
      <c r="R644" s="487"/>
      <c r="S644" s="486"/>
      <c r="T644" s="487"/>
      <c r="U644" s="486"/>
      <c r="V644" s="487"/>
      <c r="W644" s="486"/>
      <c r="X644" s="487"/>
      <c r="Y644" s="486"/>
      <c r="Z644" s="487"/>
      <c r="AA644" s="402"/>
    </row>
    <row r="645" spans="2:27" x14ac:dyDescent="0.2">
      <c r="B645" s="405"/>
      <c r="C645" s="372"/>
      <c r="D645" s="372"/>
      <c r="E645" s="402"/>
      <c r="F645" s="486"/>
      <c r="G645" s="487"/>
      <c r="H645" s="486"/>
      <c r="I645" s="487"/>
      <c r="J645" s="486"/>
      <c r="K645" s="487"/>
      <c r="L645" s="486"/>
      <c r="M645" s="487"/>
      <c r="N645" s="486"/>
      <c r="O645" s="487"/>
      <c r="P645" s="486"/>
      <c r="Q645" s="487"/>
      <c r="R645" s="486"/>
      <c r="S645" s="487"/>
      <c r="T645" s="486"/>
      <c r="U645" s="487"/>
      <c r="V645" s="486"/>
      <c r="W645" s="487"/>
      <c r="X645" s="486"/>
      <c r="Y645" s="487"/>
      <c r="Z645" s="486"/>
      <c r="AA645" s="487"/>
    </row>
    <row r="646" spans="2:27" x14ac:dyDescent="0.2">
      <c r="B646" s="406"/>
      <c r="C646" s="372"/>
      <c r="D646" s="372"/>
      <c r="E646" s="486"/>
      <c r="F646" s="487"/>
      <c r="G646" s="486"/>
      <c r="H646" s="487"/>
      <c r="I646" s="486"/>
      <c r="J646" s="487"/>
      <c r="K646" s="486"/>
      <c r="L646" s="487"/>
      <c r="M646" s="486"/>
      <c r="N646" s="487"/>
      <c r="O646" s="486"/>
      <c r="P646" s="487"/>
      <c r="Q646" s="486"/>
      <c r="R646" s="487"/>
      <c r="S646" s="486"/>
      <c r="T646" s="487"/>
      <c r="U646" s="486"/>
      <c r="V646" s="487"/>
      <c r="W646" s="486"/>
      <c r="X646" s="487"/>
      <c r="Y646" s="486"/>
      <c r="Z646" s="487"/>
      <c r="AA646" s="402"/>
    </row>
    <row r="647" spans="2:27" x14ac:dyDescent="0.2">
      <c r="B647" s="405"/>
      <c r="C647" s="372"/>
      <c r="D647" s="372"/>
      <c r="E647" s="402"/>
      <c r="F647" s="486"/>
      <c r="G647" s="487"/>
      <c r="H647" s="486"/>
      <c r="I647" s="487"/>
      <c r="J647" s="486"/>
      <c r="K647" s="487"/>
      <c r="L647" s="486"/>
      <c r="M647" s="487"/>
      <c r="N647" s="486"/>
      <c r="O647" s="487"/>
      <c r="P647" s="486"/>
      <c r="Q647" s="487"/>
      <c r="R647" s="486"/>
      <c r="S647" s="487"/>
      <c r="T647" s="486"/>
      <c r="U647" s="487"/>
      <c r="V647" s="486"/>
      <c r="W647" s="487"/>
      <c r="X647" s="486"/>
      <c r="Y647" s="487"/>
      <c r="Z647" s="486"/>
      <c r="AA647" s="487"/>
    </row>
    <row r="648" spans="2:27" x14ac:dyDescent="0.2">
      <c r="B648" s="406"/>
      <c r="C648" s="372"/>
      <c r="D648" s="372"/>
      <c r="E648" s="486"/>
      <c r="F648" s="487"/>
      <c r="G648" s="486"/>
      <c r="H648" s="487"/>
      <c r="I648" s="486"/>
      <c r="J648" s="487"/>
      <c r="K648" s="486"/>
      <c r="L648" s="487"/>
      <c r="M648" s="486"/>
      <c r="N648" s="487"/>
      <c r="O648" s="486"/>
      <c r="P648" s="487"/>
      <c r="Q648" s="486"/>
      <c r="R648" s="487"/>
      <c r="S648" s="486"/>
      <c r="T648" s="487"/>
      <c r="U648" s="486"/>
      <c r="V648" s="487"/>
      <c r="W648" s="486"/>
      <c r="X648" s="487"/>
      <c r="Y648" s="486"/>
      <c r="Z648" s="487"/>
      <c r="AA648" s="402"/>
    </row>
    <row r="649" spans="2:27" x14ac:dyDescent="0.2">
      <c r="B649" s="405"/>
      <c r="C649" s="372"/>
      <c r="D649" s="372"/>
      <c r="E649" s="402"/>
      <c r="F649" s="486"/>
      <c r="G649" s="487"/>
      <c r="H649" s="486"/>
      <c r="I649" s="487"/>
      <c r="J649" s="486"/>
      <c r="K649" s="487"/>
      <c r="L649" s="486"/>
      <c r="M649" s="487"/>
      <c r="N649" s="486"/>
      <c r="O649" s="487"/>
      <c r="P649" s="486"/>
      <c r="Q649" s="487"/>
      <c r="R649" s="486"/>
      <c r="S649" s="487"/>
      <c r="T649" s="486"/>
      <c r="U649" s="487"/>
      <c r="V649" s="486"/>
      <c r="W649" s="487"/>
      <c r="X649" s="486"/>
      <c r="Y649" s="487"/>
      <c r="Z649" s="486"/>
      <c r="AA649" s="487"/>
    </row>
    <row r="650" spans="2:27" x14ac:dyDescent="0.2">
      <c r="B650" s="406"/>
      <c r="C650" s="372"/>
      <c r="D650" s="372"/>
      <c r="E650" s="486"/>
      <c r="F650" s="487"/>
      <c r="G650" s="486"/>
      <c r="H650" s="487"/>
      <c r="I650" s="486"/>
      <c r="J650" s="487"/>
      <c r="K650" s="486"/>
      <c r="L650" s="487"/>
      <c r="M650" s="486"/>
      <c r="N650" s="487"/>
      <c r="O650" s="486"/>
      <c r="P650" s="487"/>
      <c r="Q650" s="486"/>
      <c r="R650" s="487"/>
      <c r="S650" s="486"/>
      <c r="T650" s="487"/>
      <c r="U650" s="486"/>
      <c r="V650" s="487"/>
      <c r="W650" s="486"/>
      <c r="X650" s="487"/>
      <c r="Y650" s="486"/>
      <c r="Z650" s="487"/>
      <c r="AA650" s="402"/>
    </row>
    <row r="651" spans="2:27" x14ac:dyDescent="0.2">
      <c r="B651" s="405"/>
      <c r="C651" s="372"/>
      <c r="D651" s="372"/>
      <c r="E651" s="402"/>
      <c r="F651" s="486"/>
      <c r="G651" s="487"/>
      <c r="H651" s="486"/>
      <c r="I651" s="487"/>
      <c r="J651" s="486"/>
      <c r="K651" s="487"/>
      <c r="L651" s="486"/>
      <c r="M651" s="487"/>
      <c r="N651" s="486"/>
      <c r="O651" s="487"/>
      <c r="P651" s="486"/>
      <c r="Q651" s="487"/>
      <c r="R651" s="486"/>
      <c r="S651" s="487"/>
      <c r="T651" s="486"/>
      <c r="U651" s="487"/>
      <c r="V651" s="486"/>
      <c r="W651" s="487"/>
      <c r="X651" s="486"/>
      <c r="Y651" s="487"/>
      <c r="Z651" s="486"/>
      <c r="AA651" s="487"/>
    </row>
    <row r="652" spans="2:27" x14ac:dyDescent="0.2">
      <c r="B652" s="406"/>
      <c r="C652" s="372"/>
      <c r="D652" s="372"/>
      <c r="E652" s="486"/>
      <c r="F652" s="487"/>
      <c r="G652" s="486"/>
      <c r="H652" s="487"/>
      <c r="I652" s="486"/>
      <c r="J652" s="487"/>
      <c r="K652" s="486"/>
      <c r="L652" s="487"/>
      <c r="M652" s="486"/>
      <c r="N652" s="487"/>
      <c r="O652" s="486"/>
      <c r="P652" s="487"/>
      <c r="Q652" s="486"/>
      <c r="R652" s="487"/>
      <c r="S652" s="486"/>
      <c r="T652" s="487"/>
      <c r="U652" s="486"/>
      <c r="V652" s="487"/>
      <c r="W652" s="486"/>
      <c r="X652" s="487"/>
      <c r="Y652" s="486"/>
      <c r="Z652" s="487"/>
      <c r="AA652" s="402"/>
    </row>
    <row r="653" spans="2:27" x14ac:dyDescent="0.2">
      <c r="B653" s="405"/>
      <c r="C653" s="372"/>
      <c r="D653" s="372"/>
      <c r="E653" s="402"/>
      <c r="F653" s="486"/>
      <c r="G653" s="487"/>
      <c r="H653" s="486"/>
      <c r="I653" s="487"/>
      <c r="J653" s="486"/>
      <c r="K653" s="487"/>
      <c r="L653" s="486"/>
      <c r="M653" s="487"/>
      <c r="N653" s="486"/>
      <c r="O653" s="487"/>
      <c r="P653" s="486"/>
      <c r="Q653" s="487"/>
      <c r="R653" s="486"/>
      <c r="S653" s="487"/>
      <c r="T653" s="486"/>
      <c r="U653" s="487"/>
      <c r="V653" s="486"/>
      <c r="W653" s="487"/>
      <c r="X653" s="486"/>
      <c r="Y653" s="487"/>
      <c r="Z653" s="486"/>
      <c r="AA653" s="487"/>
    </row>
    <row r="654" spans="2:27" x14ac:dyDescent="0.2">
      <c r="B654" s="406"/>
      <c r="C654" s="372"/>
      <c r="D654" s="372"/>
      <c r="E654" s="486"/>
      <c r="F654" s="487"/>
      <c r="G654" s="486"/>
      <c r="H654" s="487"/>
      <c r="I654" s="486"/>
      <c r="J654" s="487"/>
      <c r="K654" s="486"/>
      <c r="L654" s="487"/>
      <c r="M654" s="486"/>
      <c r="N654" s="487"/>
      <c r="O654" s="486"/>
      <c r="P654" s="487"/>
      <c r="Q654" s="486"/>
      <c r="R654" s="487"/>
      <c r="S654" s="486"/>
      <c r="T654" s="487"/>
      <c r="U654" s="486"/>
      <c r="V654" s="487"/>
      <c r="W654" s="486"/>
      <c r="X654" s="487"/>
      <c r="Y654" s="486"/>
      <c r="Z654" s="487"/>
      <c r="AA654" s="402"/>
    </row>
    <row r="655" spans="2:27" x14ac:dyDescent="0.2">
      <c r="B655" s="405"/>
      <c r="C655" s="372"/>
      <c r="D655" s="372"/>
      <c r="E655" s="402"/>
      <c r="F655" s="486"/>
      <c r="G655" s="487"/>
      <c r="H655" s="486"/>
      <c r="I655" s="487"/>
      <c r="J655" s="486"/>
      <c r="K655" s="487"/>
      <c r="L655" s="486"/>
      <c r="M655" s="487"/>
      <c r="N655" s="486"/>
      <c r="O655" s="487"/>
      <c r="P655" s="486"/>
      <c r="Q655" s="487"/>
      <c r="R655" s="486"/>
      <c r="S655" s="487"/>
      <c r="T655" s="486"/>
      <c r="U655" s="487"/>
      <c r="V655" s="486"/>
      <c r="W655" s="487"/>
      <c r="X655" s="486"/>
      <c r="Y655" s="487"/>
      <c r="Z655" s="486"/>
      <c r="AA655" s="487"/>
    </row>
    <row r="656" spans="2:27" x14ac:dyDescent="0.2">
      <c r="B656" s="406"/>
      <c r="C656" s="372"/>
      <c r="D656" s="372"/>
      <c r="E656" s="486"/>
      <c r="F656" s="487"/>
      <c r="G656" s="486"/>
      <c r="H656" s="487"/>
      <c r="I656" s="486"/>
      <c r="J656" s="487"/>
      <c r="K656" s="486"/>
      <c r="L656" s="487"/>
      <c r="M656" s="486"/>
      <c r="N656" s="487"/>
      <c r="O656" s="486"/>
      <c r="P656" s="487"/>
      <c r="Q656" s="486"/>
      <c r="R656" s="487"/>
      <c r="S656" s="486"/>
      <c r="T656" s="487"/>
      <c r="U656" s="486"/>
      <c r="V656" s="487"/>
      <c r="W656" s="486"/>
      <c r="X656" s="487"/>
      <c r="Y656" s="486"/>
      <c r="Z656" s="487"/>
      <c r="AA656" s="402"/>
    </row>
    <row r="657" spans="2:27" x14ac:dyDescent="0.2">
      <c r="B657" s="405"/>
      <c r="C657" s="372"/>
      <c r="D657" s="372"/>
      <c r="E657" s="402"/>
      <c r="F657" s="486"/>
      <c r="G657" s="487"/>
      <c r="H657" s="486"/>
      <c r="I657" s="487"/>
      <c r="J657" s="486"/>
      <c r="K657" s="487"/>
      <c r="L657" s="486"/>
      <c r="M657" s="487"/>
      <c r="N657" s="486"/>
      <c r="O657" s="487"/>
      <c r="P657" s="486"/>
      <c r="Q657" s="487"/>
      <c r="R657" s="486"/>
      <c r="S657" s="487"/>
      <c r="T657" s="486"/>
      <c r="U657" s="487"/>
      <c r="V657" s="486"/>
      <c r="W657" s="487"/>
      <c r="X657" s="486"/>
      <c r="Y657" s="487"/>
      <c r="Z657" s="486"/>
      <c r="AA657" s="487"/>
    </row>
    <row r="658" spans="2:27" x14ac:dyDescent="0.2">
      <c r="B658" s="406"/>
      <c r="C658" s="372"/>
      <c r="D658" s="372"/>
      <c r="E658" s="486"/>
      <c r="F658" s="487"/>
      <c r="G658" s="486"/>
      <c r="H658" s="487"/>
      <c r="I658" s="486"/>
      <c r="J658" s="487"/>
      <c r="K658" s="486"/>
      <c r="L658" s="487"/>
      <c r="M658" s="486"/>
      <c r="N658" s="487"/>
      <c r="O658" s="486"/>
      <c r="P658" s="487"/>
      <c r="Q658" s="486"/>
      <c r="R658" s="487"/>
      <c r="S658" s="486"/>
      <c r="T658" s="487"/>
      <c r="U658" s="486"/>
      <c r="V658" s="487"/>
      <c r="W658" s="486"/>
      <c r="X658" s="487"/>
      <c r="Y658" s="486"/>
      <c r="Z658" s="487"/>
      <c r="AA658" s="402"/>
    </row>
    <row r="659" spans="2:27" x14ac:dyDescent="0.2">
      <c r="B659" s="405"/>
      <c r="C659" s="372"/>
      <c r="D659" s="372"/>
      <c r="E659" s="402"/>
      <c r="F659" s="486"/>
      <c r="G659" s="487"/>
      <c r="H659" s="486"/>
      <c r="I659" s="487"/>
      <c r="J659" s="486"/>
      <c r="K659" s="487"/>
      <c r="L659" s="486"/>
      <c r="M659" s="487"/>
      <c r="N659" s="486"/>
      <c r="O659" s="487"/>
      <c r="P659" s="486"/>
      <c r="Q659" s="487"/>
      <c r="R659" s="486"/>
      <c r="S659" s="487"/>
      <c r="T659" s="486"/>
      <c r="U659" s="487"/>
      <c r="V659" s="486"/>
      <c r="W659" s="487"/>
      <c r="X659" s="486"/>
      <c r="Y659" s="487"/>
      <c r="Z659" s="486"/>
      <c r="AA659" s="487"/>
    </row>
    <row r="660" spans="2:27" x14ac:dyDescent="0.2">
      <c r="B660" s="406"/>
      <c r="C660" s="372"/>
      <c r="D660" s="372"/>
      <c r="E660" s="486"/>
      <c r="F660" s="487"/>
      <c r="G660" s="486"/>
      <c r="H660" s="487"/>
      <c r="I660" s="486"/>
      <c r="J660" s="487"/>
      <c r="K660" s="486"/>
      <c r="L660" s="487"/>
      <c r="M660" s="486"/>
      <c r="N660" s="487"/>
      <c r="O660" s="486"/>
      <c r="P660" s="487"/>
      <c r="Q660" s="486"/>
      <c r="R660" s="487"/>
      <c r="S660" s="486"/>
      <c r="T660" s="487"/>
      <c r="U660" s="486"/>
      <c r="V660" s="487"/>
      <c r="W660" s="486"/>
      <c r="X660" s="487"/>
      <c r="Y660" s="486"/>
      <c r="Z660" s="487"/>
      <c r="AA660" s="402"/>
    </row>
    <row r="661" spans="2:27" x14ac:dyDescent="0.2">
      <c r="B661" s="405"/>
      <c r="C661" s="372"/>
      <c r="D661" s="372"/>
      <c r="E661" s="402"/>
      <c r="F661" s="486"/>
      <c r="G661" s="487"/>
      <c r="H661" s="486"/>
      <c r="I661" s="487"/>
      <c r="J661" s="486"/>
      <c r="K661" s="487"/>
      <c r="L661" s="486"/>
      <c r="M661" s="487"/>
      <c r="N661" s="486"/>
      <c r="O661" s="487"/>
      <c r="P661" s="486"/>
      <c r="Q661" s="487"/>
      <c r="R661" s="486"/>
      <c r="S661" s="487"/>
      <c r="T661" s="486"/>
      <c r="U661" s="487"/>
      <c r="V661" s="486"/>
      <c r="W661" s="487"/>
      <c r="X661" s="486"/>
      <c r="Y661" s="487"/>
      <c r="Z661" s="486"/>
      <c r="AA661" s="487"/>
    </row>
    <row r="662" spans="2:27" x14ac:dyDescent="0.2">
      <c r="B662" s="406"/>
      <c r="C662" s="372"/>
      <c r="D662" s="372"/>
      <c r="E662" s="486"/>
      <c r="F662" s="487"/>
      <c r="G662" s="486"/>
      <c r="H662" s="487"/>
      <c r="I662" s="486"/>
      <c r="J662" s="487"/>
      <c r="K662" s="486"/>
      <c r="L662" s="487"/>
      <c r="M662" s="486"/>
      <c r="N662" s="487"/>
      <c r="O662" s="486"/>
      <c r="P662" s="487"/>
      <c r="Q662" s="486"/>
      <c r="R662" s="487"/>
      <c r="S662" s="486"/>
      <c r="T662" s="487"/>
      <c r="U662" s="486"/>
      <c r="V662" s="487"/>
      <c r="W662" s="486"/>
      <c r="X662" s="487"/>
      <c r="Y662" s="486"/>
      <c r="Z662" s="487"/>
      <c r="AA662" s="402"/>
    </row>
    <row r="663" spans="2:27" x14ac:dyDescent="0.2">
      <c r="B663" s="405"/>
      <c r="C663" s="372"/>
      <c r="D663" s="372"/>
      <c r="E663" s="402"/>
      <c r="F663" s="486"/>
      <c r="G663" s="487"/>
      <c r="H663" s="486"/>
      <c r="I663" s="487"/>
      <c r="J663" s="486"/>
      <c r="K663" s="487"/>
      <c r="L663" s="486"/>
      <c r="M663" s="487"/>
      <c r="N663" s="486"/>
      <c r="O663" s="487"/>
      <c r="P663" s="486"/>
      <c r="Q663" s="487"/>
      <c r="R663" s="486"/>
      <c r="S663" s="487"/>
      <c r="T663" s="486"/>
      <c r="U663" s="487"/>
      <c r="V663" s="486"/>
      <c r="W663" s="487"/>
      <c r="X663" s="486"/>
      <c r="Y663" s="487"/>
      <c r="Z663" s="486"/>
      <c r="AA663" s="487"/>
    </row>
    <row r="664" spans="2:27" x14ac:dyDescent="0.2">
      <c r="B664" s="406"/>
      <c r="C664" s="372"/>
      <c r="D664" s="372"/>
      <c r="E664" s="486"/>
      <c r="F664" s="487"/>
      <c r="G664" s="486"/>
      <c r="H664" s="487"/>
      <c r="I664" s="486"/>
      <c r="J664" s="487"/>
      <c r="K664" s="486"/>
      <c r="L664" s="487"/>
      <c r="M664" s="486"/>
      <c r="N664" s="487"/>
      <c r="O664" s="486"/>
      <c r="P664" s="487"/>
      <c r="Q664" s="486"/>
      <c r="R664" s="487"/>
      <c r="S664" s="486"/>
      <c r="T664" s="487"/>
      <c r="U664" s="486"/>
      <c r="V664" s="487"/>
      <c r="W664" s="486"/>
      <c r="X664" s="487"/>
      <c r="Y664" s="486"/>
      <c r="Z664" s="487"/>
      <c r="AA664" s="402"/>
    </row>
    <row r="665" spans="2:27" x14ac:dyDescent="0.2">
      <c r="B665" s="405"/>
      <c r="C665" s="372"/>
      <c r="D665" s="372"/>
      <c r="E665" s="402"/>
      <c r="F665" s="486"/>
      <c r="G665" s="487"/>
      <c r="H665" s="486"/>
      <c r="I665" s="487"/>
      <c r="J665" s="486"/>
      <c r="K665" s="487"/>
      <c r="L665" s="486"/>
      <c r="M665" s="487"/>
      <c r="N665" s="486"/>
      <c r="O665" s="487"/>
      <c r="P665" s="486"/>
      <c r="Q665" s="487"/>
      <c r="R665" s="486"/>
      <c r="S665" s="487"/>
      <c r="T665" s="486"/>
      <c r="U665" s="487"/>
      <c r="V665" s="486"/>
      <c r="W665" s="487"/>
      <c r="X665" s="486"/>
      <c r="Y665" s="487"/>
      <c r="Z665" s="486"/>
      <c r="AA665" s="487"/>
    </row>
    <row r="666" spans="2:27" x14ac:dyDescent="0.2">
      <c r="B666" s="406"/>
      <c r="C666" s="372"/>
      <c r="D666" s="372"/>
      <c r="E666" s="486"/>
      <c r="F666" s="487"/>
      <c r="G666" s="486"/>
      <c r="H666" s="487"/>
      <c r="I666" s="486"/>
      <c r="J666" s="487"/>
      <c r="K666" s="486"/>
      <c r="L666" s="487"/>
      <c r="M666" s="486"/>
      <c r="N666" s="487"/>
      <c r="O666" s="486"/>
      <c r="P666" s="487"/>
      <c r="Q666" s="486"/>
      <c r="R666" s="487"/>
      <c r="S666" s="486"/>
      <c r="T666" s="487"/>
      <c r="U666" s="486"/>
      <c r="V666" s="487"/>
      <c r="W666" s="486"/>
      <c r="X666" s="487"/>
      <c r="Y666" s="486"/>
      <c r="Z666" s="487"/>
      <c r="AA666" s="402"/>
    </row>
    <row r="667" spans="2:27" x14ac:dyDescent="0.2">
      <c r="B667" s="405"/>
      <c r="C667" s="372"/>
      <c r="D667" s="372"/>
      <c r="E667" s="402"/>
      <c r="F667" s="486"/>
      <c r="G667" s="487"/>
      <c r="H667" s="486"/>
      <c r="I667" s="487"/>
      <c r="J667" s="486"/>
      <c r="K667" s="487"/>
      <c r="L667" s="486"/>
      <c r="M667" s="487"/>
      <c r="N667" s="486"/>
      <c r="O667" s="487"/>
      <c r="P667" s="486"/>
      <c r="Q667" s="487"/>
      <c r="R667" s="486"/>
      <c r="S667" s="487"/>
      <c r="T667" s="486"/>
      <c r="U667" s="487"/>
      <c r="V667" s="486"/>
      <c r="W667" s="487"/>
      <c r="X667" s="486"/>
      <c r="Y667" s="487"/>
      <c r="Z667" s="486"/>
      <c r="AA667" s="487"/>
    </row>
    <row r="668" spans="2:27" x14ac:dyDescent="0.2">
      <c r="B668" s="406"/>
      <c r="C668" s="372"/>
      <c r="D668" s="372"/>
      <c r="E668" s="486"/>
      <c r="F668" s="487"/>
      <c r="G668" s="486"/>
      <c r="H668" s="487"/>
      <c r="I668" s="486"/>
      <c r="J668" s="487"/>
      <c r="K668" s="486"/>
      <c r="L668" s="487"/>
      <c r="M668" s="486"/>
      <c r="N668" s="487"/>
      <c r="O668" s="486"/>
      <c r="P668" s="487"/>
      <c r="Q668" s="486"/>
      <c r="R668" s="487"/>
      <c r="S668" s="486"/>
      <c r="T668" s="487"/>
      <c r="U668" s="486"/>
      <c r="V668" s="487"/>
      <c r="W668" s="486"/>
      <c r="X668" s="487"/>
      <c r="Y668" s="486"/>
      <c r="Z668" s="487"/>
      <c r="AA668" s="402"/>
    </row>
    <row r="669" spans="2:27" x14ac:dyDescent="0.2">
      <c r="B669" s="405"/>
      <c r="C669" s="372"/>
      <c r="D669" s="372"/>
      <c r="E669" s="402"/>
      <c r="F669" s="486"/>
      <c r="G669" s="487"/>
      <c r="H669" s="486"/>
      <c r="I669" s="487"/>
      <c r="J669" s="486"/>
      <c r="K669" s="487"/>
      <c r="L669" s="486"/>
      <c r="M669" s="487"/>
      <c r="N669" s="486"/>
      <c r="O669" s="487"/>
      <c r="P669" s="486"/>
      <c r="Q669" s="487"/>
      <c r="R669" s="486"/>
      <c r="S669" s="487"/>
      <c r="T669" s="486"/>
      <c r="U669" s="487"/>
      <c r="V669" s="486"/>
      <c r="W669" s="487"/>
      <c r="X669" s="486"/>
      <c r="Y669" s="487"/>
      <c r="Z669" s="486"/>
      <c r="AA669" s="487"/>
    </row>
    <row r="670" spans="2:27" x14ac:dyDescent="0.2">
      <c r="B670" s="406"/>
      <c r="C670" s="372"/>
      <c r="D670" s="372"/>
      <c r="E670" s="486"/>
      <c r="F670" s="487"/>
      <c r="G670" s="486"/>
      <c r="H670" s="487"/>
      <c r="I670" s="486"/>
      <c r="J670" s="487"/>
      <c r="K670" s="486"/>
      <c r="L670" s="487"/>
      <c r="M670" s="486"/>
      <c r="N670" s="487"/>
      <c r="O670" s="486"/>
      <c r="P670" s="487"/>
      <c r="Q670" s="486"/>
      <c r="R670" s="487"/>
      <c r="S670" s="486"/>
      <c r="T670" s="487"/>
      <c r="U670" s="486"/>
      <c r="V670" s="487"/>
      <c r="W670" s="486"/>
      <c r="X670" s="487"/>
      <c r="Y670" s="486"/>
      <c r="Z670" s="487"/>
      <c r="AA670" s="402"/>
    </row>
    <row r="671" spans="2:27" x14ac:dyDescent="0.2">
      <c r="B671" s="405"/>
      <c r="C671" s="372"/>
      <c r="D671" s="372"/>
      <c r="E671" s="402"/>
      <c r="F671" s="486"/>
      <c r="G671" s="487"/>
      <c r="H671" s="486"/>
      <c r="I671" s="487"/>
      <c r="J671" s="486"/>
      <c r="K671" s="487"/>
      <c r="L671" s="486"/>
      <c r="M671" s="487"/>
      <c r="N671" s="486"/>
      <c r="O671" s="487"/>
      <c r="P671" s="486"/>
      <c r="Q671" s="487"/>
      <c r="R671" s="486"/>
      <c r="S671" s="487"/>
      <c r="T671" s="486"/>
      <c r="U671" s="487"/>
      <c r="V671" s="486"/>
      <c r="W671" s="487"/>
      <c r="X671" s="486"/>
      <c r="Y671" s="487"/>
      <c r="Z671" s="486"/>
      <c r="AA671" s="487"/>
    </row>
    <row r="672" spans="2:27" x14ac:dyDescent="0.2">
      <c r="B672" s="406"/>
      <c r="C672" s="372"/>
      <c r="D672" s="372"/>
      <c r="E672" s="486"/>
      <c r="F672" s="487"/>
      <c r="G672" s="486"/>
      <c r="H672" s="487"/>
      <c r="I672" s="486"/>
      <c r="J672" s="487"/>
      <c r="K672" s="486"/>
      <c r="L672" s="487"/>
      <c r="M672" s="486"/>
      <c r="N672" s="487"/>
      <c r="O672" s="486"/>
      <c r="P672" s="487"/>
      <c r="Q672" s="486"/>
      <c r="R672" s="487"/>
      <c r="S672" s="486"/>
      <c r="T672" s="487"/>
      <c r="U672" s="486"/>
      <c r="V672" s="487"/>
      <c r="W672" s="486"/>
      <c r="X672" s="487"/>
      <c r="Y672" s="486"/>
      <c r="Z672" s="487"/>
      <c r="AA672" s="402"/>
    </row>
    <row r="673" spans="2:27" x14ac:dyDescent="0.2">
      <c r="B673" s="405"/>
      <c r="C673" s="372"/>
      <c r="D673" s="372"/>
      <c r="E673" s="402"/>
      <c r="F673" s="486"/>
      <c r="G673" s="487"/>
      <c r="H673" s="486"/>
      <c r="I673" s="487"/>
      <c r="J673" s="486"/>
      <c r="K673" s="487"/>
      <c r="L673" s="486"/>
      <c r="M673" s="487"/>
      <c r="N673" s="486"/>
      <c r="O673" s="487"/>
      <c r="P673" s="486"/>
      <c r="Q673" s="487"/>
      <c r="R673" s="486"/>
      <c r="S673" s="487"/>
      <c r="T673" s="486"/>
      <c r="U673" s="487"/>
      <c r="V673" s="486"/>
      <c r="W673" s="487"/>
      <c r="X673" s="486"/>
      <c r="Y673" s="487"/>
      <c r="Z673" s="486"/>
      <c r="AA673" s="487"/>
    </row>
    <row r="674" spans="2:27" x14ac:dyDescent="0.2">
      <c r="B674" s="406"/>
      <c r="C674" s="372"/>
      <c r="D674" s="372"/>
      <c r="E674" s="486"/>
      <c r="F674" s="487"/>
      <c r="G674" s="486"/>
      <c r="H674" s="487"/>
      <c r="I674" s="486"/>
      <c r="J674" s="487"/>
      <c r="K674" s="486"/>
      <c r="L674" s="487"/>
      <c r="M674" s="486"/>
      <c r="N674" s="487"/>
      <c r="O674" s="486"/>
      <c r="P674" s="487"/>
      <c r="Q674" s="486"/>
      <c r="R674" s="487"/>
      <c r="S674" s="486"/>
      <c r="T674" s="487"/>
      <c r="U674" s="486"/>
      <c r="V674" s="487"/>
      <c r="W674" s="486"/>
      <c r="X674" s="487"/>
      <c r="Y674" s="486"/>
      <c r="Z674" s="487"/>
      <c r="AA674" s="402"/>
    </row>
    <row r="675" spans="2:27" x14ac:dyDescent="0.2">
      <c r="B675" s="405"/>
      <c r="C675" s="372"/>
      <c r="D675" s="372"/>
      <c r="E675" s="402"/>
      <c r="F675" s="486"/>
      <c r="G675" s="487"/>
      <c r="H675" s="486"/>
      <c r="I675" s="487"/>
      <c r="J675" s="486"/>
      <c r="K675" s="487"/>
      <c r="L675" s="486"/>
      <c r="M675" s="487"/>
      <c r="N675" s="486"/>
      <c r="O675" s="487"/>
      <c r="P675" s="486"/>
      <c r="Q675" s="487"/>
      <c r="R675" s="486"/>
      <c r="S675" s="487"/>
      <c r="T675" s="486"/>
      <c r="U675" s="487"/>
      <c r="V675" s="486"/>
      <c r="W675" s="487"/>
      <c r="X675" s="486"/>
      <c r="Y675" s="487"/>
      <c r="Z675" s="486"/>
      <c r="AA675" s="487"/>
    </row>
    <row r="676" spans="2:27" x14ac:dyDescent="0.2">
      <c r="B676" s="406"/>
      <c r="C676" s="372"/>
      <c r="D676" s="372"/>
      <c r="E676" s="486"/>
      <c r="F676" s="487"/>
      <c r="G676" s="486"/>
      <c r="H676" s="487"/>
      <c r="I676" s="486"/>
      <c r="J676" s="487"/>
      <c r="K676" s="486"/>
      <c r="L676" s="487"/>
      <c r="M676" s="486"/>
      <c r="N676" s="487"/>
      <c r="O676" s="486"/>
      <c r="P676" s="487"/>
      <c r="Q676" s="486"/>
      <c r="R676" s="487"/>
      <c r="S676" s="486"/>
      <c r="T676" s="487"/>
      <c r="U676" s="486"/>
      <c r="V676" s="487"/>
      <c r="W676" s="486"/>
      <c r="X676" s="487"/>
      <c r="Y676" s="486"/>
      <c r="Z676" s="487"/>
      <c r="AA676" s="402"/>
    </row>
    <row r="677" spans="2:27" x14ac:dyDescent="0.2">
      <c r="B677" s="405"/>
      <c r="C677" s="372"/>
      <c r="D677" s="372"/>
      <c r="E677" s="402"/>
      <c r="F677" s="486"/>
      <c r="G677" s="487"/>
      <c r="H677" s="486"/>
      <c r="I677" s="487"/>
      <c r="J677" s="486"/>
      <c r="K677" s="487"/>
      <c r="L677" s="486"/>
      <c r="M677" s="487"/>
      <c r="N677" s="486"/>
      <c r="O677" s="487"/>
      <c r="P677" s="486"/>
      <c r="Q677" s="487"/>
      <c r="R677" s="486"/>
      <c r="S677" s="487"/>
      <c r="T677" s="486"/>
      <c r="U677" s="487"/>
      <c r="V677" s="486"/>
      <c r="W677" s="487"/>
      <c r="X677" s="486"/>
      <c r="Y677" s="487"/>
      <c r="Z677" s="486"/>
      <c r="AA677" s="487"/>
    </row>
    <row r="678" spans="2:27" x14ac:dyDescent="0.2">
      <c r="B678" s="406"/>
      <c r="C678" s="372"/>
      <c r="D678" s="372"/>
      <c r="E678" s="486"/>
      <c r="F678" s="487"/>
      <c r="G678" s="486"/>
      <c r="H678" s="487"/>
      <c r="I678" s="486"/>
      <c r="J678" s="487"/>
      <c r="K678" s="486"/>
      <c r="L678" s="487"/>
      <c r="M678" s="486"/>
      <c r="N678" s="487"/>
      <c r="O678" s="486"/>
      <c r="P678" s="487"/>
      <c r="Q678" s="486"/>
      <c r="R678" s="487"/>
      <c r="S678" s="486"/>
      <c r="T678" s="487"/>
      <c r="U678" s="486"/>
      <c r="V678" s="487"/>
      <c r="W678" s="486"/>
      <c r="X678" s="487"/>
      <c r="Y678" s="486"/>
      <c r="Z678" s="487"/>
      <c r="AA678" s="402"/>
    </row>
    <row r="679" spans="2:27" x14ac:dyDescent="0.2">
      <c r="B679" s="405"/>
      <c r="C679" s="372"/>
      <c r="D679" s="372"/>
      <c r="E679" s="402"/>
      <c r="F679" s="486"/>
      <c r="G679" s="487"/>
      <c r="H679" s="486"/>
      <c r="I679" s="487"/>
      <c r="J679" s="486"/>
      <c r="K679" s="487"/>
      <c r="L679" s="486"/>
      <c r="M679" s="487"/>
      <c r="N679" s="486"/>
      <c r="O679" s="487"/>
      <c r="P679" s="486"/>
      <c r="Q679" s="487"/>
      <c r="R679" s="486"/>
      <c r="S679" s="487"/>
      <c r="T679" s="486"/>
      <c r="U679" s="487"/>
      <c r="V679" s="486"/>
      <c r="W679" s="487"/>
      <c r="X679" s="486"/>
      <c r="Y679" s="487"/>
      <c r="Z679" s="486"/>
      <c r="AA679" s="487"/>
    </row>
    <row r="680" spans="2:27" x14ac:dyDescent="0.2">
      <c r="B680" s="406"/>
      <c r="C680" s="372"/>
      <c r="D680" s="372"/>
      <c r="E680" s="486"/>
      <c r="F680" s="487"/>
      <c r="G680" s="486"/>
      <c r="H680" s="487"/>
      <c r="I680" s="486"/>
      <c r="J680" s="487"/>
      <c r="K680" s="486"/>
      <c r="L680" s="487"/>
      <c r="M680" s="486"/>
      <c r="N680" s="487"/>
      <c r="O680" s="486"/>
      <c r="P680" s="487"/>
      <c r="Q680" s="486"/>
      <c r="R680" s="487"/>
      <c r="S680" s="486"/>
      <c r="T680" s="487"/>
      <c r="U680" s="486"/>
      <c r="V680" s="487"/>
      <c r="W680" s="486"/>
      <c r="X680" s="487"/>
      <c r="Y680" s="486"/>
      <c r="Z680" s="487"/>
      <c r="AA680" s="402"/>
    </row>
    <row r="681" spans="2:27" x14ac:dyDescent="0.2">
      <c r="B681" s="405"/>
      <c r="C681" s="372"/>
      <c r="D681" s="372"/>
      <c r="E681" s="402"/>
      <c r="F681" s="486"/>
      <c r="G681" s="487"/>
      <c r="H681" s="486"/>
      <c r="I681" s="487"/>
      <c r="J681" s="486"/>
      <c r="K681" s="487"/>
      <c r="L681" s="486"/>
      <c r="M681" s="487"/>
      <c r="N681" s="486"/>
      <c r="O681" s="487"/>
      <c r="P681" s="486"/>
      <c r="Q681" s="487"/>
      <c r="R681" s="486"/>
      <c r="S681" s="487"/>
      <c r="T681" s="486"/>
      <c r="U681" s="487"/>
      <c r="V681" s="486"/>
      <c r="W681" s="487"/>
      <c r="X681" s="486"/>
      <c r="Y681" s="487"/>
      <c r="Z681" s="486"/>
      <c r="AA681" s="487"/>
    </row>
    <row r="682" spans="2:27" x14ac:dyDescent="0.2">
      <c r="B682" s="406"/>
      <c r="C682" s="372"/>
      <c r="D682" s="372"/>
      <c r="E682" s="486"/>
      <c r="F682" s="487"/>
      <c r="G682" s="486"/>
      <c r="H682" s="487"/>
      <c r="I682" s="486"/>
      <c r="J682" s="487"/>
      <c r="K682" s="486"/>
      <c r="L682" s="487"/>
      <c r="M682" s="486"/>
      <c r="N682" s="487"/>
      <c r="O682" s="486"/>
      <c r="P682" s="487"/>
      <c r="Q682" s="486"/>
      <c r="R682" s="487"/>
      <c r="S682" s="486"/>
      <c r="T682" s="487"/>
      <c r="U682" s="486"/>
      <c r="V682" s="487"/>
      <c r="W682" s="486"/>
      <c r="X682" s="487"/>
      <c r="Y682" s="486"/>
      <c r="Z682" s="487"/>
      <c r="AA682" s="402"/>
    </row>
    <row r="683" spans="2:27" x14ac:dyDescent="0.2">
      <c r="B683" s="405"/>
      <c r="C683" s="372"/>
      <c r="D683" s="372"/>
      <c r="E683" s="402"/>
      <c r="F683" s="486"/>
      <c r="G683" s="487"/>
      <c r="H683" s="486"/>
      <c r="I683" s="487"/>
      <c r="J683" s="486"/>
      <c r="K683" s="487"/>
      <c r="L683" s="486"/>
      <c r="M683" s="487"/>
      <c r="N683" s="486"/>
      <c r="O683" s="487"/>
      <c r="P683" s="486"/>
      <c r="Q683" s="487"/>
      <c r="R683" s="486"/>
      <c r="S683" s="487"/>
      <c r="T683" s="486"/>
      <c r="U683" s="487"/>
      <c r="V683" s="486"/>
      <c r="W683" s="487"/>
      <c r="X683" s="486"/>
      <c r="Y683" s="487"/>
      <c r="Z683" s="486"/>
      <c r="AA683" s="487"/>
    </row>
    <row r="684" spans="2:27" x14ac:dyDescent="0.2">
      <c r="B684" s="406"/>
      <c r="C684" s="372"/>
      <c r="D684" s="372"/>
      <c r="E684" s="486"/>
      <c r="F684" s="487"/>
      <c r="G684" s="486"/>
      <c r="H684" s="487"/>
      <c r="I684" s="486"/>
      <c r="J684" s="487"/>
      <c r="K684" s="486"/>
      <c r="L684" s="487"/>
      <c r="M684" s="486"/>
      <c r="N684" s="487"/>
      <c r="O684" s="486"/>
      <c r="P684" s="487"/>
      <c r="Q684" s="486"/>
      <c r="R684" s="487"/>
      <c r="S684" s="486"/>
      <c r="T684" s="487"/>
      <c r="U684" s="486"/>
      <c r="V684" s="487"/>
      <c r="W684" s="486"/>
      <c r="X684" s="487"/>
      <c r="Y684" s="486"/>
      <c r="Z684" s="487"/>
      <c r="AA684" s="402"/>
    </row>
    <row r="685" spans="2:27" x14ac:dyDescent="0.2">
      <c r="B685" s="405"/>
      <c r="C685" s="372"/>
      <c r="D685" s="372"/>
      <c r="E685" s="402"/>
      <c r="F685" s="486"/>
      <c r="G685" s="487"/>
      <c r="H685" s="486"/>
      <c r="I685" s="487"/>
      <c r="J685" s="486"/>
      <c r="K685" s="487"/>
      <c r="L685" s="486"/>
      <c r="M685" s="487"/>
      <c r="N685" s="486"/>
      <c r="O685" s="487"/>
      <c r="P685" s="486"/>
      <c r="Q685" s="487"/>
      <c r="R685" s="486"/>
      <c r="S685" s="487"/>
      <c r="T685" s="486"/>
      <c r="U685" s="487"/>
      <c r="V685" s="486"/>
      <c r="W685" s="487"/>
      <c r="X685" s="486"/>
      <c r="Y685" s="487"/>
      <c r="Z685" s="486"/>
      <c r="AA685" s="487"/>
    </row>
    <row r="686" spans="2:27" x14ac:dyDescent="0.2">
      <c r="B686" s="406"/>
      <c r="C686" s="372"/>
      <c r="D686" s="372"/>
      <c r="E686" s="486"/>
      <c r="F686" s="487"/>
      <c r="G686" s="486"/>
      <c r="H686" s="487"/>
      <c r="I686" s="486"/>
      <c r="J686" s="487"/>
      <c r="K686" s="486"/>
      <c r="L686" s="487"/>
      <c r="M686" s="486"/>
      <c r="N686" s="487"/>
      <c r="O686" s="486"/>
      <c r="P686" s="487"/>
      <c r="Q686" s="486"/>
      <c r="R686" s="487"/>
      <c r="S686" s="486"/>
      <c r="T686" s="487"/>
      <c r="U686" s="486"/>
      <c r="V686" s="487"/>
      <c r="W686" s="486"/>
      <c r="X686" s="487"/>
      <c r="Y686" s="486"/>
      <c r="Z686" s="487"/>
      <c r="AA686" s="402"/>
    </row>
    <row r="687" spans="2:27" x14ac:dyDescent="0.2">
      <c r="B687" s="405"/>
      <c r="C687" s="372"/>
      <c r="D687" s="372"/>
      <c r="E687" s="402"/>
      <c r="F687" s="486"/>
      <c r="G687" s="487"/>
      <c r="H687" s="486"/>
      <c r="I687" s="487"/>
      <c r="J687" s="486"/>
      <c r="K687" s="487"/>
      <c r="L687" s="486"/>
      <c r="M687" s="487"/>
      <c r="N687" s="486"/>
      <c r="O687" s="487"/>
      <c r="P687" s="486"/>
      <c r="Q687" s="487"/>
      <c r="R687" s="486"/>
      <c r="S687" s="487"/>
      <c r="T687" s="486"/>
      <c r="U687" s="487"/>
      <c r="V687" s="486"/>
      <c r="W687" s="487"/>
      <c r="X687" s="486"/>
      <c r="Y687" s="487"/>
      <c r="Z687" s="486"/>
      <c r="AA687" s="487"/>
    </row>
    <row r="688" spans="2:27" x14ac:dyDescent="0.2">
      <c r="B688" s="406"/>
      <c r="C688" s="372"/>
      <c r="D688" s="372"/>
      <c r="E688" s="486"/>
      <c r="F688" s="487"/>
      <c r="G688" s="486"/>
      <c r="H688" s="487"/>
      <c r="I688" s="486"/>
      <c r="J688" s="487"/>
      <c r="K688" s="486"/>
      <c r="L688" s="487"/>
      <c r="M688" s="486"/>
      <c r="N688" s="487"/>
      <c r="O688" s="486"/>
      <c r="P688" s="487"/>
      <c r="Q688" s="486"/>
      <c r="R688" s="487"/>
      <c r="S688" s="486"/>
      <c r="T688" s="487"/>
      <c r="U688" s="486"/>
      <c r="V688" s="487"/>
      <c r="W688" s="486"/>
      <c r="X688" s="487"/>
      <c r="Y688" s="486"/>
      <c r="Z688" s="487"/>
      <c r="AA688" s="402"/>
    </row>
    <row r="689" spans="2:27" x14ac:dyDescent="0.2">
      <c r="B689" s="405"/>
      <c r="C689" s="372"/>
      <c r="D689" s="372"/>
      <c r="E689" s="402"/>
      <c r="F689" s="486"/>
      <c r="G689" s="487"/>
      <c r="H689" s="486"/>
      <c r="I689" s="487"/>
      <c r="J689" s="486"/>
      <c r="K689" s="487"/>
      <c r="L689" s="486"/>
      <c r="M689" s="487"/>
      <c r="N689" s="486"/>
      <c r="O689" s="487"/>
      <c r="P689" s="486"/>
      <c r="Q689" s="487"/>
      <c r="R689" s="486"/>
      <c r="S689" s="487"/>
      <c r="T689" s="486"/>
      <c r="U689" s="487"/>
      <c r="V689" s="486"/>
      <c r="W689" s="487"/>
      <c r="X689" s="486"/>
      <c r="Y689" s="487"/>
      <c r="Z689" s="486"/>
      <c r="AA689" s="487"/>
    </row>
    <row r="690" spans="2:27" x14ac:dyDescent="0.2">
      <c r="B690" s="406"/>
      <c r="C690" s="372"/>
      <c r="D690" s="372"/>
      <c r="E690" s="486"/>
      <c r="F690" s="487"/>
      <c r="G690" s="486"/>
      <c r="H690" s="487"/>
      <c r="I690" s="486"/>
      <c r="J690" s="487"/>
      <c r="K690" s="486"/>
      <c r="L690" s="487"/>
      <c r="M690" s="486"/>
      <c r="N690" s="487"/>
      <c r="O690" s="486"/>
      <c r="P690" s="487"/>
      <c r="Q690" s="486"/>
      <c r="R690" s="487"/>
      <c r="S690" s="486"/>
      <c r="T690" s="487"/>
      <c r="U690" s="486"/>
      <c r="V690" s="487"/>
      <c r="W690" s="486"/>
      <c r="X690" s="487"/>
      <c r="Y690" s="486"/>
      <c r="Z690" s="487"/>
      <c r="AA690" s="402"/>
    </row>
    <row r="691" spans="2:27" x14ac:dyDescent="0.2">
      <c r="B691" s="405"/>
      <c r="C691" s="372"/>
      <c r="D691" s="372"/>
      <c r="E691" s="402"/>
      <c r="F691" s="486"/>
      <c r="G691" s="487"/>
      <c r="H691" s="486"/>
      <c r="I691" s="487"/>
      <c r="J691" s="486"/>
      <c r="K691" s="487"/>
      <c r="L691" s="486"/>
      <c r="M691" s="487"/>
      <c r="N691" s="486"/>
      <c r="O691" s="487"/>
      <c r="P691" s="486"/>
      <c r="Q691" s="487"/>
      <c r="R691" s="486"/>
      <c r="S691" s="487"/>
      <c r="T691" s="486"/>
      <c r="U691" s="487"/>
      <c r="V691" s="486"/>
      <c r="W691" s="487"/>
      <c r="X691" s="486"/>
      <c r="Y691" s="487"/>
      <c r="Z691" s="486"/>
      <c r="AA691" s="487"/>
    </row>
    <row r="692" spans="2:27" x14ac:dyDescent="0.2">
      <c r="B692" s="406"/>
      <c r="C692" s="372"/>
      <c r="D692" s="372"/>
      <c r="E692" s="486"/>
      <c r="F692" s="487"/>
      <c r="G692" s="486"/>
      <c r="H692" s="487"/>
      <c r="I692" s="486"/>
      <c r="J692" s="487"/>
      <c r="K692" s="486"/>
      <c r="L692" s="487"/>
      <c r="M692" s="486"/>
      <c r="N692" s="487"/>
      <c r="O692" s="486"/>
      <c r="P692" s="487"/>
      <c r="Q692" s="486"/>
      <c r="R692" s="487"/>
      <c r="S692" s="486"/>
      <c r="T692" s="487"/>
      <c r="U692" s="486"/>
      <c r="V692" s="487"/>
      <c r="W692" s="486"/>
      <c r="X692" s="487"/>
      <c r="Y692" s="486"/>
      <c r="Z692" s="487"/>
      <c r="AA692" s="402"/>
    </row>
    <row r="693" spans="2:27" x14ac:dyDescent="0.2">
      <c r="B693" s="405"/>
      <c r="C693" s="372"/>
      <c r="D693" s="372"/>
      <c r="E693" s="402"/>
      <c r="F693" s="486"/>
      <c r="G693" s="487"/>
      <c r="H693" s="486"/>
      <c r="I693" s="487"/>
      <c r="J693" s="486"/>
      <c r="K693" s="487"/>
      <c r="L693" s="486"/>
      <c r="M693" s="487"/>
      <c r="N693" s="486"/>
      <c r="O693" s="487"/>
      <c r="P693" s="486"/>
      <c r="Q693" s="487"/>
      <c r="R693" s="486"/>
      <c r="S693" s="487"/>
      <c r="T693" s="486"/>
      <c r="U693" s="487"/>
      <c r="V693" s="486"/>
      <c r="W693" s="487"/>
      <c r="X693" s="486"/>
      <c r="Y693" s="487"/>
      <c r="Z693" s="486"/>
      <c r="AA693" s="487"/>
    </row>
    <row r="694" spans="2:27" x14ac:dyDescent="0.2">
      <c r="B694" s="406"/>
      <c r="C694" s="372"/>
      <c r="D694" s="372"/>
      <c r="E694" s="486"/>
      <c r="F694" s="487"/>
      <c r="G694" s="486"/>
      <c r="H694" s="487"/>
      <c r="I694" s="486"/>
      <c r="J694" s="487"/>
      <c r="K694" s="486"/>
      <c r="L694" s="487"/>
      <c r="M694" s="486"/>
      <c r="N694" s="487"/>
      <c r="O694" s="486"/>
      <c r="P694" s="487"/>
      <c r="Q694" s="486"/>
      <c r="R694" s="487"/>
      <c r="S694" s="486"/>
      <c r="T694" s="487"/>
      <c r="U694" s="486"/>
      <c r="V694" s="487"/>
      <c r="W694" s="486"/>
      <c r="X694" s="487"/>
      <c r="Y694" s="486"/>
      <c r="Z694" s="487"/>
      <c r="AA694" s="402"/>
    </row>
    <row r="695" spans="2:27" x14ac:dyDescent="0.2">
      <c r="B695" s="405"/>
      <c r="C695" s="372"/>
      <c r="D695" s="372"/>
      <c r="E695" s="402"/>
      <c r="F695" s="486"/>
      <c r="G695" s="487"/>
      <c r="H695" s="486"/>
      <c r="I695" s="487"/>
      <c r="J695" s="486"/>
      <c r="K695" s="487"/>
      <c r="L695" s="486"/>
      <c r="M695" s="487"/>
      <c r="N695" s="486"/>
      <c r="O695" s="487"/>
      <c r="P695" s="486"/>
      <c r="Q695" s="487"/>
      <c r="R695" s="486"/>
      <c r="S695" s="487"/>
      <c r="T695" s="486"/>
      <c r="U695" s="487"/>
      <c r="V695" s="486"/>
      <c r="W695" s="487"/>
      <c r="X695" s="486"/>
      <c r="Y695" s="487"/>
      <c r="Z695" s="486"/>
      <c r="AA695" s="487"/>
    </row>
    <row r="696" spans="2:27" x14ac:dyDescent="0.2">
      <c r="B696" s="406"/>
      <c r="C696" s="372"/>
      <c r="D696" s="372"/>
      <c r="E696" s="486"/>
      <c r="F696" s="487"/>
      <c r="G696" s="486"/>
      <c r="H696" s="487"/>
      <c r="I696" s="486"/>
      <c r="J696" s="487"/>
      <c r="K696" s="486"/>
      <c r="L696" s="487"/>
      <c r="M696" s="486"/>
      <c r="N696" s="487"/>
      <c r="O696" s="486"/>
      <c r="P696" s="487"/>
      <c r="Q696" s="486"/>
      <c r="R696" s="487"/>
      <c r="S696" s="486"/>
      <c r="T696" s="487"/>
      <c r="U696" s="486"/>
      <c r="V696" s="487"/>
      <c r="W696" s="486"/>
      <c r="X696" s="487"/>
      <c r="Y696" s="486"/>
      <c r="Z696" s="487"/>
      <c r="AA696" s="402"/>
    </row>
    <row r="697" spans="2:27" x14ac:dyDescent="0.2">
      <c r="B697" s="405"/>
      <c r="C697" s="372"/>
      <c r="D697" s="372"/>
      <c r="E697" s="402"/>
      <c r="F697" s="486"/>
      <c r="G697" s="487"/>
      <c r="H697" s="486"/>
      <c r="I697" s="487"/>
      <c r="J697" s="486"/>
      <c r="K697" s="487"/>
      <c r="L697" s="486"/>
      <c r="M697" s="487"/>
      <c r="N697" s="486"/>
      <c r="O697" s="487"/>
      <c r="P697" s="486"/>
      <c r="Q697" s="487"/>
      <c r="R697" s="486"/>
      <c r="S697" s="487"/>
      <c r="T697" s="486"/>
      <c r="U697" s="487"/>
      <c r="V697" s="486"/>
      <c r="W697" s="487"/>
      <c r="X697" s="486"/>
      <c r="Y697" s="487"/>
      <c r="Z697" s="486"/>
      <c r="AA697" s="487"/>
    </row>
    <row r="698" spans="2:27" x14ac:dyDescent="0.2">
      <c r="B698" s="406"/>
      <c r="C698" s="372"/>
      <c r="D698" s="372"/>
      <c r="E698" s="486"/>
      <c r="F698" s="487"/>
      <c r="G698" s="486"/>
      <c r="H698" s="487"/>
      <c r="I698" s="486"/>
      <c r="J698" s="487"/>
      <c r="K698" s="486"/>
      <c r="L698" s="487"/>
      <c r="M698" s="486"/>
      <c r="N698" s="487"/>
      <c r="O698" s="486"/>
      <c r="P698" s="487"/>
      <c r="Q698" s="486"/>
      <c r="R698" s="487"/>
      <c r="S698" s="486"/>
      <c r="T698" s="487"/>
      <c r="U698" s="486"/>
      <c r="V698" s="487"/>
      <c r="W698" s="486"/>
      <c r="X698" s="487"/>
      <c r="Y698" s="486"/>
      <c r="Z698" s="487"/>
      <c r="AA698" s="402"/>
    </row>
    <row r="699" spans="2:27" x14ac:dyDescent="0.2">
      <c r="B699" s="405"/>
      <c r="C699" s="372"/>
      <c r="D699" s="372"/>
      <c r="E699" s="402"/>
      <c r="F699" s="486"/>
      <c r="G699" s="487"/>
      <c r="H699" s="486"/>
      <c r="I699" s="487"/>
      <c r="J699" s="486"/>
      <c r="K699" s="487"/>
      <c r="L699" s="486"/>
      <c r="M699" s="487"/>
      <c r="N699" s="486"/>
      <c r="O699" s="487"/>
      <c r="P699" s="486"/>
      <c r="Q699" s="487"/>
      <c r="R699" s="486"/>
      <c r="S699" s="487"/>
      <c r="T699" s="486"/>
      <c r="U699" s="487"/>
      <c r="V699" s="486"/>
      <c r="W699" s="487"/>
      <c r="X699" s="486"/>
      <c r="Y699" s="487"/>
      <c r="Z699" s="486"/>
      <c r="AA699" s="487"/>
    </row>
    <row r="700" spans="2:27" x14ac:dyDescent="0.2">
      <c r="B700" s="406"/>
      <c r="C700" s="372"/>
      <c r="D700" s="372"/>
      <c r="E700" s="486"/>
      <c r="F700" s="487"/>
      <c r="G700" s="486"/>
      <c r="H700" s="487"/>
      <c r="I700" s="486"/>
      <c r="J700" s="487"/>
      <c r="K700" s="486"/>
      <c r="L700" s="487"/>
      <c r="M700" s="486"/>
      <c r="N700" s="487"/>
      <c r="O700" s="486"/>
      <c r="P700" s="487"/>
      <c r="Q700" s="486"/>
      <c r="R700" s="487"/>
      <c r="S700" s="486"/>
      <c r="T700" s="487"/>
      <c r="U700" s="486"/>
      <c r="V700" s="487"/>
      <c r="W700" s="486"/>
      <c r="X700" s="487"/>
      <c r="Y700" s="486"/>
      <c r="Z700" s="487"/>
      <c r="AA700" s="402"/>
    </row>
    <row r="701" spans="2:27" x14ac:dyDescent="0.2">
      <c r="B701" s="405"/>
      <c r="C701" s="372"/>
      <c r="D701" s="372"/>
      <c r="E701" s="402"/>
      <c r="F701" s="486"/>
      <c r="G701" s="487"/>
      <c r="H701" s="486"/>
      <c r="I701" s="487"/>
      <c r="J701" s="486"/>
      <c r="K701" s="487"/>
      <c r="L701" s="486"/>
      <c r="M701" s="487"/>
      <c r="N701" s="486"/>
      <c r="O701" s="487"/>
      <c r="P701" s="486"/>
      <c r="Q701" s="487"/>
      <c r="R701" s="486"/>
      <c r="S701" s="487"/>
      <c r="T701" s="486"/>
      <c r="U701" s="487"/>
      <c r="V701" s="486"/>
      <c r="W701" s="487"/>
      <c r="X701" s="486"/>
      <c r="Y701" s="487"/>
      <c r="Z701" s="486"/>
      <c r="AA701" s="487"/>
    </row>
    <row r="702" spans="2:27" x14ac:dyDescent="0.2">
      <c r="B702" s="406"/>
      <c r="C702" s="372"/>
      <c r="D702" s="372"/>
      <c r="E702" s="486"/>
      <c r="F702" s="487"/>
      <c r="G702" s="486"/>
      <c r="H702" s="487"/>
      <c r="I702" s="486"/>
      <c r="J702" s="487"/>
      <c r="K702" s="486"/>
      <c r="L702" s="487"/>
      <c r="M702" s="486"/>
      <c r="N702" s="487"/>
      <c r="O702" s="486"/>
      <c r="P702" s="487"/>
      <c r="Q702" s="486"/>
      <c r="R702" s="487"/>
      <c r="S702" s="486"/>
      <c r="T702" s="487"/>
      <c r="U702" s="486"/>
      <c r="V702" s="487"/>
      <c r="W702" s="486"/>
      <c r="X702" s="487"/>
      <c r="Y702" s="486"/>
      <c r="Z702" s="487"/>
      <c r="AA702" s="402"/>
    </row>
    <row r="703" spans="2:27" x14ac:dyDescent="0.2">
      <c r="B703" s="405"/>
      <c r="C703" s="372"/>
      <c r="D703" s="372"/>
      <c r="E703" s="402"/>
      <c r="F703" s="486"/>
      <c r="G703" s="487"/>
      <c r="H703" s="486"/>
      <c r="I703" s="487"/>
      <c r="J703" s="486"/>
      <c r="K703" s="487"/>
      <c r="L703" s="486"/>
      <c r="M703" s="487"/>
      <c r="N703" s="486"/>
      <c r="O703" s="487"/>
      <c r="P703" s="486"/>
      <c r="Q703" s="487"/>
      <c r="R703" s="486"/>
      <c r="S703" s="487"/>
      <c r="T703" s="486"/>
      <c r="U703" s="487"/>
      <c r="V703" s="486"/>
      <c r="W703" s="487"/>
      <c r="X703" s="486"/>
      <c r="Y703" s="487"/>
      <c r="Z703" s="486"/>
      <c r="AA703" s="487"/>
    </row>
    <row r="704" spans="2:27" x14ac:dyDescent="0.2">
      <c r="B704" s="406"/>
      <c r="C704" s="372"/>
      <c r="D704" s="372"/>
      <c r="E704" s="486"/>
      <c r="F704" s="487"/>
      <c r="G704" s="486"/>
      <c r="H704" s="487"/>
      <c r="I704" s="486"/>
      <c r="J704" s="487"/>
      <c r="K704" s="486"/>
      <c r="L704" s="487"/>
      <c r="M704" s="486"/>
      <c r="N704" s="487"/>
      <c r="O704" s="486"/>
      <c r="P704" s="487"/>
      <c r="Q704" s="486"/>
      <c r="R704" s="487"/>
      <c r="S704" s="486"/>
      <c r="T704" s="487"/>
      <c r="U704" s="486"/>
      <c r="V704" s="487"/>
      <c r="W704" s="486"/>
      <c r="X704" s="487"/>
      <c r="Y704" s="486"/>
      <c r="Z704" s="487"/>
      <c r="AA704" s="402"/>
    </row>
    <row r="705" spans="2:27" x14ac:dyDescent="0.2">
      <c r="B705" s="405"/>
      <c r="C705" s="372"/>
      <c r="D705" s="372"/>
      <c r="E705" s="402"/>
      <c r="F705" s="486"/>
      <c r="G705" s="487"/>
      <c r="H705" s="486"/>
      <c r="I705" s="487"/>
      <c r="J705" s="486"/>
      <c r="K705" s="487"/>
      <c r="L705" s="486"/>
      <c r="M705" s="487"/>
      <c r="N705" s="486"/>
      <c r="O705" s="487"/>
      <c r="P705" s="486"/>
      <c r="Q705" s="487"/>
      <c r="R705" s="486"/>
      <c r="S705" s="487"/>
      <c r="T705" s="486"/>
      <c r="U705" s="487"/>
      <c r="V705" s="486"/>
      <c r="W705" s="487"/>
      <c r="X705" s="486"/>
      <c r="Y705" s="487"/>
      <c r="Z705" s="486"/>
      <c r="AA705" s="487"/>
    </row>
    <row r="706" spans="2:27" x14ac:dyDescent="0.2">
      <c r="B706" s="406"/>
      <c r="C706" s="372"/>
      <c r="D706" s="372"/>
      <c r="E706" s="486"/>
      <c r="F706" s="487"/>
      <c r="G706" s="486"/>
      <c r="H706" s="487"/>
      <c r="I706" s="486"/>
      <c r="J706" s="487"/>
      <c r="K706" s="486"/>
      <c r="L706" s="487"/>
      <c r="M706" s="486"/>
      <c r="N706" s="487"/>
      <c r="O706" s="486"/>
      <c r="P706" s="487"/>
      <c r="Q706" s="486"/>
      <c r="R706" s="487"/>
      <c r="S706" s="486"/>
      <c r="T706" s="487"/>
      <c r="U706" s="486"/>
      <c r="V706" s="487"/>
      <c r="W706" s="486"/>
      <c r="X706" s="487"/>
      <c r="Y706" s="486"/>
      <c r="Z706" s="487"/>
      <c r="AA706" s="402"/>
    </row>
    <row r="707" spans="2:27" x14ac:dyDescent="0.2">
      <c r="B707" s="405"/>
      <c r="C707" s="372"/>
      <c r="D707" s="372"/>
      <c r="E707" s="402"/>
      <c r="F707" s="486"/>
      <c r="G707" s="487"/>
      <c r="H707" s="486"/>
      <c r="I707" s="487"/>
      <c r="J707" s="486"/>
      <c r="K707" s="487"/>
      <c r="L707" s="486"/>
      <c r="M707" s="487"/>
      <c r="N707" s="486"/>
      <c r="O707" s="487"/>
      <c r="P707" s="486"/>
      <c r="Q707" s="487"/>
      <c r="R707" s="486"/>
      <c r="S707" s="487"/>
      <c r="T707" s="486"/>
      <c r="U707" s="487"/>
      <c r="V707" s="486"/>
      <c r="W707" s="487"/>
      <c r="X707" s="486"/>
      <c r="Y707" s="487"/>
      <c r="Z707" s="486"/>
      <c r="AA707" s="487"/>
    </row>
    <row r="708" spans="2:27" x14ac:dyDescent="0.2">
      <c r="B708" s="406"/>
      <c r="C708" s="372"/>
      <c r="D708" s="372"/>
      <c r="E708" s="486"/>
      <c r="F708" s="487"/>
      <c r="G708" s="486"/>
      <c r="H708" s="487"/>
      <c r="I708" s="486"/>
      <c r="J708" s="487"/>
      <c r="K708" s="486"/>
      <c r="L708" s="487"/>
      <c r="M708" s="486"/>
      <c r="N708" s="487"/>
      <c r="O708" s="486"/>
      <c r="P708" s="487"/>
      <c r="Q708" s="486"/>
      <c r="R708" s="487"/>
      <c r="S708" s="486"/>
      <c r="T708" s="487"/>
      <c r="U708" s="486"/>
      <c r="V708" s="487"/>
      <c r="W708" s="486"/>
      <c r="X708" s="487"/>
      <c r="Y708" s="486"/>
      <c r="Z708" s="487"/>
      <c r="AA708" s="402"/>
    </row>
    <row r="709" spans="2:27" x14ac:dyDescent="0.2">
      <c r="B709" s="405"/>
      <c r="C709" s="372"/>
      <c r="D709" s="372"/>
      <c r="E709" s="402"/>
      <c r="F709" s="486"/>
      <c r="G709" s="487"/>
      <c r="H709" s="486"/>
      <c r="I709" s="487"/>
      <c r="J709" s="486"/>
      <c r="K709" s="487"/>
      <c r="L709" s="486"/>
      <c r="M709" s="487"/>
      <c r="N709" s="486"/>
      <c r="O709" s="487"/>
      <c r="P709" s="486"/>
      <c r="Q709" s="487"/>
      <c r="R709" s="486"/>
      <c r="S709" s="487"/>
      <c r="T709" s="486"/>
      <c r="U709" s="487"/>
      <c r="V709" s="486"/>
      <c r="W709" s="487"/>
      <c r="X709" s="486"/>
      <c r="Y709" s="487"/>
      <c r="Z709" s="486"/>
      <c r="AA709" s="487"/>
    </row>
    <row r="710" spans="2:27" x14ac:dyDescent="0.2">
      <c r="B710" s="406"/>
      <c r="C710" s="372"/>
      <c r="D710" s="372"/>
      <c r="E710" s="486"/>
      <c r="F710" s="487"/>
      <c r="G710" s="486"/>
      <c r="H710" s="487"/>
      <c r="I710" s="486"/>
      <c r="J710" s="487"/>
      <c r="K710" s="486"/>
      <c r="L710" s="487"/>
      <c r="M710" s="486"/>
      <c r="N710" s="487"/>
      <c r="O710" s="486"/>
      <c r="P710" s="487"/>
      <c r="Q710" s="486"/>
      <c r="R710" s="487"/>
      <c r="S710" s="486"/>
      <c r="T710" s="487"/>
      <c r="U710" s="486"/>
      <c r="V710" s="487"/>
      <c r="W710" s="486"/>
      <c r="X710" s="487"/>
      <c r="Y710" s="486"/>
      <c r="Z710" s="487"/>
      <c r="AA710" s="402"/>
    </row>
    <row r="711" spans="2:27" x14ac:dyDescent="0.2">
      <c r="B711" s="405"/>
      <c r="C711" s="372"/>
      <c r="D711" s="372"/>
      <c r="E711" s="402"/>
      <c r="F711" s="486"/>
      <c r="G711" s="487"/>
      <c r="H711" s="486"/>
      <c r="I711" s="487"/>
      <c r="J711" s="486"/>
      <c r="K711" s="487"/>
      <c r="L711" s="486"/>
      <c r="M711" s="487"/>
      <c r="N711" s="486"/>
      <c r="O711" s="487"/>
      <c r="P711" s="486"/>
      <c r="Q711" s="487"/>
      <c r="R711" s="486"/>
      <c r="S711" s="487"/>
      <c r="T711" s="486"/>
      <c r="U711" s="487"/>
      <c r="V711" s="486"/>
      <c r="W711" s="487"/>
      <c r="X711" s="486"/>
      <c r="Y711" s="487"/>
      <c r="Z711" s="486"/>
      <c r="AA711" s="487"/>
    </row>
    <row r="712" spans="2:27" x14ac:dyDescent="0.2">
      <c r="B712" s="406"/>
      <c r="C712" s="372"/>
      <c r="D712" s="372"/>
      <c r="E712" s="486"/>
      <c r="F712" s="487"/>
      <c r="G712" s="486"/>
      <c r="H712" s="487"/>
      <c r="I712" s="486"/>
      <c r="J712" s="487"/>
      <c r="K712" s="486"/>
      <c r="L712" s="487"/>
      <c r="M712" s="486"/>
      <c r="N712" s="487"/>
      <c r="O712" s="486"/>
      <c r="P712" s="487"/>
      <c r="Q712" s="486"/>
      <c r="R712" s="487"/>
      <c r="S712" s="486"/>
      <c r="T712" s="487"/>
      <c r="U712" s="486"/>
      <c r="V712" s="487"/>
      <c r="W712" s="486"/>
      <c r="X712" s="487"/>
      <c r="Y712" s="486"/>
      <c r="Z712" s="487"/>
      <c r="AA712" s="402"/>
    </row>
    <row r="713" spans="2:27" x14ac:dyDescent="0.2">
      <c r="B713" s="405"/>
      <c r="C713" s="372"/>
      <c r="D713" s="372"/>
      <c r="E713" s="402"/>
      <c r="F713" s="486"/>
      <c r="G713" s="487"/>
      <c r="H713" s="486"/>
      <c r="I713" s="487"/>
      <c r="J713" s="486"/>
      <c r="K713" s="487"/>
      <c r="L713" s="486"/>
      <c r="M713" s="487"/>
      <c r="N713" s="486"/>
      <c r="O713" s="487"/>
      <c r="P713" s="486"/>
      <c r="Q713" s="487"/>
      <c r="R713" s="486"/>
      <c r="S713" s="487"/>
      <c r="T713" s="486"/>
      <c r="U713" s="487"/>
      <c r="V713" s="486"/>
      <c r="W713" s="487"/>
      <c r="X713" s="486"/>
      <c r="Y713" s="487"/>
      <c r="Z713" s="486"/>
      <c r="AA713" s="487"/>
    </row>
    <row r="714" spans="2:27" x14ac:dyDescent="0.2">
      <c r="B714" s="406"/>
      <c r="C714" s="372"/>
      <c r="D714" s="372"/>
      <c r="E714" s="486"/>
      <c r="F714" s="487"/>
      <c r="G714" s="486"/>
      <c r="H714" s="487"/>
      <c r="I714" s="486"/>
      <c r="J714" s="487"/>
      <c r="K714" s="486"/>
      <c r="L714" s="487"/>
      <c r="M714" s="486"/>
      <c r="N714" s="487"/>
      <c r="O714" s="486"/>
      <c r="P714" s="487"/>
      <c r="Q714" s="486"/>
      <c r="R714" s="487"/>
      <c r="S714" s="486"/>
      <c r="T714" s="487"/>
      <c r="U714" s="486"/>
      <c r="V714" s="487"/>
      <c r="W714" s="486"/>
      <c r="X714" s="487"/>
      <c r="Y714" s="486"/>
      <c r="Z714" s="487"/>
      <c r="AA714" s="402"/>
    </row>
    <row r="715" spans="2:27" x14ac:dyDescent="0.2">
      <c r="B715" s="405"/>
      <c r="C715" s="372"/>
      <c r="D715" s="372"/>
      <c r="E715" s="402"/>
      <c r="F715" s="486"/>
      <c r="G715" s="487"/>
      <c r="H715" s="486"/>
      <c r="I715" s="487"/>
      <c r="J715" s="486"/>
      <c r="K715" s="487"/>
      <c r="L715" s="486"/>
      <c r="M715" s="487"/>
      <c r="N715" s="486"/>
      <c r="O715" s="487"/>
      <c r="P715" s="486"/>
      <c r="Q715" s="487"/>
      <c r="R715" s="486"/>
      <c r="S715" s="487"/>
      <c r="T715" s="486"/>
      <c r="U715" s="487"/>
      <c r="V715" s="486"/>
      <c r="W715" s="487"/>
      <c r="X715" s="486"/>
      <c r="Y715" s="487"/>
      <c r="Z715" s="486"/>
      <c r="AA715" s="487"/>
    </row>
    <row r="716" spans="2:27" x14ac:dyDescent="0.2">
      <c r="B716" s="406"/>
      <c r="C716" s="372"/>
      <c r="D716" s="372"/>
      <c r="E716" s="486"/>
      <c r="F716" s="487"/>
      <c r="G716" s="486"/>
      <c r="H716" s="487"/>
      <c r="I716" s="486"/>
      <c r="J716" s="487"/>
      <c r="K716" s="486"/>
      <c r="L716" s="487"/>
      <c r="M716" s="486"/>
      <c r="N716" s="487"/>
      <c r="O716" s="486"/>
      <c r="P716" s="487"/>
      <c r="Q716" s="486"/>
      <c r="R716" s="487"/>
      <c r="S716" s="486"/>
      <c r="T716" s="487"/>
      <c r="U716" s="486"/>
      <c r="V716" s="487"/>
      <c r="W716" s="486"/>
      <c r="X716" s="487"/>
      <c r="Y716" s="486"/>
      <c r="Z716" s="487"/>
      <c r="AA716" s="402"/>
    </row>
    <row r="717" spans="2:27" x14ac:dyDescent="0.2">
      <c r="B717" s="405"/>
      <c r="C717" s="372"/>
      <c r="D717" s="372"/>
      <c r="E717" s="402"/>
      <c r="F717" s="486"/>
      <c r="G717" s="487"/>
      <c r="H717" s="486"/>
      <c r="I717" s="487"/>
      <c r="J717" s="486"/>
      <c r="K717" s="487"/>
      <c r="L717" s="486"/>
      <c r="M717" s="487"/>
      <c r="N717" s="486"/>
      <c r="O717" s="487"/>
      <c r="P717" s="486"/>
      <c r="Q717" s="487"/>
      <c r="R717" s="486"/>
      <c r="S717" s="487"/>
      <c r="T717" s="486"/>
      <c r="U717" s="487"/>
      <c r="V717" s="486"/>
      <c r="W717" s="487"/>
      <c r="X717" s="486"/>
      <c r="Y717" s="487"/>
      <c r="Z717" s="486"/>
      <c r="AA717" s="487"/>
    </row>
    <row r="718" spans="2:27" x14ac:dyDescent="0.2">
      <c r="B718" s="406"/>
      <c r="C718" s="372"/>
      <c r="D718" s="372"/>
      <c r="E718" s="486"/>
      <c r="F718" s="487"/>
      <c r="G718" s="486"/>
      <c r="H718" s="487"/>
      <c r="I718" s="486"/>
      <c r="J718" s="487"/>
      <c r="K718" s="486"/>
      <c r="L718" s="487"/>
      <c r="M718" s="486"/>
      <c r="N718" s="487"/>
      <c r="O718" s="486"/>
      <c r="P718" s="487"/>
      <c r="Q718" s="486"/>
      <c r="R718" s="487"/>
      <c r="S718" s="486"/>
      <c r="T718" s="487"/>
      <c r="U718" s="486"/>
      <c r="V718" s="487"/>
      <c r="W718" s="486"/>
      <c r="X718" s="487"/>
      <c r="Y718" s="486"/>
      <c r="Z718" s="487"/>
      <c r="AA718" s="402"/>
    </row>
    <row r="719" spans="2:27" x14ac:dyDescent="0.2">
      <c r="B719" s="405"/>
      <c r="C719" s="372"/>
      <c r="D719" s="372"/>
      <c r="E719" s="402"/>
      <c r="F719" s="486"/>
      <c r="G719" s="487"/>
      <c r="H719" s="486"/>
      <c r="I719" s="487"/>
      <c r="J719" s="486"/>
      <c r="K719" s="487"/>
      <c r="L719" s="486"/>
      <c r="M719" s="487"/>
      <c r="N719" s="486"/>
      <c r="O719" s="487"/>
      <c r="P719" s="486"/>
      <c r="Q719" s="487"/>
      <c r="R719" s="486"/>
      <c r="S719" s="487"/>
      <c r="T719" s="486"/>
      <c r="U719" s="487"/>
      <c r="V719" s="486"/>
      <c r="W719" s="487"/>
      <c r="X719" s="486"/>
      <c r="Y719" s="487"/>
      <c r="Z719" s="486"/>
      <c r="AA719" s="487"/>
    </row>
    <row r="720" spans="2:27" x14ac:dyDescent="0.2">
      <c r="B720" s="406"/>
      <c r="C720" s="372"/>
      <c r="D720" s="372"/>
      <c r="E720" s="486"/>
      <c r="F720" s="487"/>
      <c r="G720" s="486"/>
      <c r="H720" s="487"/>
      <c r="I720" s="486"/>
      <c r="J720" s="487"/>
      <c r="K720" s="486"/>
      <c r="L720" s="487"/>
      <c r="M720" s="486"/>
      <c r="N720" s="487"/>
      <c r="O720" s="486"/>
      <c r="P720" s="487"/>
      <c r="Q720" s="486"/>
      <c r="R720" s="487"/>
      <c r="S720" s="486"/>
      <c r="T720" s="487"/>
      <c r="U720" s="486"/>
      <c r="V720" s="487"/>
      <c r="W720" s="486"/>
      <c r="X720" s="487"/>
      <c r="Y720" s="486"/>
      <c r="Z720" s="487"/>
      <c r="AA720" s="402"/>
    </row>
    <row r="721" spans="2:27" x14ac:dyDescent="0.2">
      <c r="B721" s="405"/>
      <c r="C721" s="372"/>
      <c r="D721" s="372"/>
      <c r="E721" s="402"/>
      <c r="F721" s="486"/>
      <c r="G721" s="487"/>
      <c r="H721" s="486"/>
      <c r="I721" s="487"/>
      <c r="J721" s="486"/>
      <c r="K721" s="487"/>
      <c r="L721" s="486"/>
      <c r="M721" s="487"/>
      <c r="N721" s="486"/>
      <c r="O721" s="487"/>
      <c r="P721" s="486"/>
      <c r="Q721" s="487"/>
      <c r="R721" s="486"/>
      <c r="S721" s="487"/>
      <c r="T721" s="486"/>
      <c r="U721" s="487"/>
      <c r="V721" s="486"/>
      <c r="W721" s="487"/>
      <c r="X721" s="486"/>
      <c r="Y721" s="487"/>
      <c r="Z721" s="486"/>
      <c r="AA721" s="487"/>
    </row>
    <row r="722" spans="2:27" x14ac:dyDescent="0.2">
      <c r="B722" s="406"/>
      <c r="C722" s="372"/>
      <c r="D722" s="372"/>
      <c r="E722" s="486"/>
      <c r="F722" s="487"/>
      <c r="G722" s="486"/>
      <c r="H722" s="487"/>
      <c r="I722" s="486"/>
      <c r="J722" s="487"/>
      <c r="K722" s="486"/>
      <c r="L722" s="487"/>
      <c r="M722" s="486"/>
      <c r="N722" s="487"/>
      <c r="O722" s="486"/>
      <c r="P722" s="487"/>
      <c r="Q722" s="486"/>
      <c r="R722" s="487"/>
      <c r="S722" s="486"/>
      <c r="T722" s="487"/>
      <c r="U722" s="486"/>
      <c r="V722" s="487"/>
      <c r="W722" s="486"/>
      <c r="X722" s="487"/>
      <c r="Y722" s="486"/>
      <c r="Z722" s="487"/>
      <c r="AA722" s="402"/>
    </row>
    <row r="723" spans="2:27" x14ac:dyDescent="0.2">
      <c r="B723" s="405"/>
      <c r="C723" s="372"/>
      <c r="D723" s="372"/>
      <c r="E723" s="402"/>
      <c r="F723" s="486"/>
      <c r="G723" s="487"/>
      <c r="H723" s="486"/>
      <c r="I723" s="487"/>
      <c r="J723" s="486"/>
      <c r="K723" s="487"/>
      <c r="L723" s="486"/>
      <c r="M723" s="487"/>
      <c r="N723" s="486"/>
      <c r="O723" s="487"/>
      <c r="P723" s="486"/>
      <c r="Q723" s="487"/>
      <c r="R723" s="486"/>
      <c r="S723" s="487"/>
      <c r="T723" s="486"/>
      <c r="U723" s="487"/>
      <c r="V723" s="486"/>
      <c r="W723" s="487"/>
      <c r="X723" s="486"/>
      <c r="Y723" s="487"/>
      <c r="Z723" s="486"/>
      <c r="AA723" s="487"/>
    </row>
    <row r="724" spans="2:27" x14ac:dyDescent="0.2">
      <c r="B724" s="406"/>
      <c r="C724" s="372"/>
      <c r="D724" s="372"/>
      <c r="E724" s="486"/>
      <c r="F724" s="487"/>
      <c r="G724" s="486"/>
      <c r="H724" s="487"/>
      <c r="I724" s="486"/>
      <c r="J724" s="487"/>
      <c r="K724" s="486"/>
      <c r="L724" s="487"/>
      <c r="M724" s="486"/>
      <c r="N724" s="487"/>
      <c r="O724" s="486"/>
      <c r="P724" s="487"/>
      <c r="Q724" s="486"/>
      <c r="R724" s="487"/>
      <c r="S724" s="486"/>
      <c r="T724" s="487"/>
      <c r="U724" s="486"/>
      <c r="V724" s="487"/>
      <c r="W724" s="486"/>
      <c r="X724" s="487"/>
      <c r="Y724" s="486"/>
      <c r="Z724" s="487"/>
      <c r="AA724" s="402"/>
    </row>
    <row r="725" spans="2:27" x14ac:dyDescent="0.2">
      <c r="B725" s="405"/>
      <c r="C725" s="372"/>
      <c r="D725" s="372"/>
      <c r="E725" s="402"/>
      <c r="F725" s="486"/>
      <c r="G725" s="487"/>
      <c r="H725" s="486"/>
      <c r="I725" s="487"/>
      <c r="J725" s="486"/>
      <c r="K725" s="487"/>
      <c r="L725" s="486"/>
      <c r="M725" s="487"/>
      <c r="N725" s="486"/>
      <c r="O725" s="487"/>
      <c r="P725" s="486"/>
      <c r="Q725" s="487"/>
      <c r="R725" s="486"/>
      <c r="S725" s="487"/>
      <c r="T725" s="486"/>
      <c r="U725" s="487"/>
      <c r="V725" s="486"/>
      <c r="W725" s="487"/>
      <c r="X725" s="486"/>
      <c r="Y725" s="487"/>
      <c r="Z725" s="486"/>
      <c r="AA725" s="487"/>
    </row>
    <row r="726" spans="2:27" x14ac:dyDescent="0.2">
      <c r="B726" s="406"/>
      <c r="C726" s="372"/>
      <c r="D726" s="372"/>
      <c r="E726" s="486"/>
      <c r="F726" s="487"/>
      <c r="G726" s="486"/>
      <c r="H726" s="487"/>
      <c r="I726" s="486"/>
      <c r="J726" s="487"/>
      <c r="K726" s="486"/>
      <c r="L726" s="487"/>
      <c r="M726" s="486"/>
      <c r="N726" s="487"/>
      <c r="O726" s="486"/>
      <c r="P726" s="487"/>
      <c r="Q726" s="486"/>
      <c r="R726" s="487"/>
      <c r="S726" s="486"/>
      <c r="T726" s="487"/>
      <c r="U726" s="486"/>
      <c r="V726" s="487"/>
      <c r="W726" s="486"/>
      <c r="X726" s="487"/>
      <c r="Y726" s="486"/>
      <c r="Z726" s="487"/>
      <c r="AA726" s="402"/>
    </row>
    <row r="727" spans="2:27" x14ac:dyDescent="0.2">
      <c r="B727" s="405"/>
      <c r="C727" s="372"/>
      <c r="D727" s="372"/>
      <c r="E727" s="402"/>
      <c r="F727" s="486"/>
      <c r="G727" s="487"/>
      <c r="H727" s="486"/>
      <c r="I727" s="487"/>
      <c r="J727" s="486"/>
      <c r="K727" s="487"/>
      <c r="L727" s="486"/>
      <c r="M727" s="487"/>
      <c r="N727" s="486"/>
      <c r="O727" s="487"/>
      <c r="P727" s="486"/>
      <c r="Q727" s="487"/>
      <c r="R727" s="486"/>
      <c r="S727" s="487"/>
      <c r="T727" s="486"/>
      <c r="U727" s="487"/>
      <c r="V727" s="486"/>
      <c r="W727" s="487"/>
      <c r="X727" s="486"/>
      <c r="Y727" s="487"/>
      <c r="Z727" s="486"/>
      <c r="AA727" s="487"/>
    </row>
    <row r="728" spans="2:27" x14ac:dyDescent="0.2">
      <c r="B728" s="406"/>
      <c r="C728" s="372"/>
      <c r="D728" s="372"/>
      <c r="E728" s="486"/>
      <c r="F728" s="487"/>
      <c r="G728" s="486"/>
      <c r="H728" s="487"/>
      <c r="I728" s="486"/>
      <c r="J728" s="487"/>
      <c r="K728" s="486"/>
      <c r="L728" s="487"/>
      <c r="M728" s="486"/>
      <c r="N728" s="487"/>
      <c r="O728" s="486"/>
      <c r="P728" s="487"/>
      <c r="Q728" s="486"/>
      <c r="R728" s="487"/>
      <c r="S728" s="486"/>
      <c r="T728" s="487"/>
      <c r="U728" s="486"/>
      <c r="V728" s="487"/>
      <c r="W728" s="486"/>
      <c r="X728" s="487"/>
      <c r="Y728" s="486"/>
      <c r="Z728" s="487"/>
      <c r="AA728" s="402"/>
    </row>
    <row r="729" spans="2:27" x14ac:dyDescent="0.2">
      <c r="B729" s="405"/>
      <c r="C729" s="372"/>
      <c r="D729" s="372"/>
      <c r="E729" s="402"/>
      <c r="F729" s="486"/>
      <c r="G729" s="487"/>
      <c r="H729" s="486"/>
      <c r="I729" s="487"/>
      <c r="J729" s="486"/>
      <c r="K729" s="487"/>
      <c r="L729" s="486"/>
      <c r="M729" s="487"/>
      <c r="N729" s="486"/>
      <c r="O729" s="487"/>
      <c r="P729" s="486"/>
      <c r="Q729" s="487"/>
      <c r="R729" s="486"/>
      <c r="S729" s="487"/>
      <c r="T729" s="486"/>
      <c r="U729" s="487"/>
      <c r="V729" s="486"/>
      <c r="W729" s="487"/>
      <c r="X729" s="486"/>
      <c r="Y729" s="487"/>
      <c r="Z729" s="486"/>
      <c r="AA729" s="487"/>
    </row>
    <row r="730" spans="2:27" x14ac:dyDescent="0.2">
      <c r="B730" s="406"/>
      <c r="C730" s="372"/>
      <c r="D730" s="372"/>
      <c r="E730" s="486"/>
      <c r="F730" s="487"/>
      <c r="G730" s="486"/>
      <c r="H730" s="487"/>
      <c r="I730" s="486"/>
      <c r="J730" s="487"/>
      <c r="K730" s="486"/>
      <c r="L730" s="487"/>
      <c r="M730" s="486"/>
      <c r="N730" s="487"/>
      <c r="O730" s="486"/>
      <c r="P730" s="487"/>
      <c r="Q730" s="486"/>
      <c r="R730" s="487"/>
      <c r="S730" s="486"/>
      <c r="T730" s="487"/>
      <c r="U730" s="486"/>
      <c r="V730" s="487"/>
      <c r="W730" s="486"/>
      <c r="X730" s="487"/>
      <c r="Y730" s="486"/>
      <c r="Z730" s="487"/>
      <c r="AA730" s="402"/>
    </row>
    <row r="731" spans="2:27" x14ac:dyDescent="0.2">
      <c r="B731" s="405"/>
      <c r="C731" s="372"/>
      <c r="D731" s="372"/>
      <c r="E731" s="402"/>
      <c r="F731" s="486"/>
      <c r="G731" s="487"/>
      <c r="H731" s="486"/>
      <c r="I731" s="487"/>
      <c r="J731" s="486"/>
      <c r="K731" s="487"/>
      <c r="L731" s="486"/>
      <c r="M731" s="487"/>
      <c r="N731" s="486"/>
      <c r="O731" s="487"/>
      <c r="P731" s="486"/>
      <c r="Q731" s="487"/>
      <c r="R731" s="486"/>
      <c r="S731" s="487"/>
      <c r="T731" s="486"/>
      <c r="U731" s="487"/>
      <c r="V731" s="486"/>
      <c r="W731" s="487"/>
      <c r="X731" s="486"/>
      <c r="Y731" s="487"/>
      <c r="Z731" s="486"/>
      <c r="AA731" s="487"/>
    </row>
    <row r="732" spans="2:27" x14ac:dyDescent="0.2">
      <c r="B732" s="406"/>
      <c r="C732" s="372"/>
      <c r="D732" s="372"/>
      <c r="E732" s="486"/>
      <c r="F732" s="487"/>
      <c r="G732" s="486"/>
      <c r="H732" s="487"/>
      <c r="I732" s="486"/>
      <c r="J732" s="487"/>
      <c r="K732" s="486"/>
      <c r="L732" s="487"/>
      <c r="M732" s="486"/>
      <c r="N732" s="487"/>
      <c r="O732" s="486"/>
      <c r="P732" s="487"/>
      <c r="Q732" s="486"/>
      <c r="R732" s="487"/>
      <c r="S732" s="486"/>
      <c r="T732" s="487"/>
      <c r="U732" s="486"/>
      <c r="V732" s="487"/>
      <c r="W732" s="486"/>
      <c r="X732" s="487"/>
      <c r="Y732" s="486"/>
      <c r="Z732" s="487"/>
      <c r="AA732" s="402"/>
    </row>
    <row r="733" spans="2:27" x14ac:dyDescent="0.2">
      <c r="B733" s="405"/>
      <c r="C733" s="372"/>
      <c r="D733" s="372"/>
      <c r="E733" s="402"/>
      <c r="F733" s="486"/>
      <c r="G733" s="487"/>
      <c r="H733" s="486"/>
      <c r="I733" s="487"/>
      <c r="J733" s="486"/>
      <c r="K733" s="487"/>
      <c r="L733" s="486"/>
      <c r="M733" s="487"/>
      <c r="N733" s="486"/>
      <c r="O733" s="487"/>
      <c r="P733" s="486"/>
      <c r="Q733" s="487"/>
      <c r="R733" s="486"/>
      <c r="S733" s="487"/>
      <c r="T733" s="486"/>
      <c r="U733" s="487"/>
      <c r="V733" s="486"/>
      <c r="W733" s="487"/>
      <c r="X733" s="486"/>
      <c r="Y733" s="487"/>
      <c r="Z733" s="486"/>
      <c r="AA733" s="487"/>
    </row>
    <row r="734" spans="2:27" x14ac:dyDescent="0.2">
      <c r="B734" s="406"/>
      <c r="C734" s="372"/>
      <c r="D734" s="372"/>
      <c r="E734" s="486"/>
      <c r="F734" s="487"/>
      <c r="G734" s="486"/>
      <c r="H734" s="487"/>
      <c r="I734" s="486"/>
      <c r="J734" s="487"/>
      <c r="K734" s="486"/>
      <c r="L734" s="487"/>
      <c r="M734" s="486"/>
      <c r="N734" s="487"/>
      <c r="O734" s="486"/>
      <c r="P734" s="487"/>
      <c r="Q734" s="486"/>
      <c r="R734" s="487"/>
      <c r="S734" s="486"/>
      <c r="T734" s="487"/>
      <c r="U734" s="486"/>
      <c r="V734" s="487"/>
      <c r="W734" s="486"/>
      <c r="X734" s="487"/>
      <c r="Y734" s="486"/>
      <c r="Z734" s="487"/>
      <c r="AA734" s="402"/>
    </row>
    <row r="735" spans="2:27" x14ac:dyDescent="0.2">
      <c r="B735" s="405"/>
      <c r="C735" s="372"/>
      <c r="D735" s="372"/>
      <c r="E735" s="402"/>
      <c r="F735" s="486"/>
      <c r="G735" s="487"/>
      <c r="H735" s="486"/>
      <c r="I735" s="487"/>
      <c r="J735" s="486"/>
      <c r="K735" s="487"/>
      <c r="L735" s="486"/>
      <c r="M735" s="487"/>
      <c r="N735" s="486"/>
      <c r="O735" s="487"/>
      <c r="P735" s="486"/>
      <c r="Q735" s="487"/>
      <c r="R735" s="486"/>
      <c r="S735" s="487"/>
      <c r="T735" s="486"/>
      <c r="U735" s="487"/>
      <c r="V735" s="486"/>
      <c r="W735" s="487"/>
      <c r="X735" s="486"/>
      <c r="Y735" s="487"/>
      <c r="Z735" s="486"/>
      <c r="AA735" s="487"/>
    </row>
    <row r="736" spans="2:27" x14ac:dyDescent="0.2">
      <c r="B736" s="406"/>
      <c r="C736" s="372"/>
      <c r="D736" s="372"/>
      <c r="E736" s="486"/>
      <c r="F736" s="487"/>
      <c r="G736" s="486"/>
      <c r="H736" s="487"/>
      <c r="I736" s="486"/>
      <c r="J736" s="487"/>
      <c r="K736" s="486"/>
      <c r="L736" s="487"/>
      <c r="M736" s="486"/>
      <c r="N736" s="487"/>
      <c r="O736" s="486"/>
      <c r="P736" s="487"/>
      <c r="Q736" s="486"/>
      <c r="R736" s="487"/>
      <c r="S736" s="486"/>
      <c r="T736" s="487"/>
      <c r="U736" s="486"/>
      <c r="V736" s="487"/>
      <c r="W736" s="486"/>
      <c r="X736" s="487"/>
      <c r="Y736" s="486"/>
      <c r="Z736" s="487"/>
      <c r="AA736" s="402"/>
    </row>
    <row r="737" spans="2:27" x14ac:dyDescent="0.2">
      <c r="B737" s="405"/>
      <c r="C737" s="372"/>
      <c r="D737" s="372"/>
      <c r="E737" s="402"/>
      <c r="F737" s="486"/>
      <c r="G737" s="487"/>
      <c r="H737" s="486"/>
      <c r="I737" s="487"/>
      <c r="J737" s="486"/>
      <c r="K737" s="487"/>
      <c r="L737" s="486"/>
      <c r="M737" s="487"/>
      <c r="N737" s="486"/>
      <c r="O737" s="487"/>
      <c r="P737" s="486"/>
      <c r="Q737" s="487"/>
      <c r="R737" s="486"/>
      <c r="S737" s="487"/>
      <c r="T737" s="486"/>
      <c r="U737" s="487"/>
      <c r="V737" s="486"/>
      <c r="W737" s="487"/>
      <c r="X737" s="486"/>
      <c r="Y737" s="487"/>
      <c r="Z737" s="486"/>
      <c r="AA737" s="487"/>
    </row>
    <row r="738" spans="2:27" x14ac:dyDescent="0.2">
      <c r="B738" s="406"/>
      <c r="C738" s="372"/>
      <c r="D738" s="372"/>
      <c r="E738" s="486"/>
      <c r="F738" s="487"/>
      <c r="G738" s="486"/>
      <c r="H738" s="487"/>
      <c r="I738" s="486"/>
      <c r="J738" s="487"/>
      <c r="K738" s="486"/>
      <c r="L738" s="487"/>
      <c r="M738" s="486"/>
      <c r="N738" s="487"/>
      <c r="O738" s="486"/>
      <c r="P738" s="487"/>
      <c r="Q738" s="486"/>
      <c r="R738" s="487"/>
      <c r="S738" s="486"/>
      <c r="T738" s="487"/>
      <c r="U738" s="486"/>
      <c r="V738" s="487"/>
      <c r="W738" s="486"/>
      <c r="X738" s="487"/>
      <c r="Y738" s="486"/>
      <c r="Z738" s="487"/>
      <c r="AA738" s="402"/>
    </row>
    <row r="739" spans="2:27" x14ac:dyDescent="0.2">
      <c r="B739" s="405"/>
      <c r="C739" s="372"/>
      <c r="D739" s="372"/>
      <c r="E739" s="402"/>
      <c r="F739" s="486"/>
      <c r="G739" s="487"/>
      <c r="H739" s="486"/>
      <c r="I739" s="487"/>
      <c r="J739" s="486"/>
      <c r="K739" s="487"/>
      <c r="L739" s="486"/>
      <c r="M739" s="487"/>
      <c r="N739" s="486"/>
      <c r="O739" s="487"/>
      <c r="P739" s="486"/>
      <c r="Q739" s="487"/>
      <c r="R739" s="486"/>
      <c r="S739" s="487"/>
      <c r="T739" s="486"/>
      <c r="U739" s="487"/>
      <c r="V739" s="486"/>
      <c r="W739" s="487"/>
      <c r="X739" s="486"/>
      <c r="Y739" s="487"/>
      <c r="Z739" s="486"/>
      <c r="AA739" s="487"/>
    </row>
    <row r="740" spans="2:27" x14ac:dyDescent="0.2">
      <c r="B740" s="406"/>
      <c r="C740" s="372"/>
      <c r="D740" s="372"/>
      <c r="E740" s="486"/>
      <c r="F740" s="487"/>
      <c r="G740" s="486"/>
      <c r="H740" s="487"/>
      <c r="I740" s="486"/>
      <c r="J740" s="487"/>
      <c r="K740" s="486"/>
      <c r="L740" s="487"/>
      <c r="M740" s="486"/>
      <c r="N740" s="487"/>
      <c r="O740" s="486"/>
      <c r="P740" s="487"/>
      <c r="Q740" s="486"/>
      <c r="R740" s="487"/>
      <c r="S740" s="486"/>
      <c r="T740" s="487"/>
      <c r="U740" s="486"/>
      <c r="V740" s="487"/>
      <c r="W740" s="486"/>
      <c r="X740" s="487"/>
      <c r="Y740" s="486"/>
      <c r="Z740" s="487"/>
      <c r="AA740" s="402"/>
    </row>
    <row r="741" spans="2:27" x14ac:dyDescent="0.2">
      <c r="B741" s="405"/>
      <c r="C741" s="372"/>
      <c r="D741" s="372"/>
      <c r="E741" s="402"/>
      <c r="F741" s="486"/>
      <c r="G741" s="487"/>
      <c r="H741" s="486"/>
      <c r="I741" s="487"/>
      <c r="J741" s="486"/>
      <c r="K741" s="487"/>
      <c r="L741" s="486"/>
      <c r="M741" s="487"/>
      <c r="N741" s="486"/>
      <c r="O741" s="487"/>
      <c r="P741" s="486"/>
      <c r="Q741" s="487"/>
      <c r="R741" s="486"/>
      <c r="S741" s="487"/>
      <c r="T741" s="486"/>
      <c r="U741" s="487"/>
      <c r="V741" s="486"/>
      <c r="W741" s="487"/>
      <c r="X741" s="486"/>
      <c r="Y741" s="487"/>
      <c r="Z741" s="486"/>
      <c r="AA741" s="487"/>
    </row>
    <row r="742" spans="2:27" x14ac:dyDescent="0.2">
      <c r="B742" s="406"/>
      <c r="C742" s="372"/>
      <c r="D742" s="372"/>
      <c r="E742" s="486"/>
      <c r="F742" s="487"/>
      <c r="G742" s="486"/>
      <c r="H742" s="487"/>
      <c r="I742" s="486"/>
      <c r="J742" s="487"/>
      <c r="K742" s="486"/>
      <c r="L742" s="487"/>
      <c r="M742" s="486"/>
      <c r="N742" s="487"/>
      <c r="O742" s="486"/>
      <c r="P742" s="487"/>
      <c r="Q742" s="486"/>
      <c r="R742" s="487"/>
      <c r="S742" s="486"/>
      <c r="T742" s="487"/>
      <c r="U742" s="486"/>
      <c r="V742" s="487"/>
      <c r="W742" s="486"/>
      <c r="X742" s="487"/>
      <c r="Y742" s="486"/>
      <c r="Z742" s="487"/>
      <c r="AA742" s="402"/>
    </row>
    <row r="743" spans="2:27" x14ac:dyDescent="0.2">
      <c r="B743" s="405"/>
      <c r="C743" s="372"/>
      <c r="D743" s="372"/>
      <c r="E743" s="402"/>
      <c r="F743" s="486"/>
      <c r="G743" s="487"/>
      <c r="H743" s="486"/>
      <c r="I743" s="487"/>
      <c r="J743" s="486"/>
      <c r="K743" s="487"/>
      <c r="L743" s="486"/>
      <c r="M743" s="487"/>
      <c r="N743" s="486"/>
      <c r="O743" s="487"/>
      <c r="P743" s="486"/>
      <c r="Q743" s="487"/>
      <c r="R743" s="486"/>
      <c r="S743" s="487"/>
      <c r="T743" s="486"/>
      <c r="U743" s="487"/>
      <c r="V743" s="486"/>
      <c r="W743" s="487"/>
      <c r="X743" s="486"/>
      <c r="Y743" s="487"/>
      <c r="Z743" s="486"/>
      <c r="AA743" s="487"/>
    </row>
    <row r="744" spans="2:27" x14ac:dyDescent="0.2">
      <c r="B744" s="406"/>
      <c r="C744" s="372"/>
      <c r="D744" s="372"/>
      <c r="E744" s="486"/>
      <c r="F744" s="487"/>
      <c r="G744" s="486"/>
      <c r="H744" s="487"/>
      <c r="I744" s="486"/>
      <c r="J744" s="487"/>
      <c r="K744" s="486"/>
      <c r="L744" s="487"/>
      <c r="M744" s="486"/>
      <c r="N744" s="487"/>
      <c r="O744" s="486"/>
      <c r="P744" s="487"/>
      <c r="Q744" s="486"/>
      <c r="R744" s="487"/>
      <c r="S744" s="486"/>
      <c r="T744" s="487"/>
      <c r="U744" s="486"/>
      <c r="V744" s="487"/>
      <c r="W744" s="486"/>
      <c r="X744" s="487"/>
      <c r="Y744" s="486"/>
      <c r="Z744" s="487"/>
      <c r="AA744" s="402"/>
    </row>
    <row r="745" spans="2:27" x14ac:dyDescent="0.2">
      <c r="B745" s="405"/>
      <c r="C745" s="372"/>
      <c r="D745" s="372"/>
      <c r="E745" s="402"/>
      <c r="F745" s="486"/>
      <c r="G745" s="487"/>
      <c r="H745" s="486"/>
      <c r="I745" s="487"/>
      <c r="J745" s="486"/>
      <c r="K745" s="487"/>
      <c r="L745" s="486"/>
      <c r="M745" s="487"/>
      <c r="N745" s="486"/>
      <c r="O745" s="487"/>
      <c r="P745" s="486"/>
      <c r="Q745" s="487"/>
      <c r="R745" s="486"/>
      <c r="S745" s="487"/>
      <c r="T745" s="486"/>
      <c r="U745" s="487"/>
      <c r="V745" s="486"/>
      <c r="W745" s="487"/>
      <c r="X745" s="486"/>
      <c r="Y745" s="487"/>
      <c r="Z745" s="486"/>
      <c r="AA745" s="487"/>
    </row>
    <row r="746" spans="2:27" x14ac:dyDescent="0.2">
      <c r="B746" s="406"/>
      <c r="C746" s="372"/>
      <c r="D746" s="372"/>
      <c r="E746" s="486"/>
      <c r="F746" s="487"/>
      <c r="G746" s="486"/>
      <c r="H746" s="487"/>
      <c r="I746" s="486"/>
      <c r="J746" s="487"/>
      <c r="K746" s="486"/>
      <c r="L746" s="487"/>
      <c r="M746" s="486"/>
      <c r="N746" s="487"/>
      <c r="O746" s="486"/>
      <c r="P746" s="487"/>
      <c r="Q746" s="486"/>
      <c r="R746" s="487"/>
      <c r="S746" s="486"/>
      <c r="T746" s="487"/>
      <c r="U746" s="486"/>
      <c r="V746" s="487"/>
      <c r="W746" s="486"/>
      <c r="X746" s="487"/>
      <c r="Y746" s="486"/>
      <c r="Z746" s="487"/>
      <c r="AA746" s="402"/>
    </row>
    <row r="747" spans="2:27" x14ac:dyDescent="0.2">
      <c r="B747" s="405"/>
      <c r="C747" s="372"/>
      <c r="D747" s="372"/>
      <c r="E747" s="402"/>
      <c r="F747" s="486"/>
      <c r="G747" s="487"/>
      <c r="H747" s="486"/>
      <c r="I747" s="487"/>
      <c r="J747" s="486"/>
      <c r="K747" s="487"/>
      <c r="L747" s="486"/>
      <c r="M747" s="487"/>
      <c r="N747" s="486"/>
      <c r="O747" s="487"/>
      <c r="P747" s="486"/>
      <c r="Q747" s="487"/>
      <c r="R747" s="486"/>
      <c r="S747" s="487"/>
      <c r="T747" s="486"/>
      <c r="U747" s="487"/>
      <c r="V747" s="486"/>
      <c r="W747" s="487"/>
      <c r="X747" s="486"/>
      <c r="Y747" s="487"/>
      <c r="Z747" s="486"/>
      <c r="AA747" s="487"/>
    </row>
    <row r="748" spans="2:27" x14ac:dyDescent="0.2">
      <c r="B748" s="406"/>
      <c r="C748" s="372"/>
      <c r="D748" s="372"/>
      <c r="E748" s="486"/>
      <c r="F748" s="487"/>
      <c r="G748" s="486"/>
      <c r="H748" s="487"/>
      <c r="I748" s="486"/>
      <c r="J748" s="487"/>
      <c r="K748" s="486"/>
      <c r="L748" s="487"/>
      <c r="M748" s="486"/>
      <c r="N748" s="487"/>
      <c r="O748" s="486"/>
      <c r="P748" s="487"/>
      <c r="Q748" s="486"/>
      <c r="R748" s="487"/>
      <c r="S748" s="486"/>
      <c r="T748" s="487"/>
      <c r="U748" s="486"/>
      <c r="V748" s="487"/>
      <c r="W748" s="486"/>
      <c r="X748" s="487"/>
      <c r="Y748" s="486"/>
      <c r="Z748" s="487"/>
      <c r="AA748" s="402"/>
    </row>
    <row r="749" spans="2:27" x14ac:dyDescent="0.2">
      <c r="B749" s="405"/>
      <c r="C749" s="372"/>
      <c r="D749" s="372"/>
      <c r="E749" s="402"/>
      <c r="F749" s="486"/>
      <c r="G749" s="487"/>
      <c r="H749" s="486"/>
      <c r="I749" s="487"/>
      <c r="J749" s="486"/>
      <c r="K749" s="487"/>
      <c r="L749" s="486"/>
      <c r="M749" s="487"/>
      <c r="N749" s="486"/>
      <c r="O749" s="487"/>
      <c r="P749" s="486"/>
      <c r="Q749" s="487"/>
      <c r="R749" s="486"/>
      <c r="S749" s="487"/>
      <c r="T749" s="486"/>
      <c r="U749" s="487"/>
      <c r="V749" s="486"/>
      <c r="W749" s="487"/>
      <c r="X749" s="486"/>
      <c r="Y749" s="487"/>
      <c r="Z749" s="486"/>
      <c r="AA749" s="487"/>
    </row>
    <row r="750" spans="2:27" x14ac:dyDescent="0.2">
      <c r="B750" s="406"/>
      <c r="C750" s="372"/>
      <c r="D750" s="372"/>
      <c r="E750" s="486"/>
      <c r="F750" s="487"/>
      <c r="G750" s="486"/>
      <c r="H750" s="487"/>
      <c r="I750" s="486"/>
      <c r="J750" s="487"/>
      <c r="K750" s="486"/>
      <c r="L750" s="487"/>
      <c r="M750" s="486"/>
      <c r="N750" s="487"/>
      <c r="O750" s="486"/>
      <c r="P750" s="487"/>
      <c r="Q750" s="486"/>
      <c r="R750" s="487"/>
      <c r="S750" s="486"/>
      <c r="T750" s="487"/>
      <c r="U750" s="486"/>
      <c r="V750" s="487"/>
      <c r="W750" s="486"/>
      <c r="X750" s="487"/>
      <c r="Y750" s="486"/>
      <c r="Z750" s="487"/>
      <c r="AA750" s="402"/>
    </row>
    <row r="751" spans="2:27" x14ac:dyDescent="0.2">
      <c r="B751" s="405"/>
      <c r="C751" s="372"/>
      <c r="D751" s="372"/>
      <c r="E751" s="402"/>
      <c r="F751" s="486"/>
      <c r="G751" s="487"/>
      <c r="H751" s="486"/>
      <c r="I751" s="487"/>
      <c r="J751" s="486"/>
      <c r="K751" s="487"/>
      <c r="L751" s="486"/>
      <c r="M751" s="487"/>
      <c r="N751" s="486"/>
      <c r="O751" s="487"/>
      <c r="P751" s="486"/>
      <c r="Q751" s="487"/>
      <c r="R751" s="486"/>
      <c r="S751" s="487"/>
      <c r="T751" s="486"/>
      <c r="U751" s="487"/>
      <c r="V751" s="486"/>
      <c r="W751" s="487"/>
      <c r="X751" s="486"/>
      <c r="Y751" s="487"/>
      <c r="Z751" s="486"/>
      <c r="AA751" s="487"/>
    </row>
    <row r="752" spans="2:27" x14ac:dyDescent="0.2">
      <c r="B752" s="406"/>
      <c r="C752" s="372"/>
      <c r="D752" s="372"/>
      <c r="E752" s="486"/>
      <c r="F752" s="487"/>
      <c r="G752" s="486"/>
      <c r="H752" s="487"/>
      <c r="I752" s="486"/>
      <c r="J752" s="487"/>
      <c r="K752" s="486"/>
      <c r="L752" s="487"/>
      <c r="M752" s="486"/>
      <c r="N752" s="487"/>
      <c r="O752" s="486"/>
      <c r="P752" s="487"/>
      <c r="Q752" s="486"/>
      <c r="R752" s="487"/>
      <c r="S752" s="486"/>
      <c r="T752" s="487"/>
      <c r="U752" s="486"/>
      <c r="V752" s="487"/>
      <c r="W752" s="486"/>
      <c r="X752" s="487"/>
      <c r="Y752" s="486"/>
      <c r="Z752" s="487"/>
      <c r="AA752" s="402"/>
    </row>
    <row r="753" spans="2:27" x14ac:dyDescent="0.2">
      <c r="B753" s="405"/>
      <c r="C753" s="372"/>
      <c r="D753" s="372"/>
      <c r="E753" s="402"/>
      <c r="F753" s="486"/>
      <c r="G753" s="487"/>
      <c r="H753" s="486"/>
      <c r="I753" s="487"/>
      <c r="J753" s="486"/>
      <c r="K753" s="487"/>
      <c r="L753" s="486"/>
      <c r="M753" s="487"/>
      <c r="N753" s="486"/>
      <c r="O753" s="487"/>
      <c r="P753" s="486"/>
      <c r="Q753" s="487"/>
      <c r="R753" s="486"/>
      <c r="S753" s="487"/>
      <c r="T753" s="486"/>
      <c r="U753" s="487"/>
      <c r="V753" s="486"/>
      <c r="W753" s="487"/>
      <c r="X753" s="486"/>
      <c r="Y753" s="487"/>
      <c r="Z753" s="486"/>
      <c r="AA753" s="487"/>
    </row>
    <row r="754" spans="2:27" x14ac:dyDescent="0.2">
      <c r="B754" s="406"/>
      <c r="C754" s="372"/>
      <c r="D754" s="372"/>
      <c r="E754" s="486"/>
      <c r="F754" s="487"/>
      <c r="G754" s="486"/>
      <c r="H754" s="487"/>
      <c r="I754" s="486"/>
      <c r="J754" s="487"/>
      <c r="K754" s="486"/>
      <c r="L754" s="487"/>
      <c r="M754" s="486"/>
      <c r="N754" s="487"/>
      <c r="O754" s="486"/>
      <c r="P754" s="487"/>
      <c r="Q754" s="486"/>
      <c r="R754" s="487"/>
      <c r="S754" s="486"/>
      <c r="T754" s="487"/>
      <c r="U754" s="486"/>
      <c r="V754" s="487"/>
      <c r="W754" s="486"/>
      <c r="X754" s="487"/>
      <c r="Y754" s="486"/>
      <c r="Z754" s="487"/>
      <c r="AA754" s="402"/>
    </row>
    <row r="755" spans="2:27" x14ac:dyDescent="0.2">
      <c r="B755" s="405"/>
      <c r="C755" s="372"/>
      <c r="D755" s="372"/>
      <c r="E755" s="402"/>
      <c r="F755" s="486"/>
      <c r="G755" s="487"/>
      <c r="H755" s="486"/>
      <c r="I755" s="487"/>
      <c r="J755" s="486"/>
      <c r="K755" s="487"/>
      <c r="L755" s="486"/>
      <c r="M755" s="487"/>
      <c r="N755" s="486"/>
      <c r="O755" s="487"/>
      <c r="P755" s="486"/>
      <c r="Q755" s="487"/>
      <c r="R755" s="486"/>
      <c r="S755" s="487"/>
      <c r="T755" s="486"/>
      <c r="U755" s="487"/>
      <c r="V755" s="486"/>
      <c r="W755" s="487"/>
      <c r="X755" s="486"/>
      <c r="Y755" s="487"/>
      <c r="Z755" s="486"/>
      <c r="AA755" s="487"/>
    </row>
    <row r="756" spans="2:27" x14ac:dyDescent="0.2">
      <c r="B756" s="406"/>
      <c r="C756" s="372"/>
      <c r="D756" s="372"/>
      <c r="E756" s="486"/>
      <c r="F756" s="487"/>
      <c r="G756" s="486"/>
      <c r="H756" s="487"/>
      <c r="I756" s="486"/>
      <c r="J756" s="487"/>
      <c r="K756" s="486"/>
      <c r="L756" s="487"/>
      <c r="M756" s="486"/>
      <c r="N756" s="487"/>
      <c r="O756" s="486"/>
      <c r="P756" s="487"/>
      <c r="Q756" s="486"/>
      <c r="R756" s="487"/>
      <c r="S756" s="486"/>
      <c r="T756" s="487"/>
      <c r="U756" s="486"/>
      <c r="V756" s="487"/>
      <c r="W756" s="486"/>
      <c r="X756" s="487"/>
      <c r="Y756" s="486"/>
      <c r="Z756" s="487"/>
      <c r="AA756" s="402"/>
    </row>
    <row r="757" spans="2:27" x14ac:dyDescent="0.2">
      <c r="B757" s="405"/>
      <c r="C757" s="372"/>
      <c r="D757" s="372"/>
      <c r="E757" s="402"/>
      <c r="F757" s="486"/>
      <c r="G757" s="487"/>
      <c r="H757" s="486"/>
      <c r="I757" s="487"/>
      <c r="J757" s="486"/>
      <c r="K757" s="487"/>
      <c r="L757" s="486"/>
      <c r="M757" s="487"/>
      <c r="N757" s="486"/>
      <c r="O757" s="487"/>
      <c r="P757" s="486"/>
      <c r="Q757" s="487"/>
      <c r="R757" s="486"/>
      <c r="S757" s="487"/>
      <c r="T757" s="486"/>
      <c r="U757" s="487"/>
      <c r="V757" s="486"/>
      <c r="W757" s="487"/>
      <c r="X757" s="486"/>
      <c r="Y757" s="487"/>
      <c r="Z757" s="486"/>
      <c r="AA757" s="487"/>
    </row>
    <row r="758" spans="2:27" x14ac:dyDescent="0.2">
      <c r="B758" s="406"/>
      <c r="C758" s="372"/>
      <c r="D758" s="372"/>
      <c r="E758" s="486"/>
      <c r="F758" s="487"/>
      <c r="G758" s="486"/>
      <c r="H758" s="487"/>
      <c r="I758" s="486"/>
      <c r="J758" s="487"/>
      <c r="K758" s="486"/>
      <c r="L758" s="487"/>
      <c r="M758" s="486"/>
      <c r="N758" s="487"/>
      <c r="O758" s="486"/>
      <c r="P758" s="487"/>
      <c r="Q758" s="486"/>
      <c r="R758" s="487"/>
      <c r="S758" s="486"/>
      <c r="T758" s="487"/>
      <c r="U758" s="486"/>
      <c r="V758" s="487"/>
      <c r="W758" s="486"/>
      <c r="X758" s="487"/>
      <c r="Y758" s="486"/>
      <c r="Z758" s="487"/>
      <c r="AA758" s="402"/>
    </row>
    <row r="759" spans="2:27" x14ac:dyDescent="0.2">
      <c r="B759" s="405"/>
      <c r="C759" s="372"/>
      <c r="D759" s="372"/>
      <c r="E759" s="402"/>
      <c r="F759" s="486"/>
      <c r="G759" s="487"/>
      <c r="H759" s="486"/>
      <c r="I759" s="487"/>
      <c r="J759" s="486"/>
      <c r="K759" s="487"/>
      <c r="L759" s="486"/>
      <c r="M759" s="487"/>
      <c r="N759" s="486"/>
      <c r="O759" s="487"/>
      <c r="P759" s="486"/>
      <c r="Q759" s="487"/>
      <c r="R759" s="486"/>
      <c r="S759" s="487"/>
      <c r="T759" s="486"/>
      <c r="U759" s="487"/>
      <c r="V759" s="486"/>
      <c r="W759" s="487"/>
      <c r="X759" s="486"/>
      <c r="Y759" s="487"/>
      <c r="Z759" s="486"/>
      <c r="AA759" s="487"/>
    </row>
    <row r="760" spans="2:27" x14ac:dyDescent="0.2">
      <c r="B760" s="406"/>
      <c r="C760" s="372"/>
      <c r="D760" s="372"/>
      <c r="E760" s="486"/>
      <c r="F760" s="487"/>
      <c r="G760" s="486"/>
      <c r="H760" s="487"/>
      <c r="I760" s="486"/>
      <c r="J760" s="487"/>
      <c r="K760" s="486"/>
      <c r="L760" s="487"/>
      <c r="M760" s="486"/>
      <c r="N760" s="487"/>
      <c r="O760" s="486"/>
      <c r="P760" s="487"/>
      <c r="Q760" s="486"/>
      <c r="R760" s="487"/>
      <c r="S760" s="486"/>
      <c r="T760" s="487"/>
      <c r="U760" s="486"/>
      <c r="V760" s="487"/>
      <c r="W760" s="486"/>
      <c r="X760" s="487"/>
      <c r="Y760" s="486"/>
      <c r="Z760" s="487"/>
      <c r="AA760" s="402"/>
    </row>
    <row r="761" spans="2:27" x14ac:dyDescent="0.2">
      <c r="B761" s="405"/>
      <c r="C761" s="372"/>
      <c r="D761" s="372"/>
      <c r="E761" s="402"/>
      <c r="F761" s="486"/>
      <c r="G761" s="487"/>
      <c r="H761" s="486"/>
      <c r="I761" s="487"/>
      <c r="J761" s="486"/>
      <c r="K761" s="487"/>
      <c r="L761" s="486"/>
      <c r="M761" s="487"/>
      <c r="N761" s="486"/>
      <c r="O761" s="487"/>
      <c r="P761" s="486"/>
      <c r="Q761" s="487"/>
      <c r="R761" s="486"/>
      <c r="S761" s="487"/>
      <c r="T761" s="486"/>
      <c r="U761" s="487"/>
      <c r="V761" s="486"/>
      <c r="W761" s="487"/>
      <c r="X761" s="486"/>
      <c r="Y761" s="487"/>
      <c r="Z761" s="486"/>
      <c r="AA761" s="487"/>
    </row>
    <row r="762" spans="2:27" x14ac:dyDescent="0.2">
      <c r="B762" s="406"/>
      <c r="C762" s="372"/>
      <c r="D762" s="372"/>
      <c r="E762" s="486"/>
      <c r="F762" s="487"/>
      <c r="G762" s="486"/>
      <c r="H762" s="487"/>
      <c r="I762" s="486"/>
      <c r="J762" s="487"/>
      <c r="K762" s="486"/>
      <c r="L762" s="487"/>
      <c r="M762" s="486"/>
      <c r="N762" s="487"/>
      <c r="O762" s="486"/>
      <c r="P762" s="487"/>
      <c r="Q762" s="486"/>
      <c r="R762" s="487"/>
      <c r="S762" s="486"/>
      <c r="T762" s="487"/>
      <c r="U762" s="486"/>
      <c r="V762" s="487"/>
      <c r="W762" s="486"/>
      <c r="X762" s="487"/>
      <c r="Y762" s="486"/>
      <c r="Z762" s="487"/>
      <c r="AA762" s="402"/>
    </row>
    <row r="763" spans="2:27" x14ac:dyDescent="0.2">
      <c r="B763" s="405"/>
      <c r="C763" s="372"/>
      <c r="D763" s="372"/>
      <c r="E763" s="402"/>
      <c r="F763" s="486"/>
      <c r="G763" s="487"/>
      <c r="H763" s="486"/>
      <c r="I763" s="487"/>
      <c r="J763" s="486"/>
      <c r="K763" s="487"/>
      <c r="L763" s="486"/>
      <c r="M763" s="487"/>
      <c r="N763" s="486"/>
      <c r="O763" s="487"/>
      <c r="P763" s="486"/>
      <c r="Q763" s="487"/>
      <c r="R763" s="486"/>
      <c r="S763" s="487"/>
      <c r="T763" s="486"/>
      <c r="U763" s="487"/>
      <c r="V763" s="486"/>
      <c r="W763" s="487"/>
      <c r="X763" s="486"/>
      <c r="Y763" s="487"/>
      <c r="Z763" s="486"/>
      <c r="AA763" s="487"/>
    </row>
    <row r="764" spans="2:27" x14ac:dyDescent="0.2">
      <c r="B764" s="406"/>
      <c r="C764" s="372"/>
      <c r="D764" s="372"/>
      <c r="E764" s="486"/>
      <c r="F764" s="487"/>
      <c r="G764" s="486"/>
      <c r="H764" s="487"/>
      <c r="I764" s="486"/>
      <c r="J764" s="487"/>
      <c r="K764" s="486"/>
      <c r="L764" s="487"/>
      <c r="M764" s="486"/>
      <c r="N764" s="487"/>
      <c r="O764" s="486"/>
      <c r="P764" s="487"/>
      <c r="Q764" s="486"/>
      <c r="R764" s="487"/>
      <c r="S764" s="486"/>
      <c r="T764" s="487"/>
      <c r="U764" s="486"/>
      <c r="V764" s="487"/>
      <c r="W764" s="486"/>
      <c r="X764" s="487"/>
      <c r="Y764" s="486"/>
      <c r="Z764" s="487"/>
      <c r="AA764" s="402"/>
    </row>
    <row r="765" spans="2:27" x14ac:dyDescent="0.2">
      <c r="B765" s="405"/>
      <c r="C765" s="372"/>
      <c r="D765" s="372"/>
      <c r="E765" s="402"/>
      <c r="F765" s="486"/>
      <c r="G765" s="487"/>
      <c r="H765" s="486"/>
      <c r="I765" s="487"/>
      <c r="J765" s="486"/>
      <c r="K765" s="487"/>
      <c r="L765" s="486"/>
      <c r="M765" s="487"/>
      <c r="N765" s="486"/>
      <c r="O765" s="487"/>
      <c r="P765" s="486"/>
      <c r="Q765" s="487"/>
      <c r="R765" s="486"/>
      <c r="S765" s="487"/>
      <c r="T765" s="486"/>
      <c r="U765" s="487"/>
      <c r="V765" s="486"/>
      <c r="W765" s="487"/>
      <c r="X765" s="486"/>
      <c r="Y765" s="487"/>
      <c r="Z765" s="486"/>
      <c r="AA765" s="487"/>
    </row>
    <row r="766" spans="2:27" x14ac:dyDescent="0.2">
      <c r="B766" s="406"/>
      <c r="C766" s="372"/>
      <c r="D766" s="372"/>
      <c r="E766" s="486"/>
      <c r="F766" s="487"/>
      <c r="G766" s="486"/>
      <c r="H766" s="487"/>
      <c r="I766" s="486"/>
      <c r="J766" s="487"/>
      <c r="K766" s="486"/>
      <c r="L766" s="487"/>
      <c r="M766" s="486"/>
      <c r="N766" s="487"/>
      <c r="O766" s="486"/>
      <c r="P766" s="487"/>
      <c r="Q766" s="486"/>
      <c r="R766" s="487"/>
      <c r="S766" s="486"/>
      <c r="T766" s="487"/>
      <c r="U766" s="486"/>
      <c r="V766" s="487"/>
      <c r="W766" s="486"/>
      <c r="X766" s="487"/>
      <c r="Y766" s="486"/>
      <c r="Z766" s="487"/>
      <c r="AA766" s="402"/>
    </row>
    <row r="767" spans="2:27" x14ac:dyDescent="0.2">
      <c r="B767" s="405"/>
      <c r="C767" s="372"/>
      <c r="D767" s="372"/>
      <c r="E767" s="402"/>
      <c r="F767" s="486"/>
      <c r="G767" s="487"/>
      <c r="H767" s="486"/>
      <c r="I767" s="487"/>
      <c r="J767" s="486"/>
      <c r="K767" s="487"/>
      <c r="L767" s="486"/>
      <c r="M767" s="487"/>
      <c r="N767" s="486"/>
      <c r="O767" s="487"/>
      <c r="P767" s="486"/>
      <c r="Q767" s="487"/>
      <c r="R767" s="486"/>
      <c r="S767" s="487"/>
      <c r="T767" s="486"/>
      <c r="U767" s="487"/>
      <c r="V767" s="486"/>
      <c r="W767" s="487"/>
      <c r="X767" s="486"/>
      <c r="Y767" s="487"/>
      <c r="Z767" s="486"/>
      <c r="AA767" s="487"/>
    </row>
    <row r="768" spans="2:27" x14ac:dyDescent="0.2">
      <c r="B768" s="406"/>
      <c r="C768" s="372"/>
      <c r="D768" s="372"/>
      <c r="E768" s="486"/>
      <c r="F768" s="487"/>
      <c r="G768" s="486"/>
      <c r="H768" s="487"/>
      <c r="I768" s="486"/>
      <c r="J768" s="487"/>
      <c r="K768" s="486"/>
      <c r="L768" s="487"/>
      <c r="M768" s="486"/>
      <c r="N768" s="487"/>
      <c r="O768" s="486"/>
      <c r="P768" s="487"/>
      <c r="Q768" s="486"/>
      <c r="R768" s="487"/>
      <c r="S768" s="486"/>
      <c r="T768" s="487"/>
      <c r="U768" s="486"/>
      <c r="V768" s="487"/>
      <c r="W768" s="486"/>
      <c r="X768" s="487"/>
      <c r="Y768" s="486"/>
      <c r="Z768" s="487"/>
      <c r="AA768" s="402"/>
    </row>
    <row r="769" spans="2:27" x14ac:dyDescent="0.2">
      <c r="B769" s="405"/>
      <c r="C769" s="372"/>
      <c r="D769" s="372"/>
      <c r="E769" s="402"/>
      <c r="F769" s="486"/>
      <c r="G769" s="487"/>
      <c r="H769" s="486"/>
      <c r="I769" s="487"/>
      <c r="J769" s="486"/>
      <c r="K769" s="487"/>
      <c r="L769" s="486"/>
      <c r="M769" s="487"/>
      <c r="N769" s="486"/>
      <c r="O769" s="487"/>
      <c r="P769" s="486"/>
      <c r="Q769" s="487"/>
      <c r="R769" s="486"/>
      <c r="S769" s="487"/>
      <c r="T769" s="486"/>
      <c r="U769" s="487"/>
      <c r="V769" s="486"/>
      <c r="W769" s="487"/>
      <c r="X769" s="486"/>
      <c r="Y769" s="487"/>
      <c r="Z769" s="486"/>
      <c r="AA769" s="487"/>
    </row>
    <row r="770" spans="2:27" x14ac:dyDescent="0.2">
      <c r="B770" s="406"/>
      <c r="C770" s="372"/>
      <c r="D770" s="372"/>
      <c r="E770" s="486"/>
      <c r="F770" s="487"/>
      <c r="G770" s="486"/>
      <c r="H770" s="487"/>
      <c r="I770" s="486"/>
      <c r="J770" s="487"/>
      <c r="K770" s="486"/>
      <c r="L770" s="487"/>
      <c r="M770" s="486"/>
      <c r="N770" s="487"/>
      <c r="O770" s="486"/>
      <c r="P770" s="487"/>
      <c r="Q770" s="486"/>
      <c r="R770" s="487"/>
      <c r="S770" s="486"/>
      <c r="T770" s="487"/>
      <c r="U770" s="486"/>
      <c r="V770" s="487"/>
      <c r="W770" s="486"/>
      <c r="X770" s="487"/>
      <c r="Y770" s="486"/>
      <c r="Z770" s="487"/>
      <c r="AA770" s="402"/>
    </row>
    <row r="771" spans="2:27" x14ac:dyDescent="0.2">
      <c r="B771" s="405"/>
      <c r="C771" s="372"/>
      <c r="D771" s="372"/>
      <c r="E771" s="402"/>
      <c r="F771" s="486"/>
      <c r="G771" s="487"/>
      <c r="H771" s="486"/>
      <c r="I771" s="487"/>
      <c r="J771" s="486"/>
      <c r="K771" s="487"/>
      <c r="L771" s="486"/>
      <c r="M771" s="487"/>
      <c r="N771" s="486"/>
      <c r="O771" s="487"/>
      <c r="P771" s="486"/>
      <c r="Q771" s="487"/>
      <c r="R771" s="486"/>
      <c r="S771" s="487"/>
      <c r="T771" s="486"/>
      <c r="U771" s="487"/>
      <c r="V771" s="486"/>
      <c r="W771" s="487"/>
      <c r="X771" s="486"/>
      <c r="Y771" s="487"/>
      <c r="Z771" s="486"/>
      <c r="AA771" s="487"/>
    </row>
    <row r="772" spans="2:27" x14ac:dyDescent="0.2">
      <c r="B772" s="406"/>
      <c r="C772" s="372"/>
      <c r="D772" s="372"/>
      <c r="E772" s="486"/>
      <c r="F772" s="487"/>
      <c r="G772" s="486"/>
      <c r="H772" s="487"/>
      <c r="I772" s="486"/>
      <c r="J772" s="487"/>
      <c r="K772" s="486"/>
      <c r="L772" s="487"/>
      <c r="M772" s="486"/>
      <c r="N772" s="487"/>
      <c r="O772" s="486"/>
      <c r="P772" s="487"/>
      <c r="Q772" s="486"/>
      <c r="R772" s="487"/>
      <c r="S772" s="486"/>
      <c r="T772" s="487"/>
      <c r="U772" s="486"/>
      <c r="V772" s="487"/>
      <c r="W772" s="486"/>
      <c r="X772" s="487"/>
      <c r="Y772" s="486"/>
      <c r="Z772" s="487"/>
      <c r="AA772" s="402"/>
    </row>
    <row r="773" spans="2:27" x14ac:dyDescent="0.2">
      <c r="B773" s="405"/>
      <c r="C773" s="372"/>
      <c r="D773" s="372"/>
      <c r="E773" s="402"/>
      <c r="F773" s="486"/>
      <c r="G773" s="487"/>
      <c r="H773" s="486"/>
      <c r="I773" s="487"/>
      <c r="J773" s="486"/>
      <c r="K773" s="487"/>
      <c r="L773" s="486"/>
      <c r="M773" s="487"/>
      <c r="N773" s="486"/>
      <c r="O773" s="487"/>
      <c r="P773" s="486"/>
      <c r="Q773" s="487"/>
      <c r="R773" s="486"/>
      <c r="S773" s="487"/>
      <c r="T773" s="486"/>
      <c r="U773" s="487"/>
      <c r="V773" s="486"/>
      <c r="W773" s="487"/>
      <c r="X773" s="486"/>
      <c r="Y773" s="487"/>
      <c r="Z773" s="486"/>
      <c r="AA773" s="487"/>
    </row>
    <row r="774" spans="2:27" x14ac:dyDescent="0.2">
      <c r="B774" s="406"/>
      <c r="C774" s="372"/>
      <c r="D774" s="372"/>
      <c r="E774" s="486"/>
      <c r="F774" s="487"/>
      <c r="G774" s="486"/>
      <c r="H774" s="487"/>
      <c r="I774" s="486"/>
      <c r="J774" s="487"/>
      <c r="K774" s="486"/>
      <c r="L774" s="487"/>
      <c r="M774" s="486"/>
      <c r="N774" s="487"/>
      <c r="O774" s="486"/>
      <c r="P774" s="487"/>
      <c r="Q774" s="486"/>
      <c r="R774" s="487"/>
      <c r="S774" s="486"/>
      <c r="T774" s="487"/>
      <c r="U774" s="486"/>
      <c r="V774" s="487"/>
      <c r="W774" s="486"/>
      <c r="X774" s="487"/>
      <c r="Y774" s="486"/>
      <c r="Z774" s="487"/>
      <c r="AA774" s="402"/>
    </row>
    <row r="775" spans="2:27" x14ac:dyDescent="0.2">
      <c r="B775" s="405"/>
      <c r="C775" s="372"/>
      <c r="D775" s="372"/>
      <c r="E775" s="402"/>
      <c r="F775" s="486"/>
      <c r="G775" s="487"/>
      <c r="H775" s="486"/>
      <c r="I775" s="487"/>
      <c r="J775" s="486"/>
      <c r="K775" s="487"/>
      <c r="L775" s="486"/>
      <c r="M775" s="487"/>
      <c r="N775" s="486"/>
      <c r="O775" s="487"/>
      <c r="P775" s="486"/>
      <c r="Q775" s="487"/>
      <c r="R775" s="486"/>
      <c r="S775" s="487"/>
      <c r="T775" s="486"/>
      <c r="U775" s="487"/>
      <c r="V775" s="486"/>
      <c r="W775" s="487"/>
      <c r="X775" s="486"/>
      <c r="Y775" s="487"/>
      <c r="Z775" s="486"/>
      <c r="AA775" s="487"/>
    </row>
    <row r="776" spans="2:27" x14ac:dyDescent="0.2">
      <c r="B776" s="406"/>
      <c r="C776" s="372"/>
      <c r="D776" s="372"/>
      <c r="E776" s="486"/>
      <c r="F776" s="487"/>
      <c r="G776" s="486"/>
      <c r="H776" s="487"/>
      <c r="I776" s="486"/>
      <c r="J776" s="487"/>
      <c r="K776" s="486"/>
      <c r="L776" s="487"/>
      <c r="M776" s="486"/>
      <c r="N776" s="487"/>
      <c r="O776" s="486"/>
      <c r="P776" s="487"/>
      <c r="Q776" s="486"/>
      <c r="R776" s="487"/>
      <c r="S776" s="486"/>
      <c r="T776" s="487"/>
      <c r="U776" s="486"/>
      <c r="V776" s="487"/>
      <c r="W776" s="486"/>
      <c r="X776" s="487"/>
      <c r="Y776" s="486"/>
      <c r="Z776" s="487"/>
      <c r="AA776" s="402"/>
    </row>
    <row r="777" spans="2:27" x14ac:dyDescent="0.2">
      <c r="B777" s="405"/>
      <c r="C777" s="372"/>
      <c r="D777" s="372"/>
      <c r="E777" s="402"/>
      <c r="F777" s="486"/>
      <c r="G777" s="487"/>
      <c r="H777" s="486"/>
      <c r="I777" s="487"/>
      <c r="J777" s="486"/>
      <c r="K777" s="487"/>
      <c r="L777" s="486"/>
      <c r="M777" s="487"/>
      <c r="N777" s="486"/>
      <c r="O777" s="487"/>
      <c r="P777" s="486"/>
      <c r="Q777" s="487"/>
      <c r="R777" s="486"/>
      <c r="S777" s="487"/>
      <c r="T777" s="486"/>
      <c r="U777" s="487"/>
      <c r="V777" s="486"/>
      <c r="W777" s="487"/>
      <c r="X777" s="486"/>
      <c r="Y777" s="487"/>
      <c r="Z777" s="486"/>
      <c r="AA777" s="487"/>
    </row>
    <row r="778" spans="2:27" x14ac:dyDescent="0.2">
      <c r="B778" s="406"/>
      <c r="C778" s="372"/>
      <c r="D778" s="372"/>
      <c r="E778" s="486"/>
      <c r="F778" s="487"/>
      <c r="G778" s="486"/>
      <c r="H778" s="487"/>
      <c r="I778" s="486"/>
      <c r="J778" s="487"/>
      <c r="K778" s="486"/>
      <c r="L778" s="487"/>
      <c r="M778" s="486"/>
      <c r="N778" s="487"/>
      <c r="O778" s="486"/>
      <c r="P778" s="487"/>
      <c r="Q778" s="486"/>
      <c r="R778" s="487"/>
      <c r="S778" s="486"/>
      <c r="T778" s="487"/>
      <c r="U778" s="486"/>
      <c r="V778" s="487"/>
      <c r="W778" s="486"/>
      <c r="X778" s="487"/>
      <c r="Y778" s="486"/>
      <c r="Z778" s="487"/>
      <c r="AA778" s="402"/>
    </row>
    <row r="779" spans="2:27" x14ac:dyDescent="0.2">
      <c r="B779" s="405"/>
      <c r="C779" s="372"/>
      <c r="D779" s="372"/>
      <c r="E779" s="402"/>
      <c r="F779" s="486"/>
      <c r="G779" s="487"/>
      <c r="H779" s="486"/>
      <c r="I779" s="487"/>
      <c r="J779" s="486"/>
      <c r="K779" s="487"/>
      <c r="L779" s="486"/>
      <c r="M779" s="487"/>
      <c r="N779" s="486"/>
      <c r="O779" s="487"/>
      <c r="P779" s="486"/>
      <c r="Q779" s="487"/>
      <c r="R779" s="486"/>
      <c r="S779" s="487"/>
      <c r="T779" s="486"/>
      <c r="U779" s="487"/>
      <c r="V779" s="486"/>
      <c r="W779" s="487"/>
      <c r="X779" s="486"/>
      <c r="Y779" s="487"/>
      <c r="Z779" s="486"/>
      <c r="AA779" s="487"/>
    </row>
    <row r="780" spans="2:27" x14ac:dyDescent="0.2">
      <c r="B780" s="406"/>
      <c r="C780" s="372"/>
      <c r="D780" s="372"/>
      <c r="E780" s="486"/>
      <c r="F780" s="487"/>
      <c r="G780" s="486"/>
      <c r="H780" s="487"/>
      <c r="I780" s="486"/>
      <c r="J780" s="487"/>
      <c r="K780" s="486"/>
      <c r="L780" s="487"/>
      <c r="M780" s="486"/>
      <c r="N780" s="487"/>
      <c r="O780" s="486"/>
      <c r="P780" s="487"/>
      <c r="Q780" s="486"/>
      <c r="R780" s="487"/>
      <c r="S780" s="486"/>
      <c r="T780" s="487"/>
      <c r="U780" s="486"/>
      <c r="V780" s="487"/>
      <c r="W780" s="486"/>
      <c r="X780" s="487"/>
      <c r="Y780" s="486"/>
      <c r="Z780" s="487"/>
      <c r="AA780" s="402"/>
    </row>
    <row r="781" spans="2:27" x14ac:dyDescent="0.2">
      <c r="B781" s="405"/>
      <c r="C781" s="372"/>
      <c r="D781" s="372"/>
      <c r="E781" s="402"/>
      <c r="F781" s="486"/>
      <c r="G781" s="487"/>
      <c r="H781" s="486"/>
      <c r="I781" s="487"/>
      <c r="J781" s="486"/>
      <c r="K781" s="487"/>
      <c r="L781" s="486"/>
      <c r="M781" s="487"/>
      <c r="N781" s="486"/>
      <c r="O781" s="487"/>
      <c r="P781" s="486"/>
      <c r="Q781" s="487"/>
      <c r="R781" s="486"/>
      <c r="S781" s="487"/>
      <c r="T781" s="486"/>
      <c r="U781" s="487"/>
      <c r="V781" s="486"/>
      <c r="W781" s="487"/>
      <c r="X781" s="486"/>
      <c r="Y781" s="487"/>
      <c r="Z781" s="486"/>
      <c r="AA781" s="487"/>
    </row>
    <row r="782" spans="2:27" x14ac:dyDescent="0.2">
      <c r="B782" s="406"/>
      <c r="C782" s="372"/>
      <c r="D782" s="372"/>
      <c r="E782" s="486"/>
      <c r="F782" s="487"/>
      <c r="G782" s="486"/>
      <c r="H782" s="487"/>
      <c r="I782" s="486"/>
      <c r="J782" s="487"/>
      <c r="K782" s="486"/>
      <c r="L782" s="487"/>
      <c r="M782" s="486"/>
      <c r="N782" s="487"/>
      <c r="O782" s="486"/>
      <c r="P782" s="487"/>
      <c r="Q782" s="486"/>
      <c r="R782" s="487"/>
      <c r="S782" s="486"/>
      <c r="T782" s="487"/>
      <c r="U782" s="486"/>
      <c r="V782" s="487"/>
      <c r="W782" s="486"/>
      <c r="X782" s="487"/>
      <c r="Y782" s="486"/>
      <c r="Z782" s="487"/>
      <c r="AA782" s="402"/>
    </row>
    <row r="783" spans="2:27" x14ac:dyDescent="0.2">
      <c r="B783" s="405"/>
      <c r="C783" s="372"/>
      <c r="D783" s="372"/>
      <c r="E783" s="402"/>
      <c r="F783" s="486"/>
      <c r="G783" s="487"/>
      <c r="H783" s="486"/>
      <c r="I783" s="487"/>
      <c r="J783" s="486"/>
      <c r="K783" s="487"/>
      <c r="L783" s="486"/>
      <c r="M783" s="487"/>
      <c r="N783" s="486"/>
      <c r="O783" s="487"/>
      <c r="P783" s="486"/>
      <c r="Q783" s="487"/>
      <c r="R783" s="486"/>
      <c r="S783" s="487"/>
      <c r="T783" s="486"/>
      <c r="U783" s="487"/>
      <c r="V783" s="486"/>
      <c r="W783" s="487"/>
      <c r="X783" s="486"/>
      <c r="Y783" s="487"/>
      <c r="Z783" s="486"/>
      <c r="AA783" s="487"/>
    </row>
    <row r="784" spans="2:27" x14ac:dyDescent="0.2">
      <c r="B784" s="406"/>
      <c r="C784" s="372"/>
      <c r="D784" s="372"/>
      <c r="E784" s="486"/>
      <c r="F784" s="487"/>
      <c r="G784" s="486"/>
      <c r="H784" s="487"/>
      <c r="I784" s="486"/>
      <c r="J784" s="487"/>
      <c r="K784" s="486"/>
      <c r="L784" s="487"/>
      <c r="M784" s="486"/>
      <c r="N784" s="487"/>
      <c r="O784" s="486"/>
      <c r="P784" s="487"/>
      <c r="Q784" s="486"/>
      <c r="R784" s="487"/>
      <c r="S784" s="486"/>
      <c r="T784" s="487"/>
      <c r="U784" s="486"/>
      <c r="V784" s="487"/>
      <c r="W784" s="486"/>
      <c r="X784" s="487"/>
      <c r="Y784" s="486"/>
      <c r="Z784" s="487"/>
      <c r="AA784" s="402"/>
    </row>
    <row r="785" spans="2:27" x14ac:dyDescent="0.2">
      <c r="B785" s="405"/>
      <c r="C785" s="372"/>
      <c r="D785" s="372"/>
      <c r="E785" s="402"/>
      <c r="F785" s="486"/>
      <c r="G785" s="487"/>
      <c r="H785" s="486"/>
      <c r="I785" s="487"/>
      <c r="J785" s="486"/>
      <c r="K785" s="487"/>
      <c r="L785" s="486"/>
      <c r="M785" s="487"/>
      <c r="N785" s="486"/>
      <c r="O785" s="487"/>
      <c r="P785" s="486"/>
      <c r="Q785" s="487"/>
      <c r="R785" s="486"/>
      <c r="S785" s="487"/>
      <c r="T785" s="486"/>
      <c r="U785" s="487"/>
      <c r="V785" s="486"/>
      <c r="W785" s="487"/>
      <c r="X785" s="486"/>
      <c r="Y785" s="487"/>
      <c r="Z785" s="486"/>
      <c r="AA785" s="487"/>
    </row>
    <row r="786" spans="2:27" x14ac:dyDescent="0.2">
      <c r="B786" s="406"/>
      <c r="C786" s="372"/>
      <c r="D786" s="372"/>
      <c r="E786" s="486"/>
      <c r="F786" s="487"/>
      <c r="G786" s="486"/>
      <c r="H786" s="487"/>
      <c r="I786" s="486"/>
      <c r="J786" s="487"/>
      <c r="K786" s="486"/>
      <c r="L786" s="487"/>
      <c r="M786" s="486"/>
      <c r="N786" s="487"/>
      <c r="O786" s="486"/>
      <c r="P786" s="487"/>
      <c r="Q786" s="486"/>
      <c r="R786" s="487"/>
      <c r="S786" s="486"/>
      <c r="T786" s="487"/>
      <c r="U786" s="486"/>
      <c r="V786" s="487"/>
      <c r="W786" s="486"/>
      <c r="X786" s="487"/>
      <c r="Y786" s="486"/>
      <c r="Z786" s="487"/>
      <c r="AA786" s="402"/>
    </row>
    <row r="787" spans="2:27" x14ac:dyDescent="0.2">
      <c r="B787" s="405"/>
      <c r="C787" s="372"/>
      <c r="D787" s="372"/>
      <c r="E787" s="402"/>
      <c r="F787" s="486"/>
      <c r="G787" s="487"/>
      <c r="H787" s="486"/>
      <c r="I787" s="487"/>
      <c r="J787" s="486"/>
      <c r="K787" s="487"/>
      <c r="L787" s="486"/>
      <c r="M787" s="487"/>
      <c r="N787" s="486"/>
      <c r="O787" s="487"/>
      <c r="P787" s="486"/>
      <c r="Q787" s="487"/>
      <c r="R787" s="486"/>
      <c r="S787" s="487"/>
      <c r="T787" s="486"/>
      <c r="U787" s="487"/>
      <c r="V787" s="486"/>
      <c r="W787" s="487"/>
      <c r="X787" s="486"/>
      <c r="Y787" s="487"/>
      <c r="Z787" s="486"/>
      <c r="AA787" s="487"/>
    </row>
    <row r="788" spans="2:27" x14ac:dyDescent="0.2">
      <c r="B788" s="406"/>
      <c r="C788" s="372"/>
      <c r="D788" s="372"/>
      <c r="E788" s="486"/>
      <c r="F788" s="487"/>
      <c r="G788" s="486"/>
      <c r="H788" s="487"/>
      <c r="I788" s="486"/>
      <c r="J788" s="487"/>
      <c r="K788" s="486"/>
      <c r="L788" s="487"/>
      <c r="M788" s="486"/>
      <c r="N788" s="487"/>
      <c r="O788" s="486"/>
      <c r="P788" s="487"/>
      <c r="Q788" s="486"/>
      <c r="R788" s="487"/>
      <c r="S788" s="486"/>
      <c r="T788" s="487"/>
      <c r="U788" s="486"/>
      <c r="V788" s="487"/>
      <c r="W788" s="486"/>
      <c r="X788" s="487"/>
      <c r="Y788" s="486"/>
      <c r="Z788" s="487"/>
      <c r="AA788" s="402"/>
    </row>
    <row r="789" spans="2:27" x14ac:dyDescent="0.2">
      <c r="B789" s="405"/>
      <c r="C789" s="372"/>
      <c r="D789" s="372"/>
      <c r="E789" s="402"/>
      <c r="F789" s="486"/>
      <c r="G789" s="487"/>
      <c r="H789" s="486"/>
      <c r="I789" s="487"/>
      <c r="J789" s="486"/>
      <c r="K789" s="487"/>
      <c r="L789" s="486"/>
      <c r="M789" s="487"/>
      <c r="N789" s="486"/>
      <c r="O789" s="487"/>
      <c r="P789" s="486"/>
      <c r="Q789" s="487"/>
      <c r="R789" s="486"/>
      <c r="S789" s="487"/>
      <c r="T789" s="486"/>
      <c r="U789" s="487"/>
      <c r="V789" s="486"/>
      <c r="W789" s="487"/>
      <c r="X789" s="486"/>
      <c r="Y789" s="487"/>
      <c r="Z789" s="486"/>
      <c r="AA789" s="487"/>
    </row>
    <row r="790" spans="2:27" x14ac:dyDescent="0.2">
      <c r="B790" s="406"/>
      <c r="C790" s="372"/>
      <c r="D790" s="372"/>
      <c r="E790" s="486"/>
      <c r="F790" s="487"/>
      <c r="G790" s="486"/>
      <c r="H790" s="487"/>
      <c r="I790" s="486"/>
      <c r="J790" s="487"/>
      <c r="K790" s="486"/>
      <c r="L790" s="487"/>
      <c r="M790" s="486"/>
      <c r="N790" s="487"/>
      <c r="O790" s="486"/>
      <c r="P790" s="487"/>
      <c r="Q790" s="486"/>
      <c r="R790" s="487"/>
      <c r="S790" s="486"/>
      <c r="T790" s="487"/>
      <c r="U790" s="486"/>
      <c r="V790" s="487"/>
      <c r="W790" s="486"/>
      <c r="X790" s="487"/>
      <c r="Y790" s="486"/>
      <c r="Z790" s="487"/>
      <c r="AA790" s="402"/>
    </row>
    <row r="791" spans="2:27" x14ac:dyDescent="0.2">
      <c r="B791" s="405"/>
      <c r="C791" s="372"/>
      <c r="D791" s="372"/>
      <c r="E791" s="402"/>
      <c r="F791" s="486"/>
      <c r="G791" s="487"/>
      <c r="H791" s="486"/>
      <c r="I791" s="487"/>
      <c r="J791" s="486"/>
      <c r="K791" s="487"/>
      <c r="L791" s="486"/>
      <c r="M791" s="487"/>
      <c r="N791" s="486"/>
      <c r="O791" s="487"/>
      <c r="P791" s="486"/>
      <c r="Q791" s="487"/>
      <c r="R791" s="486"/>
      <c r="S791" s="487"/>
      <c r="T791" s="486"/>
      <c r="U791" s="487"/>
      <c r="V791" s="486"/>
      <c r="W791" s="487"/>
      <c r="X791" s="486"/>
      <c r="Y791" s="487"/>
      <c r="Z791" s="486"/>
      <c r="AA791" s="487"/>
    </row>
    <row r="792" spans="2:27" x14ac:dyDescent="0.2">
      <c r="B792" s="406"/>
      <c r="C792" s="372"/>
      <c r="D792" s="372"/>
      <c r="E792" s="486"/>
      <c r="F792" s="487"/>
      <c r="G792" s="486"/>
      <c r="H792" s="487"/>
      <c r="I792" s="486"/>
      <c r="J792" s="487"/>
      <c r="K792" s="486"/>
      <c r="L792" s="487"/>
      <c r="M792" s="486"/>
      <c r="N792" s="487"/>
      <c r="O792" s="486"/>
      <c r="P792" s="487"/>
      <c r="Q792" s="486"/>
      <c r="R792" s="487"/>
      <c r="S792" s="486"/>
      <c r="T792" s="487"/>
      <c r="U792" s="486"/>
      <c r="V792" s="487"/>
      <c r="W792" s="486"/>
      <c r="X792" s="487"/>
      <c r="Y792" s="486"/>
      <c r="Z792" s="487"/>
      <c r="AA792" s="402"/>
    </row>
    <row r="793" spans="2:27" x14ac:dyDescent="0.2">
      <c r="B793" s="405"/>
      <c r="C793" s="372"/>
      <c r="D793" s="372"/>
      <c r="E793" s="402"/>
      <c r="F793" s="486"/>
      <c r="G793" s="487"/>
      <c r="H793" s="486"/>
      <c r="I793" s="487"/>
      <c r="J793" s="486"/>
      <c r="K793" s="487"/>
      <c r="L793" s="486"/>
      <c r="M793" s="487"/>
      <c r="N793" s="486"/>
      <c r="O793" s="487"/>
      <c r="P793" s="486"/>
      <c r="Q793" s="487"/>
      <c r="R793" s="486"/>
      <c r="S793" s="487"/>
      <c r="T793" s="486"/>
      <c r="U793" s="487"/>
      <c r="V793" s="486"/>
      <c r="W793" s="487"/>
      <c r="X793" s="486"/>
      <c r="Y793" s="487"/>
      <c r="Z793" s="486"/>
      <c r="AA793" s="487"/>
    </row>
    <row r="794" spans="2:27" x14ac:dyDescent="0.2">
      <c r="B794" s="406"/>
      <c r="C794" s="372"/>
      <c r="D794" s="372"/>
      <c r="E794" s="486"/>
      <c r="F794" s="487"/>
      <c r="G794" s="486"/>
      <c r="H794" s="487"/>
      <c r="I794" s="486"/>
      <c r="J794" s="487"/>
      <c r="K794" s="486"/>
      <c r="L794" s="487"/>
      <c r="M794" s="486"/>
      <c r="N794" s="487"/>
      <c r="O794" s="486"/>
      <c r="P794" s="487"/>
      <c r="Q794" s="486"/>
      <c r="R794" s="487"/>
      <c r="S794" s="486"/>
      <c r="T794" s="487"/>
      <c r="U794" s="486"/>
      <c r="V794" s="487"/>
      <c r="W794" s="486"/>
      <c r="X794" s="487"/>
      <c r="Y794" s="486"/>
      <c r="Z794" s="487"/>
      <c r="AA794" s="402"/>
    </row>
    <row r="795" spans="2:27" x14ac:dyDescent="0.2">
      <c r="B795" s="405"/>
      <c r="C795" s="372"/>
      <c r="D795" s="372"/>
      <c r="E795" s="402"/>
      <c r="F795" s="486"/>
      <c r="G795" s="487"/>
      <c r="H795" s="486"/>
      <c r="I795" s="487"/>
      <c r="J795" s="486"/>
      <c r="K795" s="487"/>
      <c r="L795" s="486"/>
      <c r="M795" s="487"/>
      <c r="N795" s="486"/>
      <c r="O795" s="487"/>
      <c r="P795" s="486"/>
      <c r="Q795" s="487"/>
      <c r="R795" s="486"/>
      <c r="S795" s="487"/>
      <c r="T795" s="486"/>
      <c r="U795" s="487"/>
      <c r="V795" s="486"/>
      <c r="W795" s="487"/>
      <c r="X795" s="486"/>
      <c r="Y795" s="487"/>
      <c r="Z795" s="486"/>
      <c r="AA795" s="487"/>
    </row>
    <row r="796" spans="2:27" x14ac:dyDescent="0.2">
      <c r="B796" s="406"/>
      <c r="C796" s="372"/>
      <c r="D796" s="372"/>
      <c r="E796" s="486"/>
      <c r="F796" s="487"/>
      <c r="G796" s="486"/>
      <c r="H796" s="487"/>
      <c r="I796" s="486"/>
      <c r="J796" s="487"/>
      <c r="K796" s="486"/>
      <c r="L796" s="487"/>
      <c r="M796" s="486"/>
      <c r="N796" s="487"/>
      <c r="O796" s="486"/>
      <c r="P796" s="487"/>
      <c r="Q796" s="486"/>
      <c r="R796" s="487"/>
      <c r="S796" s="486"/>
      <c r="T796" s="487"/>
      <c r="U796" s="486"/>
      <c r="V796" s="487"/>
      <c r="W796" s="486"/>
      <c r="X796" s="487"/>
      <c r="Y796" s="486"/>
      <c r="Z796" s="487"/>
      <c r="AA796" s="402"/>
    </row>
    <row r="797" spans="2:27" x14ac:dyDescent="0.2">
      <c r="B797" s="405"/>
      <c r="C797" s="372"/>
      <c r="D797" s="372"/>
      <c r="E797" s="402"/>
      <c r="F797" s="486"/>
      <c r="G797" s="487"/>
      <c r="H797" s="486"/>
      <c r="I797" s="487"/>
      <c r="J797" s="486"/>
      <c r="K797" s="487"/>
      <c r="L797" s="486"/>
      <c r="M797" s="487"/>
      <c r="N797" s="486"/>
      <c r="O797" s="487"/>
      <c r="P797" s="486"/>
      <c r="Q797" s="487"/>
      <c r="R797" s="486"/>
      <c r="S797" s="487"/>
      <c r="T797" s="486"/>
      <c r="U797" s="487"/>
      <c r="V797" s="486"/>
      <c r="W797" s="487"/>
      <c r="X797" s="486"/>
      <c r="Y797" s="487"/>
      <c r="Z797" s="486"/>
      <c r="AA797" s="487"/>
    </row>
    <row r="798" spans="2:27" x14ac:dyDescent="0.2">
      <c r="B798" s="406"/>
      <c r="C798" s="372"/>
      <c r="D798" s="372"/>
      <c r="E798" s="486"/>
      <c r="F798" s="487"/>
      <c r="G798" s="486"/>
      <c r="H798" s="487"/>
      <c r="I798" s="486"/>
      <c r="J798" s="487"/>
      <c r="K798" s="486"/>
      <c r="L798" s="487"/>
      <c r="M798" s="486"/>
      <c r="N798" s="487"/>
      <c r="O798" s="486"/>
      <c r="P798" s="487"/>
      <c r="Q798" s="486"/>
      <c r="R798" s="487"/>
      <c r="S798" s="486"/>
      <c r="T798" s="487"/>
      <c r="U798" s="486"/>
      <c r="V798" s="487"/>
      <c r="W798" s="486"/>
      <c r="X798" s="487"/>
      <c r="Y798" s="486"/>
      <c r="Z798" s="487"/>
      <c r="AA798" s="402"/>
    </row>
    <row r="799" spans="2:27" x14ac:dyDescent="0.2">
      <c r="B799" s="405"/>
      <c r="C799" s="372"/>
      <c r="D799" s="372"/>
      <c r="E799" s="402"/>
      <c r="F799" s="486"/>
      <c r="G799" s="487"/>
      <c r="H799" s="486"/>
      <c r="I799" s="487"/>
      <c r="J799" s="486"/>
      <c r="K799" s="487"/>
      <c r="L799" s="486"/>
      <c r="M799" s="487"/>
      <c r="N799" s="486"/>
      <c r="O799" s="487"/>
      <c r="P799" s="486"/>
      <c r="Q799" s="487"/>
      <c r="R799" s="486"/>
      <c r="S799" s="487"/>
      <c r="T799" s="486"/>
      <c r="U799" s="487"/>
      <c r="V799" s="486"/>
      <c r="W799" s="487"/>
      <c r="X799" s="486"/>
      <c r="Y799" s="487"/>
      <c r="Z799" s="486"/>
      <c r="AA799" s="487"/>
    </row>
    <row r="800" spans="2:27" x14ac:dyDescent="0.2">
      <c r="B800" s="406"/>
      <c r="C800" s="372"/>
      <c r="D800" s="372"/>
      <c r="E800" s="486"/>
      <c r="F800" s="487"/>
      <c r="G800" s="486"/>
      <c r="H800" s="487"/>
      <c r="I800" s="486"/>
      <c r="J800" s="487"/>
      <c r="K800" s="486"/>
      <c r="L800" s="487"/>
      <c r="M800" s="486"/>
      <c r="N800" s="487"/>
      <c r="O800" s="486"/>
      <c r="P800" s="487"/>
      <c r="Q800" s="486"/>
      <c r="R800" s="487"/>
      <c r="S800" s="486"/>
      <c r="T800" s="487"/>
      <c r="U800" s="486"/>
      <c r="V800" s="487"/>
      <c r="W800" s="486"/>
      <c r="X800" s="487"/>
      <c r="Y800" s="486"/>
      <c r="Z800" s="487"/>
      <c r="AA800" s="402"/>
    </row>
    <row r="801" spans="2:27" x14ac:dyDescent="0.2">
      <c r="B801" s="405"/>
      <c r="C801" s="372"/>
      <c r="D801" s="372"/>
      <c r="E801" s="402"/>
      <c r="F801" s="486"/>
      <c r="G801" s="487"/>
      <c r="H801" s="486"/>
      <c r="I801" s="487"/>
      <c r="J801" s="486"/>
      <c r="K801" s="487"/>
      <c r="L801" s="486"/>
      <c r="M801" s="487"/>
      <c r="N801" s="486"/>
      <c r="O801" s="487"/>
      <c r="P801" s="486"/>
      <c r="Q801" s="487"/>
      <c r="R801" s="486"/>
      <c r="S801" s="487"/>
      <c r="T801" s="486"/>
      <c r="U801" s="487"/>
      <c r="V801" s="486"/>
      <c r="W801" s="487"/>
      <c r="X801" s="486"/>
      <c r="Y801" s="487"/>
      <c r="Z801" s="486"/>
      <c r="AA801" s="487"/>
    </row>
    <row r="802" spans="2:27" x14ac:dyDescent="0.2">
      <c r="B802" s="406"/>
      <c r="C802" s="372"/>
      <c r="D802" s="372"/>
      <c r="E802" s="486"/>
      <c r="F802" s="487"/>
      <c r="G802" s="486"/>
      <c r="H802" s="487"/>
      <c r="I802" s="486"/>
      <c r="J802" s="487"/>
      <c r="K802" s="486"/>
      <c r="L802" s="487"/>
      <c r="M802" s="486"/>
      <c r="N802" s="487"/>
      <c r="O802" s="486"/>
      <c r="P802" s="487"/>
      <c r="Q802" s="486"/>
      <c r="R802" s="487"/>
      <c r="S802" s="486"/>
      <c r="T802" s="487"/>
      <c r="U802" s="486"/>
      <c r="V802" s="487"/>
      <c r="W802" s="486"/>
      <c r="X802" s="487"/>
      <c r="Y802" s="486"/>
      <c r="Z802" s="487"/>
      <c r="AA802" s="402"/>
    </row>
    <row r="803" spans="2:27" x14ac:dyDescent="0.2">
      <c r="B803" s="405"/>
      <c r="C803" s="372"/>
      <c r="D803" s="372"/>
      <c r="E803" s="402"/>
      <c r="F803" s="486"/>
      <c r="G803" s="487"/>
      <c r="H803" s="486"/>
      <c r="I803" s="487"/>
      <c r="J803" s="486"/>
      <c r="K803" s="487"/>
      <c r="L803" s="486"/>
      <c r="M803" s="487"/>
      <c r="N803" s="486"/>
      <c r="O803" s="487"/>
      <c r="P803" s="486"/>
      <c r="Q803" s="487"/>
      <c r="R803" s="486"/>
      <c r="S803" s="487"/>
      <c r="T803" s="486"/>
      <c r="U803" s="487"/>
      <c r="V803" s="486"/>
      <c r="W803" s="487"/>
      <c r="X803" s="486"/>
      <c r="Y803" s="487"/>
      <c r="Z803" s="486"/>
      <c r="AA803" s="487"/>
    </row>
    <row r="804" spans="2:27" x14ac:dyDescent="0.2">
      <c r="B804" s="406"/>
      <c r="C804" s="372"/>
      <c r="D804" s="372"/>
      <c r="E804" s="486"/>
      <c r="F804" s="487"/>
      <c r="G804" s="486"/>
      <c r="H804" s="487"/>
      <c r="I804" s="486"/>
      <c r="J804" s="487"/>
      <c r="K804" s="486"/>
      <c r="L804" s="487"/>
      <c r="M804" s="486"/>
      <c r="N804" s="487"/>
      <c r="O804" s="486"/>
      <c r="P804" s="487"/>
      <c r="Q804" s="486"/>
      <c r="R804" s="487"/>
      <c r="S804" s="486"/>
      <c r="T804" s="487"/>
      <c r="U804" s="486"/>
      <c r="V804" s="487"/>
      <c r="W804" s="486"/>
      <c r="X804" s="487"/>
      <c r="Y804" s="486"/>
      <c r="Z804" s="487"/>
      <c r="AA804" s="402"/>
    </row>
    <row r="805" spans="2:27" x14ac:dyDescent="0.2">
      <c r="B805" s="405"/>
      <c r="C805" s="372"/>
      <c r="D805" s="372"/>
      <c r="E805" s="402"/>
      <c r="F805" s="486"/>
      <c r="G805" s="487"/>
      <c r="H805" s="486"/>
      <c r="I805" s="487"/>
      <c r="J805" s="486"/>
      <c r="K805" s="487"/>
      <c r="L805" s="486"/>
      <c r="M805" s="487"/>
      <c r="N805" s="486"/>
      <c r="O805" s="487"/>
      <c r="P805" s="486"/>
      <c r="Q805" s="487"/>
      <c r="R805" s="486"/>
      <c r="S805" s="487"/>
      <c r="T805" s="486"/>
      <c r="U805" s="487"/>
      <c r="V805" s="486"/>
      <c r="W805" s="487"/>
      <c r="X805" s="486"/>
      <c r="Y805" s="487"/>
      <c r="Z805" s="486"/>
      <c r="AA805" s="487"/>
    </row>
    <row r="806" spans="2:27" x14ac:dyDescent="0.2">
      <c r="B806" s="406"/>
      <c r="C806" s="372"/>
      <c r="D806" s="372"/>
      <c r="E806" s="486"/>
      <c r="F806" s="487"/>
      <c r="G806" s="486"/>
      <c r="H806" s="487"/>
      <c r="I806" s="486"/>
      <c r="J806" s="487"/>
      <c r="K806" s="486"/>
      <c r="L806" s="487"/>
      <c r="M806" s="486"/>
      <c r="N806" s="487"/>
      <c r="O806" s="486"/>
      <c r="P806" s="487"/>
      <c r="Q806" s="486"/>
      <c r="R806" s="487"/>
      <c r="S806" s="486"/>
      <c r="T806" s="487"/>
      <c r="U806" s="486"/>
      <c r="V806" s="487"/>
      <c r="W806" s="486"/>
      <c r="X806" s="487"/>
      <c r="Y806" s="486"/>
      <c r="Z806" s="487"/>
      <c r="AA806" s="402"/>
    </row>
    <row r="807" spans="2:27" x14ac:dyDescent="0.2">
      <c r="B807" s="405"/>
      <c r="C807" s="372"/>
      <c r="D807" s="372"/>
      <c r="E807" s="402"/>
      <c r="F807" s="486"/>
      <c r="G807" s="487"/>
      <c r="H807" s="486"/>
      <c r="I807" s="487"/>
      <c r="J807" s="486"/>
      <c r="K807" s="487"/>
      <c r="L807" s="486"/>
      <c r="M807" s="487"/>
      <c r="N807" s="486"/>
      <c r="O807" s="487"/>
      <c r="P807" s="486"/>
      <c r="Q807" s="487"/>
      <c r="R807" s="486"/>
      <c r="S807" s="487"/>
      <c r="T807" s="486"/>
      <c r="U807" s="487"/>
      <c r="V807" s="486"/>
      <c r="W807" s="487"/>
      <c r="X807" s="486"/>
      <c r="Y807" s="487"/>
      <c r="Z807" s="486"/>
      <c r="AA807" s="487"/>
    </row>
    <row r="808" spans="2:27" x14ac:dyDescent="0.2">
      <c r="B808" s="406"/>
      <c r="C808" s="372"/>
      <c r="D808" s="372"/>
      <c r="E808" s="486"/>
      <c r="F808" s="487"/>
      <c r="G808" s="486"/>
      <c r="H808" s="487"/>
      <c r="I808" s="486"/>
      <c r="J808" s="487"/>
      <c r="K808" s="486"/>
      <c r="L808" s="487"/>
      <c r="M808" s="486"/>
      <c r="N808" s="487"/>
      <c r="O808" s="486"/>
      <c r="P808" s="487"/>
      <c r="Q808" s="486"/>
      <c r="R808" s="487"/>
      <c r="S808" s="486"/>
      <c r="T808" s="487"/>
      <c r="U808" s="486"/>
      <c r="V808" s="487"/>
      <c r="W808" s="486"/>
      <c r="X808" s="487"/>
      <c r="Y808" s="486"/>
      <c r="Z808" s="487"/>
      <c r="AA808" s="402"/>
    </row>
    <row r="809" spans="2:27" x14ac:dyDescent="0.2">
      <c r="B809" s="405"/>
      <c r="C809" s="372"/>
      <c r="D809" s="372"/>
      <c r="E809" s="402"/>
      <c r="F809" s="486"/>
      <c r="G809" s="487"/>
      <c r="H809" s="486"/>
      <c r="I809" s="487"/>
      <c r="J809" s="486"/>
      <c r="K809" s="487"/>
      <c r="L809" s="486"/>
      <c r="M809" s="487"/>
      <c r="N809" s="486"/>
      <c r="O809" s="487"/>
      <c r="P809" s="486"/>
      <c r="Q809" s="487"/>
      <c r="R809" s="486"/>
      <c r="S809" s="487"/>
      <c r="T809" s="486"/>
      <c r="U809" s="487"/>
      <c r="V809" s="486"/>
      <c r="W809" s="487"/>
      <c r="X809" s="486"/>
      <c r="Y809" s="487"/>
      <c r="Z809" s="486"/>
      <c r="AA809" s="487"/>
    </row>
    <row r="810" spans="2:27" x14ac:dyDescent="0.2">
      <c r="B810" s="406"/>
      <c r="C810" s="372"/>
      <c r="D810" s="372"/>
      <c r="E810" s="486"/>
      <c r="F810" s="487"/>
      <c r="G810" s="486"/>
      <c r="H810" s="487"/>
      <c r="I810" s="486"/>
      <c r="J810" s="487"/>
      <c r="K810" s="486"/>
      <c r="L810" s="487"/>
      <c r="M810" s="486"/>
      <c r="N810" s="487"/>
      <c r="O810" s="486"/>
      <c r="P810" s="487"/>
      <c r="Q810" s="486"/>
      <c r="R810" s="487"/>
      <c r="S810" s="486"/>
      <c r="T810" s="487"/>
      <c r="U810" s="486"/>
      <c r="V810" s="487"/>
      <c r="W810" s="486"/>
      <c r="X810" s="487"/>
      <c r="Y810" s="486"/>
      <c r="Z810" s="487"/>
      <c r="AA810" s="402"/>
    </row>
    <row r="811" spans="2:27" x14ac:dyDescent="0.2">
      <c r="B811" s="405"/>
      <c r="C811" s="372"/>
      <c r="D811" s="372"/>
      <c r="E811" s="402"/>
      <c r="F811" s="486"/>
      <c r="G811" s="487"/>
      <c r="H811" s="486"/>
      <c r="I811" s="487"/>
      <c r="J811" s="486"/>
      <c r="K811" s="487"/>
      <c r="L811" s="486"/>
      <c r="M811" s="487"/>
      <c r="N811" s="486"/>
      <c r="O811" s="487"/>
      <c r="P811" s="486"/>
      <c r="Q811" s="487"/>
      <c r="R811" s="486"/>
      <c r="S811" s="487"/>
      <c r="T811" s="486"/>
      <c r="U811" s="487"/>
      <c r="V811" s="486"/>
      <c r="W811" s="487"/>
      <c r="X811" s="486"/>
      <c r="Y811" s="487"/>
      <c r="Z811" s="486"/>
      <c r="AA811" s="487"/>
    </row>
    <row r="812" spans="2:27" x14ac:dyDescent="0.2">
      <c r="B812" s="406"/>
      <c r="C812" s="372"/>
      <c r="D812" s="372"/>
      <c r="E812" s="486"/>
      <c r="F812" s="487"/>
      <c r="G812" s="486"/>
      <c r="H812" s="487"/>
      <c r="I812" s="486"/>
      <c r="J812" s="487"/>
      <c r="K812" s="486"/>
      <c r="L812" s="487"/>
      <c r="M812" s="486"/>
      <c r="N812" s="487"/>
      <c r="O812" s="486"/>
      <c r="P812" s="487"/>
      <c r="Q812" s="486"/>
      <c r="R812" s="487"/>
      <c r="S812" s="486"/>
      <c r="T812" s="487"/>
      <c r="U812" s="486"/>
      <c r="V812" s="487"/>
      <c r="W812" s="486"/>
      <c r="X812" s="487"/>
      <c r="Y812" s="486"/>
      <c r="Z812" s="487"/>
      <c r="AA812" s="402"/>
    </row>
    <row r="813" spans="2:27" x14ac:dyDescent="0.2">
      <c r="B813" s="405"/>
      <c r="C813" s="372"/>
      <c r="D813" s="372"/>
      <c r="E813" s="402"/>
      <c r="F813" s="486"/>
      <c r="G813" s="487"/>
      <c r="H813" s="486"/>
      <c r="I813" s="487"/>
      <c r="J813" s="486"/>
      <c r="K813" s="487"/>
      <c r="L813" s="486"/>
      <c r="M813" s="487"/>
      <c r="N813" s="486"/>
      <c r="O813" s="487"/>
      <c r="P813" s="486"/>
      <c r="Q813" s="487"/>
      <c r="R813" s="486"/>
      <c r="S813" s="487"/>
      <c r="T813" s="486"/>
      <c r="U813" s="487"/>
      <c r="V813" s="486"/>
      <c r="W813" s="487"/>
      <c r="X813" s="486"/>
      <c r="Y813" s="487"/>
      <c r="Z813" s="486"/>
      <c r="AA813" s="487"/>
    </row>
    <row r="814" spans="2:27" x14ac:dyDescent="0.2">
      <c r="B814" s="406"/>
      <c r="C814" s="372"/>
      <c r="D814" s="372"/>
      <c r="E814" s="486"/>
      <c r="F814" s="487"/>
      <c r="G814" s="486"/>
      <c r="H814" s="487"/>
      <c r="I814" s="486"/>
      <c r="J814" s="487"/>
      <c r="K814" s="486"/>
      <c r="L814" s="487"/>
      <c r="M814" s="486"/>
      <c r="N814" s="487"/>
      <c r="O814" s="486"/>
      <c r="P814" s="487"/>
      <c r="Q814" s="486"/>
      <c r="R814" s="487"/>
      <c r="S814" s="486"/>
      <c r="T814" s="487"/>
      <c r="U814" s="486"/>
      <c r="V814" s="487"/>
      <c r="W814" s="486"/>
      <c r="X814" s="487"/>
      <c r="Y814" s="486"/>
      <c r="Z814" s="487"/>
      <c r="AA814" s="402"/>
    </row>
    <row r="815" spans="2:27" x14ac:dyDescent="0.2">
      <c r="B815" s="405"/>
      <c r="C815" s="372"/>
      <c r="D815" s="372"/>
      <c r="E815" s="402"/>
      <c r="F815" s="486"/>
      <c r="G815" s="487"/>
      <c r="H815" s="486"/>
      <c r="I815" s="487"/>
      <c r="J815" s="486"/>
      <c r="K815" s="487"/>
      <c r="L815" s="486"/>
      <c r="M815" s="487"/>
      <c r="N815" s="486"/>
      <c r="O815" s="487"/>
      <c r="P815" s="486"/>
      <c r="Q815" s="487"/>
      <c r="R815" s="486"/>
      <c r="S815" s="487"/>
      <c r="T815" s="486"/>
      <c r="U815" s="487"/>
      <c r="V815" s="486"/>
      <c r="W815" s="487"/>
      <c r="X815" s="486"/>
      <c r="Y815" s="487"/>
      <c r="Z815" s="486"/>
      <c r="AA815" s="487"/>
    </row>
    <row r="816" spans="2:27" x14ac:dyDescent="0.2">
      <c r="B816" s="406"/>
      <c r="C816" s="372"/>
      <c r="D816" s="372"/>
      <c r="E816" s="486"/>
      <c r="F816" s="487"/>
      <c r="G816" s="486"/>
      <c r="H816" s="487"/>
      <c r="I816" s="486"/>
      <c r="J816" s="487"/>
      <c r="K816" s="486"/>
      <c r="L816" s="487"/>
      <c r="M816" s="486"/>
      <c r="N816" s="487"/>
      <c r="O816" s="486"/>
      <c r="P816" s="487"/>
      <c r="Q816" s="486"/>
      <c r="R816" s="487"/>
      <c r="S816" s="486"/>
      <c r="T816" s="487"/>
      <c r="U816" s="486"/>
      <c r="V816" s="487"/>
      <c r="W816" s="486"/>
      <c r="X816" s="487"/>
      <c r="Y816" s="486"/>
      <c r="Z816" s="487"/>
      <c r="AA816" s="402"/>
    </row>
    <row r="817" spans="2:27" x14ac:dyDescent="0.2">
      <c r="B817" s="405"/>
      <c r="C817" s="372"/>
      <c r="D817" s="372"/>
      <c r="E817" s="402"/>
      <c r="F817" s="486"/>
      <c r="G817" s="487"/>
      <c r="H817" s="486"/>
      <c r="I817" s="487"/>
      <c r="J817" s="486"/>
      <c r="K817" s="487"/>
      <c r="L817" s="486"/>
      <c r="M817" s="487"/>
      <c r="N817" s="486"/>
      <c r="O817" s="487"/>
      <c r="P817" s="486"/>
      <c r="Q817" s="487"/>
      <c r="R817" s="486"/>
      <c r="S817" s="487"/>
      <c r="T817" s="486"/>
      <c r="U817" s="487"/>
      <c r="V817" s="486"/>
      <c r="W817" s="487"/>
      <c r="X817" s="486"/>
      <c r="Y817" s="487"/>
      <c r="Z817" s="486"/>
      <c r="AA817" s="487"/>
    </row>
    <row r="818" spans="2:27" x14ac:dyDescent="0.2">
      <c r="B818" s="406"/>
      <c r="C818" s="372"/>
      <c r="D818" s="372"/>
      <c r="E818" s="486"/>
      <c r="F818" s="487"/>
      <c r="G818" s="486"/>
      <c r="H818" s="487"/>
      <c r="I818" s="486"/>
      <c r="J818" s="487"/>
      <c r="K818" s="486"/>
      <c r="L818" s="487"/>
      <c r="M818" s="486"/>
      <c r="N818" s="487"/>
      <c r="O818" s="486"/>
      <c r="P818" s="487"/>
      <c r="Q818" s="486"/>
      <c r="R818" s="487"/>
      <c r="S818" s="486"/>
      <c r="T818" s="487"/>
      <c r="U818" s="486"/>
      <c r="V818" s="487"/>
      <c r="W818" s="486"/>
      <c r="X818" s="487"/>
      <c r="Y818" s="486"/>
      <c r="Z818" s="487"/>
      <c r="AA818" s="402"/>
    </row>
    <row r="819" spans="2:27" x14ac:dyDescent="0.2">
      <c r="B819" s="405"/>
      <c r="C819" s="372"/>
      <c r="D819" s="372"/>
      <c r="E819" s="402"/>
      <c r="F819" s="486"/>
      <c r="G819" s="487"/>
      <c r="H819" s="486"/>
      <c r="I819" s="487"/>
      <c r="J819" s="486"/>
      <c r="K819" s="487"/>
      <c r="L819" s="486"/>
      <c r="M819" s="487"/>
      <c r="N819" s="486"/>
      <c r="O819" s="487"/>
      <c r="P819" s="486"/>
      <c r="Q819" s="487"/>
      <c r="R819" s="486"/>
      <c r="S819" s="487"/>
      <c r="T819" s="486"/>
      <c r="U819" s="487"/>
      <c r="V819" s="486"/>
      <c r="W819" s="487"/>
      <c r="X819" s="486"/>
      <c r="Y819" s="487"/>
      <c r="Z819" s="486"/>
      <c r="AA819" s="487"/>
    </row>
    <row r="820" spans="2:27" x14ac:dyDescent="0.2">
      <c r="B820" s="406"/>
      <c r="C820" s="372"/>
      <c r="D820" s="372"/>
      <c r="E820" s="486"/>
      <c r="F820" s="487"/>
      <c r="G820" s="486"/>
      <c r="H820" s="487"/>
      <c r="I820" s="486"/>
      <c r="J820" s="487"/>
      <c r="K820" s="486"/>
      <c r="L820" s="487"/>
      <c r="M820" s="486"/>
      <c r="N820" s="487"/>
      <c r="O820" s="486"/>
      <c r="P820" s="487"/>
      <c r="Q820" s="486"/>
      <c r="R820" s="487"/>
      <c r="S820" s="486"/>
      <c r="T820" s="487"/>
      <c r="U820" s="486"/>
      <c r="V820" s="487"/>
      <c r="W820" s="486"/>
      <c r="X820" s="487"/>
      <c r="Y820" s="486"/>
      <c r="Z820" s="487"/>
      <c r="AA820" s="402"/>
    </row>
    <row r="821" spans="2:27" x14ac:dyDescent="0.2">
      <c r="B821" s="405"/>
      <c r="C821" s="372"/>
      <c r="D821" s="372"/>
      <c r="E821" s="402"/>
      <c r="F821" s="486"/>
      <c r="G821" s="487"/>
      <c r="H821" s="486"/>
      <c r="I821" s="487"/>
      <c r="J821" s="486"/>
      <c r="K821" s="487"/>
      <c r="L821" s="486"/>
      <c r="M821" s="487"/>
      <c r="N821" s="486"/>
      <c r="O821" s="487"/>
      <c r="P821" s="486"/>
      <c r="Q821" s="487"/>
      <c r="R821" s="486"/>
      <c r="S821" s="487"/>
      <c r="T821" s="486"/>
      <c r="U821" s="487"/>
      <c r="V821" s="486"/>
      <c r="W821" s="487"/>
      <c r="X821" s="486"/>
      <c r="Y821" s="487"/>
      <c r="Z821" s="486"/>
      <c r="AA821" s="487"/>
    </row>
    <row r="822" spans="2:27" x14ac:dyDescent="0.2">
      <c r="B822" s="406"/>
      <c r="C822" s="372"/>
      <c r="D822" s="372"/>
      <c r="E822" s="486"/>
      <c r="F822" s="487"/>
      <c r="G822" s="486"/>
      <c r="H822" s="487"/>
      <c r="I822" s="486"/>
      <c r="J822" s="487"/>
      <c r="K822" s="486"/>
      <c r="L822" s="487"/>
      <c r="M822" s="486"/>
      <c r="N822" s="487"/>
      <c r="O822" s="486"/>
      <c r="P822" s="487"/>
      <c r="Q822" s="486"/>
      <c r="R822" s="487"/>
      <c r="S822" s="486"/>
      <c r="T822" s="487"/>
      <c r="U822" s="486"/>
      <c r="V822" s="487"/>
      <c r="W822" s="486"/>
      <c r="X822" s="487"/>
      <c r="Y822" s="486"/>
      <c r="Z822" s="487"/>
      <c r="AA822" s="402"/>
    </row>
    <row r="823" spans="2:27" x14ac:dyDescent="0.2">
      <c r="B823" s="405"/>
      <c r="C823" s="372"/>
      <c r="D823" s="372"/>
      <c r="E823" s="402"/>
      <c r="F823" s="486"/>
      <c r="G823" s="487"/>
      <c r="H823" s="486"/>
      <c r="I823" s="487"/>
      <c r="J823" s="486"/>
      <c r="K823" s="487"/>
      <c r="L823" s="486"/>
      <c r="M823" s="487"/>
      <c r="N823" s="486"/>
      <c r="O823" s="487"/>
      <c r="P823" s="486"/>
      <c r="Q823" s="487"/>
      <c r="R823" s="486"/>
      <c r="S823" s="487"/>
      <c r="T823" s="486"/>
      <c r="U823" s="487"/>
      <c r="V823" s="486"/>
      <c r="W823" s="487"/>
      <c r="X823" s="486"/>
      <c r="Y823" s="487"/>
      <c r="Z823" s="486"/>
      <c r="AA823" s="487"/>
    </row>
    <row r="824" spans="2:27" x14ac:dyDescent="0.2">
      <c r="B824" s="406"/>
      <c r="C824" s="372"/>
      <c r="D824" s="372"/>
      <c r="E824" s="486"/>
      <c r="F824" s="487"/>
      <c r="G824" s="486"/>
      <c r="H824" s="487"/>
      <c r="I824" s="486"/>
      <c r="J824" s="487"/>
      <c r="K824" s="486"/>
      <c r="L824" s="487"/>
      <c r="M824" s="486"/>
      <c r="N824" s="487"/>
      <c r="O824" s="486"/>
      <c r="P824" s="487"/>
      <c r="Q824" s="486"/>
      <c r="R824" s="487"/>
      <c r="S824" s="486"/>
      <c r="T824" s="487"/>
      <c r="U824" s="486"/>
      <c r="V824" s="487"/>
      <c r="W824" s="486"/>
      <c r="X824" s="487"/>
      <c r="Y824" s="486"/>
      <c r="Z824" s="487"/>
      <c r="AA824" s="402"/>
    </row>
    <row r="825" spans="2:27" x14ac:dyDescent="0.2">
      <c r="B825" s="405"/>
      <c r="C825" s="372"/>
      <c r="D825" s="372"/>
      <c r="E825" s="402"/>
      <c r="F825" s="486"/>
      <c r="G825" s="487"/>
      <c r="H825" s="486"/>
      <c r="I825" s="487"/>
      <c r="J825" s="486"/>
      <c r="K825" s="487"/>
      <c r="L825" s="486"/>
      <c r="M825" s="487"/>
      <c r="N825" s="486"/>
      <c r="O825" s="487"/>
      <c r="P825" s="486"/>
      <c r="Q825" s="487"/>
      <c r="R825" s="486"/>
      <c r="S825" s="487"/>
      <c r="T825" s="486"/>
      <c r="U825" s="487"/>
      <c r="V825" s="486"/>
      <c r="W825" s="487"/>
      <c r="X825" s="486"/>
      <c r="Y825" s="487"/>
      <c r="Z825" s="486"/>
      <c r="AA825" s="487"/>
    </row>
    <row r="826" spans="2:27" x14ac:dyDescent="0.2">
      <c r="B826" s="406"/>
      <c r="C826" s="372"/>
      <c r="D826" s="372"/>
      <c r="E826" s="486"/>
      <c r="F826" s="487"/>
      <c r="G826" s="486"/>
      <c r="H826" s="487"/>
      <c r="I826" s="486"/>
      <c r="J826" s="487"/>
      <c r="K826" s="486"/>
      <c r="L826" s="487"/>
      <c r="M826" s="486"/>
      <c r="N826" s="487"/>
      <c r="O826" s="486"/>
      <c r="P826" s="487"/>
      <c r="Q826" s="486"/>
      <c r="R826" s="487"/>
      <c r="S826" s="486"/>
      <c r="T826" s="487"/>
      <c r="U826" s="486"/>
      <c r="V826" s="487"/>
      <c r="W826" s="486"/>
      <c r="X826" s="487"/>
      <c r="Y826" s="486"/>
      <c r="Z826" s="487"/>
      <c r="AA826" s="402"/>
    </row>
    <row r="827" spans="2:27" x14ac:dyDescent="0.2">
      <c r="B827" s="405"/>
      <c r="C827" s="372"/>
      <c r="D827" s="372"/>
      <c r="E827" s="402"/>
      <c r="F827" s="486"/>
      <c r="G827" s="487"/>
      <c r="H827" s="486"/>
      <c r="I827" s="487"/>
      <c r="J827" s="486"/>
      <c r="K827" s="487"/>
      <c r="L827" s="486"/>
      <c r="M827" s="487"/>
      <c r="N827" s="486"/>
      <c r="O827" s="487"/>
      <c r="P827" s="486"/>
      <c r="Q827" s="487"/>
      <c r="R827" s="486"/>
      <c r="S827" s="487"/>
      <c r="T827" s="486"/>
      <c r="U827" s="487"/>
      <c r="V827" s="486"/>
      <c r="W827" s="487"/>
      <c r="X827" s="486"/>
      <c r="Y827" s="487"/>
      <c r="Z827" s="486"/>
      <c r="AA827" s="487"/>
    </row>
    <row r="828" spans="2:27" x14ac:dyDescent="0.2">
      <c r="B828" s="406"/>
      <c r="C828" s="372"/>
      <c r="D828" s="372"/>
      <c r="E828" s="486"/>
      <c r="F828" s="487"/>
      <c r="G828" s="486"/>
      <c r="H828" s="487"/>
      <c r="I828" s="486"/>
      <c r="J828" s="487"/>
      <c r="K828" s="486"/>
      <c r="L828" s="487"/>
      <c r="M828" s="486"/>
      <c r="N828" s="487"/>
      <c r="O828" s="486"/>
      <c r="P828" s="487"/>
      <c r="Q828" s="486"/>
      <c r="R828" s="487"/>
      <c r="S828" s="486"/>
      <c r="T828" s="487"/>
      <c r="U828" s="486"/>
      <c r="V828" s="487"/>
      <c r="W828" s="486"/>
      <c r="X828" s="487"/>
      <c r="Y828" s="486"/>
      <c r="Z828" s="487"/>
      <c r="AA828" s="402"/>
    </row>
    <row r="829" spans="2:27" x14ac:dyDescent="0.2">
      <c r="B829" s="405"/>
      <c r="C829" s="372"/>
      <c r="D829" s="372"/>
      <c r="E829" s="402"/>
      <c r="F829" s="486"/>
      <c r="G829" s="487"/>
      <c r="H829" s="486"/>
      <c r="I829" s="487"/>
      <c r="J829" s="486"/>
      <c r="K829" s="487"/>
      <c r="L829" s="486"/>
      <c r="M829" s="487"/>
      <c r="N829" s="486"/>
      <c r="O829" s="487"/>
      <c r="P829" s="486"/>
      <c r="Q829" s="487"/>
      <c r="R829" s="486"/>
      <c r="S829" s="487"/>
      <c r="T829" s="486"/>
      <c r="U829" s="487"/>
      <c r="V829" s="486"/>
      <c r="W829" s="487"/>
      <c r="X829" s="486"/>
      <c r="Y829" s="487"/>
      <c r="Z829" s="486"/>
      <c r="AA829" s="487"/>
    </row>
    <row r="830" spans="2:27" x14ac:dyDescent="0.2">
      <c r="B830" s="406"/>
      <c r="C830" s="372"/>
      <c r="D830" s="372"/>
      <c r="E830" s="486"/>
      <c r="F830" s="487"/>
      <c r="G830" s="486"/>
      <c r="H830" s="487"/>
      <c r="I830" s="486"/>
      <c r="J830" s="487"/>
      <c r="K830" s="486"/>
      <c r="L830" s="487"/>
      <c r="M830" s="486"/>
      <c r="N830" s="487"/>
      <c r="O830" s="486"/>
      <c r="P830" s="487"/>
      <c r="Q830" s="486"/>
      <c r="R830" s="487"/>
      <c r="S830" s="486"/>
      <c r="T830" s="487"/>
      <c r="U830" s="486"/>
      <c r="V830" s="487"/>
      <c r="W830" s="486"/>
      <c r="X830" s="487"/>
      <c r="Y830" s="486"/>
      <c r="Z830" s="487"/>
      <c r="AA830" s="402"/>
    </row>
    <row r="831" spans="2:27" x14ac:dyDescent="0.2">
      <c r="B831" s="405"/>
      <c r="C831" s="372"/>
      <c r="D831" s="372"/>
      <c r="E831" s="402"/>
      <c r="F831" s="486"/>
      <c r="G831" s="487"/>
      <c r="H831" s="486"/>
      <c r="I831" s="487"/>
      <c r="J831" s="486"/>
      <c r="K831" s="487"/>
      <c r="L831" s="486"/>
      <c r="M831" s="487"/>
      <c r="N831" s="486"/>
      <c r="O831" s="487"/>
      <c r="P831" s="486"/>
      <c r="Q831" s="487"/>
      <c r="R831" s="486"/>
      <c r="S831" s="487"/>
      <c r="T831" s="486"/>
      <c r="U831" s="487"/>
      <c r="V831" s="486"/>
      <c r="W831" s="487"/>
      <c r="X831" s="486"/>
      <c r="Y831" s="487"/>
      <c r="Z831" s="486"/>
      <c r="AA831" s="487"/>
    </row>
    <row r="832" spans="2:27" x14ac:dyDescent="0.2">
      <c r="B832" s="406"/>
      <c r="C832" s="372"/>
      <c r="D832" s="372"/>
      <c r="E832" s="486"/>
      <c r="F832" s="487"/>
      <c r="G832" s="486"/>
      <c r="H832" s="487"/>
      <c r="I832" s="486"/>
      <c r="J832" s="487"/>
      <c r="K832" s="486"/>
      <c r="L832" s="487"/>
      <c r="M832" s="486"/>
      <c r="N832" s="487"/>
      <c r="O832" s="486"/>
      <c r="P832" s="487"/>
      <c r="Q832" s="486"/>
      <c r="R832" s="487"/>
      <c r="S832" s="486"/>
      <c r="T832" s="487"/>
      <c r="U832" s="486"/>
      <c r="V832" s="487"/>
      <c r="W832" s="486"/>
      <c r="X832" s="487"/>
      <c r="Y832" s="486"/>
      <c r="Z832" s="487"/>
      <c r="AA832" s="402"/>
    </row>
    <row r="833" spans="2:27" x14ac:dyDescent="0.2">
      <c r="B833" s="405"/>
      <c r="C833" s="372"/>
      <c r="D833" s="372"/>
      <c r="E833" s="402"/>
      <c r="F833" s="486"/>
      <c r="G833" s="487"/>
      <c r="H833" s="486"/>
      <c r="I833" s="487"/>
      <c r="J833" s="486"/>
      <c r="K833" s="487"/>
      <c r="L833" s="486"/>
      <c r="M833" s="487"/>
      <c r="N833" s="486"/>
      <c r="O833" s="487"/>
      <c r="P833" s="486"/>
      <c r="Q833" s="487"/>
      <c r="R833" s="486"/>
      <c r="S833" s="487"/>
      <c r="T833" s="486"/>
      <c r="U833" s="487"/>
      <c r="V833" s="486"/>
      <c r="W833" s="487"/>
      <c r="X833" s="486"/>
      <c r="Y833" s="487"/>
      <c r="Z833" s="486"/>
      <c r="AA833" s="487"/>
    </row>
    <row r="834" spans="2:27" x14ac:dyDescent="0.2">
      <c r="B834" s="406"/>
      <c r="C834" s="372"/>
      <c r="D834" s="372"/>
      <c r="E834" s="486"/>
      <c r="F834" s="487"/>
      <c r="G834" s="486"/>
      <c r="H834" s="487"/>
      <c r="I834" s="486"/>
      <c r="J834" s="487"/>
      <c r="K834" s="486"/>
      <c r="L834" s="487"/>
      <c r="M834" s="486"/>
      <c r="N834" s="487"/>
      <c r="O834" s="486"/>
      <c r="P834" s="487"/>
      <c r="Q834" s="486"/>
      <c r="R834" s="487"/>
      <c r="S834" s="486"/>
      <c r="T834" s="487"/>
      <c r="U834" s="486"/>
      <c r="V834" s="487"/>
      <c r="W834" s="486"/>
      <c r="X834" s="487"/>
      <c r="Y834" s="486"/>
      <c r="Z834" s="487"/>
      <c r="AA834" s="402"/>
    </row>
    <row r="835" spans="2:27" x14ac:dyDescent="0.2">
      <c r="B835" s="405"/>
      <c r="C835" s="372"/>
      <c r="D835" s="372"/>
      <c r="E835" s="402"/>
      <c r="F835" s="486"/>
      <c r="G835" s="487"/>
      <c r="H835" s="486"/>
      <c r="I835" s="487"/>
      <c r="J835" s="486"/>
      <c r="K835" s="487"/>
      <c r="L835" s="486"/>
      <c r="M835" s="487"/>
      <c r="N835" s="486"/>
      <c r="O835" s="487"/>
      <c r="P835" s="486"/>
      <c r="Q835" s="487"/>
      <c r="R835" s="486"/>
      <c r="S835" s="487"/>
      <c r="T835" s="486"/>
      <c r="U835" s="487"/>
      <c r="V835" s="486"/>
      <c r="W835" s="487"/>
      <c r="X835" s="486"/>
      <c r="Y835" s="487"/>
      <c r="Z835" s="486"/>
      <c r="AA835" s="487"/>
    </row>
    <row r="836" spans="2:27" x14ac:dyDescent="0.2">
      <c r="B836" s="406"/>
      <c r="C836" s="372"/>
      <c r="D836" s="372"/>
      <c r="E836" s="486"/>
      <c r="F836" s="487"/>
      <c r="G836" s="486"/>
      <c r="H836" s="487"/>
      <c r="I836" s="486"/>
      <c r="J836" s="487"/>
      <c r="K836" s="486"/>
      <c r="L836" s="487"/>
      <c r="M836" s="486"/>
      <c r="N836" s="487"/>
      <c r="O836" s="486"/>
      <c r="P836" s="487"/>
      <c r="Q836" s="486"/>
      <c r="R836" s="487"/>
      <c r="S836" s="486"/>
      <c r="T836" s="487"/>
      <c r="U836" s="486"/>
      <c r="V836" s="487"/>
      <c r="W836" s="486"/>
      <c r="X836" s="487"/>
      <c r="Y836" s="486"/>
      <c r="Z836" s="487"/>
      <c r="AA836" s="402"/>
    </row>
    <row r="837" spans="2:27" x14ac:dyDescent="0.2">
      <c r="B837" s="405"/>
      <c r="C837" s="372"/>
      <c r="D837" s="372"/>
      <c r="E837" s="402"/>
      <c r="F837" s="486"/>
      <c r="G837" s="487"/>
      <c r="H837" s="486"/>
      <c r="I837" s="487"/>
      <c r="J837" s="486"/>
      <c r="K837" s="487"/>
      <c r="L837" s="486"/>
      <c r="M837" s="487"/>
      <c r="N837" s="486"/>
      <c r="O837" s="487"/>
      <c r="P837" s="486"/>
      <c r="Q837" s="487"/>
      <c r="R837" s="486"/>
      <c r="S837" s="487"/>
      <c r="T837" s="486"/>
      <c r="U837" s="487"/>
      <c r="V837" s="486"/>
      <c r="W837" s="487"/>
      <c r="X837" s="486"/>
      <c r="Y837" s="487"/>
      <c r="Z837" s="486"/>
      <c r="AA837" s="487"/>
    </row>
    <row r="838" spans="2:27" x14ac:dyDescent="0.2">
      <c r="B838" s="406"/>
      <c r="C838" s="372"/>
      <c r="D838" s="372"/>
      <c r="E838" s="486"/>
      <c r="F838" s="487"/>
      <c r="G838" s="486"/>
      <c r="H838" s="487"/>
      <c r="I838" s="486"/>
      <c r="J838" s="487"/>
      <c r="K838" s="486"/>
      <c r="L838" s="487"/>
      <c r="M838" s="486"/>
      <c r="N838" s="487"/>
      <c r="O838" s="486"/>
      <c r="P838" s="487"/>
      <c r="Q838" s="486"/>
      <c r="R838" s="487"/>
      <c r="S838" s="486"/>
      <c r="T838" s="487"/>
      <c r="U838" s="486"/>
      <c r="V838" s="487"/>
      <c r="W838" s="486"/>
      <c r="X838" s="487"/>
      <c r="Y838" s="486"/>
      <c r="Z838" s="487"/>
      <c r="AA838" s="402"/>
    </row>
    <row r="839" spans="2:27" x14ac:dyDescent="0.2">
      <c r="B839" s="405"/>
      <c r="C839" s="372"/>
      <c r="D839" s="372"/>
      <c r="E839" s="402"/>
      <c r="F839" s="486"/>
      <c r="G839" s="487"/>
      <c r="H839" s="486"/>
      <c r="I839" s="487"/>
      <c r="J839" s="486"/>
      <c r="K839" s="487"/>
      <c r="L839" s="486"/>
      <c r="M839" s="487"/>
      <c r="N839" s="486"/>
      <c r="O839" s="487"/>
      <c r="P839" s="486"/>
      <c r="Q839" s="487"/>
      <c r="R839" s="486"/>
      <c r="S839" s="487"/>
      <c r="T839" s="486"/>
      <c r="U839" s="487"/>
      <c r="V839" s="486"/>
      <c r="W839" s="487"/>
      <c r="X839" s="486"/>
      <c r="Y839" s="487"/>
      <c r="Z839" s="486"/>
      <c r="AA839" s="487"/>
    </row>
    <row r="840" spans="2:27" x14ac:dyDescent="0.2">
      <c r="B840" s="406"/>
      <c r="C840" s="372"/>
      <c r="D840" s="372"/>
      <c r="E840" s="486"/>
      <c r="F840" s="487"/>
      <c r="G840" s="486"/>
      <c r="H840" s="487"/>
      <c r="I840" s="486"/>
      <c r="J840" s="487"/>
      <c r="K840" s="486"/>
      <c r="L840" s="487"/>
      <c r="M840" s="486"/>
      <c r="N840" s="487"/>
      <c r="O840" s="486"/>
      <c r="P840" s="487"/>
      <c r="Q840" s="486"/>
      <c r="R840" s="487"/>
      <c r="S840" s="486"/>
      <c r="T840" s="487"/>
      <c r="U840" s="486"/>
      <c r="V840" s="487"/>
      <c r="W840" s="486"/>
      <c r="X840" s="487"/>
      <c r="Y840" s="486"/>
      <c r="Z840" s="487"/>
      <c r="AA840" s="402"/>
    </row>
    <row r="841" spans="2:27" x14ac:dyDescent="0.2">
      <c r="B841" s="405"/>
      <c r="C841" s="372"/>
      <c r="D841" s="372"/>
      <c r="E841" s="402"/>
      <c r="F841" s="486"/>
      <c r="G841" s="487"/>
      <c r="H841" s="486"/>
      <c r="I841" s="487"/>
      <c r="J841" s="486"/>
      <c r="K841" s="487"/>
      <c r="L841" s="486"/>
      <c r="M841" s="487"/>
      <c r="N841" s="486"/>
      <c r="O841" s="487"/>
      <c r="P841" s="486"/>
      <c r="Q841" s="487"/>
      <c r="R841" s="486"/>
      <c r="S841" s="487"/>
      <c r="T841" s="486"/>
      <c r="U841" s="487"/>
      <c r="V841" s="486"/>
      <c r="W841" s="487"/>
      <c r="X841" s="486"/>
      <c r="Y841" s="487"/>
      <c r="Z841" s="486"/>
      <c r="AA841" s="487"/>
    </row>
    <row r="842" spans="2:27" x14ac:dyDescent="0.2">
      <c r="B842" s="406"/>
      <c r="C842" s="372"/>
      <c r="D842" s="372"/>
      <c r="E842" s="486"/>
      <c r="F842" s="487"/>
      <c r="G842" s="486"/>
      <c r="H842" s="487"/>
      <c r="I842" s="486"/>
      <c r="J842" s="487"/>
      <c r="K842" s="486"/>
      <c r="L842" s="487"/>
      <c r="M842" s="486"/>
      <c r="N842" s="487"/>
      <c r="O842" s="486"/>
      <c r="P842" s="487"/>
      <c r="Q842" s="486"/>
      <c r="R842" s="487"/>
      <c r="S842" s="486"/>
      <c r="T842" s="487"/>
      <c r="U842" s="486"/>
      <c r="V842" s="487"/>
      <c r="W842" s="486"/>
      <c r="X842" s="487"/>
      <c r="Y842" s="486"/>
      <c r="Z842" s="487"/>
      <c r="AA842" s="402"/>
    </row>
    <row r="843" spans="2:27" x14ac:dyDescent="0.2">
      <c r="B843" s="405"/>
      <c r="C843" s="372"/>
      <c r="D843" s="372"/>
      <c r="E843" s="402"/>
      <c r="F843" s="486"/>
      <c r="G843" s="487"/>
      <c r="H843" s="486"/>
      <c r="I843" s="487"/>
      <c r="J843" s="486"/>
      <c r="K843" s="487"/>
      <c r="L843" s="486"/>
      <c r="M843" s="487"/>
      <c r="N843" s="486"/>
      <c r="O843" s="487"/>
      <c r="P843" s="486"/>
      <c r="Q843" s="487"/>
      <c r="R843" s="486"/>
      <c r="S843" s="487"/>
      <c r="T843" s="486"/>
      <c r="U843" s="487"/>
      <c r="V843" s="486"/>
      <c r="W843" s="487"/>
      <c r="X843" s="486"/>
      <c r="Y843" s="487"/>
      <c r="Z843" s="486"/>
      <c r="AA843" s="487"/>
    </row>
    <row r="844" spans="2:27" x14ac:dyDescent="0.2">
      <c r="B844" s="406"/>
      <c r="C844" s="372"/>
      <c r="D844" s="372"/>
      <c r="E844" s="486"/>
      <c r="F844" s="487"/>
      <c r="G844" s="486"/>
      <c r="H844" s="487"/>
      <c r="I844" s="486"/>
      <c r="J844" s="487"/>
      <c r="K844" s="486"/>
      <c r="L844" s="487"/>
      <c r="M844" s="486"/>
      <c r="N844" s="487"/>
      <c r="O844" s="486"/>
      <c r="P844" s="487"/>
      <c r="Q844" s="486"/>
      <c r="R844" s="487"/>
      <c r="S844" s="486"/>
      <c r="T844" s="487"/>
      <c r="U844" s="486"/>
      <c r="V844" s="487"/>
      <c r="W844" s="486"/>
      <c r="X844" s="487"/>
      <c r="Y844" s="486"/>
      <c r="Z844" s="487"/>
      <c r="AA844" s="402"/>
    </row>
    <row r="845" spans="2:27" x14ac:dyDescent="0.2">
      <c r="B845" s="405"/>
      <c r="C845" s="372"/>
      <c r="D845" s="372"/>
      <c r="E845" s="402"/>
      <c r="F845" s="486"/>
      <c r="G845" s="487"/>
      <c r="H845" s="486"/>
      <c r="I845" s="487"/>
      <c r="J845" s="486"/>
      <c r="K845" s="487"/>
      <c r="L845" s="486"/>
      <c r="M845" s="487"/>
      <c r="N845" s="486"/>
      <c r="O845" s="487"/>
      <c r="P845" s="486"/>
      <c r="Q845" s="487"/>
      <c r="R845" s="486"/>
      <c r="S845" s="487"/>
      <c r="T845" s="486"/>
      <c r="U845" s="487"/>
      <c r="V845" s="486"/>
      <c r="W845" s="487"/>
      <c r="X845" s="486"/>
      <c r="Y845" s="487"/>
      <c r="Z845" s="486"/>
      <c r="AA845" s="487"/>
    </row>
    <row r="846" spans="2:27" x14ac:dyDescent="0.2">
      <c r="B846" s="406"/>
      <c r="C846" s="372"/>
      <c r="D846" s="372"/>
      <c r="E846" s="486"/>
      <c r="F846" s="487"/>
      <c r="G846" s="486"/>
      <c r="H846" s="487"/>
      <c r="I846" s="486"/>
      <c r="J846" s="487"/>
      <c r="K846" s="486"/>
      <c r="L846" s="487"/>
      <c r="M846" s="486"/>
      <c r="N846" s="487"/>
      <c r="O846" s="486"/>
      <c r="P846" s="487"/>
      <c r="Q846" s="486"/>
      <c r="R846" s="487"/>
      <c r="S846" s="486"/>
      <c r="T846" s="487"/>
      <c r="U846" s="486"/>
      <c r="V846" s="487"/>
      <c r="W846" s="486"/>
      <c r="X846" s="487"/>
      <c r="Y846" s="486"/>
      <c r="Z846" s="487"/>
      <c r="AA846" s="402"/>
    </row>
    <row r="847" spans="2:27" x14ac:dyDescent="0.2">
      <c r="B847" s="405"/>
      <c r="C847" s="372"/>
      <c r="D847" s="372"/>
      <c r="E847" s="402"/>
      <c r="F847" s="486"/>
      <c r="G847" s="487"/>
      <c r="H847" s="486"/>
      <c r="I847" s="487"/>
      <c r="J847" s="486"/>
      <c r="K847" s="487"/>
      <c r="L847" s="486"/>
      <c r="M847" s="487"/>
      <c r="N847" s="486"/>
      <c r="O847" s="487"/>
      <c r="P847" s="486"/>
      <c r="Q847" s="487"/>
      <c r="R847" s="486"/>
      <c r="S847" s="487"/>
      <c r="T847" s="486"/>
      <c r="U847" s="487"/>
      <c r="V847" s="486"/>
      <c r="W847" s="487"/>
      <c r="X847" s="486"/>
      <c r="Y847" s="487"/>
      <c r="Z847" s="486"/>
      <c r="AA847" s="487"/>
    </row>
    <row r="848" spans="2:27" x14ac:dyDescent="0.2">
      <c r="B848" s="406"/>
      <c r="C848" s="372"/>
      <c r="D848" s="372"/>
      <c r="E848" s="486"/>
      <c r="F848" s="487"/>
      <c r="G848" s="486"/>
      <c r="H848" s="487"/>
      <c r="I848" s="486"/>
      <c r="J848" s="487"/>
      <c r="K848" s="486"/>
      <c r="L848" s="487"/>
      <c r="M848" s="486"/>
      <c r="N848" s="487"/>
      <c r="O848" s="486"/>
      <c r="P848" s="487"/>
      <c r="Q848" s="486"/>
      <c r="R848" s="487"/>
      <c r="S848" s="486"/>
      <c r="T848" s="487"/>
      <c r="U848" s="486"/>
      <c r="V848" s="487"/>
      <c r="W848" s="486"/>
      <c r="X848" s="487"/>
      <c r="Y848" s="486"/>
      <c r="Z848" s="487"/>
      <c r="AA848" s="402"/>
    </row>
    <row r="849" spans="2:27" x14ac:dyDescent="0.2">
      <c r="B849" s="405"/>
      <c r="C849" s="372"/>
      <c r="D849" s="372"/>
      <c r="E849" s="402"/>
      <c r="F849" s="486"/>
      <c r="G849" s="487"/>
      <c r="H849" s="486"/>
      <c r="I849" s="487"/>
      <c r="J849" s="486"/>
      <c r="K849" s="487"/>
      <c r="L849" s="486"/>
      <c r="M849" s="487"/>
      <c r="N849" s="486"/>
      <c r="O849" s="487"/>
      <c r="P849" s="486"/>
      <c r="Q849" s="487"/>
      <c r="R849" s="486"/>
      <c r="S849" s="487"/>
      <c r="T849" s="486"/>
      <c r="U849" s="487"/>
      <c r="V849" s="486"/>
      <c r="W849" s="487"/>
      <c r="X849" s="486"/>
      <c r="Y849" s="487"/>
      <c r="Z849" s="486"/>
      <c r="AA849" s="487"/>
    </row>
    <row r="850" spans="2:27" x14ac:dyDescent="0.2">
      <c r="B850" s="406"/>
      <c r="C850" s="372"/>
      <c r="D850" s="372"/>
      <c r="E850" s="486"/>
      <c r="F850" s="487"/>
      <c r="G850" s="486"/>
      <c r="H850" s="487"/>
      <c r="I850" s="486"/>
      <c r="J850" s="487"/>
      <c r="K850" s="486"/>
      <c r="L850" s="487"/>
      <c r="M850" s="486"/>
      <c r="N850" s="487"/>
      <c r="O850" s="486"/>
      <c r="P850" s="487"/>
      <c r="Q850" s="486"/>
      <c r="R850" s="487"/>
      <c r="S850" s="486"/>
      <c r="T850" s="487"/>
      <c r="U850" s="486"/>
      <c r="V850" s="487"/>
      <c r="W850" s="486"/>
      <c r="X850" s="487"/>
      <c r="Y850" s="486"/>
      <c r="Z850" s="487"/>
      <c r="AA850" s="402"/>
    </row>
    <row r="851" spans="2:27" x14ac:dyDescent="0.2">
      <c r="B851" s="405"/>
      <c r="C851" s="372"/>
      <c r="D851" s="372"/>
      <c r="E851" s="402"/>
      <c r="F851" s="486"/>
      <c r="G851" s="487"/>
      <c r="H851" s="486"/>
      <c r="I851" s="487"/>
      <c r="J851" s="486"/>
      <c r="K851" s="487"/>
      <c r="L851" s="486"/>
      <c r="M851" s="487"/>
      <c r="N851" s="486"/>
      <c r="O851" s="487"/>
      <c r="P851" s="486"/>
      <c r="Q851" s="487"/>
      <c r="R851" s="486"/>
      <c r="S851" s="487"/>
      <c r="T851" s="486"/>
      <c r="U851" s="487"/>
      <c r="V851" s="486"/>
      <c r="W851" s="487"/>
      <c r="X851" s="486"/>
      <c r="Y851" s="487"/>
      <c r="Z851" s="486"/>
      <c r="AA851" s="487"/>
    </row>
    <row r="852" spans="2:27" x14ac:dyDescent="0.2">
      <c r="B852" s="406"/>
      <c r="C852" s="372"/>
      <c r="D852" s="372"/>
      <c r="E852" s="486"/>
      <c r="F852" s="487"/>
      <c r="G852" s="486"/>
      <c r="H852" s="487"/>
      <c r="I852" s="486"/>
      <c r="J852" s="487"/>
      <c r="K852" s="486"/>
      <c r="L852" s="487"/>
      <c r="M852" s="486"/>
      <c r="N852" s="487"/>
      <c r="O852" s="486"/>
      <c r="P852" s="487"/>
      <c r="Q852" s="486"/>
      <c r="R852" s="487"/>
      <c r="S852" s="486"/>
      <c r="T852" s="487"/>
      <c r="U852" s="486"/>
      <c r="V852" s="487"/>
      <c r="W852" s="486"/>
      <c r="X852" s="487"/>
      <c r="Y852" s="486"/>
      <c r="Z852" s="487"/>
      <c r="AA852" s="402"/>
    </row>
    <row r="853" spans="2:27" x14ac:dyDescent="0.2">
      <c r="B853" s="405"/>
      <c r="C853" s="372"/>
      <c r="D853" s="372"/>
      <c r="E853" s="402"/>
      <c r="F853" s="486"/>
      <c r="G853" s="487"/>
      <c r="H853" s="486"/>
      <c r="I853" s="487"/>
      <c r="J853" s="486"/>
      <c r="K853" s="487"/>
      <c r="L853" s="486"/>
      <c r="M853" s="487"/>
      <c r="N853" s="486"/>
      <c r="O853" s="487"/>
      <c r="P853" s="486"/>
      <c r="Q853" s="487"/>
      <c r="R853" s="486"/>
      <c r="S853" s="487"/>
      <c r="T853" s="486"/>
      <c r="U853" s="487"/>
      <c r="V853" s="486"/>
      <c r="W853" s="487"/>
      <c r="X853" s="486"/>
      <c r="Y853" s="487"/>
      <c r="Z853" s="486"/>
      <c r="AA853" s="487"/>
    </row>
    <row r="854" spans="2:27" x14ac:dyDescent="0.2">
      <c r="B854" s="406"/>
      <c r="C854" s="372"/>
      <c r="D854" s="372"/>
      <c r="E854" s="486"/>
      <c r="F854" s="487"/>
      <c r="G854" s="486"/>
      <c r="H854" s="487"/>
      <c r="I854" s="486"/>
      <c r="J854" s="487"/>
      <c r="K854" s="486"/>
      <c r="L854" s="487"/>
      <c r="M854" s="486"/>
      <c r="N854" s="487"/>
      <c r="O854" s="486"/>
      <c r="P854" s="487"/>
      <c r="Q854" s="486"/>
      <c r="R854" s="487"/>
      <c r="S854" s="486"/>
      <c r="T854" s="487"/>
      <c r="U854" s="486"/>
      <c r="V854" s="487"/>
      <c r="W854" s="486"/>
      <c r="X854" s="487"/>
      <c r="Y854" s="486"/>
      <c r="Z854" s="487"/>
      <c r="AA854" s="402"/>
    </row>
    <row r="855" spans="2:27" x14ac:dyDescent="0.2">
      <c r="B855" s="405"/>
      <c r="C855" s="372"/>
      <c r="D855" s="372"/>
      <c r="E855" s="402"/>
      <c r="F855" s="486"/>
      <c r="G855" s="487"/>
      <c r="H855" s="486"/>
      <c r="I855" s="487"/>
      <c r="J855" s="486"/>
      <c r="K855" s="487"/>
      <c r="L855" s="486"/>
      <c r="M855" s="487"/>
      <c r="N855" s="486"/>
      <c r="O855" s="487"/>
      <c r="P855" s="486"/>
      <c r="Q855" s="487"/>
      <c r="R855" s="486"/>
      <c r="S855" s="487"/>
      <c r="T855" s="486"/>
      <c r="U855" s="487"/>
      <c r="V855" s="486"/>
      <c r="W855" s="487"/>
      <c r="X855" s="486"/>
      <c r="Y855" s="487"/>
      <c r="Z855" s="486"/>
      <c r="AA855" s="487"/>
    </row>
    <row r="856" spans="2:27" x14ac:dyDescent="0.2">
      <c r="B856" s="406"/>
      <c r="C856" s="372"/>
      <c r="D856" s="372"/>
      <c r="E856" s="486"/>
      <c r="F856" s="487"/>
      <c r="G856" s="486"/>
      <c r="H856" s="487"/>
      <c r="I856" s="486"/>
      <c r="J856" s="487"/>
      <c r="K856" s="486"/>
      <c r="L856" s="487"/>
      <c r="M856" s="486"/>
      <c r="N856" s="487"/>
      <c r="O856" s="486"/>
      <c r="P856" s="487"/>
      <c r="Q856" s="486"/>
      <c r="R856" s="487"/>
      <c r="S856" s="486"/>
      <c r="T856" s="487"/>
      <c r="U856" s="486"/>
      <c r="V856" s="487"/>
      <c r="W856" s="486"/>
      <c r="X856" s="487"/>
      <c r="Y856" s="486"/>
      <c r="Z856" s="487"/>
      <c r="AA856" s="402"/>
    </row>
    <row r="857" spans="2:27" x14ac:dyDescent="0.2">
      <c r="B857" s="405"/>
      <c r="C857" s="372"/>
      <c r="D857" s="372"/>
      <c r="E857" s="402"/>
      <c r="F857" s="486"/>
      <c r="G857" s="487"/>
      <c r="H857" s="486"/>
      <c r="I857" s="487"/>
      <c r="J857" s="486"/>
      <c r="K857" s="487"/>
      <c r="L857" s="486"/>
      <c r="M857" s="487"/>
      <c r="N857" s="486"/>
      <c r="O857" s="487"/>
      <c r="P857" s="486"/>
      <c r="Q857" s="487"/>
      <c r="R857" s="486"/>
      <c r="S857" s="487"/>
      <c r="T857" s="486"/>
      <c r="U857" s="487"/>
      <c r="V857" s="486"/>
      <c r="W857" s="487"/>
      <c r="X857" s="486"/>
      <c r="Y857" s="487"/>
      <c r="Z857" s="486"/>
      <c r="AA857" s="487"/>
    </row>
    <row r="858" spans="2:27" x14ac:dyDescent="0.2">
      <c r="B858" s="406"/>
      <c r="C858" s="372"/>
      <c r="D858" s="372"/>
      <c r="E858" s="486"/>
      <c r="F858" s="487"/>
      <c r="G858" s="486"/>
      <c r="H858" s="487"/>
      <c r="I858" s="486"/>
      <c r="J858" s="487"/>
      <c r="K858" s="486"/>
      <c r="L858" s="487"/>
      <c r="M858" s="486"/>
      <c r="N858" s="487"/>
      <c r="O858" s="486"/>
      <c r="P858" s="487"/>
      <c r="Q858" s="486"/>
      <c r="R858" s="487"/>
      <c r="S858" s="486"/>
      <c r="T858" s="487"/>
      <c r="U858" s="486"/>
      <c r="V858" s="487"/>
      <c r="W858" s="486"/>
      <c r="X858" s="487"/>
      <c r="Y858" s="486"/>
      <c r="Z858" s="487"/>
      <c r="AA858" s="402"/>
    </row>
    <row r="859" spans="2:27" x14ac:dyDescent="0.2">
      <c r="B859" s="405"/>
      <c r="C859" s="372"/>
      <c r="D859" s="372"/>
      <c r="E859" s="402"/>
      <c r="F859" s="486"/>
      <c r="G859" s="487"/>
      <c r="H859" s="486"/>
      <c r="I859" s="487"/>
      <c r="J859" s="486"/>
      <c r="K859" s="487"/>
      <c r="L859" s="486"/>
      <c r="M859" s="487"/>
      <c r="N859" s="486"/>
      <c r="O859" s="487"/>
      <c r="P859" s="486"/>
      <c r="Q859" s="487"/>
      <c r="R859" s="486"/>
      <c r="S859" s="487"/>
      <c r="T859" s="486"/>
      <c r="U859" s="487"/>
      <c r="V859" s="486"/>
      <c r="W859" s="487"/>
      <c r="X859" s="486"/>
      <c r="Y859" s="487"/>
      <c r="Z859" s="486"/>
      <c r="AA859" s="487"/>
    </row>
    <row r="860" spans="2:27" x14ac:dyDescent="0.2">
      <c r="B860" s="406"/>
      <c r="C860" s="372"/>
      <c r="D860" s="372"/>
      <c r="E860" s="486"/>
      <c r="F860" s="487"/>
      <c r="G860" s="486"/>
      <c r="H860" s="487"/>
      <c r="I860" s="486"/>
      <c r="J860" s="487"/>
      <c r="K860" s="486"/>
      <c r="L860" s="487"/>
      <c r="M860" s="486"/>
      <c r="N860" s="487"/>
      <c r="O860" s="486"/>
      <c r="P860" s="487"/>
      <c r="Q860" s="486"/>
      <c r="R860" s="487"/>
      <c r="S860" s="486"/>
      <c r="T860" s="487"/>
      <c r="U860" s="486"/>
      <c r="V860" s="487"/>
      <c r="W860" s="486"/>
      <c r="X860" s="487"/>
      <c r="Y860" s="486"/>
      <c r="Z860" s="487"/>
      <c r="AA860" s="402"/>
    </row>
    <row r="861" spans="2:27" x14ac:dyDescent="0.2">
      <c r="B861" s="405"/>
      <c r="C861" s="372"/>
      <c r="D861" s="372"/>
      <c r="E861" s="402"/>
      <c r="F861" s="486"/>
      <c r="G861" s="487"/>
      <c r="H861" s="486"/>
      <c r="I861" s="487"/>
      <c r="J861" s="486"/>
      <c r="K861" s="487"/>
      <c r="L861" s="486"/>
      <c r="M861" s="487"/>
      <c r="N861" s="486"/>
      <c r="O861" s="487"/>
      <c r="P861" s="486"/>
      <c r="Q861" s="487"/>
      <c r="R861" s="486"/>
      <c r="S861" s="487"/>
      <c r="T861" s="486"/>
      <c r="U861" s="487"/>
      <c r="V861" s="486"/>
      <c r="W861" s="487"/>
      <c r="X861" s="486"/>
      <c r="Y861" s="487"/>
      <c r="Z861" s="486"/>
      <c r="AA861" s="487"/>
    </row>
    <row r="862" spans="2:27" x14ac:dyDescent="0.2">
      <c r="B862" s="406"/>
      <c r="C862" s="372"/>
      <c r="D862" s="372"/>
      <c r="E862" s="486"/>
      <c r="F862" s="487"/>
      <c r="G862" s="486"/>
      <c r="H862" s="487"/>
      <c r="I862" s="486"/>
      <c r="J862" s="487"/>
      <c r="K862" s="486"/>
      <c r="L862" s="487"/>
      <c r="M862" s="486"/>
      <c r="N862" s="487"/>
      <c r="O862" s="486"/>
      <c r="P862" s="487"/>
      <c r="Q862" s="486"/>
      <c r="R862" s="487"/>
      <c r="S862" s="486"/>
      <c r="T862" s="487"/>
      <c r="U862" s="486"/>
      <c r="V862" s="487"/>
      <c r="W862" s="486"/>
      <c r="X862" s="487"/>
      <c r="Y862" s="486"/>
      <c r="Z862" s="487"/>
      <c r="AA862" s="402"/>
    </row>
    <row r="863" spans="2:27" x14ac:dyDescent="0.2">
      <c r="B863" s="405"/>
      <c r="C863" s="372"/>
      <c r="D863" s="372"/>
      <c r="E863" s="402"/>
      <c r="F863" s="486"/>
      <c r="G863" s="487"/>
      <c r="H863" s="486"/>
      <c r="I863" s="487"/>
      <c r="J863" s="486"/>
      <c r="K863" s="487"/>
      <c r="L863" s="486"/>
      <c r="M863" s="487"/>
      <c r="N863" s="486"/>
      <c r="O863" s="487"/>
      <c r="P863" s="486"/>
      <c r="Q863" s="487"/>
      <c r="R863" s="486"/>
      <c r="S863" s="487"/>
      <c r="T863" s="486"/>
      <c r="U863" s="487"/>
      <c r="V863" s="486"/>
      <c r="W863" s="487"/>
      <c r="X863" s="486"/>
      <c r="Y863" s="487"/>
      <c r="Z863" s="486"/>
      <c r="AA863" s="487"/>
    </row>
    <row r="864" spans="2:27" x14ac:dyDescent="0.2">
      <c r="B864" s="406"/>
      <c r="C864" s="372"/>
      <c r="D864" s="372"/>
      <c r="E864" s="486"/>
      <c r="F864" s="487"/>
      <c r="G864" s="486"/>
      <c r="H864" s="487"/>
      <c r="I864" s="486"/>
      <c r="J864" s="487"/>
      <c r="K864" s="486"/>
      <c r="L864" s="487"/>
      <c r="M864" s="486"/>
      <c r="N864" s="487"/>
      <c r="O864" s="486"/>
      <c r="P864" s="487"/>
      <c r="Q864" s="486"/>
      <c r="R864" s="487"/>
      <c r="S864" s="486"/>
      <c r="T864" s="487"/>
      <c r="U864" s="486"/>
      <c r="V864" s="487"/>
      <c r="W864" s="486"/>
      <c r="X864" s="487"/>
      <c r="Y864" s="486"/>
      <c r="Z864" s="487"/>
      <c r="AA864" s="402"/>
    </row>
    <row r="865" spans="2:27" x14ac:dyDescent="0.2">
      <c r="B865" s="405"/>
      <c r="C865" s="372"/>
      <c r="D865" s="372"/>
      <c r="E865" s="402"/>
      <c r="F865" s="486"/>
      <c r="G865" s="487"/>
      <c r="H865" s="486"/>
      <c r="I865" s="487"/>
      <c r="J865" s="486"/>
      <c r="K865" s="487"/>
      <c r="L865" s="486"/>
      <c r="M865" s="487"/>
      <c r="N865" s="486"/>
      <c r="O865" s="487"/>
      <c r="P865" s="486"/>
      <c r="Q865" s="487"/>
      <c r="R865" s="486"/>
      <c r="S865" s="487"/>
      <c r="T865" s="486"/>
      <c r="U865" s="487"/>
      <c r="V865" s="486"/>
      <c r="W865" s="487"/>
      <c r="X865" s="486"/>
      <c r="Y865" s="487"/>
      <c r="Z865" s="486"/>
      <c r="AA865" s="487"/>
    </row>
    <row r="866" spans="2:27" x14ac:dyDescent="0.2">
      <c r="B866" s="406"/>
      <c r="C866" s="372"/>
      <c r="D866" s="372"/>
      <c r="E866" s="486"/>
      <c r="F866" s="487"/>
      <c r="G866" s="486"/>
      <c r="H866" s="487"/>
      <c r="I866" s="486"/>
      <c r="J866" s="487"/>
      <c r="K866" s="486"/>
      <c r="L866" s="487"/>
      <c r="M866" s="486"/>
      <c r="N866" s="487"/>
      <c r="O866" s="486"/>
      <c r="P866" s="487"/>
      <c r="Q866" s="486"/>
      <c r="R866" s="487"/>
      <c r="S866" s="486"/>
      <c r="T866" s="487"/>
      <c r="U866" s="486"/>
      <c r="V866" s="487"/>
      <c r="W866" s="486"/>
      <c r="X866" s="487"/>
      <c r="Y866" s="486"/>
      <c r="Z866" s="487"/>
      <c r="AA866" s="402"/>
    </row>
    <row r="867" spans="2:27" x14ac:dyDescent="0.2">
      <c r="B867" s="405"/>
      <c r="C867" s="372"/>
      <c r="D867" s="372"/>
      <c r="E867" s="402"/>
      <c r="F867" s="486"/>
      <c r="G867" s="487"/>
      <c r="H867" s="486"/>
      <c r="I867" s="487"/>
      <c r="J867" s="486"/>
      <c r="K867" s="487"/>
      <c r="L867" s="486"/>
      <c r="M867" s="487"/>
      <c r="N867" s="486"/>
      <c r="O867" s="487"/>
      <c r="P867" s="486"/>
      <c r="Q867" s="487"/>
      <c r="R867" s="486"/>
      <c r="S867" s="487"/>
      <c r="T867" s="486"/>
      <c r="U867" s="487"/>
      <c r="V867" s="486"/>
      <c r="W867" s="487"/>
      <c r="X867" s="486"/>
      <c r="Y867" s="487"/>
      <c r="Z867" s="486"/>
      <c r="AA867" s="487"/>
    </row>
    <row r="868" spans="2:27" x14ac:dyDescent="0.2">
      <c r="B868" s="406"/>
      <c r="C868" s="372"/>
      <c r="D868" s="372"/>
      <c r="E868" s="486"/>
      <c r="F868" s="487"/>
      <c r="G868" s="486"/>
      <c r="H868" s="487"/>
      <c r="I868" s="486"/>
      <c r="J868" s="487"/>
      <c r="K868" s="486"/>
      <c r="L868" s="487"/>
      <c r="M868" s="486"/>
      <c r="N868" s="487"/>
      <c r="O868" s="486"/>
      <c r="P868" s="487"/>
      <c r="Q868" s="486"/>
      <c r="R868" s="487"/>
      <c r="S868" s="486"/>
      <c r="T868" s="487"/>
      <c r="U868" s="486"/>
      <c r="V868" s="487"/>
      <c r="W868" s="486"/>
      <c r="X868" s="487"/>
      <c r="Y868" s="486"/>
      <c r="Z868" s="487"/>
      <c r="AA868" s="402"/>
    </row>
    <row r="869" spans="2:27" x14ac:dyDescent="0.2">
      <c r="B869" s="405"/>
      <c r="C869" s="372"/>
      <c r="D869" s="372"/>
      <c r="E869" s="402"/>
      <c r="F869" s="486"/>
      <c r="G869" s="487"/>
      <c r="H869" s="486"/>
      <c r="I869" s="487"/>
      <c r="J869" s="486"/>
      <c r="K869" s="487"/>
      <c r="L869" s="486"/>
      <c r="M869" s="487"/>
      <c r="N869" s="486"/>
      <c r="O869" s="487"/>
      <c r="P869" s="486"/>
      <c r="Q869" s="487"/>
      <c r="R869" s="486"/>
      <c r="S869" s="487"/>
      <c r="T869" s="486"/>
      <c r="U869" s="487"/>
      <c r="V869" s="486"/>
      <c r="W869" s="487"/>
      <c r="X869" s="486"/>
      <c r="Y869" s="487"/>
      <c r="Z869" s="486"/>
      <c r="AA869" s="487"/>
    </row>
    <row r="870" spans="2:27" x14ac:dyDescent="0.2">
      <c r="B870" s="406"/>
      <c r="C870" s="372"/>
      <c r="D870" s="372"/>
      <c r="E870" s="486"/>
      <c r="F870" s="487"/>
      <c r="G870" s="486"/>
      <c r="H870" s="487"/>
      <c r="I870" s="486"/>
      <c r="J870" s="487"/>
      <c r="K870" s="486"/>
      <c r="L870" s="487"/>
      <c r="M870" s="486"/>
      <c r="N870" s="487"/>
      <c r="O870" s="486"/>
      <c r="P870" s="487"/>
      <c r="Q870" s="486"/>
      <c r="R870" s="487"/>
      <c r="S870" s="486"/>
      <c r="T870" s="487"/>
      <c r="U870" s="486"/>
      <c r="V870" s="487"/>
      <c r="W870" s="486"/>
      <c r="X870" s="487"/>
      <c r="Y870" s="486"/>
      <c r="Z870" s="487"/>
      <c r="AA870" s="402"/>
    </row>
    <row r="871" spans="2:27" x14ac:dyDescent="0.2">
      <c r="B871" s="405"/>
      <c r="C871" s="372"/>
      <c r="D871" s="372"/>
      <c r="E871" s="402"/>
      <c r="F871" s="486"/>
      <c r="G871" s="487"/>
      <c r="H871" s="486"/>
      <c r="I871" s="487"/>
      <c r="J871" s="486"/>
      <c r="K871" s="487"/>
      <c r="L871" s="486"/>
      <c r="M871" s="487"/>
      <c r="N871" s="486"/>
      <c r="O871" s="487"/>
      <c r="P871" s="486"/>
      <c r="Q871" s="487"/>
      <c r="R871" s="486"/>
      <c r="S871" s="487"/>
      <c r="T871" s="486"/>
      <c r="U871" s="487"/>
      <c r="V871" s="486"/>
      <c r="W871" s="487"/>
      <c r="X871" s="486"/>
      <c r="Y871" s="487"/>
      <c r="Z871" s="486"/>
      <c r="AA871" s="487"/>
    </row>
    <row r="872" spans="2:27" x14ac:dyDescent="0.2">
      <c r="B872" s="406"/>
      <c r="C872" s="372"/>
      <c r="D872" s="372"/>
      <c r="E872" s="486"/>
      <c r="F872" s="487"/>
      <c r="G872" s="486"/>
      <c r="H872" s="487"/>
      <c r="I872" s="486"/>
      <c r="J872" s="487"/>
      <c r="K872" s="486"/>
      <c r="L872" s="487"/>
      <c r="M872" s="486"/>
      <c r="N872" s="487"/>
      <c r="O872" s="486"/>
      <c r="P872" s="487"/>
      <c r="Q872" s="486"/>
      <c r="R872" s="487"/>
      <c r="S872" s="486"/>
      <c r="T872" s="487"/>
      <c r="U872" s="486"/>
      <c r="V872" s="487"/>
      <c r="W872" s="486"/>
      <c r="X872" s="487"/>
      <c r="Y872" s="486"/>
      <c r="Z872" s="487"/>
      <c r="AA872" s="402"/>
    </row>
    <row r="873" spans="2:27" x14ac:dyDescent="0.2">
      <c r="B873" s="405"/>
      <c r="C873" s="372"/>
      <c r="D873" s="372"/>
      <c r="E873" s="402"/>
      <c r="F873" s="486"/>
      <c r="G873" s="487"/>
      <c r="H873" s="486"/>
      <c r="I873" s="487"/>
      <c r="J873" s="486"/>
      <c r="K873" s="487"/>
      <c r="L873" s="486"/>
      <c r="M873" s="487"/>
      <c r="N873" s="486"/>
      <c r="O873" s="487"/>
      <c r="P873" s="486"/>
      <c r="Q873" s="487"/>
      <c r="R873" s="486"/>
      <c r="S873" s="487"/>
      <c r="T873" s="486"/>
      <c r="U873" s="487"/>
      <c r="V873" s="486"/>
      <c r="W873" s="487"/>
      <c r="X873" s="486"/>
      <c r="Y873" s="487"/>
      <c r="Z873" s="486"/>
      <c r="AA873" s="487"/>
    </row>
    <row r="874" spans="2:27" x14ac:dyDescent="0.2">
      <c r="B874" s="406"/>
      <c r="C874" s="372"/>
      <c r="D874" s="372"/>
      <c r="E874" s="486"/>
      <c r="F874" s="487"/>
      <c r="G874" s="486"/>
      <c r="H874" s="487"/>
      <c r="I874" s="486"/>
      <c r="J874" s="487"/>
      <c r="K874" s="486"/>
      <c r="L874" s="487"/>
      <c r="M874" s="486"/>
      <c r="N874" s="487"/>
      <c r="O874" s="486"/>
      <c r="P874" s="487"/>
      <c r="Q874" s="486"/>
      <c r="R874" s="487"/>
      <c r="S874" s="486"/>
      <c r="T874" s="487"/>
      <c r="U874" s="486"/>
      <c r="V874" s="487"/>
      <c r="W874" s="486"/>
      <c r="X874" s="487"/>
      <c r="Y874" s="486"/>
      <c r="Z874" s="487"/>
      <c r="AA874" s="402"/>
    </row>
    <row r="875" spans="2:27" x14ac:dyDescent="0.2">
      <c r="B875" s="405"/>
      <c r="C875" s="372"/>
      <c r="D875" s="372"/>
      <c r="E875" s="402"/>
      <c r="F875" s="486"/>
      <c r="G875" s="487"/>
      <c r="H875" s="486"/>
      <c r="I875" s="487"/>
      <c r="J875" s="486"/>
      <c r="K875" s="487"/>
      <c r="L875" s="486"/>
      <c r="M875" s="487"/>
      <c r="N875" s="486"/>
      <c r="O875" s="487"/>
      <c r="P875" s="486"/>
      <c r="Q875" s="487"/>
      <c r="R875" s="486"/>
      <c r="S875" s="487"/>
      <c r="T875" s="486"/>
      <c r="U875" s="487"/>
      <c r="V875" s="486"/>
      <c r="W875" s="487"/>
      <c r="X875" s="486"/>
      <c r="Y875" s="487"/>
      <c r="Z875" s="486"/>
      <c r="AA875" s="487"/>
    </row>
    <row r="876" spans="2:27" x14ac:dyDescent="0.2">
      <c r="B876" s="406"/>
      <c r="C876" s="372"/>
      <c r="D876" s="372"/>
      <c r="E876" s="486"/>
      <c r="F876" s="487"/>
      <c r="G876" s="486"/>
      <c r="H876" s="487"/>
      <c r="I876" s="486"/>
      <c r="J876" s="487"/>
      <c r="K876" s="486"/>
      <c r="L876" s="487"/>
      <c r="M876" s="486"/>
      <c r="N876" s="487"/>
      <c r="O876" s="486"/>
      <c r="P876" s="487"/>
      <c r="Q876" s="486"/>
      <c r="R876" s="487"/>
      <c r="S876" s="486"/>
      <c r="T876" s="487"/>
      <c r="U876" s="486"/>
      <c r="V876" s="487"/>
      <c r="W876" s="486"/>
      <c r="X876" s="487"/>
      <c r="Y876" s="486"/>
      <c r="Z876" s="487"/>
      <c r="AA876" s="402"/>
    </row>
    <row r="877" spans="2:27" x14ac:dyDescent="0.2">
      <c r="B877" s="405"/>
      <c r="C877" s="372"/>
      <c r="D877" s="372"/>
      <c r="E877" s="402"/>
      <c r="F877" s="486"/>
      <c r="G877" s="487"/>
      <c r="H877" s="486"/>
      <c r="I877" s="487"/>
      <c r="J877" s="486"/>
      <c r="K877" s="487"/>
      <c r="L877" s="486"/>
      <c r="M877" s="487"/>
      <c r="N877" s="486"/>
      <c r="O877" s="487"/>
      <c r="P877" s="486"/>
      <c r="Q877" s="487"/>
      <c r="R877" s="486"/>
      <c r="S877" s="487"/>
      <c r="T877" s="486"/>
      <c r="U877" s="487"/>
      <c r="V877" s="486"/>
      <c r="W877" s="487"/>
      <c r="X877" s="486"/>
      <c r="Y877" s="487"/>
      <c r="Z877" s="486"/>
      <c r="AA877" s="487"/>
    </row>
    <row r="878" spans="2:27" x14ac:dyDescent="0.2">
      <c r="B878" s="406"/>
      <c r="C878" s="372"/>
      <c r="D878" s="372"/>
      <c r="E878" s="486"/>
      <c r="F878" s="487"/>
      <c r="G878" s="486"/>
      <c r="H878" s="487"/>
      <c r="I878" s="486"/>
      <c r="J878" s="487"/>
      <c r="K878" s="486"/>
      <c r="L878" s="487"/>
      <c r="M878" s="486"/>
      <c r="N878" s="487"/>
      <c r="O878" s="486"/>
      <c r="P878" s="487"/>
      <c r="Q878" s="486"/>
      <c r="R878" s="487"/>
      <c r="S878" s="486"/>
      <c r="T878" s="487"/>
      <c r="U878" s="486"/>
      <c r="V878" s="487"/>
      <c r="W878" s="486"/>
      <c r="X878" s="487"/>
      <c r="Y878" s="486"/>
      <c r="Z878" s="487"/>
      <c r="AA878" s="402"/>
    </row>
    <row r="879" spans="2:27" x14ac:dyDescent="0.2">
      <c r="B879" s="405"/>
      <c r="C879" s="372"/>
      <c r="D879" s="372"/>
      <c r="E879" s="402"/>
      <c r="F879" s="486"/>
      <c r="G879" s="487"/>
      <c r="H879" s="486"/>
      <c r="I879" s="487"/>
      <c r="J879" s="486"/>
      <c r="K879" s="487"/>
      <c r="L879" s="486"/>
      <c r="M879" s="487"/>
      <c r="N879" s="486"/>
      <c r="O879" s="487"/>
      <c r="P879" s="486"/>
      <c r="Q879" s="487"/>
      <c r="R879" s="486"/>
      <c r="S879" s="487"/>
      <c r="T879" s="486"/>
      <c r="U879" s="487"/>
      <c r="V879" s="486"/>
      <c r="W879" s="487"/>
      <c r="X879" s="486"/>
      <c r="Y879" s="487"/>
      <c r="Z879" s="486"/>
      <c r="AA879" s="487"/>
    </row>
    <row r="880" spans="2:27" x14ac:dyDescent="0.2">
      <c r="B880" s="406"/>
      <c r="C880" s="372"/>
      <c r="D880" s="372"/>
      <c r="E880" s="486"/>
      <c r="F880" s="487"/>
      <c r="G880" s="486"/>
      <c r="H880" s="487"/>
      <c r="I880" s="486"/>
      <c r="J880" s="487"/>
      <c r="K880" s="486"/>
      <c r="L880" s="487"/>
      <c r="M880" s="486"/>
      <c r="N880" s="487"/>
      <c r="O880" s="486"/>
      <c r="P880" s="487"/>
      <c r="Q880" s="486"/>
      <c r="R880" s="487"/>
      <c r="S880" s="486"/>
      <c r="T880" s="487"/>
      <c r="U880" s="486"/>
      <c r="V880" s="487"/>
      <c r="W880" s="486"/>
      <c r="X880" s="487"/>
      <c r="Y880" s="486"/>
      <c r="Z880" s="487"/>
      <c r="AA880" s="402"/>
    </row>
    <row r="881" spans="2:27" x14ac:dyDescent="0.2">
      <c r="B881" s="405"/>
      <c r="C881" s="372"/>
      <c r="D881" s="372"/>
      <c r="E881" s="402"/>
      <c r="F881" s="486"/>
      <c r="G881" s="487"/>
      <c r="H881" s="486"/>
      <c r="I881" s="487"/>
      <c r="J881" s="486"/>
      <c r="K881" s="487"/>
      <c r="L881" s="486"/>
      <c r="M881" s="487"/>
      <c r="N881" s="486"/>
      <c r="O881" s="487"/>
      <c r="P881" s="486"/>
      <c r="Q881" s="487"/>
      <c r="R881" s="486"/>
      <c r="S881" s="487"/>
      <c r="T881" s="486"/>
      <c r="U881" s="487"/>
      <c r="V881" s="486"/>
      <c r="W881" s="487"/>
      <c r="X881" s="486"/>
      <c r="Y881" s="487"/>
      <c r="Z881" s="486"/>
      <c r="AA881" s="487"/>
    </row>
    <row r="882" spans="2:27" x14ac:dyDescent="0.2">
      <c r="B882" s="406"/>
      <c r="C882" s="372"/>
      <c r="D882" s="372"/>
      <c r="E882" s="486"/>
      <c r="F882" s="487"/>
      <c r="G882" s="486"/>
      <c r="H882" s="487"/>
      <c r="I882" s="486"/>
      <c r="J882" s="487"/>
      <c r="K882" s="486"/>
      <c r="L882" s="487"/>
      <c r="M882" s="486"/>
      <c r="N882" s="487"/>
      <c r="O882" s="486"/>
      <c r="P882" s="487"/>
      <c r="Q882" s="486"/>
      <c r="R882" s="487"/>
      <c r="S882" s="486"/>
      <c r="T882" s="487"/>
      <c r="U882" s="486"/>
      <c r="V882" s="487"/>
      <c r="W882" s="486"/>
      <c r="X882" s="487"/>
      <c r="Y882" s="486"/>
      <c r="Z882" s="487"/>
      <c r="AA882" s="402"/>
    </row>
    <row r="883" spans="2:27" x14ac:dyDescent="0.2">
      <c r="B883" s="405"/>
      <c r="C883" s="372"/>
      <c r="D883" s="372"/>
      <c r="E883" s="402"/>
      <c r="F883" s="486"/>
      <c r="G883" s="487"/>
      <c r="H883" s="486"/>
      <c r="I883" s="487"/>
      <c r="J883" s="486"/>
      <c r="K883" s="487"/>
      <c r="L883" s="486"/>
      <c r="M883" s="487"/>
      <c r="N883" s="486"/>
      <c r="O883" s="487"/>
      <c r="P883" s="486"/>
      <c r="Q883" s="487"/>
      <c r="R883" s="486"/>
      <c r="S883" s="487"/>
      <c r="T883" s="486"/>
      <c r="U883" s="487"/>
      <c r="V883" s="486"/>
      <c r="W883" s="487"/>
      <c r="X883" s="486"/>
      <c r="Y883" s="487"/>
      <c r="Z883" s="486"/>
      <c r="AA883" s="487"/>
    </row>
    <row r="884" spans="2:27" x14ac:dyDescent="0.2">
      <c r="B884" s="406"/>
      <c r="C884" s="372"/>
      <c r="D884" s="372"/>
      <c r="E884" s="486"/>
      <c r="F884" s="487"/>
      <c r="G884" s="486"/>
      <c r="H884" s="487"/>
      <c r="I884" s="486"/>
      <c r="J884" s="487"/>
      <c r="K884" s="486"/>
      <c r="L884" s="487"/>
      <c r="M884" s="486"/>
      <c r="N884" s="487"/>
      <c r="O884" s="486"/>
      <c r="P884" s="487"/>
      <c r="Q884" s="486"/>
      <c r="R884" s="487"/>
      <c r="S884" s="486"/>
      <c r="T884" s="487"/>
      <c r="U884" s="486"/>
      <c r="V884" s="487"/>
      <c r="W884" s="486"/>
      <c r="X884" s="487"/>
      <c r="Y884" s="486"/>
      <c r="Z884" s="487"/>
      <c r="AA884" s="402"/>
    </row>
    <row r="885" spans="2:27" x14ac:dyDescent="0.2">
      <c r="B885" s="405"/>
      <c r="C885" s="372"/>
      <c r="D885" s="372"/>
      <c r="E885" s="402"/>
      <c r="F885" s="486"/>
      <c r="G885" s="487"/>
      <c r="H885" s="486"/>
      <c r="I885" s="487"/>
      <c r="J885" s="486"/>
      <c r="K885" s="487"/>
      <c r="L885" s="486"/>
      <c r="M885" s="487"/>
      <c r="N885" s="486"/>
      <c r="O885" s="487"/>
      <c r="P885" s="486"/>
      <c r="Q885" s="487"/>
      <c r="R885" s="486"/>
      <c r="S885" s="487"/>
      <c r="T885" s="486"/>
      <c r="U885" s="487"/>
      <c r="V885" s="486"/>
      <c r="W885" s="487"/>
      <c r="X885" s="486"/>
      <c r="Y885" s="487"/>
      <c r="Z885" s="486"/>
      <c r="AA885" s="487"/>
    </row>
    <row r="886" spans="2:27" x14ac:dyDescent="0.2">
      <c r="B886" s="406"/>
      <c r="C886" s="372"/>
      <c r="D886" s="372"/>
      <c r="E886" s="486"/>
      <c r="F886" s="487"/>
      <c r="G886" s="486"/>
      <c r="H886" s="487"/>
      <c r="I886" s="486"/>
      <c r="J886" s="487"/>
      <c r="K886" s="486"/>
      <c r="L886" s="487"/>
      <c r="M886" s="486"/>
      <c r="N886" s="487"/>
      <c r="O886" s="486"/>
      <c r="P886" s="487"/>
      <c r="Q886" s="486"/>
      <c r="R886" s="487"/>
      <c r="S886" s="486"/>
      <c r="T886" s="487"/>
      <c r="U886" s="486"/>
      <c r="V886" s="487"/>
      <c r="W886" s="486"/>
      <c r="X886" s="487"/>
      <c r="Y886" s="486"/>
      <c r="Z886" s="487"/>
      <c r="AA886" s="402"/>
    </row>
    <row r="887" spans="2:27" x14ac:dyDescent="0.2">
      <c r="B887" s="405"/>
      <c r="C887" s="372"/>
      <c r="D887" s="372"/>
      <c r="E887" s="402"/>
      <c r="F887" s="486"/>
      <c r="G887" s="487"/>
      <c r="H887" s="486"/>
      <c r="I887" s="487"/>
      <c r="J887" s="486"/>
      <c r="K887" s="487"/>
      <c r="L887" s="486"/>
      <c r="M887" s="487"/>
      <c r="N887" s="486"/>
      <c r="O887" s="487"/>
      <c r="P887" s="486"/>
      <c r="Q887" s="487"/>
      <c r="R887" s="486"/>
      <c r="S887" s="487"/>
      <c r="T887" s="486"/>
      <c r="U887" s="487"/>
      <c r="V887" s="486"/>
      <c r="W887" s="487"/>
      <c r="X887" s="486"/>
      <c r="Y887" s="487"/>
      <c r="Z887" s="486"/>
      <c r="AA887" s="487"/>
    </row>
    <row r="888" spans="2:27" x14ac:dyDescent="0.2">
      <c r="B888" s="406"/>
      <c r="C888" s="372"/>
      <c r="D888" s="372"/>
      <c r="E888" s="486"/>
      <c r="F888" s="487"/>
      <c r="G888" s="486"/>
      <c r="H888" s="487"/>
      <c r="I888" s="486"/>
      <c r="J888" s="487"/>
      <c r="K888" s="486"/>
      <c r="L888" s="487"/>
      <c r="M888" s="486"/>
      <c r="N888" s="487"/>
      <c r="O888" s="486"/>
      <c r="P888" s="487"/>
      <c r="Q888" s="486"/>
      <c r="R888" s="487"/>
      <c r="S888" s="486"/>
      <c r="T888" s="487"/>
      <c r="U888" s="486"/>
      <c r="V888" s="487"/>
      <c r="W888" s="486"/>
      <c r="X888" s="487"/>
      <c r="Y888" s="486"/>
      <c r="Z888" s="487"/>
      <c r="AA888" s="402"/>
    </row>
    <row r="889" spans="2:27" x14ac:dyDescent="0.2">
      <c r="B889" s="405"/>
      <c r="C889" s="372"/>
      <c r="D889" s="372"/>
      <c r="E889" s="402"/>
      <c r="F889" s="486"/>
      <c r="G889" s="487"/>
      <c r="H889" s="486"/>
      <c r="I889" s="487"/>
      <c r="J889" s="486"/>
      <c r="K889" s="487"/>
      <c r="L889" s="486"/>
      <c r="M889" s="487"/>
      <c r="N889" s="486"/>
      <c r="O889" s="487"/>
      <c r="P889" s="486"/>
      <c r="Q889" s="487"/>
      <c r="R889" s="486"/>
      <c r="S889" s="487"/>
      <c r="T889" s="486"/>
      <c r="U889" s="487"/>
      <c r="V889" s="486"/>
      <c r="W889" s="487"/>
      <c r="X889" s="486"/>
      <c r="Y889" s="487"/>
      <c r="Z889" s="486"/>
      <c r="AA889" s="487"/>
    </row>
    <row r="890" spans="2:27" x14ac:dyDescent="0.2">
      <c r="B890" s="406"/>
      <c r="C890" s="372"/>
      <c r="D890" s="372"/>
      <c r="E890" s="486"/>
      <c r="F890" s="487"/>
      <c r="G890" s="486"/>
      <c r="H890" s="487"/>
      <c r="I890" s="486"/>
      <c r="J890" s="487"/>
      <c r="K890" s="486"/>
      <c r="L890" s="487"/>
      <c r="M890" s="486"/>
      <c r="N890" s="487"/>
      <c r="O890" s="486"/>
      <c r="P890" s="487"/>
      <c r="Q890" s="486"/>
      <c r="R890" s="487"/>
      <c r="S890" s="486"/>
      <c r="T890" s="487"/>
      <c r="U890" s="486"/>
      <c r="V890" s="487"/>
      <c r="W890" s="486"/>
      <c r="X890" s="487"/>
      <c r="Y890" s="486"/>
      <c r="Z890" s="487"/>
      <c r="AA890" s="402"/>
    </row>
    <row r="891" spans="2:27" x14ac:dyDescent="0.2">
      <c r="B891" s="405"/>
      <c r="C891" s="372"/>
      <c r="D891" s="372"/>
      <c r="E891" s="402"/>
      <c r="F891" s="486"/>
      <c r="G891" s="487"/>
      <c r="H891" s="486"/>
      <c r="I891" s="487"/>
      <c r="J891" s="486"/>
      <c r="K891" s="487"/>
      <c r="L891" s="486"/>
      <c r="M891" s="487"/>
      <c r="N891" s="486"/>
      <c r="O891" s="487"/>
      <c r="P891" s="486"/>
      <c r="Q891" s="487"/>
      <c r="R891" s="486"/>
      <c r="S891" s="487"/>
      <c r="T891" s="486"/>
      <c r="U891" s="487"/>
      <c r="V891" s="486"/>
      <c r="W891" s="487"/>
      <c r="X891" s="486"/>
      <c r="Y891" s="487"/>
      <c r="Z891" s="486"/>
      <c r="AA891" s="487"/>
    </row>
    <row r="892" spans="2:27" x14ac:dyDescent="0.2">
      <c r="B892" s="406"/>
      <c r="C892" s="372"/>
      <c r="D892" s="372"/>
      <c r="E892" s="486"/>
      <c r="F892" s="487"/>
      <c r="G892" s="486"/>
      <c r="H892" s="487"/>
      <c r="I892" s="486"/>
      <c r="J892" s="487"/>
      <c r="K892" s="486"/>
      <c r="L892" s="487"/>
      <c r="M892" s="486"/>
      <c r="N892" s="487"/>
      <c r="O892" s="486"/>
      <c r="P892" s="487"/>
      <c r="Q892" s="486"/>
      <c r="R892" s="487"/>
      <c r="S892" s="486"/>
      <c r="T892" s="487"/>
      <c r="U892" s="486"/>
      <c r="V892" s="487"/>
      <c r="W892" s="486"/>
      <c r="X892" s="487"/>
      <c r="Y892" s="486"/>
      <c r="Z892" s="487"/>
      <c r="AA892" s="402"/>
    </row>
    <row r="893" spans="2:27" x14ac:dyDescent="0.2">
      <c r="B893" s="405"/>
      <c r="C893" s="372"/>
      <c r="D893" s="372"/>
      <c r="E893" s="402"/>
      <c r="F893" s="486"/>
      <c r="G893" s="487"/>
      <c r="H893" s="486"/>
      <c r="I893" s="487"/>
      <c r="J893" s="486"/>
      <c r="K893" s="487"/>
      <c r="L893" s="486"/>
      <c r="M893" s="487"/>
      <c r="N893" s="486"/>
      <c r="O893" s="487"/>
      <c r="P893" s="486"/>
      <c r="Q893" s="487"/>
      <c r="R893" s="486"/>
      <c r="S893" s="487"/>
      <c r="T893" s="486"/>
      <c r="U893" s="487"/>
      <c r="V893" s="486"/>
      <c r="W893" s="487"/>
      <c r="X893" s="486"/>
      <c r="Y893" s="487"/>
      <c r="Z893" s="486"/>
      <c r="AA893" s="487"/>
    </row>
    <row r="894" spans="2:27" x14ac:dyDescent="0.2">
      <c r="B894" s="406"/>
      <c r="C894" s="372"/>
      <c r="D894" s="372"/>
      <c r="E894" s="486"/>
      <c r="F894" s="487"/>
      <c r="G894" s="486"/>
      <c r="H894" s="487"/>
      <c r="I894" s="486"/>
      <c r="J894" s="487"/>
      <c r="K894" s="486"/>
      <c r="L894" s="487"/>
      <c r="M894" s="486"/>
      <c r="N894" s="487"/>
      <c r="O894" s="486"/>
      <c r="P894" s="487"/>
      <c r="Q894" s="486"/>
      <c r="R894" s="487"/>
      <c r="S894" s="486"/>
      <c r="T894" s="487"/>
      <c r="U894" s="486"/>
      <c r="V894" s="487"/>
      <c r="W894" s="486"/>
      <c r="X894" s="487"/>
      <c r="Y894" s="486"/>
      <c r="Z894" s="487"/>
      <c r="AA894" s="402"/>
    </row>
    <row r="895" spans="2:27" x14ac:dyDescent="0.2">
      <c r="B895" s="405"/>
      <c r="C895" s="372"/>
      <c r="D895" s="372"/>
      <c r="E895" s="402"/>
      <c r="F895" s="486"/>
      <c r="G895" s="487"/>
      <c r="H895" s="486"/>
      <c r="I895" s="487"/>
      <c r="J895" s="486"/>
      <c r="K895" s="487"/>
      <c r="L895" s="486"/>
      <c r="M895" s="487"/>
      <c r="N895" s="486"/>
      <c r="O895" s="487"/>
      <c r="P895" s="486"/>
      <c r="Q895" s="487"/>
      <c r="R895" s="486"/>
      <c r="S895" s="487"/>
      <c r="T895" s="486"/>
      <c r="U895" s="487"/>
      <c r="V895" s="486"/>
      <c r="W895" s="487"/>
      <c r="X895" s="486"/>
      <c r="Y895" s="487"/>
      <c r="Z895" s="486"/>
      <c r="AA895" s="487"/>
    </row>
    <row r="896" spans="2:27" x14ac:dyDescent="0.2">
      <c r="B896" s="406"/>
      <c r="C896" s="372"/>
      <c r="D896" s="372"/>
      <c r="E896" s="486"/>
      <c r="F896" s="487"/>
      <c r="G896" s="486"/>
      <c r="H896" s="487"/>
      <c r="I896" s="486"/>
      <c r="J896" s="487"/>
      <c r="K896" s="486"/>
      <c r="L896" s="487"/>
      <c r="M896" s="486"/>
      <c r="N896" s="487"/>
      <c r="O896" s="486"/>
      <c r="P896" s="487"/>
      <c r="Q896" s="486"/>
      <c r="R896" s="487"/>
      <c r="S896" s="486"/>
      <c r="T896" s="487"/>
      <c r="U896" s="486"/>
      <c r="V896" s="487"/>
      <c r="W896" s="486"/>
      <c r="X896" s="487"/>
      <c r="Y896" s="486"/>
      <c r="Z896" s="487"/>
      <c r="AA896" s="402"/>
    </row>
    <row r="897" spans="2:27" x14ac:dyDescent="0.2">
      <c r="B897" s="405"/>
      <c r="C897" s="372"/>
      <c r="D897" s="372"/>
      <c r="E897" s="402"/>
      <c r="F897" s="486"/>
      <c r="G897" s="487"/>
      <c r="H897" s="486"/>
      <c r="I897" s="487"/>
      <c r="J897" s="486"/>
      <c r="K897" s="487"/>
      <c r="L897" s="486"/>
      <c r="M897" s="487"/>
      <c r="N897" s="486"/>
      <c r="O897" s="487"/>
      <c r="P897" s="486"/>
      <c r="Q897" s="487"/>
      <c r="R897" s="486"/>
      <c r="S897" s="487"/>
      <c r="T897" s="486"/>
      <c r="U897" s="487"/>
      <c r="V897" s="486"/>
      <c r="W897" s="487"/>
      <c r="X897" s="486"/>
      <c r="Y897" s="487"/>
      <c r="Z897" s="486"/>
      <c r="AA897" s="487"/>
    </row>
    <row r="898" spans="2:27" x14ac:dyDescent="0.2">
      <c r="B898" s="406"/>
      <c r="C898" s="372"/>
      <c r="D898" s="372"/>
      <c r="E898" s="486"/>
      <c r="F898" s="487"/>
      <c r="G898" s="486"/>
      <c r="H898" s="487"/>
      <c r="I898" s="486"/>
      <c r="J898" s="487"/>
      <c r="K898" s="486"/>
      <c r="L898" s="487"/>
      <c r="M898" s="486"/>
      <c r="N898" s="487"/>
      <c r="O898" s="486"/>
      <c r="P898" s="487"/>
      <c r="Q898" s="486"/>
      <c r="R898" s="487"/>
      <c r="S898" s="486"/>
      <c r="T898" s="487"/>
      <c r="U898" s="486"/>
      <c r="V898" s="487"/>
      <c r="W898" s="486"/>
      <c r="X898" s="487"/>
      <c r="Y898" s="486"/>
      <c r="Z898" s="487"/>
      <c r="AA898" s="402"/>
    </row>
    <row r="899" spans="2:27" x14ac:dyDescent="0.2">
      <c r="B899" s="405"/>
      <c r="C899" s="372"/>
      <c r="D899" s="372"/>
      <c r="E899" s="402"/>
      <c r="F899" s="486"/>
      <c r="G899" s="487"/>
      <c r="H899" s="486"/>
      <c r="I899" s="487"/>
      <c r="J899" s="486"/>
      <c r="K899" s="487"/>
      <c r="L899" s="486"/>
      <c r="M899" s="487"/>
      <c r="N899" s="486"/>
      <c r="O899" s="487"/>
      <c r="P899" s="486"/>
      <c r="Q899" s="487"/>
      <c r="R899" s="486"/>
      <c r="S899" s="487"/>
      <c r="T899" s="486"/>
      <c r="U899" s="487"/>
      <c r="V899" s="486"/>
      <c r="W899" s="487"/>
      <c r="X899" s="486"/>
      <c r="Y899" s="487"/>
      <c r="Z899" s="486"/>
      <c r="AA899" s="487"/>
    </row>
    <row r="900" spans="2:27" x14ac:dyDescent="0.2">
      <c r="B900" s="406"/>
      <c r="C900" s="372"/>
      <c r="D900" s="372"/>
      <c r="E900" s="486"/>
      <c r="F900" s="487"/>
      <c r="G900" s="486"/>
      <c r="H900" s="487"/>
      <c r="I900" s="486"/>
      <c r="J900" s="487"/>
      <c r="K900" s="486"/>
      <c r="L900" s="487"/>
      <c r="M900" s="486"/>
      <c r="N900" s="487"/>
      <c r="O900" s="486"/>
      <c r="P900" s="487"/>
      <c r="Q900" s="486"/>
      <c r="R900" s="487"/>
      <c r="S900" s="486"/>
      <c r="T900" s="487"/>
      <c r="U900" s="486"/>
      <c r="V900" s="487"/>
      <c r="W900" s="486"/>
      <c r="X900" s="487"/>
      <c r="Y900" s="486"/>
      <c r="Z900" s="487"/>
      <c r="AA900" s="402"/>
    </row>
    <row r="901" spans="2:27" x14ac:dyDescent="0.2">
      <c r="B901" s="405"/>
      <c r="C901" s="372"/>
      <c r="D901" s="372"/>
      <c r="E901" s="402"/>
      <c r="F901" s="486"/>
      <c r="G901" s="487"/>
      <c r="H901" s="486"/>
      <c r="I901" s="487"/>
      <c r="J901" s="486"/>
      <c r="K901" s="487"/>
      <c r="L901" s="486"/>
      <c r="M901" s="487"/>
      <c r="N901" s="486"/>
      <c r="O901" s="487"/>
      <c r="P901" s="486"/>
      <c r="Q901" s="487"/>
      <c r="R901" s="486"/>
      <c r="S901" s="487"/>
      <c r="T901" s="486"/>
      <c r="U901" s="487"/>
      <c r="V901" s="486"/>
      <c r="W901" s="487"/>
      <c r="X901" s="486"/>
      <c r="Y901" s="487"/>
      <c r="Z901" s="486"/>
      <c r="AA901" s="487"/>
    </row>
    <row r="902" spans="2:27" x14ac:dyDescent="0.2">
      <c r="B902" s="406"/>
      <c r="C902" s="372"/>
      <c r="D902" s="372"/>
      <c r="E902" s="486"/>
      <c r="F902" s="487"/>
      <c r="G902" s="486"/>
      <c r="H902" s="487"/>
      <c r="I902" s="486"/>
      <c r="J902" s="487"/>
      <c r="K902" s="486"/>
      <c r="L902" s="487"/>
      <c r="M902" s="486"/>
      <c r="N902" s="487"/>
      <c r="O902" s="486"/>
      <c r="P902" s="487"/>
      <c r="Q902" s="486"/>
      <c r="R902" s="487"/>
      <c r="S902" s="486"/>
      <c r="T902" s="487"/>
      <c r="U902" s="486"/>
      <c r="V902" s="487"/>
      <c r="W902" s="486"/>
      <c r="X902" s="487"/>
      <c r="Y902" s="486"/>
      <c r="Z902" s="487"/>
      <c r="AA902" s="402"/>
    </row>
    <row r="903" spans="2:27" x14ac:dyDescent="0.2">
      <c r="B903" s="405"/>
      <c r="C903" s="372"/>
      <c r="D903" s="372"/>
      <c r="E903" s="402"/>
      <c r="F903" s="486"/>
      <c r="G903" s="487"/>
      <c r="H903" s="486"/>
      <c r="I903" s="487"/>
      <c r="J903" s="486"/>
      <c r="K903" s="487"/>
      <c r="L903" s="486"/>
      <c r="M903" s="487"/>
      <c r="N903" s="486"/>
      <c r="O903" s="487"/>
      <c r="P903" s="486"/>
      <c r="Q903" s="487"/>
      <c r="R903" s="486"/>
      <c r="S903" s="487"/>
      <c r="T903" s="486"/>
      <c r="U903" s="487"/>
      <c r="V903" s="486"/>
      <c r="W903" s="487"/>
      <c r="X903" s="486"/>
      <c r="Y903" s="487"/>
      <c r="Z903" s="486"/>
      <c r="AA903" s="487"/>
    </row>
    <row r="904" spans="2:27" x14ac:dyDescent="0.2">
      <c r="B904" s="406"/>
      <c r="C904" s="372"/>
      <c r="D904" s="372"/>
      <c r="E904" s="486"/>
      <c r="F904" s="487"/>
      <c r="G904" s="486"/>
      <c r="H904" s="487"/>
      <c r="I904" s="486"/>
      <c r="J904" s="487"/>
      <c r="K904" s="486"/>
      <c r="L904" s="487"/>
      <c r="M904" s="486"/>
      <c r="N904" s="487"/>
      <c r="O904" s="486"/>
      <c r="P904" s="487"/>
      <c r="Q904" s="486"/>
      <c r="R904" s="487"/>
      <c r="S904" s="486"/>
      <c r="T904" s="487"/>
      <c r="U904" s="486"/>
      <c r="V904" s="487"/>
      <c r="W904" s="486"/>
      <c r="X904" s="487"/>
      <c r="Y904" s="486"/>
      <c r="Z904" s="487"/>
      <c r="AA904" s="402"/>
    </row>
    <row r="905" spans="2:27" x14ac:dyDescent="0.2">
      <c r="B905" s="405"/>
      <c r="C905" s="372"/>
      <c r="D905" s="372"/>
      <c r="E905" s="402"/>
      <c r="F905" s="486"/>
      <c r="G905" s="487"/>
      <c r="H905" s="486"/>
      <c r="I905" s="487"/>
      <c r="J905" s="486"/>
      <c r="K905" s="487"/>
      <c r="L905" s="486"/>
      <c r="M905" s="487"/>
      <c r="N905" s="486"/>
      <c r="O905" s="487"/>
      <c r="P905" s="486"/>
      <c r="Q905" s="487"/>
      <c r="R905" s="486"/>
      <c r="S905" s="487"/>
      <c r="T905" s="486"/>
      <c r="U905" s="487"/>
      <c r="V905" s="486"/>
      <c r="W905" s="487"/>
      <c r="X905" s="486"/>
      <c r="Y905" s="487"/>
      <c r="Z905" s="486"/>
      <c r="AA905" s="487"/>
    </row>
    <row r="906" spans="2:27" x14ac:dyDescent="0.2">
      <c r="B906" s="406"/>
      <c r="C906" s="372"/>
      <c r="D906" s="372"/>
      <c r="E906" s="486"/>
      <c r="F906" s="487"/>
      <c r="G906" s="486"/>
      <c r="H906" s="487"/>
      <c r="I906" s="486"/>
      <c r="J906" s="487"/>
      <c r="K906" s="486"/>
      <c r="L906" s="487"/>
      <c r="M906" s="486"/>
      <c r="N906" s="487"/>
      <c r="O906" s="486"/>
      <c r="P906" s="487"/>
      <c r="Q906" s="486"/>
      <c r="R906" s="487"/>
      <c r="S906" s="486"/>
      <c r="T906" s="487"/>
      <c r="U906" s="486"/>
      <c r="V906" s="487"/>
      <c r="W906" s="486"/>
      <c r="X906" s="487"/>
      <c r="Y906" s="486"/>
      <c r="Z906" s="487"/>
      <c r="AA906" s="402"/>
    </row>
    <row r="907" spans="2:27" x14ac:dyDescent="0.2">
      <c r="B907" s="405"/>
      <c r="C907" s="372"/>
      <c r="D907" s="372"/>
      <c r="E907" s="402"/>
      <c r="F907" s="486"/>
      <c r="G907" s="487"/>
      <c r="H907" s="486"/>
      <c r="I907" s="487"/>
      <c r="J907" s="486"/>
      <c r="K907" s="487"/>
      <c r="L907" s="486"/>
      <c r="M907" s="487"/>
      <c r="N907" s="486"/>
      <c r="O907" s="487"/>
      <c r="P907" s="486"/>
      <c r="Q907" s="487"/>
      <c r="R907" s="486"/>
      <c r="S907" s="487"/>
      <c r="T907" s="486"/>
      <c r="U907" s="487"/>
      <c r="V907" s="486"/>
      <c r="W907" s="487"/>
      <c r="X907" s="486"/>
      <c r="Y907" s="487"/>
      <c r="Z907" s="486"/>
      <c r="AA907" s="487"/>
    </row>
    <row r="908" spans="2:27" x14ac:dyDescent="0.2">
      <c r="B908" s="406"/>
      <c r="C908" s="372"/>
      <c r="D908" s="372"/>
      <c r="E908" s="486"/>
      <c r="F908" s="487"/>
      <c r="G908" s="486"/>
      <c r="H908" s="487"/>
      <c r="I908" s="486"/>
      <c r="J908" s="487"/>
      <c r="K908" s="486"/>
      <c r="L908" s="487"/>
      <c r="M908" s="486"/>
      <c r="N908" s="487"/>
      <c r="O908" s="486"/>
      <c r="P908" s="487"/>
      <c r="Q908" s="486"/>
      <c r="R908" s="487"/>
      <c r="S908" s="486"/>
      <c r="T908" s="487"/>
      <c r="U908" s="486"/>
      <c r="V908" s="487"/>
      <c r="W908" s="486"/>
      <c r="X908" s="487"/>
      <c r="Y908" s="486"/>
      <c r="Z908" s="487"/>
      <c r="AA908" s="402"/>
    </row>
    <row r="909" spans="2:27" x14ac:dyDescent="0.2">
      <c r="B909" s="405"/>
      <c r="C909" s="372"/>
      <c r="D909" s="372"/>
      <c r="E909" s="402"/>
      <c r="F909" s="486"/>
      <c r="G909" s="487"/>
      <c r="H909" s="486"/>
      <c r="I909" s="487"/>
      <c r="J909" s="486"/>
      <c r="K909" s="487"/>
      <c r="L909" s="486"/>
      <c r="M909" s="487"/>
      <c r="N909" s="486"/>
      <c r="O909" s="487"/>
      <c r="P909" s="486"/>
      <c r="Q909" s="487"/>
      <c r="R909" s="486"/>
      <c r="S909" s="487"/>
      <c r="T909" s="486"/>
      <c r="U909" s="487"/>
      <c r="V909" s="486"/>
      <c r="W909" s="487"/>
      <c r="X909" s="486"/>
      <c r="Y909" s="487"/>
      <c r="Z909" s="486"/>
      <c r="AA909" s="487"/>
    </row>
    <row r="910" spans="2:27" x14ac:dyDescent="0.2">
      <c r="B910" s="406"/>
      <c r="C910" s="372"/>
      <c r="D910" s="372"/>
      <c r="E910" s="486"/>
      <c r="F910" s="487"/>
      <c r="G910" s="486"/>
      <c r="H910" s="487"/>
      <c r="I910" s="486"/>
      <c r="J910" s="487"/>
      <c r="K910" s="486"/>
      <c r="L910" s="487"/>
      <c r="M910" s="486"/>
      <c r="N910" s="487"/>
      <c r="O910" s="486"/>
      <c r="P910" s="487"/>
      <c r="Q910" s="486"/>
      <c r="R910" s="487"/>
      <c r="S910" s="486"/>
      <c r="T910" s="487"/>
      <c r="U910" s="486"/>
      <c r="V910" s="487"/>
      <c r="W910" s="486"/>
      <c r="X910" s="487"/>
      <c r="Y910" s="486"/>
      <c r="Z910" s="487"/>
      <c r="AA910" s="402"/>
    </row>
    <row r="911" spans="2:27" x14ac:dyDescent="0.2">
      <c r="B911" s="405"/>
      <c r="C911" s="372"/>
      <c r="D911" s="372"/>
      <c r="E911" s="402"/>
      <c r="F911" s="486"/>
      <c r="G911" s="487"/>
      <c r="H911" s="486"/>
      <c r="I911" s="487"/>
      <c r="J911" s="486"/>
      <c r="K911" s="487"/>
      <c r="L911" s="486"/>
      <c r="M911" s="487"/>
      <c r="N911" s="486"/>
      <c r="O911" s="487"/>
      <c r="P911" s="486"/>
      <c r="Q911" s="487"/>
      <c r="R911" s="486"/>
      <c r="S911" s="487"/>
      <c r="T911" s="486"/>
      <c r="U911" s="487"/>
      <c r="V911" s="486"/>
      <c r="W911" s="487"/>
      <c r="X911" s="486"/>
      <c r="Y911" s="487"/>
      <c r="Z911" s="486"/>
      <c r="AA911" s="487"/>
    </row>
    <row r="912" spans="2:27" x14ac:dyDescent="0.2">
      <c r="B912" s="406"/>
      <c r="C912" s="372"/>
      <c r="D912" s="372"/>
      <c r="E912" s="486"/>
      <c r="F912" s="487"/>
      <c r="G912" s="486"/>
      <c r="H912" s="487"/>
      <c r="I912" s="486"/>
      <c r="J912" s="487"/>
      <c r="K912" s="486"/>
      <c r="L912" s="487"/>
      <c r="M912" s="486"/>
      <c r="N912" s="487"/>
      <c r="O912" s="486"/>
      <c r="P912" s="487"/>
      <c r="Q912" s="486"/>
      <c r="R912" s="487"/>
      <c r="S912" s="486"/>
      <c r="T912" s="487"/>
      <c r="U912" s="486"/>
      <c r="V912" s="487"/>
      <c r="W912" s="486"/>
      <c r="X912" s="487"/>
      <c r="Y912" s="486"/>
      <c r="Z912" s="487"/>
      <c r="AA912" s="402"/>
    </row>
    <row r="913" spans="2:27" x14ac:dyDescent="0.2">
      <c r="B913" s="405"/>
      <c r="C913" s="372"/>
      <c r="D913" s="372"/>
      <c r="E913" s="402"/>
      <c r="F913" s="486"/>
      <c r="G913" s="487"/>
      <c r="H913" s="486"/>
      <c r="I913" s="487"/>
      <c r="J913" s="486"/>
      <c r="K913" s="487"/>
      <c r="L913" s="486"/>
      <c r="M913" s="487"/>
      <c r="N913" s="486"/>
      <c r="O913" s="487"/>
      <c r="P913" s="486"/>
      <c r="Q913" s="487"/>
      <c r="R913" s="486"/>
      <c r="S913" s="487"/>
      <c r="T913" s="486"/>
      <c r="U913" s="487"/>
      <c r="V913" s="486"/>
      <c r="W913" s="487"/>
      <c r="X913" s="486"/>
      <c r="Y913" s="487"/>
      <c r="Z913" s="486"/>
      <c r="AA913" s="487"/>
    </row>
    <row r="914" spans="2:27" x14ac:dyDescent="0.2">
      <c r="B914" s="406"/>
      <c r="C914" s="372"/>
      <c r="D914" s="372"/>
      <c r="E914" s="486"/>
      <c r="F914" s="487"/>
      <c r="G914" s="486"/>
      <c r="H914" s="487"/>
      <c r="I914" s="486"/>
      <c r="J914" s="487"/>
      <c r="K914" s="486"/>
      <c r="L914" s="487"/>
      <c r="M914" s="486"/>
      <c r="N914" s="487"/>
      <c r="O914" s="486"/>
      <c r="P914" s="487"/>
      <c r="Q914" s="486"/>
      <c r="R914" s="487"/>
      <c r="S914" s="486"/>
      <c r="T914" s="487"/>
      <c r="U914" s="486"/>
      <c r="V914" s="487"/>
      <c r="W914" s="486"/>
      <c r="X914" s="487"/>
      <c r="Y914" s="486"/>
      <c r="Z914" s="487"/>
      <c r="AA914" s="402"/>
    </row>
    <row r="915" spans="2:27" x14ac:dyDescent="0.2">
      <c r="B915" s="405"/>
      <c r="C915" s="372"/>
      <c r="D915" s="372"/>
      <c r="E915" s="402"/>
      <c r="F915" s="486"/>
      <c r="G915" s="487"/>
      <c r="H915" s="486"/>
      <c r="I915" s="487"/>
      <c r="J915" s="486"/>
      <c r="K915" s="487"/>
      <c r="L915" s="486"/>
      <c r="M915" s="487"/>
      <c r="N915" s="486"/>
      <c r="O915" s="487"/>
      <c r="P915" s="486"/>
      <c r="Q915" s="487"/>
      <c r="R915" s="486"/>
      <c r="S915" s="487"/>
      <c r="T915" s="486"/>
      <c r="U915" s="487"/>
      <c r="V915" s="486"/>
      <c r="W915" s="487"/>
      <c r="X915" s="486"/>
      <c r="Y915" s="487"/>
      <c r="Z915" s="486"/>
      <c r="AA915" s="487"/>
    </row>
    <row r="916" spans="2:27" x14ac:dyDescent="0.2">
      <c r="B916" s="406"/>
      <c r="C916" s="372"/>
      <c r="D916" s="372"/>
      <c r="E916" s="486"/>
      <c r="F916" s="487"/>
      <c r="G916" s="486"/>
      <c r="H916" s="487"/>
      <c r="I916" s="486"/>
      <c r="J916" s="487"/>
      <c r="K916" s="486"/>
      <c r="L916" s="487"/>
      <c r="M916" s="486"/>
      <c r="N916" s="487"/>
      <c r="O916" s="486"/>
      <c r="P916" s="487"/>
      <c r="Q916" s="486"/>
      <c r="R916" s="487"/>
      <c r="S916" s="486"/>
      <c r="T916" s="487"/>
      <c r="U916" s="486"/>
      <c r="V916" s="487"/>
      <c r="W916" s="486"/>
      <c r="X916" s="487"/>
      <c r="Y916" s="486"/>
      <c r="Z916" s="487"/>
      <c r="AA916" s="402"/>
    </row>
    <row r="917" spans="2:27" x14ac:dyDescent="0.2">
      <c r="B917" s="405"/>
      <c r="C917" s="372"/>
      <c r="D917" s="372"/>
      <c r="E917" s="402"/>
      <c r="F917" s="486"/>
      <c r="G917" s="487"/>
      <c r="H917" s="486"/>
      <c r="I917" s="487"/>
      <c r="J917" s="486"/>
      <c r="K917" s="487"/>
      <c r="L917" s="486"/>
      <c r="M917" s="487"/>
      <c r="N917" s="486"/>
      <c r="O917" s="487"/>
      <c r="P917" s="486"/>
      <c r="Q917" s="487"/>
      <c r="R917" s="486"/>
      <c r="S917" s="487"/>
      <c r="T917" s="486"/>
      <c r="U917" s="487"/>
      <c r="V917" s="486"/>
      <c r="W917" s="487"/>
      <c r="X917" s="486"/>
      <c r="Y917" s="487"/>
      <c r="Z917" s="486"/>
      <c r="AA917" s="487"/>
    </row>
    <row r="918" spans="2:27" x14ac:dyDescent="0.2">
      <c r="B918" s="406"/>
      <c r="C918" s="372"/>
      <c r="D918" s="372"/>
      <c r="E918" s="486"/>
      <c r="F918" s="487"/>
      <c r="G918" s="486"/>
      <c r="H918" s="487"/>
      <c r="I918" s="486"/>
      <c r="J918" s="487"/>
      <c r="K918" s="486"/>
      <c r="L918" s="487"/>
      <c r="M918" s="486"/>
      <c r="N918" s="487"/>
      <c r="O918" s="486"/>
      <c r="P918" s="487"/>
      <c r="Q918" s="486"/>
      <c r="R918" s="487"/>
      <c r="S918" s="486"/>
      <c r="T918" s="487"/>
      <c r="U918" s="486"/>
      <c r="V918" s="487"/>
      <c r="W918" s="486"/>
      <c r="X918" s="487"/>
      <c r="Y918" s="486"/>
      <c r="Z918" s="487"/>
      <c r="AA918" s="402"/>
    </row>
    <row r="919" spans="2:27" x14ac:dyDescent="0.2">
      <c r="B919" s="405"/>
      <c r="C919" s="372"/>
      <c r="D919" s="372"/>
      <c r="E919" s="402"/>
      <c r="F919" s="486"/>
      <c r="G919" s="487"/>
      <c r="H919" s="486"/>
      <c r="I919" s="487"/>
      <c r="J919" s="486"/>
      <c r="K919" s="487"/>
      <c r="L919" s="486"/>
      <c r="M919" s="487"/>
      <c r="N919" s="486"/>
      <c r="O919" s="487"/>
      <c r="P919" s="486"/>
      <c r="Q919" s="487"/>
      <c r="R919" s="486"/>
      <c r="S919" s="487"/>
      <c r="T919" s="486"/>
      <c r="U919" s="487"/>
      <c r="V919" s="486"/>
      <c r="W919" s="487"/>
      <c r="X919" s="486"/>
      <c r="Y919" s="487"/>
      <c r="Z919" s="486"/>
      <c r="AA919" s="487"/>
    </row>
    <row r="920" spans="2:27" x14ac:dyDescent="0.2">
      <c r="B920" s="406"/>
      <c r="C920" s="372"/>
      <c r="D920" s="372"/>
      <c r="E920" s="486"/>
      <c r="F920" s="487"/>
      <c r="G920" s="486"/>
      <c r="H920" s="487"/>
      <c r="I920" s="486"/>
      <c r="J920" s="487"/>
      <c r="K920" s="486"/>
      <c r="L920" s="487"/>
      <c r="M920" s="486"/>
      <c r="N920" s="487"/>
      <c r="O920" s="486"/>
      <c r="P920" s="487"/>
      <c r="Q920" s="486"/>
      <c r="R920" s="487"/>
      <c r="S920" s="486"/>
      <c r="T920" s="487"/>
      <c r="U920" s="486"/>
      <c r="V920" s="487"/>
      <c r="W920" s="486"/>
      <c r="X920" s="487"/>
      <c r="Y920" s="486"/>
      <c r="Z920" s="487"/>
      <c r="AA920" s="402"/>
    </row>
    <row r="921" spans="2:27" x14ac:dyDescent="0.2">
      <c r="B921" s="405"/>
      <c r="C921" s="372"/>
      <c r="D921" s="372"/>
      <c r="E921" s="402"/>
      <c r="F921" s="486"/>
      <c r="G921" s="487"/>
      <c r="H921" s="486"/>
      <c r="I921" s="487"/>
      <c r="J921" s="486"/>
      <c r="K921" s="487"/>
      <c r="L921" s="486"/>
      <c r="M921" s="487"/>
      <c r="N921" s="486"/>
      <c r="O921" s="487"/>
      <c r="P921" s="486"/>
      <c r="Q921" s="487"/>
      <c r="R921" s="486"/>
      <c r="S921" s="487"/>
      <c r="T921" s="486"/>
      <c r="U921" s="487"/>
      <c r="V921" s="486"/>
      <c r="W921" s="487"/>
      <c r="X921" s="486"/>
      <c r="Y921" s="487"/>
      <c r="Z921" s="486"/>
      <c r="AA921" s="487"/>
    </row>
    <row r="922" spans="2:27" x14ac:dyDescent="0.2">
      <c r="B922" s="406"/>
      <c r="C922" s="372"/>
      <c r="D922" s="372"/>
      <c r="E922" s="486"/>
      <c r="F922" s="487"/>
      <c r="G922" s="486"/>
      <c r="H922" s="487"/>
      <c r="I922" s="486"/>
      <c r="J922" s="487"/>
      <c r="K922" s="486"/>
      <c r="L922" s="487"/>
      <c r="M922" s="486"/>
      <c r="N922" s="487"/>
      <c r="O922" s="486"/>
      <c r="P922" s="487"/>
      <c r="Q922" s="486"/>
      <c r="R922" s="487"/>
      <c r="S922" s="486"/>
      <c r="T922" s="487"/>
      <c r="U922" s="486"/>
      <c r="V922" s="487"/>
      <c r="W922" s="486"/>
      <c r="X922" s="487"/>
      <c r="Y922" s="486"/>
      <c r="Z922" s="487"/>
      <c r="AA922" s="402"/>
    </row>
    <row r="923" spans="2:27" x14ac:dyDescent="0.2">
      <c r="B923" s="405"/>
      <c r="C923" s="372"/>
      <c r="D923" s="372"/>
      <c r="E923" s="402"/>
      <c r="F923" s="486"/>
      <c r="G923" s="487"/>
      <c r="H923" s="486"/>
      <c r="I923" s="487"/>
      <c r="J923" s="486"/>
      <c r="K923" s="487"/>
      <c r="L923" s="486"/>
      <c r="M923" s="487"/>
      <c r="N923" s="486"/>
      <c r="O923" s="487"/>
      <c r="P923" s="486"/>
      <c r="Q923" s="487"/>
      <c r="R923" s="486"/>
      <c r="S923" s="487"/>
      <c r="T923" s="486"/>
      <c r="U923" s="487"/>
      <c r="V923" s="486"/>
      <c r="W923" s="487"/>
      <c r="X923" s="486"/>
      <c r="Y923" s="487"/>
      <c r="Z923" s="486"/>
      <c r="AA923" s="487"/>
    </row>
    <row r="924" spans="2:27" x14ac:dyDescent="0.2">
      <c r="B924" s="406"/>
      <c r="C924" s="372"/>
      <c r="D924" s="372"/>
      <c r="E924" s="486"/>
      <c r="F924" s="487"/>
      <c r="G924" s="486"/>
      <c r="H924" s="487"/>
      <c r="I924" s="486"/>
      <c r="J924" s="487"/>
      <c r="K924" s="486"/>
      <c r="L924" s="487"/>
      <c r="M924" s="486"/>
      <c r="N924" s="487"/>
      <c r="O924" s="486"/>
      <c r="P924" s="487"/>
      <c r="Q924" s="486"/>
      <c r="R924" s="487"/>
      <c r="S924" s="486"/>
      <c r="T924" s="487"/>
      <c r="U924" s="486"/>
      <c r="V924" s="487"/>
      <c r="W924" s="486"/>
      <c r="X924" s="487"/>
      <c r="Y924" s="486"/>
      <c r="Z924" s="487"/>
      <c r="AA924" s="402"/>
    </row>
    <row r="925" spans="2:27" x14ac:dyDescent="0.2">
      <c r="B925" s="405"/>
      <c r="C925" s="372"/>
      <c r="D925" s="372"/>
      <c r="E925" s="402"/>
      <c r="F925" s="486"/>
      <c r="G925" s="487"/>
      <c r="H925" s="486"/>
      <c r="I925" s="487"/>
      <c r="J925" s="486"/>
      <c r="K925" s="487"/>
      <c r="L925" s="486"/>
      <c r="M925" s="487"/>
      <c r="N925" s="486"/>
      <c r="O925" s="487"/>
      <c r="P925" s="486"/>
      <c r="Q925" s="487"/>
      <c r="R925" s="486"/>
      <c r="S925" s="487"/>
      <c r="T925" s="486"/>
      <c r="U925" s="487"/>
      <c r="V925" s="486"/>
      <c r="W925" s="487"/>
      <c r="X925" s="486"/>
      <c r="Y925" s="487"/>
      <c r="Z925" s="486"/>
      <c r="AA925" s="487"/>
    </row>
    <row r="926" spans="2:27" x14ac:dyDescent="0.2">
      <c r="B926" s="406"/>
      <c r="C926" s="372"/>
      <c r="D926" s="372"/>
      <c r="E926" s="486"/>
      <c r="F926" s="487"/>
      <c r="G926" s="486"/>
      <c r="H926" s="487"/>
      <c r="I926" s="486"/>
      <c r="J926" s="487"/>
      <c r="K926" s="486"/>
      <c r="L926" s="487"/>
      <c r="M926" s="486"/>
      <c r="N926" s="487"/>
      <c r="O926" s="486"/>
      <c r="P926" s="487"/>
      <c r="Q926" s="486"/>
      <c r="R926" s="487"/>
      <c r="S926" s="486"/>
      <c r="T926" s="487"/>
      <c r="U926" s="486"/>
      <c r="V926" s="487"/>
      <c r="W926" s="486"/>
      <c r="X926" s="487"/>
      <c r="Y926" s="486"/>
      <c r="Z926" s="487"/>
      <c r="AA926" s="402"/>
    </row>
    <row r="927" spans="2:27" x14ac:dyDescent="0.2">
      <c r="B927" s="405"/>
      <c r="C927" s="372"/>
      <c r="D927" s="372"/>
      <c r="E927" s="402"/>
      <c r="F927" s="486"/>
      <c r="G927" s="487"/>
      <c r="H927" s="486"/>
      <c r="I927" s="487"/>
      <c r="J927" s="486"/>
      <c r="K927" s="487"/>
      <c r="L927" s="486"/>
      <c r="M927" s="487"/>
      <c r="N927" s="486"/>
      <c r="O927" s="487"/>
      <c r="P927" s="486"/>
      <c r="Q927" s="487"/>
      <c r="R927" s="486"/>
      <c r="S927" s="487"/>
      <c r="T927" s="486"/>
      <c r="U927" s="487"/>
      <c r="V927" s="486"/>
      <c r="W927" s="487"/>
      <c r="X927" s="486"/>
      <c r="Y927" s="487"/>
      <c r="Z927" s="486"/>
      <c r="AA927" s="487"/>
    </row>
    <row r="928" spans="2:27" x14ac:dyDescent="0.2">
      <c r="B928" s="406"/>
      <c r="C928" s="372"/>
      <c r="D928" s="372"/>
      <c r="E928" s="486"/>
      <c r="F928" s="487"/>
      <c r="G928" s="486"/>
      <c r="H928" s="487"/>
      <c r="I928" s="486"/>
      <c r="J928" s="487"/>
      <c r="K928" s="486"/>
      <c r="L928" s="487"/>
      <c r="M928" s="486"/>
      <c r="N928" s="487"/>
      <c r="O928" s="486"/>
      <c r="P928" s="487"/>
      <c r="Q928" s="486"/>
      <c r="R928" s="487"/>
      <c r="S928" s="486"/>
      <c r="T928" s="487"/>
      <c r="U928" s="486"/>
      <c r="V928" s="487"/>
      <c r="W928" s="486"/>
      <c r="X928" s="487"/>
      <c r="Y928" s="486"/>
      <c r="Z928" s="487"/>
      <c r="AA928" s="402"/>
    </row>
    <row r="929" spans="2:27" x14ac:dyDescent="0.2">
      <c r="B929" s="405"/>
      <c r="C929" s="372"/>
      <c r="D929" s="372"/>
      <c r="E929" s="402"/>
      <c r="F929" s="486"/>
      <c r="G929" s="487"/>
      <c r="H929" s="486"/>
      <c r="I929" s="487"/>
      <c r="J929" s="486"/>
      <c r="K929" s="487"/>
      <c r="L929" s="486"/>
      <c r="M929" s="487"/>
      <c r="N929" s="486"/>
      <c r="O929" s="487"/>
      <c r="P929" s="486"/>
      <c r="Q929" s="487"/>
      <c r="R929" s="486"/>
      <c r="S929" s="487"/>
      <c r="T929" s="486"/>
      <c r="U929" s="487"/>
      <c r="V929" s="486"/>
      <c r="W929" s="487"/>
      <c r="X929" s="486"/>
      <c r="Y929" s="487"/>
      <c r="Z929" s="486"/>
      <c r="AA929" s="487"/>
    </row>
    <row r="930" spans="2:27" x14ac:dyDescent="0.2">
      <c r="B930" s="406"/>
      <c r="C930" s="372"/>
      <c r="D930" s="372"/>
      <c r="E930" s="486"/>
      <c r="F930" s="487"/>
      <c r="G930" s="486"/>
      <c r="H930" s="487"/>
      <c r="I930" s="486"/>
      <c r="J930" s="487"/>
      <c r="K930" s="486"/>
      <c r="L930" s="487"/>
      <c r="M930" s="486"/>
      <c r="N930" s="487"/>
      <c r="O930" s="486"/>
      <c r="P930" s="487"/>
      <c r="Q930" s="486"/>
      <c r="R930" s="487"/>
      <c r="S930" s="486"/>
      <c r="T930" s="487"/>
      <c r="U930" s="486"/>
      <c r="V930" s="487"/>
      <c r="W930" s="486"/>
      <c r="X930" s="487"/>
      <c r="Y930" s="486"/>
      <c r="Z930" s="487"/>
      <c r="AA930" s="402"/>
    </row>
    <row r="931" spans="2:27" x14ac:dyDescent="0.2">
      <c r="B931" s="405"/>
      <c r="C931" s="372"/>
      <c r="D931" s="372"/>
      <c r="E931" s="402"/>
      <c r="F931" s="486"/>
      <c r="G931" s="487"/>
      <c r="H931" s="486"/>
      <c r="I931" s="487"/>
      <c r="J931" s="486"/>
      <c r="K931" s="487"/>
      <c r="L931" s="486"/>
      <c r="M931" s="487"/>
      <c r="N931" s="486"/>
      <c r="O931" s="487"/>
      <c r="P931" s="486"/>
      <c r="Q931" s="487"/>
      <c r="R931" s="486"/>
      <c r="S931" s="487"/>
      <c r="T931" s="486"/>
      <c r="U931" s="487"/>
      <c r="V931" s="486"/>
      <c r="W931" s="487"/>
      <c r="X931" s="486"/>
      <c r="Y931" s="487"/>
      <c r="Z931" s="486"/>
      <c r="AA931" s="487"/>
    </row>
    <row r="932" spans="2:27" x14ac:dyDescent="0.2">
      <c r="B932" s="406"/>
      <c r="C932" s="372"/>
      <c r="D932" s="372"/>
      <c r="E932" s="486"/>
      <c r="F932" s="487"/>
      <c r="G932" s="486"/>
      <c r="H932" s="487"/>
      <c r="I932" s="486"/>
      <c r="J932" s="487"/>
      <c r="K932" s="486"/>
      <c r="L932" s="487"/>
      <c r="M932" s="486"/>
      <c r="N932" s="487"/>
      <c r="O932" s="486"/>
      <c r="P932" s="487"/>
      <c r="Q932" s="486"/>
      <c r="R932" s="487"/>
      <c r="S932" s="486"/>
      <c r="T932" s="487"/>
      <c r="U932" s="486"/>
      <c r="V932" s="487"/>
      <c r="W932" s="486"/>
      <c r="X932" s="487"/>
      <c r="Y932" s="486"/>
      <c r="Z932" s="487"/>
      <c r="AA932" s="402"/>
    </row>
    <row r="933" spans="2:27" x14ac:dyDescent="0.2">
      <c r="B933" s="405"/>
      <c r="C933" s="372"/>
      <c r="D933" s="372"/>
      <c r="E933" s="402"/>
      <c r="F933" s="486"/>
      <c r="G933" s="487"/>
      <c r="H933" s="486"/>
      <c r="I933" s="487"/>
      <c r="J933" s="486"/>
      <c r="K933" s="487"/>
      <c r="L933" s="486"/>
      <c r="M933" s="487"/>
      <c r="N933" s="486"/>
      <c r="O933" s="487"/>
      <c r="P933" s="486"/>
      <c r="Q933" s="487"/>
      <c r="R933" s="486"/>
      <c r="S933" s="487"/>
      <c r="T933" s="486"/>
      <c r="U933" s="487"/>
      <c r="V933" s="486"/>
      <c r="W933" s="487"/>
      <c r="X933" s="486"/>
      <c r="Y933" s="487"/>
      <c r="Z933" s="486"/>
      <c r="AA933" s="487"/>
    </row>
    <row r="934" spans="2:27" x14ac:dyDescent="0.2">
      <c r="B934" s="406"/>
      <c r="C934" s="372"/>
      <c r="D934" s="372"/>
      <c r="E934" s="486"/>
      <c r="F934" s="487"/>
      <c r="G934" s="486"/>
      <c r="H934" s="487"/>
      <c r="I934" s="486"/>
      <c r="J934" s="487"/>
      <c r="K934" s="486"/>
      <c r="L934" s="487"/>
      <c r="M934" s="486"/>
      <c r="N934" s="487"/>
      <c r="O934" s="486"/>
      <c r="P934" s="487"/>
      <c r="Q934" s="486"/>
      <c r="R934" s="487"/>
      <c r="S934" s="486"/>
      <c r="T934" s="487"/>
      <c r="U934" s="486"/>
      <c r="V934" s="487"/>
      <c r="W934" s="486"/>
      <c r="X934" s="487"/>
      <c r="Y934" s="486"/>
      <c r="Z934" s="487"/>
      <c r="AA934" s="402"/>
    </row>
    <row r="935" spans="2:27" x14ac:dyDescent="0.2">
      <c r="B935" s="405"/>
      <c r="C935" s="372"/>
      <c r="D935" s="372"/>
      <c r="E935" s="402"/>
      <c r="F935" s="486"/>
      <c r="G935" s="487"/>
      <c r="H935" s="486"/>
      <c r="I935" s="487"/>
      <c r="J935" s="486"/>
      <c r="K935" s="487"/>
      <c r="L935" s="486"/>
      <c r="M935" s="487"/>
      <c r="N935" s="486"/>
      <c r="O935" s="487"/>
      <c r="P935" s="486"/>
      <c r="Q935" s="487"/>
      <c r="R935" s="486"/>
      <c r="S935" s="487"/>
      <c r="T935" s="486"/>
      <c r="U935" s="487"/>
      <c r="V935" s="486"/>
      <c r="W935" s="487"/>
      <c r="X935" s="486"/>
      <c r="Y935" s="487"/>
      <c r="Z935" s="486"/>
      <c r="AA935" s="487"/>
    </row>
    <row r="936" spans="2:27" x14ac:dyDescent="0.2">
      <c r="B936" s="406"/>
      <c r="C936" s="372"/>
      <c r="D936" s="372"/>
      <c r="E936" s="486"/>
      <c r="F936" s="487"/>
      <c r="G936" s="486"/>
      <c r="H936" s="487"/>
      <c r="I936" s="486"/>
      <c r="J936" s="487"/>
      <c r="K936" s="486"/>
      <c r="L936" s="487"/>
      <c r="M936" s="486"/>
      <c r="N936" s="487"/>
      <c r="O936" s="486"/>
      <c r="P936" s="487"/>
      <c r="Q936" s="486"/>
      <c r="R936" s="487"/>
      <c r="S936" s="486"/>
      <c r="T936" s="487"/>
      <c r="U936" s="486"/>
      <c r="V936" s="487"/>
      <c r="W936" s="486"/>
      <c r="X936" s="487"/>
      <c r="Y936" s="486"/>
      <c r="Z936" s="487"/>
      <c r="AA936" s="402"/>
    </row>
    <row r="937" spans="2:27" x14ac:dyDescent="0.2">
      <c r="B937" s="405"/>
      <c r="C937" s="372"/>
      <c r="D937" s="372"/>
      <c r="E937" s="402"/>
      <c r="F937" s="486"/>
      <c r="G937" s="487"/>
      <c r="H937" s="486"/>
      <c r="I937" s="487"/>
      <c r="J937" s="486"/>
      <c r="K937" s="487"/>
      <c r="L937" s="486"/>
      <c r="M937" s="487"/>
      <c r="N937" s="486"/>
      <c r="O937" s="487"/>
      <c r="P937" s="486"/>
      <c r="Q937" s="487"/>
      <c r="R937" s="486"/>
      <c r="S937" s="487"/>
      <c r="T937" s="486"/>
      <c r="U937" s="487"/>
      <c r="V937" s="486"/>
      <c r="W937" s="487"/>
      <c r="X937" s="486"/>
      <c r="Y937" s="487"/>
      <c r="Z937" s="486"/>
      <c r="AA937" s="487"/>
    </row>
    <row r="938" spans="2:27" x14ac:dyDescent="0.2">
      <c r="B938" s="406"/>
      <c r="C938" s="372"/>
      <c r="D938" s="372"/>
      <c r="E938" s="486"/>
      <c r="F938" s="487"/>
      <c r="G938" s="486"/>
      <c r="H938" s="487"/>
      <c r="I938" s="486"/>
      <c r="J938" s="487"/>
      <c r="K938" s="486"/>
      <c r="L938" s="487"/>
      <c r="M938" s="486"/>
      <c r="N938" s="487"/>
      <c r="O938" s="486"/>
      <c r="P938" s="487"/>
      <c r="Q938" s="486"/>
      <c r="R938" s="487"/>
      <c r="S938" s="486"/>
      <c r="T938" s="487"/>
      <c r="U938" s="486"/>
      <c r="V938" s="487"/>
      <c r="W938" s="486"/>
      <c r="X938" s="487"/>
      <c r="Y938" s="486"/>
      <c r="Z938" s="487"/>
      <c r="AA938" s="402"/>
    </row>
    <row r="939" spans="2:27" x14ac:dyDescent="0.2">
      <c r="B939" s="405"/>
      <c r="C939" s="372"/>
      <c r="D939" s="372"/>
      <c r="E939" s="402"/>
      <c r="F939" s="486"/>
      <c r="G939" s="487"/>
      <c r="H939" s="486"/>
      <c r="I939" s="487"/>
      <c r="J939" s="486"/>
      <c r="K939" s="487"/>
      <c r="L939" s="486"/>
      <c r="M939" s="487"/>
      <c r="N939" s="486"/>
      <c r="O939" s="487"/>
      <c r="P939" s="486"/>
      <c r="Q939" s="487"/>
      <c r="R939" s="486"/>
      <c r="S939" s="487"/>
      <c r="T939" s="486"/>
      <c r="U939" s="487"/>
      <c r="V939" s="486"/>
      <c r="W939" s="487"/>
      <c r="X939" s="486"/>
      <c r="Y939" s="487"/>
      <c r="Z939" s="486"/>
      <c r="AA939" s="487"/>
    </row>
    <row r="940" spans="2:27" x14ac:dyDescent="0.2">
      <c r="B940" s="406"/>
      <c r="C940" s="372"/>
      <c r="D940" s="372"/>
      <c r="E940" s="486"/>
      <c r="F940" s="487"/>
      <c r="G940" s="486"/>
      <c r="H940" s="487"/>
      <c r="I940" s="486"/>
      <c r="J940" s="487"/>
      <c r="K940" s="486"/>
      <c r="L940" s="487"/>
      <c r="M940" s="486"/>
      <c r="N940" s="487"/>
      <c r="O940" s="486"/>
      <c r="P940" s="487"/>
      <c r="Q940" s="486"/>
      <c r="R940" s="487"/>
      <c r="S940" s="486"/>
      <c r="T940" s="487"/>
      <c r="U940" s="486"/>
      <c r="V940" s="487"/>
      <c r="W940" s="486"/>
      <c r="X940" s="487"/>
      <c r="Y940" s="486"/>
      <c r="Z940" s="487"/>
      <c r="AA940" s="402"/>
    </row>
    <row r="941" spans="2:27" x14ac:dyDescent="0.2">
      <c r="B941" s="405"/>
      <c r="C941" s="372"/>
      <c r="D941" s="372"/>
      <c r="E941" s="402"/>
      <c r="F941" s="486"/>
      <c r="G941" s="487"/>
      <c r="H941" s="486"/>
      <c r="I941" s="487"/>
      <c r="J941" s="486"/>
      <c r="K941" s="487"/>
      <c r="L941" s="486"/>
      <c r="M941" s="487"/>
      <c r="N941" s="486"/>
      <c r="O941" s="487"/>
      <c r="P941" s="486"/>
      <c r="Q941" s="487"/>
      <c r="R941" s="486"/>
      <c r="S941" s="487"/>
      <c r="T941" s="486"/>
      <c r="U941" s="487"/>
      <c r="V941" s="486"/>
      <c r="W941" s="487"/>
      <c r="X941" s="486"/>
      <c r="Y941" s="487"/>
      <c r="Z941" s="486"/>
      <c r="AA941" s="487"/>
    </row>
    <row r="942" spans="2:27" x14ac:dyDescent="0.2">
      <c r="B942" s="406"/>
      <c r="C942" s="372"/>
      <c r="D942" s="372"/>
      <c r="E942" s="486"/>
      <c r="F942" s="487"/>
      <c r="G942" s="486"/>
      <c r="H942" s="487"/>
      <c r="I942" s="486"/>
      <c r="J942" s="487"/>
      <c r="K942" s="486"/>
      <c r="L942" s="487"/>
      <c r="M942" s="486"/>
      <c r="N942" s="487"/>
      <c r="O942" s="486"/>
      <c r="P942" s="487"/>
      <c r="Q942" s="486"/>
      <c r="R942" s="487"/>
      <c r="S942" s="486"/>
      <c r="T942" s="487"/>
      <c r="U942" s="486"/>
      <c r="V942" s="487"/>
      <c r="W942" s="486"/>
      <c r="X942" s="487"/>
      <c r="Y942" s="486"/>
      <c r="Z942" s="487"/>
      <c r="AA942" s="402"/>
    </row>
    <row r="943" spans="2:27" x14ac:dyDescent="0.2">
      <c r="B943" s="405"/>
      <c r="C943" s="372"/>
      <c r="D943" s="372"/>
      <c r="E943" s="402"/>
      <c r="F943" s="486"/>
      <c r="G943" s="487"/>
      <c r="H943" s="486"/>
      <c r="I943" s="487"/>
      <c r="J943" s="486"/>
      <c r="K943" s="487"/>
      <c r="L943" s="486"/>
      <c r="M943" s="487"/>
      <c r="N943" s="486"/>
      <c r="O943" s="487"/>
      <c r="P943" s="486"/>
      <c r="Q943" s="487"/>
      <c r="R943" s="486"/>
      <c r="S943" s="487"/>
      <c r="T943" s="486"/>
      <c r="U943" s="487"/>
      <c r="V943" s="486"/>
      <c r="W943" s="487"/>
      <c r="X943" s="486"/>
      <c r="Y943" s="487"/>
      <c r="Z943" s="486"/>
      <c r="AA943" s="487"/>
    </row>
    <row r="944" spans="2:27" x14ac:dyDescent="0.2">
      <c r="B944" s="406"/>
      <c r="C944" s="372"/>
      <c r="D944" s="372"/>
      <c r="E944" s="486"/>
      <c r="F944" s="487"/>
      <c r="G944" s="486"/>
      <c r="H944" s="487"/>
      <c r="I944" s="486"/>
      <c r="J944" s="487"/>
      <c r="K944" s="486"/>
      <c r="L944" s="487"/>
      <c r="M944" s="486"/>
      <c r="N944" s="487"/>
      <c r="O944" s="486"/>
      <c r="P944" s="487"/>
      <c r="Q944" s="486"/>
      <c r="R944" s="487"/>
      <c r="S944" s="486"/>
      <c r="T944" s="487"/>
      <c r="U944" s="486"/>
      <c r="V944" s="487"/>
      <c r="W944" s="486"/>
      <c r="X944" s="487"/>
      <c r="Y944" s="486"/>
      <c r="Z944" s="487"/>
      <c r="AA944" s="402"/>
    </row>
    <row r="945" spans="2:27" x14ac:dyDescent="0.2">
      <c r="B945" s="405"/>
      <c r="C945" s="372"/>
      <c r="D945" s="372"/>
      <c r="E945" s="402"/>
      <c r="F945" s="486"/>
      <c r="G945" s="487"/>
      <c r="H945" s="486"/>
      <c r="I945" s="487"/>
      <c r="J945" s="486"/>
      <c r="K945" s="487"/>
      <c r="L945" s="486"/>
      <c r="M945" s="487"/>
      <c r="N945" s="486"/>
      <c r="O945" s="487"/>
      <c r="P945" s="486"/>
      <c r="Q945" s="487"/>
      <c r="R945" s="486"/>
      <c r="S945" s="487"/>
      <c r="T945" s="486"/>
      <c r="U945" s="487"/>
      <c r="V945" s="486"/>
      <c r="W945" s="487"/>
      <c r="X945" s="486"/>
      <c r="Y945" s="487"/>
      <c r="Z945" s="486"/>
      <c r="AA945" s="487"/>
    </row>
    <row r="946" spans="2:27" x14ac:dyDescent="0.2">
      <c r="B946" s="406"/>
      <c r="C946" s="372"/>
      <c r="D946" s="372"/>
      <c r="E946" s="486"/>
      <c r="F946" s="487"/>
      <c r="G946" s="486"/>
      <c r="H946" s="487"/>
      <c r="I946" s="486"/>
      <c r="J946" s="487"/>
      <c r="K946" s="486"/>
      <c r="L946" s="487"/>
      <c r="M946" s="486"/>
      <c r="N946" s="487"/>
      <c r="O946" s="486"/>
      <c r="P946" s="487"/>
      <c r="Q946" s="486"/>
      <c r="R946" s="487"/>
      <c r="S946" s="486"/>
      <c r="T946" s="487"/>
      <c r="U946" s="486"/>
      <c r="V946" s="487"/>
      <c r="W946" s="486"/>
      <c r="X946" s="487"/>
      <c r="Y946" s="486"/>
      <c r="Z946" s="487"/>
      <c r="AA946" s="402"/>
    </row>
    <row r="947" spans="2:27" x14ac:dyDescent="0.2">
      <c r="B947" s="405"/>
      <c r="C947" s="372"/>
      <c r="D947" s="372"/>
      <c r="E947" s="402"/>
      <c r="F947" s="486"/>
      <c r="G947" s="487"/>
      <c r="H947" s="486"/>
      <c r="I947" s="487"/>
      <c r="J947" s="486"/>
      <c r="K947" s="487"/>
      <c r="L947" s="486"/>
      <c r="M947" s="487"/>
      <c r="N947" s="486"/>
      <c r="O947" s="487"/>
      <c r="P947" s="486"/>
      <c r="Q947" s="487"/>
      <c r="R947" s="486"/>
      <c r="S947" s="487"/>
      <c r="T947" s="486"/>
      <c r="U947" s="487"/>
      <c r="V947" s="486"/>
      <c r="W947" s="487"/>
      <c r="X947" s="486"/>
      <c r="Y947" s="487"/>
      <c r="Z947" s="486"/>
      <c r="AA947" s="487"/>
    </row>
    <row r="948" spans="2:27" x14ac:dyDescent="0.2">
      <c r="B948" s="406"/>
      <c r="C948" s="372"/>
      <c r="D948" s="372"/>
      <c r="E948" s="486"/>
      <c r="F948" s="487"/>
      <c r="G948" s="486"/>
      <c r="H948" s="487"/>
      <c r="I948" s="486"/>
      <c r="J948" s="487"/>
      <c r="K948" s="486"/>
      <c r="L948" s="487"/>
      <c r="M948" s="486"/>
      <c r="N948" s="487"/>
      <c r="O948" s="486"/>
      <c r="P948" s="487"/>
      <c r="Q948" s="486"/>
      <c r="R948" s="487"/>
      <c r="S948" s="486"/>
      <c r="T948" s="487"/>
      <c r="U948" s="486"/>
      <c r="V948" s="487"/>
      <c r="W948" s="486"/>
      <c r="X948" s="487"/>
      <c r="Y948" s="486"/>
      <c r="Z948" s="487"/>
      <c r="AA948" s="402"/>
    </row>
    <row r="949" spans="2:27" x14ac:dyDescent="0.2">
      <c r="B949" s="405"/>
      <c r="C949" s="372"/>
      <c r="D949" s="372"/>
      <c r="E949" s="402"/>
      <c r="F949" s="486"/>
      <c r="G949" s="487"/>
      <c r="H949" s="486"/>
      <c r="I949" s="487"/>
      <c r="J949" s="486"/>
      <c r="K949" s="487"/>
      <c r="L949" s="486"/>
      <c r="M949" s="487"/>
      <c r="N949" s="486"/>
      <c r="O949" s="487"/>
      <c r="P949" s="486"/>
      <c r="Q949" s="487"/>
      <c r="R949" s="486"/>
      <c r="S949" s="487"/>
      <c r="T949" s="486"/>
      <c r="U949" s="487"/>
      <c r="V949" s="486"/>
      <c r="W949" s="487"/>
      <c r="X949" s="486"/>
      <c r="Y949" s="487"/>
      <c r="Z949" s="486"/>
      <c r="AA949" s="487"/>
    </row>
    <row r="950" spans="2:27" x14ac:dyDescent="0.2">
      <c r="B950" s="406"/>
      <c r="C950" s="372"/>
      <c r="D950" s="372"/>
      <c r="E950" s="486"/>
      <c r="F950" s="487"/>
      <c r="G950" s="486"/>
      <c r="H950" s="487"/>
      <c r="I950" s="486"/>
      <c r="J950" s="487"/>
      <c r="K950" s="486"/>
      <c r="L950" s="487"/>
      <c r="M950" s="486"/>
      <c r="N950" s="487"/>
      <c r="O950" s="486"/>
      <c r="P950" s="487"/>
      <c r="Q950" s="486"/>
      <c r="R950" s="487"/>
      <c r="S950" s="486"/>
      <c r="T950" s="487"/>
      <c r="U950" s="486"/>
      <c r="V950" s="487"/>
      <c r="W950" s="486"/>
      <c r="X950" s="487"/>
      <c r="Y950" s="486"/>
      <c r="Z950" s="487"/>
      <c r="AA950" s="402"/>
    </row>
    <row r="951" spans="2:27" x14ac:dyDescent="0.2">
      <c r="B951" s="405"/>
      <c r="C951" s="372"/>
      <c r="D951" s="372"/>
      <c r="E951" s="402"/>
      <c r="F951" s="486"/>
      <c r="G951" s="487"/>
      <c r="H951" s="486"/>
      <c r="I951" s="487"/>
      <c r="J951" s="486"/>
      <c r="K951" s="487"/>
      <c r="L951" s="486"/>
      <c r="M951" s="487"/>
      <c r="N951" s="486"/>
      <c r="O951" s="487"/>
      <c r="P951" s="486"/>
      <c r="Q951" s="487"/>
      <c r="R951" s="486"/>
      <c r="S951" s="487"/>
      <c r="T951" s="486"/>
      <c r="U951" s="487"/>
      <c r="V951" s="486"/>
      <c r="W951" s="487"/>
      <c r="X951" s="486"/>
      <c r="Y951" s="487"/>
      <c r="Z951" s="486"/>
      <c r="AA951" s="487"/>
    </row>
    <row r="952" spans="2:27" x14ac:dyDescent="0.2">
      <c r="B952" s="406"/>
      <c r="C952" s="372"/>
      <c r="D952" s="372"/>
      <c r="E952" s="486"/>
      <c r="F952" s="487"/>
      <c r="G952" s="486"/>
      <c r="H952" s="487"/>
      <c r="I952" s="486"/>
      <c r="J952" s="487"/>
      <c r="K952" s="486"/>
      <c r="L952" s="487"/>
      <c r="M952" s="486"/>
      <c r="N952" s="487"/>
      <c r="O952" s="486"/>
      <c r="P952" s="487"/>
      <c r="Q952" s="486"/>
      <c r="R952" s="487"/>
      <c r="S952" s="486"/>
      <c r="T952" s="487"/>
      <c r="U952" s="486"/>
      <c r="V952" s="487"/>
      <c r="W952" s="486"/>
      <c r="X952" s="487"/>
      <c r="Y952" s="486"/>
      <c r="Z952" s="487"/>
      <c r="AA952" s="402"/>
    </row>
    <row r="953" spans="2:27" x14ac:dyDescent="0.2">
      <c r="B953" s="405"/>
      <c r="C953" s="372"/>
      <c r="D953" s="372"/>
      <c r="E953" s="402"/>
      <c r="F953" s="486"/>
      <c r="G953" s="487"/>
      <c r="H953" s="486"/>
      <c r="I953" s="487"/>
      <c r="J953" s="486"/>
      <c r="K953" s="487"/>
      <c r="L953" s="486"/>
      <c r="M953" s="487"/>
      <c r="N953" s="486"/>
      <c r="O953" s="487"/>
      <c r="P953" s="486"/>
      <c r="Q953" s="487"/>
      <c r="R953" s="486"/>
      <c r="S953" s="487"/>
      <c r="T953" s="486"/>
      <c r="U953" s="487"/>
      <c r="V953" s="486"/>
      <c r="W953" s="487"/>
      <c r="X953" s="486"/>
      <c r="Y953" s="487"/>
      <c r="Z953" s="486"/>
      <c r="AA953" s="487"/>
    </row>
    <row r="954" spans="2:27" x14ac:dyDescent="0.2">
      <c r="B954" s="406"/>
      <c r="C954" s="372"/>
      <c r="D954" s="372"/>
      <c r="E954" s="486"/>
      <c r="F954" s="487"/>
      <c r="G954" s="486"/>
      <c r="H954" s="487"/>
      <c r="I954" s="486"/>
      <c r="J954" s="487"/>
      <c r="K954" s="486"/>
      <c r="L954" s="487"/>
      <c r="M954" s="486"/>
      <c r="N954" s="487"/>
      <c r="O954" s="486"/>
      <c r="P954" s="487"/>
      <c r="Q954" s="486"/>
      <c r="R954" s="487"/>
      <c r="S954" s="486"/>
      <c r="T954" s="487"/>
      <c r="U954" s="486"/>
      <c r="V954" s="487"/>
      <c r="W954" s="486"/>
      <c r="X954" s="487"/>
      <c r="Y954" s="486"/>
      <c r="Z954" s="487"/>
      <c r="AA954" s="402"/>
    </row>
    <row r="955" spans="2:27" x14ac:dyDescent="0.2">
      <c r="B955" s="405"/>
      <c r="C955" s="372"/>
      <c r="D955" s="372"/>
      <c r="E955" s="402"/>
      <c r="F955" s="486"/>
      <c r="G955" s="487"/>
      <c r="H955" s="486"/>
      <c r="I955" s="487"/>
      <c r="J955" s="486"/>
      <c r="K955" s="487"/>
      <c r="L955" s="486"/>
      <c r="M955" s="487"/>
      <c r="N955" s="486"/>
      <c r="O955" s="487"/>
      <c r="P955" s="486"/>
      <c r="Q955" s="487"/>
      <c r="R955" s="486"/>
      <c r="S955" s="487"/>
      <c r="T955" s="486"/>
      <c r="U955" s="487"/>
      <c r="V955" s="486"/>
      <c r="W955" s="487"/>
      <c r="X955" s="486"/>
      <c r="Y955" s="487"/>
      <c r="Z955" s="486"/>
      <c r="AA955" s="487"/>
    </row>
    <row r="956" spans="2:27" x14ac:dyDescent="0.2">
      <c r="B956" s="406"/>
      <c r="C956" s="372"/>
      <c r="D956" s="372"/>
      <c r="E956" s="486"/>
      <c r="F956" s="487"/>
      <c r="G956" s="486"/>
      <c r="H956" s="487"/>
      <c r="I956" s="486"/>
      <c r="J956" s="487"/>
      <c r="K956" s="486"/>
      <c r="L956" s="487"/>
      <c r="M956" s="486"/>
      <c r="N956" s="487"/>
      <c r="O956" s="486"/>
      <c r="P956" s="487"/>
      <c r="Q956" s="486"/>
      <c r="R956" s="487"/>
      <c r="S956" s="486"/>
      <c r="T956" s="487"/>
      <c r="U956" s="486"/>
      <c r="V956" s="487"/>
      <c r="W956" s="486"/>
      <c r="X956" s="487"/>
      <c r="Y956" s="486"/>
      <c r="Z956" s="487"/>
      <c r="AA956" s="402"/>
    </row>
    <row r="957" spans="2:27" x14ac:dyDescent="0.2">
      <c r="B957" s="405"/>
      <c r="C957" s="372"/>
      <c r="D957" s="372"/>
      <c r="E957" s="402"/>
      <c r="F957" s="486"/>
      <c r="G957" s="487"/>
      <c r="H957" s="486"/>
      <c r="I957" s="487"/>
      <c r="J957" s="486"/>
      <c r="K957" s="487"/>
      <c r="L957" s="486"/>
      <c r="M957" s="487"/>
      <c r="N957" s="486"/>
      <c r="O957" s="487"/>
      <c r="P957" s="486"/>
      <c r="Q957" s="487"/>
      <c r="R957" s="486"/>
      <c r="S957" s="487"/>
      <c r="T957" s="486"/>
      <c r="U957" s="487"/>
      <c r="V957" s="486"/>
      <c r="W957" s="487"/>
      <c r="X957" s="486"/>
      <c r="Y957" s="487"/>
      <c r="Z957" s="486"/>
      <c r="AA957" s="487"/>
    </row>
    <row r="958" spans="2:27" x14ac:dyDescent="0.2">
      <c r="B958" s="406"/>
      <c r="C958" s="372"/>
      <c r="D958" s="372"/>
      <c r="E958" s="486"/>
      <c r="F958" s="487"/>
      <c r="G958" s="486"/>
      <c r="H958" s="487"/>
      <c r="I958" s="486"/>
      <c r="J958" s="487"/>
      <c r="K958" s="486"/>
      <c r="L958" s="487"/>
      <c r="M958" s="486"/>
      <c r="N958" s="487"/>
      <c r="O958" s="486"/>
      <c r="P958" s="487"/>
      <c r="Q958" s="486"/>
      <c r="R958" s="487"/>
      <c r="S958" s="486"/>
      <c r="T958" s="487"/>
      <c r="U958" s="486"/>
      <c r="V958" s="487"/>
      <c r="W958" s="486"/>
      <c r="X958" s="487"/>
      <c r="Y958" s="486"/>
      <c r="Z958" s="487"/>
      <c r="AA958" s="402"/>
    </row>
    <row r="959" spans="2:27" x14ac:dyDescent="0.2">
      <c r="B959" s="405"/>
      <c r="C959" s="372"/>
      <c r="D959" s="372"/>
      <c r="E959" s="402"/>
      <c r="F959" s="486"/>
      <c r="G959" s="487"/>
      <c r="H959" s="486"/>
      <c r="I959" s="487"/>
      <c r="J959" s="486"/>
      <c r="K959" s="487"/>
      <c r="L959" s="486"/>
      <c r="M959" s="487"/>
      <c r="N959" s="486"/>
      <c r="O959" s="487"/>
      <c r="P959" s="486"/>
      <c r="Q959" s="487"/>
      <c r="R959" s="486"/>
      <c r="S959" s="487"/>
      <c r="T959" s="486"/>
      <c r="U959" s="487"/>
      <c r="V959" s="486"/>
      <c r="W959" s="487"/>
      <c r="X959" s="486"/>
      <c r="Y959" s="487"/>
      <c r="Z959" s="486"/>
      <c r="AA959" s="487"/>
    </row>
    <row r="960" spans="2:27" x14ac:dyDescent="0.2">
      <c r="B960" s="406"/>
      <c r="C960" s="372"/>
      <c r="D960" s="372"/>
      <c r="E960" s="486"/>
      <c r="F960" s="487"/>
      <c r="G960" s="486"/>
      <c r="H960" s="487"/>
      <c r="I960" s="486"/>
      <c r="J960" s="487"/>
      <c r="K960" s="486"/>
      <c r="L960" s="487"/>
      <c r="M960" s="486"/>
      <c r="N960" s="487"/>
      <c r="O960" s="486"/>
      <c r="P960" s="487"/>
      <c r="Q960" s="486"/>
      <c r="R960" s="487"/>
      <c r="S960" s="486"/>
      <c r="T960" s="487"/>
      <c r="U960" s="486"/>
      <c r="V960" s="487"/>
      <c r="W960" s="486"/>
      <c r="X960" s="487"/>
      <c r="Y960" s="486"/>
      <c r="Z960" s="487"/>
      <c r="AA960" s="402"/>
    </row>
    <row r="961" spans="2:27" x14ac:dyDescent="0.2">
      <c r="B961" s="405"/>
      <c r="C961" s="372"/>
      <c r="D961" s="372"/>
      <c r="E961" s="402"/>
      <c r="F961" s="486"/>
      <c r="G961" s="487"/>
      <c r="H961" s="486"/>
      <c r="I961" s="487"/>
      <c r="J961" s="486"/>
      <c r="K961" s="487"/>
      <c r="L961" s="486"/>
      <c r="M961" s="487"/>
      <c r="N961" s="486"/>
      <c r="O961" s="487"/>
      <c r="P961" s="486"/>
      <c r="Q961" s="487"/>
      <c r="R961" s="486"/>
      <c r="S961" s="487"/>
      <c r="T961" s="486"/>
      <c r="U961" s="487"/>
      <c r="V961" s="486"/>
      <c r="W961" s="487"/>
      <c r="X961" s="486"/>
      <c r="Y961" s="487"/>
      <c r="Z961" s="486"/>
      <c r="AA961" s="487"/>
    </row>
    <row r="962" spans="2:27" x14ac:dyDescent="0.2">
      <c r="B962" s="406"/>
      <c r="C962" s="372"/>
      <c r="D962" s="372"/>
      <c r="E962" s="486"/>
      <c r="F962" s="487"/>
      <c r="G962" s="486"/>
      <c r="H962" s="487"/>
      <c r="I962" s="486"/>
      <c r="J962" s="487"/>
      <c r="K962" s="486"/>
      <c r="L962" s="487"/>
      <c r="M962" s="486"/>
      <c r="N962" s="487"/>
      <c r="O962" s="486"/>
      <c r="P962" s="487"/>
      <c r="Q962" s="486"/>
      <c r="R962" s="487"/>
      <c r="S962" s="486"/>
      <c r="T962" s="487"/>
      <c r="U962" s="486"/>
      <c r="V962" s="487"/>
      <c r="W962" s="486"/>
      <c r="X962" s="487"/>
      <c r="Y962" s="486"/>
      <c r="Z962" s="487"/>
      <c r="AA962" s="402"/>
    </row>
    <row r="963" spans="2:27" x14ac:dyDescent="0.2">
      <c r="B963" s="405"/>
      <c r="C963" s="372"/>
      <c r="D963" s="372"/>
      <c r="E963" s="402"/>
      <c r="F963" s="486"/>
      <c r="G963" s="487"/>
      <c r="H963" s="486"/>
      <c r="I963" s="487"/>
      <c r="J963" s="486"/>
      <c r="K963" s="487"/>
      <c r="L963" s="486"/>
      <c r="M963" s="487"/>
      <c r="N963" s="486"/>
      <c r="O963" s="487"/>
      <c r="P963" s="486"/>
      <c r="Q963" s="487"/>
      <c r="R963" s="486"/>
      <c r="S963" s="487"/>
      <c r="T963" s="486"/>
      <c r="U963" s="487"/>
      <c r="V963" s="486"/>
      <c r="W963" s="487"/>
      <c r="X963" s="486"/>
      <c r="Y963" s="487"/>
      <c r="Z963" s="486"/>
      <c r="AA963" s="487"/>
    </row>
    <row r="964" spans="2:27" x14ac:dyDescent="0.2">
      <c r="B964" s="406"/>
      <c r="C964" s="372"/>
      <c r="D964" s="372"/>
      <c r="E964" s="486"/>
      <c r="F964" s="487"/>
      <c r="G964" s="486"/>
      <c r="H964" s="487"/>
      <c r="I964" s="486"/>
      <c r="J964" s="487"/>
      <c r="K964" s="486"/>
      <c r="L964" s="487"/>
      <c r="M964" s="486"/>
      <c r="N964" s="487"/>
      <c r="O964" s="486"/>
      <c r="P964" s="487"/>
      <c r="Q964" s="486"/>
      <c r="R964" s="487"/>
      <c r="S964" s="486"/>
      <c r="T964" s="487"/>
      <c r="U964" s="486"/>
      <c r="V964" s="487"/>
      <c r="W964" s="486"/>
      <c r="X964" s="487"/>
      <c r="Y964" s="486"/>
      <c r="Z964" s="487"/>
      <c r="AA964" s="402"/>
    </row>
    <row r="965" spans="2:27" x14ac:dyDescent="0.2">
      <c r="B965" s="405"/>
      <c r="C965" s="372"/>
      <c r="D965" s="372"/>
      <c r="E965" s="402"/>
      <c r="F965" s="486"/>
      <c r="G965" s="487"/>
      <c r="H965" s="486"/>
      <c r="I965" s="487"/>
      <c r="J965" s="486"/>
      <c r="K965" s="487"/>
      <c r="L965" s="486"/>
      <c r="M965" s="487"/>
      <c r="N965" s="486"/>
      <c r="O965" s="487"/>
      <c r="P965" s="486"/>
      <c r="Q965" s="487"/>
      <c r="R965" s="486"/>
      <c r="S965" s="487"/>
      <c r="T965" s="486"/>
      <c r="U965" s="487"/>
      <c r="V965" s="486"/>
      <c r="W965" s="487"/>
      <c r="X965" s="486"/>
      <c r="Y965" s="487"/>
      <c r="Z965" s="486"/>
      <c r="AA965" s="487"/>
    </row>
    <row r="966" spans="2:27" x14ac:dyDescent="0.2">
      <c r="B966" s="406"/>
      <c r="C966" s="372"/>
      <c r="D966" s="372"/>
      <c r="E966" s="486"/>
      <c r="F966" s="487"/>
      <c r="G966" s="486"/>
      <c r="H966" s="487"/>
      <c r="I966" s="486"/>
      <c r="J966" s="487"/>
      <c r="K966" s="486"/>
      <c r="L966" s="487"/>
      <c r="M966" s="486"/>
      <c r="N966" s="487"/>
      <c r="O966" s="486"/>
      <c r="P966" s="487"/>
      <c r="Q966" s="486"/>
      <c r="R966" s="487"/>
      <c r="S966" s="486"/>
      <c r="T966" s="487"/>
      <c r="U966" s="486"/>
      <c r="V966" s="487"/>
      <c r="W966" s="486"/>
      <c r="X966" s="487"/>
      <c r="Y966" s="486"/>
      <c r="Z966" s="487"/>
      <c r="AA966" s="402"/>
    </row>
    <row r="967" spans="2:27" x14ac:dyDescent="0.2">
      <c r="B967" s="405"/>
      <c r="C967" s="372"/>
      <c r="D967" s="372"/>
      <c r="E967" s="402"/>
      <c r="F967" s="486"/>
      <c r="G967" s="487"/>
      <c r="H967" s="486"/>
      <c r="I967" s="487"/>
      <c r="J967" s="486"/>
      <c r="K967" s="487"/>
      <c r="L967" s="486"/>
      <c r="M967" s="487"/>
      <c r="N967" s="486"/>
      <c r="O967" s="487"/>
      <c r="P967" s="486"/>
      <c r="Q967" s="487"/>
      <c r="R967" s="486"/>
      <c r="S967" s="487"/>
      <c r="T967" s="486"/>
      <c r="U967" s="487"/>
      <c r="V967" s="486"/>
      <c r="W967" s="487"/>
      <c r="X967" s="486"/>
      <c r="Y967" s="487"/>
      <c r="Z967" s="486"/>
      <c r="AA967" s="487"/>
    </row>
    <row r="968" spans="2:27" x14ac:dyDescent="0.2">
      <c r="B968" s="406"/>
      <c r="C968" s="372"/>
      <c r="D968" s="372"/>
      <c r="E968" s="486"/>
      <c r="F968" s="487"/>
      <c r="G968" s="486"/>
      <c r="H968" s="487"/>
      <c r="I968" s="486"/>
      <c r="J968" s="487"/>
      <c r="K968" s="486"/>
      <c r="L968" s="487"/>
      <c r="M968" s="486"/>
      <c r="N968" s="487"/>
      <c r="O968" s="486"/>
      <c r="P968" s="487"/>
      <c r="Q968" s="486"/>
      <c r="R968" s="487"/>
      <c r="S968" s="486"/>
      <c r="T968" s="487"/>
      <c r="U968" s="486"/>
      <c r="V968" s="487"/>
      <c r="W968" s="486"/>
      <c r="X968" s="487"/>
      <c r="Y968" s="486"/>
      <c r="Z968" s="487"/>
      <c r="AA968" s="402"/>
    </row>
    <row r="969" spans="2:27" x14ac:dyDescent="0.2">
      <c r="B969" s="405"/>
      <c r="C969" s="372"/>
      <c r="D969" s="372"/>
      <c r="E969" s="402"/>
      <c r="F969" s="486"/>
      <c r="G969" s="487"/>
      <c r="H969" s="486"/>
      <c r="I969" s="487"/>
      <c r="J969" s="486"/>
      <c r="K969" s="487"/>
      <c r="L969" s="486"/>
      <c r="M969" s="487"/>
      <c r="N969" s="486"/>
      <c r="O969" s="487"/>
      <c r="P969" s="486"/>
      <c r="Q969" s="487"/>
      <c r="R969" s="486"/>
      <c r="S969" s="487"/>
      <c r="T969" s="486"/>
      <c r="U969" s="487"/>
      <c r="V969" s="486"/>
      <c r="W969" s="487"/>
      <c r="X969" s="486"/>
      <c r="Y969" s="487"/>
      <c r="Z969" s="486"/>
      <c r="AA969" s="487"/>
    </row>
    <row r="970" spans="2:27" x14ac:dyDescent="0.2">
      <c r="B970" s="406"/>
      <c r="C970" s="372"/>
      <c r="D970" s="372"/>
      <c r="E970" s="486"/>
      <c r="F970" s="487"/>
      <c r="G970" s="486"/>
      <c r="H970" s="487"/>
      <c r="I970" s="486"/>
      <c r="J970" s="487"/>
      <c r="K970" s="486"/>
      <c r="L970" s="487"/>
      <c r="M970" s="486"/>
      <c r="N970" s="487"/>
      <c r="O970" s="486"/>
      <c r="P970" s="487"/>
      <c r="Q970" s="486"/>
      <c r="R970" s="487"/>
      <c r="S970" s="486"/>
      <c r="T970" s="487"/>
      <c r="U970" s="486"/>
      <c r="V970" s="487"/>
      <c r="W970" s="486"/>
      <c r="X970" s="487"/>
      <c r="Y970" s="486"/>
      <c r="Z970" s="487"/>
      <c r="AA970" s="402"/>
    </row>
    <row r="971" spans="2:27" x14ac:dyDescent="0.2">
      <c r="B971" s="405"/>
      <c r="C971" s="372"/>
      <c r="D971" s="372"/>
      <c r="E971" s="402"/>
      <c r="F971" s="486"/>
      <c r="G971" s="487"/>
      <c r="H971" s="486"/>
      <c r="I971" s="487"/>
      <c r="J971" s="486"/>
      <c r="K971" s="487"/>
      <c r="L971" s="486"/>
      <c r="M971" s="487"/>
      <c r="N971" s="486"/>
      <c r="O971" s="487"/>
      <c r="P971" s="486"/>
      <c r="Q971" s="487"/>
      <c r="R971" s="486"/>
      <c r="S971" s="487"/>
      <c r="T971" s="486"/>
      <c r="U971" s="487"/>
      <c r="V971" s="486"/>
      <c r="W971" s="487"/>
      <c r="X971" s="486"/>
      <c r="Y971" s="487"/>
      <c r="Z971" s="486"/>
      <c r="AA971" s="487"/>
    </row>
    <row r="972" spans="2:27" x14ac:dyDescent="0.2">
      <c r="B972" s="406"/>
      <c r="C972" s="372"/>
      <c r="D972" s="372"/>
      <c r="E972" s="486"/>
      <c r="F972" s="487"/>
      <c r="G972" s="486"/>
      <c r="H972" s="487"/>
      <c r="I972" s="486"/>
      <c r="J972" s="487"/>
      <c r="K972" s="486"/>
      <c r="L972" s="487"/>
      <c r="M972" s="486"/>
      <c r="N972" s="487"/>
      <c r="O972" s="486"/>
      <c r="P972" s="487"/>
      <c r="Q972" s="486"/>
      <c r="R972" s="487"/>
      <c r="S972" s="486"/>
      <c r="T972" s="487"/>
      <c r="U972" s="486"/>
      <c r="V972" s="487"/>
      <c r="W972" s="486"/>
      <c r="X972" s="487"/>
      <c r="Y972" s="486"/>
      <c r="Z972" s="487"/>
      <c r="AA972" s="402"/>
    </row>
    <row r="973" spans="2:27" x14ac:dyDescent="0.2">
      <c r="B973" s="405"/>
      <c r="C973" s="372"/>
      <c r="D973" s="372"/>
      <c r="E973" s="402"/>
      <c r="F973" s="486"/>
      <c r="G973" s="487"/>
      <c r="H973" s="486"/>
      <c r="I973" s="487"/>
      <c r="J973" s="486"/>
      <c r="K973" s="487"/>
      <c r="L973" s="486"/>
      <c r="M973" s="487"/>
      <c r="N973" s="486"/>
      <c r="O973" s="487"/>
      <c r="P973" s="486"/>
      <c r="Q973" s="487"/>
      <c r="R973" s="486"/>
      <c r="S973" s="487"/>
      <c r="T973" s="486"/>
      <c r="U973" s="487"/>
      <c r="V973" s="486"/>
      <c r="W973" s="487"/>
      <c r="X973" s="486"/>
      <c r="Y973" s="487"/>
      <c r="Z973" s="486"/>
      <c r="AA973" s="487"/>
    </row>
    <row r="974" spans="2:27" x14ac:dyDescent="0.2">
      <c r="B974" s="406"/>
      <c r="C974" s="372"/>
      <c r="D974" s="372"/>
      <c r="E974" s="486"/>
      <c r="F974" s="487"/>
      <c r="G974" s="486"/>
      <c r="H974" s="487"/>
      <c r="I974" s="486"/>
      <c r="J974" s="487"/>
      <c r="K974" s="486"/>
      <c r="L974" s="487"/>
      <c r="M974" s="486"/>
      <c r="N974" s="487"/>
      <c r="O974" s="486"/>
      <c r="P974" s="487"/>
      <c r="Q974" s="486"/>
      <c r="R974" s="487"/>
      <c r="S974" s="486"/>
      <c r="T974" s="487"/>
      <c r="U974" s="486"/>
      <c r="V974" s="487"/>
      <c r="W974" s="486"/>
      <c r="X974" s="487"/>
      <c r="Y974" s="486"/>
      <c r="Z974" s="487"/>
      <c r="AA974" s="402"/>
    </row>
    <row r="975" spans="2:27" x14ac:dyDescent="0.2">
      <c r="B975" s="405"/>
      <c r="C975" s="372"/>
      <c r="D975" s="372"/>
      <c r="E975" s="402"/>
      <c r="F975" s="486"/>
      <c r="G975" s="487"/>
      <c r="H975" s="486"/>
      <c r="I975" s="487"/>
      <c r="J975" s="486"/>
      <c r="K975" s="487"/>
      <c r="L975" s="486"/>
      <c r="M975" s="487"/>
      <c r="N975" s="486"/>
      <c r="O975" s="487"/>
      <c r="P975" s="486"/>
      <c r="Q975" s="487"/>
      <c r="R975" s="486"/>
      <c r="S975" s="487"/>
      <c r="T975" s="486"/>
      <c r="U975" s="487"/>
      <c r="V975" s="486"/>
      <c r="W975" s="487"/>
      <c r="X975" s="486"/>
      <c r="Y975" s="487"/>
      <c r="Z975" s="486"/>
      <c r="AA975" s="487"/>
    </row>
    <row r="976" spans="2:27" x14ac:dyDescent="0.2">
      <c r="B976" s="406"/>
      <c r="C976" s="372"/>
      <c r="D976" s="372"/>
      <c r="E976" s="486"/>
      <c r="F976" s="487"/>
      <c r="G976" s="486"/>
      <c r="H976" s="487"/>
      <c r="I976" s="486"/>
      <c r="J976" s="487"/>
      <c r="K976" s="486"/>
      <c r="L976" s="487"/>
      <c r="M976" s="486"/>
      <c r="N976" s="487"/>
      <c r="O976" s="486"/>
      <c r="P976" s="487"/>
      <c r="Q976" s="486"/>
      <c r="R976" s="487"/>
      <c r="S976" s="486"/>
      <c r="T976" s="487"/>
      <c r="U976" s="486"/>
      <c r="V976" s="487"/>
      <c r="W976" s="486"/>
      <c r="X976" s="487"/>
      <c r="Y976" s="486"/>
      <c r="Z976" s="487"/>
      <c r="AA976" s="402"/>
    </row>
    <row r="977" spans="2:27" x14ac:dyDescent="0.2">
      <c r="B977" s="405"/>
      <c r="C977" s="372"/>
      <c r="D977" s="372"/>
      <c r="E977" s="402"/>
      <c r="F977" s="486"/>
      <c r="G977" s="487"/>
      <c r="H977" s="486"/>
      <c r="I977" s="487"/>
      <c r="J977" s="486"/>
      <c r="K977" s="487"/>
      <c r="L977" s="486"/>
      <c r="M977" s="487"/>
      <c r="N977" s="486"/>
      <c r="O977" s="487"/>
      <c r="P977" s="486"/>
      <c r="Q977" s="487"/>
      <c r="R977" s="486"/>
      <c r="S977" s="487"/>
      <c r="T977" s="486"/>
      <c r="U977" s="487"/>
      <c r="V977" s="486"/>
      <c r="W977" s="487"/>
      <c r="X977" s="486"/>
      <c r="Y977" s="487"/>
      <c r="Z977" s="486"/>
      <c r="AA977" s="487"/>
    </row>
    <row r="978" spans="2:27" x14ac:dyDescent="0.2">
      <c r="B978" s="406"/>
      <c r="C978" s="372"/>
      <c r="D978" s="372"/>
      <c r="E978" s="486"/>
      <c r="F978" s="487"/>
      <c r="G978" s="486"/>
      <c r="H978" s="487"/>
      <c r="I978" s="486"/>
      <c r="J978" s="487"/>
      <c r="K978" s="486"/>
      <c r="L978" s="487"/>
      <c r="M978" s="486"/>
      <c r="N978" s="487"/>
      <c r="O978" s="486"/>
      <c r="P978" s="487"/>
      <c r="Q978" s="486"/>
      <c r="R978" s="487"/>
      <c r="S978" s="486"/>
      <c r="T978" s="487"/>
      <c r="U978" s="486"/>
      <c r="V978" s="487"/>
      <c r="W978" s="486"/>
      <c r="X978" s="487"/>
      <c r="Y978" s="486"/>
      <c r="Z978" s="487"/>
      <c r="AA978" s="402"/>
    </row>
    <row r="979" spans="2:27" x14ac:dyDescent="0.2">
      <c r="B979" s="405"/>
      <c r="C979" s="372"/>
      <c r="D979" s="372"/>
      <c r="E979" s="402"/>
      <c r="F979" s="486"/>
      <c r="G979" s="487"/>
      <c r="H979" s="486"/>
      <c r="I979" s="487"/>
      <c r="J979" s="486"/>
      <c r="K979" s="487"/>
      <c r="L979" s="486"/>
      <c r="M979" s="487"/>
      <c r="N979" s="486"/>
      <c r="O979" s="487"/>
      <c r="P979" s="486"/>
      <c r="Q979" s="487"/>
      <c r="R979" s="486"/>
      <c r="S979" s="487"/>
      <c r="T979" s="486"/>
      <c r="U979" s="487"/>
      <c r="V979" s="486"/>
      <c r="W979" s="487"/>
      <c r="X979" s="486"/>
      <c r="Y979" s="487"/>
      <c r="Z979" s="486"/>
      <c r="AA979" s="487"/>
    </row>
    <row r="980" spans="2:27" x14ac:dyDescent="0.2">
      <c r="B980" s="406"/>
      <c r="C980" s="372"/>
      <c r="D980" s="372"/>
      <c r="E980" s="486"/>
      <c r="F980" s="487"/>
      <c r="G980" s="486"/>
      <c r="H980" s="487"/>
      <c r="I980" s="486"/>
      <c r="J980" s="487"/>
      <c r="K980" s="486"/>
      <c r="L980" s="487"/>
      <c r="M980" s="486"/>
      <c r="N980" s="487"/>
      <c r="O980" s="486"/>
      <c r="P980" s="487"/>
      <c r="Q980" s="486"/>
      <c r="R980" s="487"/>
      <c r="S980" s="486"/>
      <c r="T980" s="487"/>
      <c r="U980" s="486"/>
      <c r="V980" s="487"/>
      <c r="W980" s="486"/>
      <c r="X980" s="487"/>
      <c r="Y980" s="486"/>
      <c r="Z980" s="487"/>
      <c r="AA980" s="402"/>
    </row>
    <row r="981" spans="2:27" x14ac:dyDescent="0.2">
      <c r="B981" s="405"/>
      <c r="C981" s="372"/>
      <c r="D981" s="372"/>
      <c r="E981" s="402"/>
      <c r="F981" s="486"/>
      <c r="G981" s="487"/>
      <c r="H981" s="486"/>
      <c r="I981" s="487"/>
      <c r="J981" s="486"/>
      <c r="K981" s="487"/>
      <c r="L981" s="486"/>
      <c r="M981" s="487"/>
      <c r="N981" s="486"/>
      <c r="O981" s="487"/>
      <c r="P981" s="486"/>
      <c r="Q981" s="487"/>
      <c r="R981" s="486"/>
      <c r="S981" s="487"/>
      <c r="T981" s="486"/>
      <c r="U981" s="487"/>
      <c r="V981" s="486"/>
      <c r="W981" s="487"/>
      <c r="X981" s="486"/>
      <c r="Y981" s="487"/>
      <c r="Z981" s="486"/>
      <c r="AA981" s="487"/>
    </row>
    <row r="982" spans="2:27" x14ac:dyDescent="0.2">
      <c r="B982" s="406"/>
      <c r="C982" s="372"/>
      <c r="D982" s="372"/>
      <c r="E982" s="486"/>
      <c r="F982" s="487"/>
      <c r="G982" s="486"/>
      <c r="H982" s="487"/>
      <c r="I982" s="486"/>
      <c r="J982" s="487"/>
      <c r="K982" s="486"/>
      <c r="L982" s="487"/>
      <c r="M982" s="486"/>
      <c r="N982" s="487"/>
      <c r="O982" s="486"/>
      <c r="P982" s="487"/>
      <c r="Q982" s="486"/>
      <c r="R982" s="487"/>
      <c r="S982" s="486"/>
      <c r="T982" s="487"/>
      <c r="U982" s="486"/>
      <c r="V982" s="487"/>
      <c r="W982" s="486"/>
      <c r="X982" s="487"/>
      <c r="Y982" s="486"/>
      <c r="Z982" s="487"/>
      <c r="AA982" s="402"/>
    </row>
    <row r="983" spans="2:27" x14ac:dyDescent="0.2">
      <c r="B983" s="405"/>
      <c r="C983" s="372"/>
      <c r="D983" s="372"/>
      <c r="E983" s="402"/>
      <c r="F983" s="486"/>
      <c r="G983" s="487"/>
      <c r="H983" s="486"/>
      <c r="I983" s="487"/>
      <c r="J983" s="486"/>
      <c r="K983" s="487"/>
      <c r="L983" s="486"/>
      <c r="M983" s="487"/>
      <c r="N983" s="486"/>
      <c r="O983" s="487"/>
      <c r="P983" s="486"/>
      <c r="Q983" s="487"/>
      <c r="R983" s="486"/>
      <c r="S983" s="487"/>
      <c r="T983" s="486"/>
      <c r="U983" s="487"/>
      <c r="V983" s="486"/>
      <c r="W983" s="487"/>
      <c r="X983" s="486"/>
      <c r="Y983" s="487"/>
      <c r="Z983" s="486"/>
      <c r="AA983" s="487"/>
    </row>
    <row r="984" spans="2:27" x14ac:dyDescent="0.2">
      <c r="B984" s="406"/>
      <c r="C984" s="372"/>
      <c r="D984" s="372"/>
      <c r="E984" s="486"/>
      <c r="F984" s="487"/>
      <c r="G984" s="486"/>
      <c r="H984" s="487"/>
      <c r="I984" s="486"/>
      <c r="J984" s="487"/>
      <c r="K984" s="486"/>
      <c r="L984" s="487"/>
      <c r="M984" s="486"/>
      <c r="N984" s="487"/>
      <c r="O984" s="486"/>
      <c r="P984" s="487"/>
      <c r="Q984" s="486"/>
      <c r="R984" s="487"/>
      <c r="S984" s="486"/>
      <c r="T984" s="487"/>
      <c r="U984" s="486"/>
      <c r="V984" s="487"/>
      <c r="W984" s="486"/>
      <c r="X984" s="487"/>
      <c r="Y984" s="486"/>
      <c r="Z984" s="487"/>
      <c r="AA984" s="402"/>
    </row>
    <row r="985" spans="2:27" x14ac:dyDescent="0.2">
      <c r="B985" s="405"/>
      <c r="C985" s="372"/>
      <c r="D985" s="372"/>
      <c r="E985" s="402"/>
      <c r="F985" s="486"/>
      <c r="G985" s="487"/>
      <c r="H985" s="486"/>
      <c r="I985" s="487"/>
      <c r="J985" s="486"/>
      <c r="K985" s="487"/>
      <c r="L985" s="486"/>
      <c r="M985" s="487"/>
      <c r="N985" s="486"/>
      <c r="O985" s="487"/>
      <c r="P985" s="486"/>
      <c r="Q985" s="487"/>
      <c r="R985" s="486"/>
      <c r="S985" s="487"/>
      <c r="T985" s="486"/>
      <c r="U985" s="487"/>
      <c r="V985" s="486"/>
      <c r="W985" s="487"/>
      <c r="X985" s="486"/>
      <c r="Y985" s="487"/>
      <c r="Z985" s="486"/>
      <c r="AA985" s="487"/>
    </row>
    <row r="986" spans="2:27" x14ac:dyDescent="0.2">
      <c r="B986" s="406"/>
      <c r="C986" s="372"/>
      <c r="D986" s="372"/>
      <c r="E986" s="486"/>
      <c r="F986" s="487"/>
      <c r="G986" s="486"/>
      <c r="H986" s="487"/>
      <c r="I986" s="486"/>
      <c r="J986" s="487"/>
      <c r="K986" s="486"/>
      <c r="L986" s="487"/>
      <c r="M986" s="486"/>
      <c r="N986" s="487"/>
      <c r="O986" s="486"/>
      <c r="P986" s="487"/>
      <c r="Q986" s="486"/>
      <c r="R986" s="487"/>
      <c r="S986" s="486"/>
      <c r="T986" s="487"/>
      <c r="U986" s="486"/>
      <c r="V986" s="487"/>
      <c r="W986" s="486"/>
      <c r="X986" s="487"/>
      <c r="Y986" s="486"/>
      <c r="Z986" s="487"/>
      <c r="AA986" s="402"/>
    </row>
    <row r="987" spans="2:27" x14ac:dyDescent="0.2">
      <c r="B987" s="405"/>
      <c r="C987" s="372"/>
      <c r="D987" s="372"/>
      <c r="E987" s="402"/>
      <c r="F987" s="486"/>
      <c r="G987" s="487"/>
      <c r="H987" s="486"/>
      <c r="I987" s="487"/>
      <c r="J987" s="486"/>
      <c r="K987" s="487"/>
      <c r="L987" s="486"/>
      <c r="M987" s="487"/>
      <c r="N987" s="486"/>
      <c r="O987" s="487"/>
      <c r="P987" s="486"/>
      <c r="Q987" s="487"/>
      <c r="R987" s="486"/>
      <c r="S987" s="487"/>
      <c r="T987" s="486"/>
      <c r="U987" s="487"/>
      <c r="V987" s="486"/>
      <c r="W987" s="487"/>
      <c r="X987" s="486"/>
      <c r="Y987" s="487"/>
      <c r="Z987" s="486"/>
      <c r="AA987" s="487"/>
    </row>
    <row r="988" spans="2:27" x14ac:dyDescent="0.2">
      <c r="B988" s="406"/>
      <c r="C988" s="372"/>
      <c r="D988" s="372"/>
      <c r="E988" s="486"/>
      <c r="F988" s="487"/>
      <c r="G988" s="486"/>
      <c r="H988" s="487"/>
      <c r="I988" s="486"/>
      <c r="J988" s="487"/>
      <c r="K988" s="486"/>
      <c r="L988" s="487"/>
      <c r="M988" s="486"/>
      <c r="N988" s="487"/>
      <c r="O988" s="486"/>
      <c r="P988" s="487"/>
      <c r="Q988" s="486"/>
      <c r="R988" s="487"/>
      <c r="S988" s="486"/>
      <c r="T988" s="487"/>
      <c r="U988" s="486"/>
      <c r="V988" s="487"/>
      <c r="W988" s="486"/>
      <c r="X988" s="487"/>
      <c r="Y988" s="486"/>
      <c r="Z988" s="487"/>
      <c r="AA988" s="402"/>
    </row>
    <row r="989" spans="2:27" x14ac:dyDescent="0.2">
      <c r="B989" s="405"/>
      <c r="C989" s="372"/>
      <c r="D989" s="372"/>
      <c r="E989" s="402"/>
      <c r="F989" s="486"/>
      <c r="G989" s="487"/>
      <c r="H989" s="486"/>
      <c r="I989" s="487"/>
      <c r="J989" s="486"/>
      <c r="K989" s="487"/>
      <c r="L989" s="486"/>
      <c r="M989" s="487"/>
      <c r="N989" s="486"/>
      <c r="O989" s="487"/>
      <c r="P989" s="486"/>
      <c r="Q989" s="487"/>
      <c r="R989" s="486"/>
      <c r="S989" s="487"/>
      <c r="T989" s="486"/>
      <c r="U989" s="487"/>
      <c r="V989" s="486"/>
      <c r="W989" s="487"/>
      <c r="X989" s="486"/>
      <c r="Y989" s="487"/>
      <c r="Z989" s="486"/>
      <c r="AA989" s="487"/>
    </row>
    <row r="990" spans="2:27" x14ac:dyDescent="0.2">
      <c r="B990" s="406"/>
      <c r="C990" s="372"/>
      <c r="D990" s="372"/>
      <c r="E990" s="486"/>
      <c r="F990" s="487"/>
      <c r="G990" s="486"/>
      <c r="H990" s="487"/>
      <c r="I990" s="486"/>
      <c r="J990" s="487"/>
      <c r="K990" s="486"/>
      <c r="L990" s="487"/>
      <c r="M990" s="486"/>
      <c r="N990" s="487"/>
      <c r="O990" s="486"/>
      <c r="P990" s="487"/>
      <c r="Q990" s="486"/>
      <c r="R990" s="487"/>
      <c r="S990" s="486"/>
      <c r="T990" s="487"/>
      <c r="U990" s="486"/>
      <c r="V990" s="487"/>
      <c r="W990" s="486"/>
      <c r="X990" s="487"/>
      <c r="Y990" s="486"/>
      <c r="Z990" s="487"/>
      <c r="AA990" s="402"/>
    </row>
    <row r="991" spans="2:27" x14ac:dyDescent="0.2">
      <c r="B991" s="405"/>
      <c r="C991" s="372"/>
      <c r="D991" s="372"/>
      <c r="E991" s="402"/>
      <c r="F991" s="486"/>
      <c r="G991" s="487"/>
      <c r="H991" s="486"/>
      <c r="I991" s="487"/>
      <c r="J991" s="486"/>
      <c r="K991" s="487"/>
      <c r="L991" s="486"/>
      <c r="M991" s="487"/>
      <c r="N991" s="486"/>
      <c r="O991" s="487"/>
      <c r="P991" s="486"/>
      <c r="Q991" s="487"/>
      <c r="R991" s="486"/>
      <c r="S991" s="487"/>
      <c r="T991" s="486"/>
      <c r="U991" s="487"/>
      <c r="V991" s="486"/>
      <c r="W991" s="487"/>
      <c r="X991" s="486"/>
      <c r="Y991" s="487"/>
      <c r="Z991" s="486"/>
      <c r="AA991" s="487"/>
    </row>
    <row r="992" spans="2:27" x14ac:dyDescent="0.2">
      <c r="B992" s="406"/>
      <c r="C992" s="372"/>
      <c r="D992" s="372"/>
      <c r="E992" s="486"/>
      <c r="F992" s="487"/>
      <c r="G992" s="486"/>
      <c r="H992" s="487"/>
      <c r="I992" s="486"/>
      <c r="J992" s="487"/>
      <c r="K992" s="486"/>
      <c r="L992" s="487"/>
      <c r="M992" s="486"/>
      <c r="N992" s="487"/>
      <c r="O992" s="486"/>
      <c r="P992" s="487"/>
      <c r="Q992" s="486"/>
      <c r="R992" s="487"/>
      <c r="S992" s="486"/>
      <c r="T992" s="487"/>
      <c r="U992" s="486"/>
      <c r="V992" s="487"/>
      <c r="W992" s="486"/>
      <c r="X992" s="487"/>
      <c r="Y992" s="486"/>
      <c r="Z992" s="487"/>
      <c r="AA992" s="402"/>
    </row>
    <row r="993" spans="2:27" x14ac:dyDescent="0.2">
      <c r="B993" s="405"/>
      <c r="C993" s="372"/>
      <c r="D993" s="372"/>
      <c r="E993" s="402"/>
      <c r="F993" s="486"/>
      <c r="G993" s="487"/>
      <c r="H993" s="486"/>
      <c r="I993" s="487"/>
      <c r="J993" s="486"/>
      <c r="K993" s="487"/>
      <c r="L993" s="486"/>
      <c r="M993" s="487"/>
      <c r="N993" s="486"/>
      <c r="O993" s="487"/>
      <c r="P993" s="486"/>
      <c r="Q993" s="487"/>
      <c r="R993" s="486"/>
      <c r="S993" s="487"/>
      <c r="T993" s="486"/>
      <c r="U993" s="487"/>
      <c r="V993" s="486"/>
      <c r="W993" s="487"/>
      <c r="X993" s="486"/>
      <c r="Y993" s="487"/>
      <c r="Z993" s="486"/>
      <c r="AA993" s="487"/>
    </row>
    <row r="994" spans="2:27" x14ac:dyDescent="0.2">
      <c r="B994" s="406"/>
      <c r="C994" s="372"/>
      <c r="D994" s="372"/>
      <c r="E994" s="486"/>
      <c r="F994" s="487"/>
      <c r="G994" s="486"/>
      <c r="H994" s="487"/>
      <c r="I994" s="486"/>
      <c r="J994" s="487"/>
      <c r="K994" s="486"/>
      <c r="L994" s="487"/>
      <c r="M994" s="486"/>
      <c r="N994" s="487"/>
      <c r="O994" s="486"/>
      <c r="P994" s="487"/>
      <c r="Q994" s="486"/>
      <c r="R994" s="487"/>
      <c r="S994" s="486"/>
      <c r="T994" s="487"/>
      <c r="U994" s="486"/>
      <c r="V994" s="487"/>
      <c r="W994" s="486"/>
      <c r="X994" s="487"/>
      <c r="Y994" s="486"/>
      <c r="Z994" s="487"/>
      <c r="AA994" s="402"/>
    </row>
    <row r="995" spans="2:27" x14ac:dyDescent="0.2">
      <c r="B995" s="405"/>
      <c r="C995" s="372"/>
      <c r="D995" s="372"/>
      <c r="E995" s="402"/>
      <c r="F995" s="486"/>
      <c r="G995" s="487"/>
      <c r="H995" s="486"/>
      <c r="I995" s="487"/>
      <c r="J995" s="486"/>
      <c r="K995" s="487"/>
      <c r="L995" s="486"/>
      <c r="M995" s="487"/>
      <c r="N995" s="486"/>
      <c r="O995" s="487"/>
      <c r="P995" s="486"/>
      <c r="Q995" s="487"/>
      <c r="R995" s="486"/>
      <c r="S995" s="487"/>
      <c r="T995" s="486"/>
      <c r="U995" s="487"/>
      <c r="V995" s="486"/>
      <c r="W995" s="487"/>
      <c r="X995" s="486"/>
      <c r="Y995" s="487"/>
      <c r="Z995" s="486"/>
      <c r="AA995" s="487"/>
    </row>
    <row r="996" spans="2:27" x14ac:dyDescent="0.2">
      <c r="B996" s="406"/>
      <c r="C996" s="372"/>
      <c r="D996" s="372"/>
      <c r="E996" s="486"/>
      <c r="F996" s="487"/>
      <c r="G996" s="486"/>
      <c r="H996" s="487"/>
      <c r="I996" s="486"/>
      <c r="J996" s="487"/>
      <c r="K996" s="486"/>
      <c r="L996" s="487"/>
      <c r="M996" s="486"/>
      <c r="N996" s="487"/>
      <c r="O996" s="486"/>
      <c r="P996" s="487"/>
      <c r="Q996" s="486"/>
      <c r="R996" s="487"/>
      <c r="S996" s="486"/>
      <c r="T996" s="487"/>
      <c r="U996" s="486"/>
      <c r="V996" s="487"/>
      <c r="W996" s="486"/>
      <c r="X996" s="487"/>
      <c r="Y996" s="486"/>
      <c r="Z996" s="487"/>
      <c r="AA996" s="402"/>
    </row>
    <row r="997" spans="2:27" x14ac:dyDescent="0.2">
      <c r="B997" s="405"/>
      <c r="C997" s="372"/>
      <c r="D997" s="372"/>
      <c r="E997" s="402"/>
      <c r="F997" s="486"/>
      <c r="G997" s="487"/>
      <c r="H997" s="486"/>
      <c r="I997" s="487"/>
      <c r="J997" s="486"/>
      <c r="K997" s="487"/>
      <c r="L997" s="486"/>
      <c r="M997" s="487"/>
      <c r="N997" s="486"/>
      <c r="O997" s="487"/>
      <c r="P997" s="486"/>
      <c r="Q997" s="487"/>
      <c r="R997" s="486"/>
      <c r="S997" s="487"/>
      <c r="T997" s="486"/>
      <c r="U997" s="487"/>
      <c r="V997" s="486"/>
      <c r="W997" s="487"/>
      <c r="X997" s="486"/>
      <c r="Y997" s="487"/>
      <c r="Z997" s="486"/>
      <c r="AA997" s="487"/>
    </row>
    <row r="998" spans="2:27" x14ac:dyDescent="0.2">
      <c r="B998" s="406"/>
      <c r="C998" s="372"/>
      <c r="D998" s="372"/>
      <c r="E998" s="486"/>
      <c r="F998" s="487"/>
      <c r="G998" s="486"/>
      <c r="H998" s="487"/>
      <c r="I998" s="486"/>
      <c r="J998" s="487"/>
      <c r="K998" s="486"/>
      <c r="L998" s="487"/>
      <c r="M998" s="486"/>
      <c r="N998" s="487"/>
      <c r="O998" s="486"/>
      <c r="P998" s="487"/>
      <c r="Q998" s="486"/>
      <c r="R998" s="487"/>
      <c r="S998" s="486"/>
      <c r="T998" s="487"/>
      <c r="U998" s="486"/>
      <c r="V998" s="487"/>
      <c r="W998" s="486"/>
      <c r="X998" s="487"/>
      <c r="Y998" s="486"/>
      <c r="Z998" s="487"/>
      <c r="AA998" s="402"/>
    </row>
    <row r="999" spans="2:27" x14ac:dyDescent="0.2">
      <c r="B999" s="405"/>
      <c r="C999" s="372"/>
      <c r="D999" s="372"/>
      <c r="E999" s="402"/>
      <c r="F999" s="486"/>
      <c r="G999" s="487"/>
      <c r="H999" s="486"/>
      <c r="I999" s="487"/>
      <c r="J999" s="486"/>
      <c r="K999" s="487"/>
      <c r="L999" s="486"/>
      <c r="M999" s="487"/>
      <c r="N999" s="486"/>
      <c r="O999" s="487"/>
      <c r="P999" s="486"/>
      <c r="Q999" s="487"/>
      <c r="R999" s="486"/>
      <c r="S999" s="487"/>
      <c r="T999" s="486"/>
      <c r="U999" s="487"/>
      <c r="V999" s="486"/>
      <c r="W999" s="487"/>
      <c r="X999" s="486"/>
      <c r="Y999" s="487"/>
      <c r="Z999" s="486"/>
      <c r="AA999" s="487"/>
    </row>
    <row r="1000" spans="2:27" x14ac:dyDescent="0.2">
      <c r="B1000" s="406"/>
      <c r="C1000" s="372"/>
      <c r="D1000" s="372"/>
      <c r="E1000" s="486"/>
      <c r="F1000" s="487"/>
      <c r="G1000" s="486"/>
      <c r="H1000" s="487"/>
      <c r="I1000" s="486"/>
      <c r="J1000" s="487"/>
      <c r="K1000" s="486"/>
      <c r="L1000" s="487"/>
      <c r="M1000" s="486"/>
      <c r="N1000" s="487"/>
      <c r="O1000" s="486"/>
      <c r="P1000" s="487"/>
      <c r="Q1000" s="486"/>
      <c r="R1000" s="487"/>
      <c r="S1000" s="486"/>
      <c r="T1000" s="487"/>
      <c r="U1000" s="486"/>
      <c r="V1000" s="487"/>
      <c r="W1000" s="486"/>
      <c r="X1000" s="487"/>
      <c r="Y1000" s="486"/>
      <c r="Z1000" s="487"/>
      <c r="AA1000" s="402"/>
    </row>
    <row r="1001" spans="2:27" x14ac:dyDescent="0.2">
      <c r="B1001" s="405"/>
      <c r="C1001" s="372"/>
      <c r="D1001" s="372"/>
      <c r="E1001" s="402"/>
      <c r="F1001" s="486"/>
      <c r="G1001" s="487"/>
      <c r="H1001" s="486"/>
      <c r="I1001" s="487"/>
      <c r="J1001" s="486"/>
      <c r="K1001" s="487"/>
      <c r="L1001" s="486"/>
      <c r="M1001" s="487"/>
      <c r="N1001" s="486"/>
      <c r="O1001" s="487"/>
      <c r="P1001" s="486"/>
      <c r="Q1001" s="487"/>
      <c r="R1001" s="486"/>
      <c r="S1001" s="487"/>
      <c r="T1001" s="486"/>
      <c r="U1001" s="487"/>
      <c r="V1001" s="486"/>
      <c r="W1001" s="487"/>
      <c r="X1001" s="486"/>
      <c r="Y1001" s="487"/>
      <c r="Z1001" s="486"/>
      <c r="AA1001" s="487"/>
    </row>
    <row r="1002" spans="2:27" x14ac:dyDescent="0.2">
      <c r="B1002" s="406"/>
      <c r="C1002" s="372"/>
      <c r="D1002" s="372"/>
      <c r="E1002" s="486"/>
      <c r="F1002" s="487"/>
      <c r="G1002" s="486"/>
      <c r="H1002" s="487"/>
      <c r="I1002" s="486"/>
      <c r="J1002" s="487"/>
      <c r="K1002" s="486"/>
      <c r="L1002" s="487"/>
      <c r="M1002" s="486"/>
      <c r="N1002" s="487"/>
      <c r="O1002" s="486"/>
      <c r="P1002" s="487"/>
      <c r="Q1002" s="486"/>
      <c r="R1002" s="487"/>
      <c r="S1002" s="486"/>
      <c r="T1002" s="487"/>
      <c r="U1002" s="486"/>
      <c r="V1002" s="487"/>
      <c r="W1002" s="486"/>
      <c r="X1002" s="487"/>
      <c r="Y1002" s="486"/>
      <c r="Z1002" s="487"/>
      <c r="AA1002" s="402"/>
    </row>
    <row r="1003" spans="2:27" x14ac:dyDescent="0.2">
      <c r="B1003" s="405"/>
      <c r="C1003" s="372"/>
      <c r="D1003" s="372"/>
      <c r="E1003" s="402"/>
      <c r="F1003" s="486"/>
      <c r="G1003" s="487"/>
      <c r="H1003" s="486"/>
      <c r="I1003" s="487"/>
      <c r="J1003" s="486"/>
      <c r="K1003" s="487"/>
      <c r="L1003" s="486"/>
      <c r="M1003" s="487"/>
      <c r="N1003" s="486"/>
      <c r="O1003" s="487"/>
      <c r="P1003" s="486"/>
      <c r="Q1003" s="487"/>
      <c r="R1003" s="486"/>
      <c r="S1003" s="487"/>
      <c r="T1003" s="486"/>
      <c r="U1003" s="487"/>
      <c r="V1003" s="486"/>
      <c r="W1003" s="487"/>
      <c r="X1003" s="486"/>
      <c r="Y1003" s="487"/>
      <c r="Z1003" s="486"/>
      <c r="AA1003" s="487"/>
    </row>
    <row r="1004" spans="2:27" x14ac:dyDescent="0.2">
      <c r="B1004" s="406"/>
      <c r="C1004" s="372"/>
      <c r="D1004" s="372"/>
      <c r="E1004" s="486"/>
      <c r="F1004" s="487"/>
      <c r="G1004" s="486"/>
      <c r="H1004" s="487"/>
      <c r="I1004" s="486"/>
      <c r="J1004" s="487"/>
      <c r="K1004" s="486"/>
      <c r="L1004" s="487"/>
      <c r="M1004" s="486"/>
      <c r="N1004" s="487"/>
      <c r="O1004" s="486"/>
      <c r="P1004" s="487"/>
      <c r="Q1004" s="486"/>
      <c r="R1004" s="487"/>
      <c r="S1004" s="486"/>
      <c r="T1004" s="487"/>
      <c r="U1004" s="486"/>
      <c r="V1004" s="487"/>
      <c r="W1004" s="486"/>
      <c r="X1004" s="487"/>
      <c r="Y1004" s="486"/>
      <c r="Z1004" s="487"/>
      <c r="AA1004" s="402"/>
    </row>
    <row r="1005" spans="2:27" x14ac:dyDescent="0.2">
      <c r="B1005" s="405"/>
      <c r="C1005" s="372"/>
      <c r="D1005" s="372"/>
      <c r="E1005" s="402"/>
      <c r="F1005" s="486"/>
      <c r="G1005" s="487"/>
      <c r="H1005" s="486"/>
      <c r="I1005" s="487"/>
      <c r="J1005" s="486"/>
      <c r="K1005" s="487"/>
      <c r="L1005" s="486"/>
      <c r="M1005" s="487"/>
      <c r="N1005" s="486"/>
      <c r="O1005" s="487"/>
      <c r="P1005" s="486"/>
      <c r="Q1005" s="487"/>
      <c r="R1005" s="486"/>
      <c r="S1005" s="487"/>
      <c r="T1005" s="486"/>
      <c r="U1005" s="487"/>
      <c r="V1005" s="486"/>
      <c r="W1005" s="487"/>
      <c r="X1005" s="486"/>
      <c r="Y1005" s="487"/>
      <c r="Z1005" s="486"/>
      <c r="AA1005" s="487"/>
    </row>
    <row r="1006" spans="2:27" x14ac:dyDescent="0.2">
      <c r="B1006" s="406"/>
      <c r="C1006" s="372"/>
      <c r="D1006" s="372"/>
      <c r="E1006" s="486"/>
      <c r="F1006" s="487"/>
      <c r="G1006" s="486"/>
      <c r="H1006" s="487"/>
      <c r="I1006" s="486"/>
      <c r="J1006" s="487"/>
      <c r="K1006" s="486"/>
      <c r="L1006" s="487"/>
      <c r="M1006" s="486"/>
      <c r="N1006" s="487"/>
      <c r="O1006" s="486"/>
      <c r="P1006" s="487"/>
      <c r="Q1006" s="486"/>
      <c r="R1006" s="487"/>
      <c r="S1006" s="486"/>
      <c r="T1006" s="487"/>
      <c r="U1006" s="486"/>
      <c r="V1006" s="487"/>
      <c r="W1006" s="486"/>
      <c r="X1006" s="487"/>
      <c r="Y1006" s="486"/>
      <c r="Z1006" s="487"/>
      <c r="AA1006" s="402"/>
    </row>
    <row r="1007" spans="2:27" x14ac:dyDescent="0.2">
      <c r="B1007" s="405"/>
      <c r="C1007" s="372"/>
      <c r="D1007" s="372"/>
      <c r="E1007" s="402"/>
      <c r="F1007" s="486"/>
      <c r="G1007" s="487"/>
      <c r="H1007" s="486"/>
      <c r="I1007" s="487"/>
      <c r="J1007" s="486"/>
      <c r="K1007" s="487"/>
      <c r="L1007" s="486"/>
      <c r="M1007" s="487"/>
      <c r="N1007" s="486"/>
      <c r="O1007" s="487"/>
      <c r="P1007" s="486"/>
      <c r="Q1007" s="487"/>
      <c r="R1007" s="486"/>
      <c r="S1007" s="487"/>
      <c r="T1007" s="486"/>
      <c r="U1007" s="487"/>
      <c r="V1007" s="486"/>
      <c r="W1007" s="487"/>
      <c r="X1007" s="486"/>
      <c r="Y1007" s="487"/>
      <c r="Z1007" s="486"/>
      <c r="AA1007" s="487"/>
    </row>
    <row r="1008" spans="2:27" x14ac:dyDescent="0.2">
      <c r="B1008" s="406"/>
      <c r="C1008" s="372"/>
      <c r="D1008" s="372"/>
      <c r="E1008" s="486"/>
      <c r="F1008" s="487"/>
      <c r="G1008" s="486"/>
      <c r="H1008" s="487"/>
      <c r="I1008" s="486"/>
      <c r="J1008" s="487"/>
      <c r="K1008" s="486"/>
      <c r="L1008" s="487"/>
      <c r="M1008" s="486"/>
      <c r="N1008" s="487"/>
      <c r="O1008" s="486"/>
      <c r="P1008" s="487"/>
      <c r="Q1008" s="486"/>
      <c r="R1008" s="487"/>
      <c r="S1008" s="486"/>
      <c r="T1008" s="487"/>
      <c r="U1008" s="486"/>
      <c r="V1008" s="487"/>
      <c r="W1008" s="486"/>
      <c r="X1008" s="487"/>
      <c r="Y1008" s="486"/>
      <c r="Z1008" s="487"/>
      <c r="AA1008" s="402"/>
    </row>
    <row r="1009" spans="2:27" x14ac:dyDescent="0.2">
      <c r="B1009" s="405"/>
      <c r="C1009" s="372"/>
      <c r="D1009" s="372"/>
      <c r="E1009" s="402"/>
      <c r="F1009" s="486"/>
      <c r="G1009" s="487"/>
      <c r="H1009" s="486"/>
      <c r="I1009" s="487"/>
      <c r="J1009" s="486"/>
      <c r="K1009" s="487"/>
      <c r="L1009" s="486"/>
      <c r="M1009" s="487"/>
      <c r="N1009" s="486"/>
      <c r="O1009" s="487"/>
      <c r="P1009" s="486"/>
      <c r="Q1009" s="487"/>
      <c r="R1009" s="486"/>
      <c r="S1009" s="487"/>
      <c r="T1009" s="486"/>
      <c r="U1009" s="487"/>
      <c r="V1009" s="486"/>
      <c r="W1009" s="487"/>
      <c r="X1009" s="486"/>
      <c r="Y1009" s="487"/>
      <c r="Z1009" s="486"/>
      <c r="AA1009" s="487"/>
    </row>
    <row r="1010" spans="2:27" x14ac:dyDescent="0.2">
      <c r="B1010" s="406"/>
      <c r="C1010" s="372"/>
      <c r="D1010" s="372"/>
      <c r="E1010" s="486"/>
      <c r="F1010" s="487"/>
      <c r="G1010" s="486"/>
      <c r="H1010" s="487"/>
      <c r="I1010" s="486"/>
      <c r="J1010" s="487"/>
      <c r="K1010" s="486"/>
      <c r="L1010" s="487"/>
      <c r="M1010" s="486"/>
      <c r="N1010" s="487"/>
      <c r="O1010" s="486"/>
      <c r="P1010" s="487"/>
      <c r="Q1010" s="486"/>
      <c r="R1010" s="487"/>
      <c r="S1010" s="486"/>
      <c r="T1010" s="487"/>
      <c r="U1010" s="486"/>
      <c r="V1010" s="487"/>
      <c r="W1010" s="486"/>
      <c r="X1010" s="487"/>
      <c r="Y1010" s="486"/>
      <c r="Z1010" s="487"/>
      <c r="AA1010" s="402"/>
    </row>
    <row r="1011" spans="2:27" x14ac:dyDescent="0.2">
      <c r="B1011" s="405"/>
      <c r="C1011" s="372"/>
      <c r="D1011" s="372"/>
      <c r="E1011" s="402"/>
      <c r="F1011" s="486"/>
      <c r="G1011" s="487"/>
      <c r="H1011" s="486"/>
      <c r="I1011" s="487"/>
      <c r="J1011" s="486"/>
      <c r="K1011" s="487"/>
      <c r="L1011" s="486"/>
      <c r="M1011" s="487"/>
      <c r="N1011" s="486"/>
      <c r="O1011" s="487"/>
      <c r="P1011" s="486"/>
      <c r="Q1011" s="487"/>
      <c r="R1011" s="486"/>
      <c r="S1011" s="487"/>
      <c r="T1011" s="486"/>
      <c r="U1011" s="487"/>
      <c r="V1011" s="486"/>
      <c r="W1011" s="487"/>
      <c r="X1011" s="486"/>
      <c r="Y1011" s="487"/>
      <c r="Z1011" s="486"/>
      <c r="AA1011" s="487"/>
    </row>
    <row r="1012" spans="2:27" x14ac:dyDescent="0.2">
      <c r="B1012" s="406"/>
      <c r="C1012" s="372"/>
      <c r="D1012" s="372"/>
      <c r="E1012" s="486"/>
      <c r="F1012" s="487"/>
      <c r="G1012" s="486"/>
      <c r="H1012" s="487"/>
      <c r="I1012" s="486"/>
      <c r="J1012" s="487"/>
      <c r="K1012" s="486"/>
      <c r="L1012" s="487"/>
      <c r="M1012" s="486"/>
      <c r="N1012" s="487"/>
      <c r="O1012" s="486"/>
      <c r="P1012" s="487"/>
      <c r="Q1012" s="486"/>
      <c r="R1012" s="487"/>
      <c r="S1012" s="486"/>
      <c r="T1012" s="487"/>
      <c r="U1012" s="486"/>
      <c r="V1012" s="487"/>
      <c r="W1012" s="486"/>
      <c r="X1012" s="487"/>
      <c r="Y1012" s="486"/>
      <c r="Z1012" s="487"/>
      <c r="AA1012" s="402"/>
    </row>
    <row r="1013" spans="2:27" x14ac:dyDescent="0.2">
      <c r="B1013" s="405"/>
      <c r="C1013" s="372"/>
      <c r="D1013" s="372"/>
      <c r="E1013" s="402"/>
      <c r="F1013" s="486"/>
      <c r="G1013" s="487"/>
      <c r="H1013" s="486"/>
      <c r="I1013" s="487"/>
      <c r="J1013" s="486"/>
      <c r="K1013" s="487"/>
      <c r="L1013" s="486"/>
      <c r="M1013" s="487"/>
      <c r="N1013" s="486"/>
      <c r="O1013" s="487"/>
      <c r="P1013" s="486"/>
      <c r="Q1013" s="487"/>
      <c r="R1013" s="486"/>
      <c r="S1013" s="487"/>
      <c r="T1013" s="486"/>
      <c r="U1013" s="487"/>
      <c r="V1013" s="486"/>
      <c r="W1013" s="487"/>
      <c r="X1013" s="486"/>
      <c r="Y1013" s="487"/>
      <c r="Z1013" s="486"/>
      <c r="AA1013" s="487"/>
    </row>
    <row r="1014" spans="2:27" x14ac:dyDescent="0.2">
      <c r="B1014" s="406"/>
      <c r="C1014" s="372"/>
      <c r="D1014" s="372"/>
      <c r="E1014" s="486"/>
      <c r="F1014" s="487"/>
      <c r="G1014" s="486"/>
      <c r="H1014" s="487"/>
      <c r="I1014" s="486"/>
      <c r="J1014" s="487"/>
      <c r="K1014" s="486"/>
      <c r="L1014" s="487"/>
      <c r="M1014" s="486"/>
      <c r="N1014" s="487"/>
      <c r="O1014" s="486"/>
      <c r="P1014" s="487"/>
      <c r="Q1014" s="486"/>
      <c r="R1014" s="487"/>
      <c r="S1014" s="486"/>
      <c r="T1014" s="487"/>
      <c r="U1014" s="486"/>
      <c r="V1014" s="487"/>
      <c r="W1014" s="486"/>
      <c r="X1014" s="487"/>
      <c r="Y1014" s="486"/>
      <c r="Z1014" s="487"/>
      <c r="AA1014" s="402"/>
    </row>
    <row r="1015" spans="2:27" x14ac:dyDescent="0.2">
      <c r="B1015" s="405"/>
      <c r="C1015" s="372"/>
      <c r="D1015" s="372"/>
      <c r="E1015" s="402"/>
      <c r="F1015" s="486"/>
      <c r="G1015" s="487"/>
      <c r="H1015" s="486"/>
      <c r="I1015" s="487"/>
      <c r="J1015" s="486"/>
      <c r="K1015" s="487"/>
      <c r="L1015" s="486"/>
      <c r="M1015" s="487"/>
      <c r="N1015" s="486"/>
      <c r="O1015" s="487"/>
      <c r="P1015" s="486"/>
      <c r="Q1015" s="487"/>
      <c r="R1015" s="486"/>
      <c r="S1015" s="487"/>
      <c r="T1015" s="486"/>
      <c r="U1015" s="487"/>
      <c r="V1015" s="486"/>
      <c r="W1015" s="487"/>
      <c r="X1015" s="486"/>
      <c r="Y1015" s="487"/>
      <c r="Z1015" s="486"/>
      <c r="AA1015" s="487"/>
    </row>
    <row r="1016" spans="2:27" x14ac:dyDescent="0.2">
      <c r="B1016" s="406"/>
      <c r="C1016" s="372"/>
      <c r="D1016" s="372"/>
      <c r="E1016" s="486"/>
      <c r="F1016" s="487"/>
      <c r="G1016" s="486"/>
      <c r="H1016" s="487"/>
      <c r="I1016" s="486"/>
      <c r="J1016" s="487"/>
      <c r="K1016" s="486"/>
      <c r="L1016" s="487"/>
      <c r="M1016" s="486"/>
      <c r="N1016" s="487"/>
      <c r="O1016" s="486"/>
      <c r="P1016" s="487"/>
      <c r="Q1016" s="486"/>
      <c r="R1016" s="487"/>
      <c r="S1016" s="486"/>
      <c r="T1016" s="487"/>
      <c r="U1016" s="486"/>
      <c r="V1016" s="487"/>
      <c r="W1016" s="486"/>
      <c r="X1016" s="487"/>
      <c r="Y1016" s="486"/>
      <c r="Z1016" s="487"/>
      <c r="AA1016" s="402"/>
    </row>
    <row r="1017" spans="2:27" x14ac:dyDescent="0.2">
      <c r="B1017" s="405"/>
      <c r="C1017" s="372"/>
      <c r="D1017" s="372"/>
      <c r="E1017" s="402"/>
      <c r="F1017" s="486"/>
      <c r="G1017" s="487"/>
      <c r="H1017" s="486"/>
      <c r="I1017" s="487"/>
      <c r="J1017" s="486"/>
      <c r="K1017" s="487"/>
      <c r="L1017" s="486"/>
      <c r="M1017" s="487"/>
      <c r="N1017" s="486"/>
      <c r="O1017" s="487"/>
      <c r="P1017" s="486"/>
      <c r="Q1017" s="487"/>
      <c r="R1017" s="486"/>
      <c r="S1017" s="487"/>
      <c r="T1017" s="486"/>
      <c r="U1017" s="487"/>
      <c r="V1017" s="486"/>
      <c r="W1017" s="487"/>
      <c r="X1017" s="486"/>
      <c r="Y1017" s="487"/>
      <c r="Z1017" s="486"/>
      <c r="AA1017" s="487"/>
    </row>
    <row r="1018" spans="2:27" x14ac:dyDescent="0.2">
      <c r="B1018" s="406"/>
      <c r="C1018" s="372"/>
      <c r="D1018" s="372"/>
      <c r="E1018" s="486"/>
      <c r="F1018" s="487"/>
      <c r="G1018" s="486"/>
      <c r="H1018" s="487"/>
      <c r="I1018" s="486"/>
      <c r="J1018" s="487"/>
      <c r="K1018" s="486"/>
      <c r="L1018" s="487"/>
      <c r="M1018" s="486"/>
      <c r="N1018" s="487"/>
      <c r="O1018" s="486"/>
      <c r="P1018" s="487"/>
      <c r="Q1018" s="486"/>
      <c r="R1018" s="487"/>
      <c r="S1018" s="486"/>
      <c r="T1018" s="487"/>
      <c r="U1018" s="486"/>
      <c r="V1018" s="487"/>
      <c r="W1018" s="486"/>
      <c r="X1018" s="487"/>
      <c r="Y1018" s="486"/>
      <c r="Z1018" s="487"/>
      <c r="AA1018" s="402"/>
    </row>
    <row r="1019" spans="2:27" x14ac:dyDescent="0.2">
      <c r="B1019" s="405"/>
      <c r="C1019" s="372"/>
      <c r="D1019" s="372"/>
      <c r="E1019" s="402"/>
      <c r="F1019" s="486"/>
      <c r="G1019" s="487"/>
      <c r="H1019" s="486"/>
      <c r="I1019" s="487"/>
      <c r="J1019" s="486"/>
      <c r="K1019" s="487"/>
      <c r="L1019" s="486"/>
      <c r="M1019" s="487"/>
      <c r="N1019" s="486"/>
      <c r="O1019" s="487"/>
      <c r="P1019" s="486"/>
      <c r="Q1019" s="487"/>
      <c r="R1019" s="486"/>
      <c r="S1019" s="487"/>
      <c r="T1019" s="486"/>
      <c r="U1019" s="487"/>
      <c r="V1019" s="486"/>
      <c r="W1019" s="487"/>
      <c r="X1019" s="486"/>
      <c r="Y1019" s="487"/>
      <c r="Z1019" s="486"/>
      <c r="AA1019" s="487"/>
    </row>
    <row r="1020" spans="2:27" x14ac:dyDescent="0.2">
      <c r="B1020" s="406"/>
      <c r="C1020" s="372"/>
      <c r="D1020" s="372"/>
      <c r="E1020" s="486"/>
      <c r="F1020" s="487"/>
      <c r="G1020" s="486"/>
      <c r="H1020" s="487"/>
      <c r="I1020" s="486"/>
      <c r="J1020" s="487"/>
      <c r="K1020" s="486"/>
      <c r="L1020" s="487"/>
      <c r="M1020" s="486"/>
      <c r="N1020" s="487"/>
      <c r="O1020" s="486"/>
      <c r="P1020" s="487"/>
      <c r="Q1020" s="486"/>
      <c r="R1020" s="487"/>
      <c r="S1020" s="486"/>
      <c r="T1020" s="487"/>
      <c r="U1020" s="486"/>
      <c r="V1020" s="487"/>
      <c r="W1020" s="486"/>
      <c r="X1020" s="487"/>
      <c r="Y1020" s="486"/>
      <c r="Z1020" s="487"/>
      <c r="AA1020" s="402"/>
    </row>
    <row r="1021" spans="2:27" x14ac:dyDescent="0.2">
      <c r="B1021" s="405"/>
      <c r="C1021" s="372"/>
      <c r="D1021" s="372"/>
      <c r="E1021" s="402"/>
      <c r="F1021" s="486"/>
      <c r="G1021" s="487"/>
      <c r="H1021" s="486"/>
      <c r="I1021" s="487"/>
      <c r="J1021" s="486"/>
      <c r="K1021" s="487"/>
      <c r="L1021" s="486"/>
      <c r="M1021" s="487"/>
      <c r="N1021" s="486"/>
      <c r="O1021" s="487"/>
      <c r="P1021" s="486"/>
      <c r="Q1021" s="487"/>
      <c r="R1021" s="486"/>
      <c r="S1021" s="487"/>
      <c r="T1021" s="486"/>
      <c r="U1021" s="487"/>
      <c r="V1021" s="486"/>
      <c r="W1021" s="487"/>
      <c r="X1021" s="486"/>
      <c r="Y1021" s="487"/>
      <c r="Z1021" s="486"/>
      <c r="AA1021" s="487"/>
    </row>
    <row r="1022" spans="2:27" x14ac:dyDescent="0.2">
      <c r="B1022" s="406"/>
      <c r="C1022" s="372"/>
      <c r="D1022" s="372"/>
      <c r="E1022" s="486"/>
      <c r="F1022" s="487"/>
      <c r="G1022" s="486"/>
      <c r="H1022" s="487"/>
      <c r="I1022" s="486"/>
      <c r="J1022" s="487"/>
      <c r="K1022" s="486"/>
      <c r="L1022" s="487"/>
      <c r="M1022" s="486"/>
      <c r="N1022" s="487"/>
      <c r="O1022" s="486"/>
      <c r="P1022" s="487"/>
      <c r="Q1022" s="486"/>
      <c r="R1022" s="487"/>
      <c r="S1022" s="486"/>
      <c r="T1022" s="487"/>
      <c r="U1022" s="486"/>
      <c r="V1022" s="487"/>
      <c r="W1022" s="486"/>
      <c r="X1022" s="487"/>
      <c r="Y1022" s="486"/>
      <c r="Z1022" s="487"/>
      <c r="AA1022" s="402"/>
    </row>
    <row r="1023" spans="2:27" x14ac:dyDescent="0.2">
      <c r="B1023" s="405"/>
      <c r="C1023" s="372"/>
      <c r="D1023" s="372"/>
      <c r="E1023" s="402"/>
      <c r="F1023" s="486"/>
      <c r="G1023" s="487"/>
      <c r="H1023" s="486"/>
      <c r="I1023" s="487"/>
      <c r="J1023" s="486"/>
      <c r="K1023" s="487"/>
      <c r="L1023" s="486"/>
      <c r="M1023" s="487"/>
      <c r="N1023" s="486"/>
      <c r="O1023" s="487"/>
      <c r="P1023" s="486"/>
      <c r="Q1023" s="487"/>
      <c r="R1023" s="486"/>
      <c r="S1023" s="487"/>
      <c r="T1023" s="486"/>
      <c r="U1023" s="487"/>
      <c r="V1023" s="486"/>
      <c r="W1023" s="487"/>
      <c r="X1023" s="486"/>
      <c r="Y1023" s="487"/>
      <c r="Z1023" s="486"/>
      <c r="AA1023" s="487"/>
    </row>
    <row r="1024" spans="2:27" x14ac:dyDescent="0.2">
      <c r="B1024" s="406"/>
      <c r="C1024" s="372"/>
      <c r="D1024" s="372"/>
      <c r="E1024" s="486"/>
      <c r="F1024" s="487"/>
      <c r="G1024" s="486"/>
      <c r="H1024" s="487"/>
      <c r="I1024" s="486"/>
      <c r="J1024" s="487"/>
      <c r="K1024" s="486"/>
      <c r="L1024" s="487"/>
      <c r="M1024" s="486"/>
      <c r="N1024" s="487"/>
      <c r="O1024" s="486"/>
      <c r="P1024" s="487"/>
      <c r="Q1024" s="486"/>
      <c r="R1024" s="487"/>
      <c r="S1024" s="486"/>
      <c r="T1024" s="487"/>
      <c r="U1024" s="486"/>
      <c r="V1024" s="487"/>
      <c r="W1024" s="486"/>
      <c r="X1024" s="487"/>
      <c r="Y1024" s="486"/>
      <c r="Z1024" s="487"/>
      <c r="AA1024" s="402"/>
    </row>
    <row r="1025" spans="2:27" x14ac:dyDescent="0.2">
      <c r="B1025" s="405"/>
      <c r="C1025" s="372"/>
      <c r="D1025" s="372"/>
      <c r="E1025" s="402"/>
      <c r="F1025" s="486"/>
      <c r="G1025" s="487"/>
      <c r="H1025" s="486"/>
      <c r="I1025" s="487"/>
      <c r="J1025" s="486"/>
      <c r="K1025" s="487"/>
      <c r="L1025" s="486"/>
      <c r="M1025" s="487"/>
      <c r="N1025" s="486"/>
      <c r="O1025" s="487"/>
      <c r="P1025" s="486"/>
      <c r="Q1025" s="487"/>
      <c r="R1025" s="486"/>
      <c r="S1025" s="487"/>
      <c r="T1025" s="486"/>
      <c r="U1025" s="487"/>
      <c r="V1025" s="486"/>
      <c r="W1025" s="487"/>
      <c r="X1025" s="486"/>
      <c r="Y1025" s="487"/>
      <c r="Z1025" s="486"/>
      <c r="AA1025" s="487"/>
    </row>
    <row r="1026" spans="2:27" x14ac:dyDescent="0.2">
      <c r="B1026" s="406"/>
      <c r="C1026" s="372"/>
      <c r="D1026" s="372"/>
      <c r="E1026" s="486"/>
      <c r="F1026" s="487"/>
      <c r="G1026" s="486"/>
      <c r="H1026" s="487"/>
      <c r="I1026" s="486"/>
      <c r="J1026" s="487"/>
      <c r="K1026" s="486"/>
      <c r="L1026" s="487"/>
      <c r="M1026" s="486"/>
      <c r="N1026" s="487"/>
      <c r="O1026" s="486"/>
      <c r="P1026" s="487"/>
      <c r="Q1026" s="486"/>
      <c r="R1026" s="487"/>
      <c r="S1026" s="486"/>
      <c r="T1026" s="487"/>
      <c r="U1026" s="486"/>
      <c r="V1026" s="487"/>
      <c r="W1026" s="486"/>
      <c r="X1026" s="487"/>
      <c r="Y1026" s="486"/>
      <c r="Z1026" s="487"/>
      <c r="AA1026" s="402"/>
    </row>
    <row r="1027" spans="2:27" x14ac:dyDescent="0.2">
      <c r="B1027" s="405"/>
      <c r="C1027" s="372"/>
      <c r="D1027" s="372"/>
      <c r="E1027" s="402"/>
      <c r="F1027" s="486"/>
      <c r="G1027" s="487"/>
      <c r="H1027" s="486"/>
      <c r="I1027" s="487"/>
      <c r="J1027" s="486"/>
      <c r="K1027" s="487"/>
      <c r="L1027" s="486"/>
      <c r="M1027" s="487"/>
      <c r="N1027" s="486"/>
      <c r="O1027" s="487"/>
      <c r="P1027" s="486"/>
      <c r="Q1027" s="487"/>
      <c r="R1027" s="486"/>
      <c r="S1027" s="487"/>
      <c r="T1027" s="486"/>
      <c r="U1027" s="487"/>
      <c r="V1027" s="486"/>
      <c r="W1027" s="487"/>
      <c r="X1027" s="486"/>
      <c r="Y1027" s="487"/>
      <c r="Z1027" s="486"/>
      <c r="AA1027" s="487"/>
    </row>
    <row r="1028" spans="2:27" x14ac:dyDescent="0.2">
      <c r="B1028" s="406"/>
      <c r="C1028" s="372"/>
      <c r="D1028" s="372"/>
      <c r="E1028" s="486"/>
      <c r="F1028" s="487"/>
      <c r="G1028" s="486"/>
      <c r="H1028" s="487"/>
      <c r="I1028" s="486"/>
      <c r="J1028" s="487"/>
      <c r="K1028" s="486"/>
      <c r="L1028" s="487"/>
      <c r="M1028" s="486"/>
      <c r="N1028" s="487"/>
      <c r="O1028" s="486"/>
      <c r="P1028" s="487"/>
      <c r="Q1028" s="486"/>
      <c r="R1028" s="487"/>
      <c r="S1028" s="486"/>
      <c r="T1028" s="487"/>
      <c r="U1028" s="486"/>
      <c r="V1028" s="487"/>
      <c r="W1028" s="486"/>
      <c r="X1028" s="487"/>
      <c r="Y1028" s="486"/>
      <c r="Z1028" s="487"/>
      <c r="AA1028" s="402"/>
    </row>
    <row r="1029" spans="2:27" x14ac:dyDescent="0.2">
      <c r="B1029" s="405"/>
      <c r="C1029" s="372"/>
      <c r="D1029" s="372"/>
      <c r="E1029" s="402"/>
      <c r="F1029" s="486"/>
      <c r="G1029" s="487"/>
      <c r="H1029" s="486"/>
      <c r="I1029" s="487"/>
      <c r="J1029" s="486"/>
      <c r="K1029" s="487"/>
      <c r="L1029" s="486"/>
      <c r="M1029" s="487"/>
      <c r="N1029" s="486"/>
      <c r="O1029" s="487"/>
      <c r="P1029" s="486"/>
      <c r="Q1029" s="487"/>
      <c r="R1029" s="486"/>
      <c r="S1029" s="487"/>
      <c r="T1029" s="486"/>
      <c r="U1029" s="487"/>
      <c r="V1029" s="486"/>
      <c r="W1029" s="487"/>
      <c r="X1029" s="486"/>
      <c r="Y1029" s="487"/>
      <c r="Z1029" s="486"/>
      <c r="AA1029" s="487"/>
    </row>
    <row r="1030" spans="2:27" x14ac:dyDescent="0.2">
      <c r="B1030" s="406"/>
      <c r="C1030" s="372"/>
      <c r="D1030" s="372"/>
      <c r="E1030" s="486"/>
      <c r="F1030" s="487"/>
      <c r="G1030" s="486"/>
      <c r="H1030" s="487"/>
      <c r="I1030" s="486"/>
      <c r="J1030" s="487"/>
      <c r="K1030" s="486"/>
      <c r="L1030" s="487"/>
      <c r="M1030" s="486"/>
      <c r="N1030" s="487"/>
      <c r="O1030" s="486"/>
      <c r="P1030" s="487"/>
      <c r="Q1030" s="486"/>
      <c r="R1030" s="487"/>
      <c r="S1030" s="486"/>
      <c r="T1030" s="487"/>
      <c r="U1030" s="486"/>
      <c r="V1030" s="487"/>
      <c r="W1030" s="486"/>
      <c r="X1030" s="487"/>
      <c r="Y1030" s="486"/>
      <c r="Z1030" s="487"/>
      <c r="AA1030" s="402"/>
    </row>
    <row r="1031" spans="2:27" x14ac:dyDescent="0.2">
      <c r="B1031" s="405"/>
      <c r="C1031" s="372"/>
      <c r="D1031" s="372"/>
      <c r="E1031" s="402"/>
      <c r="F1031" s="486"/>
      <c r="G1031" s="487"/>
      <c r="H1031" s="486"/>
      <c r="I1031" s="487"/>
      <c r="J1031" s="486"/>
      <c r="K1031" s="487"/>
      <c r="L1031" s="486"/>
      <c r="M1031" s="487"/>
      <c r="N1031" s="486"/>
      <c r="O1031" s="487"/>
      <c r="P1031" s="486"/>
      <c r="Q1031" s="487"/>
      <c r="R1031" s="486"/>
      <c r="S1031" s="487"/>
      <c r="T1031" s="486"/>
      <c r="U1031" s="487"/>
      <c r="V1031" s="486"/>
      <c r="W1031" s="487"/>
      <c r="X1031" s="486"/>
      <c r="Y1031" s="487"/>
      <c r="Z1031" s="486"/>
      <c r="AA1031" s="487"/>
    </row>
    <row r="1032" spans="2:27" x14ac:dyDescent="0.2">
      <c r="B1032" s="406"/>
      <c r="C1032" s="372"/>
      <c r="D1032" s="372"/>
      <c r="E1032" s="486"/>
      <c r="F1032" s="487"/>
      <c r="G1032" s="486"/>
      <c r="H1032" s="487"/>
      <c r="I1032" s="486"/>
      <c r="J1032" s="487"/>
      <c r="K1032" s="486"/>
      <c r="L1032" s="487"/>
      <c r="M1032" s="486"/>
      <c r="N1032" s="487"/>
      <c r="O1032" s="486"/>
      <c r="P1032" s="487"/>
      <c r="Q1032" s="486"/>
      <c r="R1032" s="487"/>
      <c r="S1032" s="486"/>
      <c r="T1032" s="487"/>
      <c r="U1032" s="486"/>
      <c r="V1032" s="487"/>
      <c r="W1032" s="486"/>
      <c r="X1032" s="487"/>
      <c r="Y1032" s="486"/>
      <c r="Z1032" s="487"/>
      <c r="AA1032" s="402"/>
    </row>
    <row r="1033" spans="2:27" x14ac:dyDescent="0.2">
      <c r="B1033" s="405"/>
      <c r="C1033" s="372"/>
      <c r="D1033" s="372"/>
      <c r="E1033" s="402"/>
      <c r="F1033" s="486"/>
      <c r="G1033" s="487"/>
      <c r="H1033" s="486"/>
      <c r="I1033" s="487"/>
      <c r="J1033" s="486"/>
      <c r="K1033" s="487"/>
      <c r="L1033" s="486"/>
      <c r="M1033" s="487"/>
      <c r="N1033" s="486"/>
      <c r="O1033" s="487"/>
      <c r="P1033" s="486"/>
      <c r="Q1033" s="487"/>
      <c r="R1033" s="486"/>
      <c r="S1033" s="487"/>
      <c r="T1033" s="486"/>
      <c r="U1033" s="487"/>
      <c r="V1033" s="486"/>
      <c r="W1033" s="487"/>
      <c r="X1033" s="486"/>
      <c r="Y1033" s="487"/>
      <c r="Z1033" s="486"/>
      <c r="AA1033" s="487"/>
    </row>
    <row r="1034" spans="2:27" x14ac:dyDescent="0.2">
      <c r="B1034" s="406"/>
      <c r="C1034" s="372"/>
      <c r="D1034" s="372"/>
      <c r="E1034" s="486"/>
      <c r="F1034" s="487"/>
      <c r="G1034" s="486"/>
      <c r="H1034" s="487"/>
      <c r="I1034" s="486"/>
      <c r="J1034" s="487"/>
      <c r="K1034" s="486"/>
      <c r="L1034" s="487"/>
      <c r="M1034" s="486"/>
      <c r="N1034" s="487"/>
      <c r="O1034" s="486"/>
      <c r="P1034" s="487"/>
      <c r="Q1034" s="486"/>
      <c r="R1034" s="487"/>
      <c r="S1034" s="486"/>
      <c r="T1034" s="487"/>
      <c r="U1034" s="486"/>
      <c r="V1034" s="487"/>
      <c r="W1034" s="486"/>
      <c r="X1034" s="487"/>
      <c r="Y1034" s="486"/>
      <c r="Z1034" s="487"/>
      <c r="AA1034" s="402"/>
    </row>
    <row r="1035" spans="2:27" x14ac:dyDescent="0.2">
      <c r="B1035" s="405"/>
      <c r="C1035" s="372"/>
      <c r="D1035" s="372"/>
      <c r="E1035" s="402"/>
      <c r="F1035" s="486"/>
      <c r="G1035" s="487"/>
      <c r="H1035" s="486"/>
      <c r="I1035" s="487"/>
      <c r="J1035" s="486"/>
      <c r="K1035" s="487"/>
      <c r="L1035" s="486"/>
      <c r="M1035" s="487"/>
      <c r="N1035" s="486"/>
      <c r="O1035" s="487"/>
      <c r="P1035" s="486"/>
      <c r="Q1035" s="487"/>
      <c r="R1035" s="486"/>
      <c r="S1035" s="487"/>
      <c r="T1035" s="486"/>
      <c r="U1035" s="487"/>
      <c r="V1035" s="486"/>
      <c r="W1035" s="487"/>
      <c r="X1035" s="486"/>
      <c r="Y1035" s="487"/>
      <c r="Z1035" s="486"/>
      <c r="AA1035" s="487"/>
    </row>
    <row r="1036" spans="2:27" x14ac:dyDescent="0.2">
      <c r="B1036" s="406"/>
      <c r="C1036" s="372"/>
      <c r="D1036" s="372"/>
      <c r="E1036" s="486"/>
      <c r="F1036" s="487"/>
      <c r="G1036" s="486"/>
      <c r="H1036" s="487"/>
      <c r="I1036" s="486"/>
      <c r="J1036" s="487"/>
      <c r="K1036" s="486"/>
      <c r="L1036" s="487"/>
      <c r="M1036" s="486"/>
      <c r="N1036" s="487"/>
      <c r="O1036" s="486"/>
      <c r="P1036" s="487"/>
      <c r="Q1036" s="486"/>
      <c r="R1036" s="487"/>
      <c r="S1036" s="486"/>
      <c r="T1036" s="487"/>
      <c r="U1036" s="486"/>
      <c r="V1036" s="487"/>
      <c r="W1036" s="486"/>
      <c r="X1036" s="487"/>
      <c r="Y1036" s="486"/>
      <c r="Z1036" s="487"/>
      <c r="AA1036" s="402"/>
    </row>
    <row r="1037" spans="2:27" x14ac:dyDescent="0.2">
      <c r="B1037" s="405"/>
      <c r="C1037" s="372"/>
      <c r="D1037" s="372"/>
      <c r="E1037" s="402"/>
      <c r="F1037" s="486"/>
      <c r="G1037" s="487"/>
      <c r="H1037" s="486"/>
      <c r="I1037" s="487"/>
      <c r="J1037" s="486"/>
      <c r="K1037" s="487"/>
      <c r="L1037" s="486"/>
      <c r="M1037" s="487"/>
      <c r="N1037" s="486"/>
      <c r="O1037" s="487"/>
      <c r="P1037" s="486"/>
      <c r="Q1037" s="487"/>
      <c r="R1037" s="486"/>
      <c r="S1037" s="487"/>
      <c r="T1037" s="486"/>
      <c r="U1037" s="487"/>
      <c r="V1037" s="486"/>
      <c r="W1037" s="487"/>
      <c r="X1037" s="486"/>
      <c r="Y1037" s="487"/>
      <c r="Z1037" s="486"/>
      <c r="AA1037" s="487"/>
    </row>
    <row r="1038" spans="2:27" x14ac:dyDescent="0.2">
      <c r="B1038" s="406"/>
      <c r="C1038" s="372"/>
      <c r="D1038" s="372"/>
      <c r="E1038" s="486"/>
      <c r="F1038" s="487"/>
      <c r="G1038" s="486"/>
      <c r="H1038" s="487"/>
      <c r="I1038" s="486"/>
      <c r="J1038" s="487"/>
      <c r="K1038" s="486"/>
      <c r="L1038" s="487"/>
      <c r="M1038" s="486"/>
      <c r="N1038" s="487"/>
      <c r="O1038" s="486"/>
      <c r="P1038" s="487"/>
      <c r="Q1038" s="486"/>
      <c r="R1038" s="487"/>
      <c r="S1038" s="486"/>
      <c r="T1038" s="487"/>
      <c r="U1038" s="486"/>
      <c r="V1038" s="487"/>
      <c r="W1038" s="486"/>
      <c r="X1038" s="487"/>
      <c r="Y1038" s="486"/>
      <c r="Z1038" s="487"/>
      <c r="AA1038" s="402"/>
    </row>
    <row r="1039" spans="2:27" x14ac:dyDescent="0.2">
      <c r="B1039" s="405"/>
      <c r="C1039" s="372"/>
      <c r="D1039" s="372"/>
      <c r="E1039" s="402"/>
      <c r="F1039" s="486"/>
      <c r="G1039" s="487"/>
      <c r="H1039" s="486"/>
      <c r="I1039" s="487"/>
      <c r="J1039" s="486"/>
      <c r="K1039" s="487"/>
      <c r="L1039" s="486"/>
      <c r="M1039" s="487"/>
      <c r="N1039" s="486"/>
      <c r="O1039" s="487"/>
      <c r="P1039" s="486"/>
      <c r="Q1039" s="487"/>
      <c r="R1039" s="486"/>
      <c r="S1039" s="487"/>
      <c r="T1039" s="486"/>
      <c r="U1039" s="487"/>
      <c r="V1039" s="486"/>
      <c r="W1039" s="487"/>
      <c r="X1039" s="486"/>
      <c r="Y1039" s="487"/>
      <c r="Z1039" s="486"/>
      <c r="AA1039" s="487"/>
    </row>
    <row r="1040" spans="2:27" x14ac:dyDescent="0.2">
      <c r="B1040" s="406"/>
      <c r="C1040" s="372"/>
      <c r="D1040" s="372"/>
      <c r="E1040" s="486"/>
      <c r="F1040" s="487"/>
      <c r="G1040" s="486"/>
      <c r="H1040" s="487"/>
      <c r="I1040" s="486"/>
      <c r="J1040" s="487"/>
      <c r="K1040" s="486"/>
      <c r="L1040" s="487"/>
      <c r="M1040" s="486"/>
      <c r="N1040" s="487"/>
      <c r="O1040" s="486"/>
      <c r="P1040" s="487"/>
      <c r="Q1040" s="486"/>
      <c r="R1040" s="487"/>
      <c r="S1040" s="486"/>
      <c r="T1040" s="487"/>
      <c r="U1040" s="486"/>
      <c r="V1040" s="487"/>
      <c r="W1040" s="486"/>
      <c r="X1040" s="487"/>
      <c r="Y1040" s="486"/>
      <c r="Z1040" s="487"/>
      <c r="AA1040" s="402"/>
    </row>
    <row r="1041" spans="2:27" x14ac:dyDescent="0.2">
      <c r="B1041" s="405"/>
      <c r="C1041" s="372"/>
      <c r="D1041" s="372"/>
      <c r="E1041" s="402"/>
      <c r="F1041" s="486"/>
      <c r="G1041" s="487"/>
      <c r="H1041" s="486"/>
      <c r="I1041" s="487"/>
      <c r="J1041" s="486"/>
      <c r="K1041" s="487"/>
      <c r="L1041" s="486"/>
      <c r="M1041" s="487"/>
      <c r="N1041" s="486"/>
      <c r="O1041" s="487"/>
      <c r="P1041" s="486"/>
      <c r="Q1041" s="487"/>
      <c r="R1041" s="486"/>
      <c r="S1041" s="487"/>
      <c r="T1041" s="486"/>
      <c r="U1041" s="487"/>
      <c r="V1041" s="486"/>
      <c r="W1041" s="487"/>
      <c r="X1041" s="486"/>
      <c r="Y1041" s="487"/>
      <c r="Z1041" s="486"/>
      <c r="AA1041" s="487"/>
    </row>
    <row r="1042" spans="2:27" x14ac:dyDescent="0.2">
      <c r="B1042" s="406"/>
      <c r="C1042" s="372"/>
      <c r="D1042" s="372"/>
      <c r="E1042" s="486"/>
      <c r="F1042" s="487"/>
      <c r="G1042" s="486"/>
      <c r="H1042" s="487"/>
      <c r="I1042" s="486"/>
      <c r="J1042" s="487"/>
      <c r="K1042" s="486"/>
      <c r="L1042" s="487"/>
      <c r="M1042" s="486"/>
      <c r="N1042" s="487"/>
      <c r="O1042" s="486"/>
      <c r="P1042" s="487"/>
      <c r="Q1042" s="486"/>
      <c r="R1042" s="487"/>
      <c r="S1042" s="486"/>
      <c r="T1042" s="487"/>
      <c r="U1042" s="486"/>
      <c r="V1042" s="487"/>
      <c r="W1042" s="486"/>
      <c r="X1042" s="487"/>
      <c r="Y1042" s="486"/>
      <c r="Z1042" s="487"/>
      <c r="AA1042" s="402"/>
    </row>
    <row r="1043" spans="2:27" x14ac:dyDescent="0.2">
      <c r="B1043" s="405"/>
      <c r="C1043" s="372"/>
      <c r="D1043" s="372"/>
      <c r="E1043" s="402"/>
      <c r="F1043" s="486"/>
      <c r="G1043" s="487"/>
      <c r="H1043" s="486"/>
      <c r="I1043" s="487"/>
      <c r="J1043" s="486"/>
      <c r="K1043" s="487"/>
      <c r="L1043" s="486"/>
      <c r="M1043" s="487"/>
      <c r="N1043" s="486"/>
      <c r="O1043" s="487"/>
      <c r="P1043" s="486"/>
      <c r="Q1043" s="487"/>
      <c r="R1043" s="486"/>
      <c r="S1043" s="487"/>
      <c r="T1043" s="486"/>
      <c r="U1043" s="487"/>
      <c r="V1043" s="486"/>
      <c r="W1043" s="487"/>
      <c r="X1043" s="486"/>
      <c r="Y1043" s="487"/>
      <c r="Z1043" s="486"/>
      <c r="AA1043" s="487"/>
    </row>
    <row r="1044" spans="2:27" x14ac:dyDescent="0.2">
      <c r="B1044" s="406"/>
      <c r="C1044" s="372"/>
      <c r="D1044" s="372"/>
      <c r="E1044" s="486"/>
      <c r="F1044" s="487"/>
      <c r="G1044" s="486"/>
      <c r="H1044" s="487"/>
      <c r="I1044" s="486"/>
      <c r="J1044" s="487"/>
      <c r="K1044" s="486"/>
      <c r="L1044" s="487"/>
      <c r="M1044" s="486"/>
      <c r="N1044" s="487"/>
      <c r="O1044" s="486"/>
      <c r="P1044" s="487"/>
      <c r="Q1044" s="486"/>
      <c r="R1044" s="487"/>
      <c r="S1044" s="486"/>
      <c r="T1044" s="487"/>
      <c r="U1044" s="486"/>
      <c r="V1044" s="487"/>
      <c r="W1044" s="486"/>
      <c r="X1044" s="487"/>
      <c r="Y1044" s="486"/>
      <c r="Z1044" s="487"/>
      <c r="AA1044" s="402"/>
    </row>
    <row r="1045" spans="2:27" x14ac:dyDescent="0.2">
      <c r="B1045" s="405"/>
      <c r="C1045" s="372"/>
      <c r="D1045" s="372"/>
      <c r="E1045" s="402"/>
      <c r="F1045" s="486"/>
      <c r="G1045" s="487"/>
      <c r="H1045" s="486"/>
      <c r="I1045" s="487"/>
      <c r="J1045" s="486"/>
      <c r="K1045" s="487"/>
      <c r="L1045" s="486"/>
      <c r="M1045" s="487"/>
      <c r="N1045" s="486"/>
      <c r="O1045" s="487"/>
      <c r="P1045" s="486"/>
      <c r="Q1045" s="487"/>
      <c r="R1045" s="486"/>
      <c r="S1045" s="487"/>
      <c r="T1045" s="486"/>
      <c r="U1045" s="487"/>
      <c r="V1045" s="486"/>
      <c r="W1045" s="487"/>
      <c r="X1045" s="486"/>
      <c r="Y1045" s="487"/>
      <c r="Z1045" s="486"/>
      <c r="AA1045" s="487"/>
    </row>
    <row r="1046" spans="2:27" x14ac:dyDescent="0.2">
      <c r="B1046" s="406"/>
      <c r="C1046" s="372"/>
      <c r="D1046" s="372"/>
      <c r="E1046" s="486"/>
      <c r="F1046" s="487"/>
      <c r="G1046" s="486"/>
      <c r="H1046" s="487"/>
      <c r="I1046" s="486"/>
      <c r="J1046" s="487"/>
      <c r="K1046" s="486"/>
      <c r="L1046" s="487"/>
      <c r="M1046" s="486"/>
      <c r="N1046" s="487"/>
      <c r="O1046" s="486"/>
      <c r="P1046" s="487"/>
      <c r="Q1046" s="486"/>
      <c r="R1046" s="487"/>
      <c r="S1046" s="486"/>
      <c r="T1046" s="487"/>
      <c r="U1046" s="486"/>
      <c r="V1046" s="487"/>
      <c r="W1046" s="486"/>
      <c r="X1046" s="487"/>
      <c r="Y1046" s="486"/>
      <c r="Z1046" s="487"/>
      <c r="AA1046" s="402"/>
    </row>
    <row r="1047" spans="2:27" x14ac:dyDescent="0.2">
      <c r="B1047" s="405"/>
      <c r="C1047" s="372"/>
      <c r="D1047" s="372"/>
      <c r="E1047" s="402"/>
      <c r="F1047" s="486"/>
      <c r="G1047" s="487"/>
      <c r="H1047" s="486"/>
      <c r="I1047" s="487"/>
      <c r="J1047" s="486"/>
      <c r="K1047" s="487"/>
      <c r="L1047" s="486"/>
      <c r="M1047" s="487"/>
      <c r="N1047" s="486"/>
      <c r="O1047" s="487"/>
      <c r="P1047" s="486"/>
      <c r="Q1047" s="487"/>
      <c r="R1047" s="486"/>
      <c r="S1047" s="487"/>
      <c r="T1047" s="486"/>
      <c r="U1047" s="487"/>
      <c r="V1047" s="486"/>
      <c r="W1047" s="487"/>
      <c r="X1047" s="486"/>
      <c r="Y1047" s="487"/>
      <c r="Z1047" s="486"/>
      <c r="AA1047" s="487"/>
    </row>
    <row r="1048" spans="2:27" x14ac:dyDescent="0.2">
      <c r="B1048" s="406"/>
      <c r="C1048" s="372"/>
      <c r="D1048" s="372"/>
      <c r="E1048" s="486"/>
      <c r="F1048" s="487"/>
      <c r="G1048" s="486"/>
      <c r="H1048" s="487"/>
      <c r="I1048" s="486"/>
      <c r="J1048" s="487"/>
      <c r="K1048" s="486"/>
      <c r="L1048" s="487"/>
      <c r="M1048" s="486"/>
      <c r="N1048" s="487"/>
      <c r="O1048" s="486"/>
      <c r="P1048" s="487"/>
      <c r="Q1048" s="486"/>
      <c r="R1048" s="487"/>
      <c r="S1048" s="486"/>
      <c r="T1048" s="487"/>
      <c r="U1048" s="486"/>
      <c r="V1048" s="487"/>
      <c r="W1048" s="486"/>
      <c r="X1048" s="487"/>
      <c r="Y1048" s="486"/>
      <c r="Z1048" s="487"/>
      <c r="AA1048" s="402"/>
    </row>
    <row r="1049" spans="2:27" x14ac:dyDescent="0.2">
      <c r="B1049" s="405"/>
      <c r="C1049" s="372"/>
      <c r="D1049" s="372"/>
      <c r="E1049" s="402"/>
      <c r="F1049" s="486"/>
      <c r="G1049" s="487"/>
      <c r="H1049" s="486"/>
      <c r="I1049" s="487"/>
      <c r="J1049" s="486"/>
      <c r="K1049" s="487"/>
      <c r="L1049" s="486"/>
      <c r="M1049" s="487"/>
      <c r="N1049" s="486"/>
      <c r="O1049" s="487"/>
      <c r="P1049" s="486"/>
      <c r="Q1049" s="487"/>
      <c r="R1049" s="486"/>
      <c r="S1049" s="487"/>
      <c r="T1049" s="486"/>
      <c r="U1049" s="487"/>
      <c r="V1049" s="486"/>
      <c r="W1049" s="487"/>
      <c r="X1049" s="486"/>
      <c r="Y1049" s="487"/>
      <c r="Z1049" s="486"/>
      <c r="AA1049" s="487"/>
    </row>
    <row r="1050" spans="2:27" x14ac:dyDescent="0.2">
      <c r="B1050" s="406"/>
      <c r="C1050" s="372"/>
      <c r="D1050" s="372"/>
      <c r="E1050" s="486"/>
      <c r="F1050" s="487"/>
      <c r="G1050" s="486"/>
      <c r="H1050" s="487"/>
      <c r="I1050" s="486"/>
      <c r="J1050" s="487"/>
      <c r="K1050" s="486"/>
      <c r="L1050" s="487"/>
      <c r="M1050" s="486"/>
      <c r="N1050" s="487"/>
      <c r="O1050" s="486"/>
      <c r="P1050" s="487"/>
      <c r="Q1050" s="486"/>
      <c r="R1050" s="487"/>
      <c r="S1050" s="486"/>
      <c r="T1050" s="487"/>
      <c r="U1050" s="486"/>
      <c r="V1050" s="487"/>
      <c r="W1050" s="486"/>
      <c r="X1050" s="487"/>
      <c r="Y1050" s="486"/>
      <c r="Z1050" s="487"/>
      <c r="AA1050" s="402"/>
    </row>
    <row r="1051" spans="2:27" x14ac:dyDescent="0.2">
      <c r="B1051" s="405"/>
      <c r="C1051" s="372"/>
      <c r="D1051" s="372"/>
      <c r="E1051" s="402"/>
      <c r="F1051" s="486"/>
      <c r="G1051" s="487"/>
      <c r="H1051" s="486"/>
      <c r="I1051" s="487"/>
      <c r="J1051" s="486"/>
      <c r="K1051" s="487"/>
      <c r="L1051" s="486"/>
      <c r="M1051" s="487"/>
      <c r="N1051" s="486"/>
      <c r="O1051" s="487"/>
      <c r="P1051" s="486"/>
      <c r="Q1051" s="487"/>
      <c r="R1051" s="486"/>
      <c r="S1051" s="487"/>
      <c r="T1051" s="486"/>
      <c r="U1051" s="487"/>
      <c r="V1051" s="486"/>
      <c r="W1051" s="487"/>
      <c r="X1051" s="486"/>
      <c r="Y1051" s="487"/>
      <c r="Z1051" s="486"/>
      <c r="AA1051" s="487"/>
    </row>
    <row r="1052" spans="2:27" x14ac:dyDescent="0.2">
      <c r="B1052" s="406"/>
      <c r="C1052" s="372"/>
      <c r="D1052" s="372"/>
      <c r="E1052" s="486"/>
      <c r="F1052" s="487"/>
      <c r="G1052" s="486"/>
      <c r="H1052" s="487"/>
      <c r="I1052" s="486"/>
      <c r="J1052" s="487"/>
      <c r="K1052" s="486"/>
      <c r="L1052" s="487"/>
      <c r="M1052" s="486"/>
      <c r="N1052" s="487"/>
      <c r="O1052" s="486"/>
      <c r="P1052" s="487"/>
      <c r="Q1052" s="486"/>
      <c r="R1052" s="487"/>
      <c r="S1052" s="486"/>
      <c r="T1052" s="487"/>
      <c r="U1052" s="486"/>
      <c r="V1052" s="487"/>
      <c r="W1052" s="486"/>
      <c r="X1052" s="487"/>
      <c r="Y1052" s="486"/>
      <c r="Z1052" s="487"/>
      <c r="AA1052" s="402"/>
    </row>
    <row r="1053" spans="2:27" x14ac:dyDescent="0.2">
      <c r="B1053" s="405"/>
      <c r="C1053" s="372"/>
      <c r="D1053" s="372"/>
      <c r="E1053" s="402"/>
      <c r="F1053" s="486"/>
      <c r="G1053" s="487"/>
      <c r="H1053" s="486"/>
      <c r="I1053" s="487"/>
      <c r="J1053" s="486"/>
      <c r="K1053" s="487"/>
      <c r="L1053" s="486"/>
      <c r="M1053" s="487"/>
      <c r="N1053" s="486"/>
      <c r="O1053" s="487"/>
      <c r="P1053" s="486"/>
      <c r="Q1053" s="487"/>
      <c r="R1053" s="486"/>
      <c r="S1053" s="487"/>
      <c r="T1053" s="486"/>
      <c r="U1053" s="487"/>
      <c r="V1053" s="486"/>
      <c r="W1053" s="487"/>
      <c r="X1053" s="486"/>
      <c r="Y1053" s="487"/>
      <c r="Z1053" s="486"/>
      <c r="AA1053" s="487"/>
    </row>
    <row r="1054" spans="2:27" x14ac:dyDescent="0.2">
      <c r="B1054" s="406"/>
      <c r="C1054" s="372"/>
      <c r="D1054" s="372"/>
      <c r="E1054" s="486"/>
      <c r="F1054" s="487"/>
      <c r="G1054" s="486"/>
      <c r="H1054" s="487"/>
      <c r="I1054" s="486"/>
      <c r="J1054" s="487"/>
      <c r="K1054" s="486"/>
      <c r="L1054" s="487"/>
      <c r="M1054" s="486"/>
      <c r="N1054" s="487"/>
      <c r="O1054" s="486"/>
      <c r="P1054" s="487"/>
      <c r="Q1054" s="486"/>
      <c r="R1054" s="487"/>
      <c r="S1054" s="486"/>
      <c r="T1054" s="487"/>
      <c r="U1054" s="486"/>
      <c r="V1054" s="487"/>
      <c r="W1054" s="486"/>
      <c r="X1054" s="487"/>
      <c r="Y1054" s="486"/>
      <c r="Z1054" s="487"/>
      <c r="AA1054" s="402"/>
    </row>
    <row r="1055" spans="2:27" x14ac:dyDescent="0.2">
      <c r="B1055" s="405"/>
      <c r="C1055" s="372"/>
      <c r="D1055" s="372"/>
      <c r="E1055" s="402"/>
      <c r="F1055" s="486"/>
      <c r="G1055" s="487"/>
      <c r="H1055" s="486"/>
      <c r="I1055" s="487"/>
      <c r="J1055" s="486"/>
      <c r="K1055" s="487"/>
      <c r="L1055" s="486"/>
      <c r="M1055" s="487"/>
      <c r="N1055" s="486"/>
      <c r="O1055" s="487"/>
      <c r="P1055" s="486"/>
      <c r="Q1055" s="487"/>
      <c r="R1055" s="486"/>
      <c r="S1055" s="487"/>
      <c r="T1055" s="486"/>
      <c r="U1055" s="487"/>
      <c r="V1055" s="486"/>
      <c r="W1055" s="487"/>
      <c r="X1055" s="486"/>
      <c r="Y1055" s="487"/>
      <c r="Z1055" s="486"/>
      <c r="AA1055" s="487"/>
    </row>
    <row r="1056" spans="2:27" x14ac:dyDescent="0.2">
      <c r="B1056" s="406"/>
      <c r="C1056" s="372"/>
      <c r="D1056" s="372"/>
      <c r="E1056" s="486"/>
      <c r="F1056" s="487"/>
      <c r="G1056" s="486"/>
      <c r="H1056" s="487"/>
      <c r="I1056" s="486"/>
      <c r="J1056" s="487"/>
      <c r="K1056" s="486"/>
      <c r="L1056" s="487"/>
      <c r="M1056" s="486"/>
      <c r="N1056" s="487"/>
      <c r="O1056" s="486"/>
      <c r="P1056" s="487"/>
      <c r="Q1056" s="486"/>
      <c r="R1056" s="487"/>
      <c r="S1056" s="486"/>
      <c r="T1056" s="487"/>
      <c r="U1056" s="486"/>
      <c r="V1056" s="487"/>
      <c r="W1056" s="486"/>
      <c r="X1056" s="487"/>
      <c r="Y1056" s="486"/>
      <c r="Z1056" s="487"/>
      <c r="AA1056" s="402"/>
    </row>
    <row r="1057" spans="2:27" x14ac:dyDescent="0.2">
      <c r="B1057" s="405"/>
      <c r="C1057" s="372"/>
      <c r="D1057" s="372"/>
      <c r="E1057" s="402"/>
      <c r="F1057" s="486"/>
      <c r="G1057" s="487"/>
      <c r="H1057" s="486"/>
      <c r="I1057" s="487"/>
      <c r="J1057" s="486"/>
      <c r="K1057" s="487"/>
      <c r="L1057" s="486"/>
      <c r="M1057" s="487"/>
      <c r="N1057" s="486"/>
      <c r="O1057" s="487"/>
      <c r="P1057" s="486"/>
      <c r="Q1057" s="487"/>
      <c r="R1057" s="486"/>
      <c r="S1057" s="487"/>
      <c r="T1057" s="486"/>
      <c r="U1057" s="487"/>
      <c r="V1057" s="486"/>
      <c r="W1057" s="487"/>
      <c r="X1057" s="486"/>
      <c r="Y1057" s="487"/>
      <c r="Z1057" s="486"/>
      <c r="AA1057" s="487"/>
    </row>
    <row r="1058" spans="2:27" x14ac:dyDescent="0.2">
      <c r="B1058" s="406"/>
      <c r="C1058" s="372"/>
      <c r="D1058" s="372"/>
      <c r="E1058" s="486"/>
      <c r="F1058" s="487"/>
      <c r="G1058" s="486"/>
      <c r="H1058" s="487"/>
      <c r="I1058" s="486"/>
      <c r="J1058" s="487"/>
      <c r="K1058" s="486"/>
      <c r="L1058" s="487"/>
      <c r="M1058" s="486"/>
      <c r="N1058" s="487"/>
      <c r="O1058" s="486"/>
      <c r="P1058" s="487"/>
      <c r="Q1058" s="486"/>
      <c r="R1058" s="487"/>
      <c r="S1058" s="486"/>
      <c r="T1058" s="487"/>
      <c r="U1058" s="486"/>
      <c r="V1058" s="487"/>
      <c r="W1058" s="486"/>
      <c r="X1058" s="487"/>
      <c r="Y1058" s="486"/>
      <c r="Z1058" s="487"/>
      <c r="AA1058" s="402"/>
    </row>
    <row r="1059" spans="2:27" x14ac:dyDescent="0.2">
      <c r="B1059" s="405"/>
      <c r="C1059" s="372"/>
      <c r="D1059" s="372"/>
      <c r="E1059" s="402"/>
      <c r="F1059" s="486"/>
      <c r="G1059" s="487"/>
      <c r="H1059" s="486"/>
      <c r="I1059" s="487"/>
      <c r="J1059" s="486"/>
      <c r="K1059" s="487"/>
      <c r="L1059" s="486"/>
      <c r="M1059" s="487"/>
      <c r="N1059" s="486"/>
      <c r="O1059" s="487"/>
      <c r="P1059" s="486"/>
      <c r="Q1059" s="487"/>
      <c r="R1059" s="486"/>
      <c r="S1059" s="487"/>
      <c r="T1059" s="486"/>
      <c r="U1059" s="487"/>
      <c r="V1059" s="486"/>
      <c r="W1059" s="487"/>
      <c r="X1059" s="486"/>
      <c r="Y1059" s="487"/>
      <c r="Z1059" s="486"/>
      <c r="AA1059" s="487"/>
    </row>
    <row r="1060" spans="2:27" x14ac:dyDescent="0.2">
      <c r="B1060" s="406"/>
      <c r="C1060" s="372"/>
      <c r="D1060" s="372"/>
      <c r="E1060" s="486"/>
      <c r="F1060" s="487"/>
      <c r="G1060" s="486"/>
      <c r="H1060" s="487"/>
      <c r="I1060" s="486"/>
      <c r="J1060" s="487"/>
      <c r="K1060" s="486"/>
      <c r="L1060" s="487"/>
      <c r="M1060" s="486"/>
      <c r="N1060" s="487"/>
      <c r="O1060" s="486"/>
      <c r="P1060" s="487"/>
      <c r="Q1060" s="486"/>
      <c r="R1060" s="487"/>
      <c r="S1060" s="486"/>
      <c r="T1060" s="487"/>
      <c r="U1060" s="486"/>
      <c r="V1060" s="487"/>
      <c r="W1060" s="486"/>
      <c r="X1060" s="487"/>
      <c r="Y1060" s="486"/>
      <c r="Z1060" s="487"/>
      <c r="AA1060" s="402"/>
    </row>
    <row r="1061" spans="2:27" x14ac:dyDescent="0.2">
      <c r="B1061" s="405"/>
      <c r="C1061" s="372"/>
      <c r="D1061" s="372"/>
      <c r="E1061" s="402"/>
      <c r="F1061" s="486"/>
      <c r="G1061" s="487"/>
      <c r="H1061" s="486"/>
      <c r="I1061" s="487"/>
      <c r="J1061" s="486"/>
      <c r="K1061" s="487"/>
      <c r="L1061" s="486"/>
      <c r="M1061" s="487"/>
      <c r="N1061" s="486"/>
      <c r="O1061" s="487"/>
      <c r="P1061" s="486"/>
      <c r="Q1061" s="487"/>
      <c r="R1061" s="486"/>
      <c r="S1061" s="487"/>
      <c r="T1061" s="486"/>
      <c r="U1061" s="487"/>
      <c r="V1061" s="486"/>
      <c r="W1061" s="487"/>
      <c r="X1061" s="486"/>
      <c r="Y1061" s="487"/>
      <c r="Z1061" s="486"/>
      <c r="AA1061" s="487"/>
    </row>
    <row r="1062" spans="2:27" x14ac:dyDescent="0.2">
      <c r="B1062" s="406"/>
      <c r="C1062" s="372"/>
      <c r="D1062" s="372"/>
      <c r="E1062" s="486"/>
      <c r="F1062" s="487"/>
      <c r="G1062" s="486"/>
      <c r="H1062" s="487"/>
      <c r="I1062" s="486"/>
      <c r="J1062" s="487"/>
      <c r="K1062" s="486"/>
      <c r="L1062" s="487"/>
      <c r="M1062" s="486"/>
      <c r="N1062" s="487"/>
      <c r="O1062" s="486"/>
      <c r="P1062" s="487"/>
      <c r="Q1062" s="486"/>
      <c r="R1062" s="487"/>
      <c r="S1062" s="486"/>
      <c r="T1062" s="487"/>
      <c r="U1062" s="486"/>
      <c r="V1062" s="487"/>
      <c r="W1062" s="486"/>
      <c r="X1062" s="487"/>
      <c r="Y1062" s="486"/>
      <c r="Z1062" s="487"/>
      <c r="AA1062" s="402"/>
    </row>
    <row r="1063" spans="2:27" x14ac:dyDescent="0.2">
      <c r="B1063" s="405"/>
      <c r="C1063" s="372"/>
      <c r="D1063" s="372"/>
      <c r="E1063" s="402"/>
      <c r="F1063" s="486"/>
      <c r="G1063" s="487"/>
      <c r="H1063" s="486"/>
      <c r="I1063" s="487"/>
      <c r="J1063" s="486"/>
      <c r="K1063" s="487"/>
      <c r="L1063" s="486"/>
      <c r="M1063" s="487"/>
      <c r="N1063" s="486"/>
      <c r="O1063" s="487"/>
      <c r="P1063" s="486"/>
      <c r="Q1063" s="487"/>
      <c r="R1063" s="486"/>
      <c r="S1063" s="487"/>
      <c r="T1063" s="486"/>
      <c r="U1063" s="487"/>
      <c r="V1063" s="486"/>
      <c r="W1063" s="487"/>
      <c r="X1063" s="486"/>
      <c r="Y1063" s="487"/>
      <c r="Z1063" s="486"/>
      <c r="AA1063" s="487"/>
    </row>
    <row r="1064" spans="2:27" x14ac:dyDescent="0.2">
      <c r="B1064" s="406"/>
      <c r="C1064" s="372"/>
      <c r="D1064" s="372"/>
      <c r="E1064" s="486"/>
      <c r="F1064" s="487"/>
      <c r="G1064" s="486"/>
      <c r="H1064" s="487"/>
      <c r="I1064" s="486"/>
      <c r="J1064" s="487"/>
      <c r="K1064" s="486"/>
      <c r="L1064" s="487"/>
      <c r="M1064" s="486"/>
      <c r="N1064" s="487"/>
      <c r="O1064" s="486"/>
      <c r="P1064" s="487"/>
      <c r="Q1064" s="486"/>
      <c r="R1064" s="487"/>
      <c r="S1064" s="486"/>
      <c r="T1064" s="487"/>
      <c r="U1064" s="486"/>
      <c r="V1064" s="487"/>
      <c r="W1064" s="486"/>
      <c r="X1064" s="487"/>
      <c r="Y1064" s="486"/>
      <c r="Z1064" s="487"/>
      <c r="AA1064" s="402"/>
    </row>
    <row r="1065" spans="2:27" x14ac:dyDescent="0.2">
      <c r="B1065" s="405"/>
      <c r="C1065" s="372"/>
      <c r="D1065" s="372"/>
      <c r="E1065" s="402"/>
      <c r="F1065" s="486"/>
      <c r="G1065" s="487"/>
      <c r="H1065" s="486"/>
      <c r="I1065" s="487"/>
      <c r="J1065" s="486"/>
      <c r="K1065" s="487"/>
      <c r="L1065" s="486"/>
      <c r="M1065" s="487"/>
      <c r="N1065" s="486"/>
      <c r="O1065" s="487"/>
      <c r="P1065" s="486"/>
      <c r="Q1065" s="487"/>
      <c r="R1065" s="486"/>
      <c r="S1065" s="487"/>
      <c r="T1065" s="486"/>
      <c r="U1065" s="487"/>
      <c r="V1065" s="486"/>
      <c r="W1065" s="487"/>
      <c r="X1065" s="486"/>
      <c r="Y1065" s="487"/>
      <c r="Z1065" s="486"/>
      <c r="AA1065" s="487"/>
    </row>
    <row r="1066" spans="2:27" x14ac:dyDescent="0.2">
      <c r="B1066" s="406"/>
      <c r="C1066" s="372"/>
      <c r="D1066" s="372"/>
      <c r="E1066" s="486"/>
      <c r="F1066" s="487"/>
      <c r="G1066" s="486"/>
      <c r="H1066" s="487"/>
      <c r="I1066" s="486"/>
      <c r="J1066" s="487"/>
      <c r="K1066" s="486"/>
      <c r="L1066" s="487"/>
      <c r="M1066" s="486"/>
      <c r="N1066" s="487"/>
      <c r="O1066" s="486"/>
      <c r="P1066" s="487"/>
      <c r="Q1066" s="486"/>
      <c r="R1066" s="487"/>
      <c r="S1066" s="486"/>
      <c r="T1066" s="487"/>
      <c r="U1066" s="486"/>
      <c r="V1066" s="487"/>
      <c r="W1066" s="486"/>
      <c r="X1066" s="487"/>
      <c r="Y1066" s="486"/>
      <c r="Z1066" s="487"/>
      <c r="AA1066" s="402"/>
    </row>
    <row r="1067" spans="2:27" x14ac:dyDescent="0.2">
      <c r="B1067" s="405"/>
      <c r="C1067" s="372"/>
      <c r="D1067" s="372"/>
      <c r="E1067" s="402"/>
      <c r="F1067" s="486"/>
      <c r="G1067" s="487"/>
      <c r="H1067" s="486"/>
      <c r="I1067" s="487"/>
      <c r="J1067" s="486"/>
      <c r="K1067" s="487"/>
      <c r="L1067" s="486"/>
      <c r="M1067" s="487"/>
      <c r="N1067" s="486"/>
      <c r="O1067" s="487"/>
      <c r="P1067" s="486"/>
      <c r="Q1067" s="487"/>
      <c r="R1067" s="486"/>
      <c r="S1067" s="487"/>
      <c r="T1067" s="486"/>
      <c r="U1067" s="487"/>
      <c r="V1067" s="486"/>
      <c r="W1067" s="487"/>
      <c r="X1067" s="486"/>
      <c r="Y1067" s="487"/>
      <c r="Z1067" s="486"/>
      <c r="AA1067" s="487"/>
    </row>
    <row r="1068" spans="2:27" x14ac:dyDescent="0.2">
      <c r="B1068" s="406"/>
      <c r="C1068" s="372"/>
      <c r="D1068" s="372"/>
      <c r="E1068" s="486"/>
      <c r="F1068" s="487"/>
      <c r="G1068" s="486"/>
      <c r="H1068" s="487"/>
      <c r="I1068" s="486"/>
      <c r="J1068" s="487"/>
      <c r="K1068" s="486"/>
      <c r="L1068" s="487"/>
      <c r="M1068" s="486"/>
      <c r="N1068" s="487"/>
      <c r="O1068" s="486"/>
      <c r="P1068" s="487"/>
      <c r="Q1068" s="486"/>
      <c r="R1068" s="487"/>
      <c r="S1068" s="486"/>
      <c r="T1068" s="487"/>
      <c r="U1068" s="486"/>
      <c r="V1068" s="487"/>
      <c r="W1068" s="486"/>
      <c r="X1068" s="487"/>
      <c r="Y1068" s="486"/>
      <c r="Z1068" s="487"/>
      <c r="AA1068" s="402"/>
    </row>
    <row r="1069" spans="2:27" x14ac:dyDescent="0.2">
      <c r="B1069" s="405"/>
      <c r="C1069" s="372"/>
      <c r="D1069" s="372"/>
      <c r="E1069" s="402"/>
      <c r="F1069" s="486"/>
      <c r="G1069" s="487"/>
      <c r="H1069" s="486"/>
      <c r="I1069" s="487"/>
      <c r="J1069" s="486"/>
      <c r="K1069" s="487"/>
      <c r="L1069" s="486"/>
      <c r="M1069" s="487"/>
      <c r="N1069" s="486"/>
      <c r="O1069" s="487"/>
      <c r="P1069" s="486"/>
      <c r="Q1069" s="487"/>
      <c r="R1069" s="486"/>
      <c r="S1069" s="487"/>
      <c r="T1069" s="486"/>
      <c r="U1069" s="487"/>
      <c r="V1069" s="486"/>
      <c r="W1069" s="487"/>
      <c r="X1069" s="486"/>
      <c r="Y1069" s="487"/>
      <c r="Z1069" s="486"/>
      <c r="AA1069" s="487"/>
    </row>
    <row r="1070" spans="2:27" x14ac:dyDescent="0.2">
      <c r="B1070" s="406"/>
      <c r="C1070" s="372"/>
      <c r="D1070" s="372"/>
      <c r="E1070" s="486"/>
      <c r="F1070" s="487"/>
      <c r="G1070" s="486"/>
      <c r="H1070" s="487"/>
      <c r="I1070" s="486"/>
      <c r="J1070" s="487"/>
      <c r="K1070" s="486"/>
      <c r="L1070" s="487"/>
      <c r="M1070" s="486"/>
      <c r="N1070" s="487"/>
      <c r="O1070" s="486"/>
      <c r="P1070" s="487"/>
      <c r="Q1070" s="486"/>
      <c r="R1070" s="487"/>
      <c r="S1070" s="486"/>
      <c r="T1070" s="487"/>
      <c r="U1070" s="486"/>
      <c r="V1070" s="487"/>
      <c r="W1070" s="486"/>
      <c r="X1070" s="487"/>
      <c r="Y1070" s="486"/>
      <c r="Z1070" s="487"/>
      <c r="AA1070" s="402"/>
    </row>
    <row r="1071" spans="2:27" x14ac:dyDescent="0.2">
      <c r="B1071" s="405"/>
      <c r="C1071" s="372"/>
      <c r="D1071" s="372"/>
      <c r="E1071" s="402"/>
      <c r="F1071" s="486"/>
      <c r="G1071" s="487"/>
      <c r="H1071" s="486"/>
      <c r="I1071" s="487"/>
      <c r="J1071" s="486"/>
      <c r="K1071" s="487"/>
      <c r="L1071" s="486"/>
      <c r="M1071" s="487"/>
      <c r="N1071" s="486"/>
      <c r="O1071" s="487"/>
      <c r="P1071" s="486"/>
      <c r="Q1071" s="487"/>
      <c r="R1071" s="486"/>
      <c r="S1071" s="487"/>
      <c r="T1071" s="486"/>
      <c r="U1071" s="487"/>
      <c r="V1071" s="486"/>
      <c r="W1071" s="487"/>
      <c r="X1071" s="486"/>
      <c r="Y1071" s="487"/>
      <c r="Z1071" s="486"/>
      <c r="AA1071" s="487"/>
    </row>
    <row r="1072" spans="2:27" x14ac:dyDescent="0.2">
      <c r="B1072" s="406"/>
      <c r="C1072" s="372"/>
      <c r="D1072" s="372"/>
      <c r="E1072" s="486"/>
      <c r="F1072" s="487"/>
      <c r="G1072" s="486"/>
      <c r="H1072" s="487"/>
      <c r="I1072" s="486"/>
      <c r="J1072" s="487"/>
      <c r="K1072" s="486"/>
      <c r="L1072" s="487"/>
      <c r="M1072" s="486"/>
      <c r="N1072" s="487"/>
      <c r="O1072" s="486"/>
      <c r="P1072" s="487"/>
      <c r="Q1072" s="486"/>
      <c r="R1072" s="487"/>
      <c r="S1072" s="486"/>
      <c r="T1072" s="487"/>
      <c r="U1072" s="486"/>
      <c r="V1072" s="487"/>
      <c r="W1072" s="486"/>
      <c r="X1072" s="487"/>
      <c r="Y1072" s="486"/>
      <c r="Z1072" s="487"/>
      <c r="AA1072" s="402"/>
    </row>
    <row r="1073" spans="2:27" x14ac:dyDescent="0.2">
      <c r="B1073" s="405"/>
      <c r="C1073" s="372"/>
      <c r="D1073" s="372"/>
      <c r="E1073" s="402"/>
      <c r="F1073" s="486"/>
      <c r="G1073" s="487"/>
      <c r="H1073" s="486"/>
      <c r="I1073" s="487"/>
      <c r="J1073" s="486"/>
      <c r="K1073" s="487"/>
      <c r="L1073" s="486"/>
      <c r="M1073" s="487"/>
      <c r="N1073" s="486"/>
      <c r="O1073" s="487"/>
      <c r="P1073" s="486"/>
      <c r="Q1073" s="487"/>
      <c r="R1073" s="486"/>
      <c r="S1073" s="487"/>
      <c r="T1073" s="486"/>
      <c r="U1073" s="487"/>
      <c r="V1073" s="486"/>
      <c r="W1073" s="487"/>
      <c r="X1073" s="486"/>
      <c r="Y1073" s="487"/>
      <c r="Z1073" s="486"/>
      <c r="AA1073" s="487"/>
    </row>
    <row r="1074" spans="2:27" x14ac:dyDescent="0.2">
      <c r="B1074" s="406"/>
      <c r="C1074" s="372"/>
      <c r="D1074" s="372"/>
      <c r="E1074" s="486"/>
      <c r="F1074" s="487"/>
      <c r="G1074" s="486"/>
      <c r="H1074" s="487"/>
      <c r="I1074" s="486"/>
      <c r="J1074" s="487"/>
      <c r="K1074" s="486"/>
      <c r="L1074" s="487"/>
      <c r="M1074" s="486"/>
      <c r="N1074" s="487"/>
      <c r="O1074" s="486"/>
      <c r="P1074" s="487"/>
      <c r="Q1074" s="486"/>
      <c r="R1074" s="487"/>
      <c r="S1074" s="486"/>
      <c r="T1074" s="487"/>
      <c r="U1074" s="486"/>
      <c r="V1074" s="487"/>
      <c r="W1074" s="486"/>
      <c r="X1074" s="487"/>
      <c r="Y1074" s="486"/>
      <c r="Z1074" s="487"/>
      <c r="AA1074" s="402"/>
    </row>
    <row r="1075" spans="2:27" x14ac:dyDescent="0.2">
      <c r="B1075" s="405"/>
      <c r="C1075" s="372"/>
      <c r="D1075" s="372"/>
      <c r="E1075" s="402"/>
      <c r="F1075" s="486"/>
      <c r="G1075" s="487"/>
      <c r="H1075" s="486"/>
      <c r="I1075" s="487"/>
      <c r="J1075" s="486"/>
      <c r="K1075" s="487"/>
      <c r="L1075" s="486"/>
      <c r="M1075" s="487"/>
      <c r="N1075" s="486"/>
      <c r="O1075" s="487"/>
      <c r="P1075" s="486"/>
      <c r="Q1075" s="487"/>
      <c r="R1075" s="486"/>
      <c r="S1075" s="487"/>
      <c r="T1075" s="486"/>
      <c r="U1075" s="487"/>
      <c r="V1075" s="486"/>
      <c r="W1075" s="487"/>
      <c r="X1075" s="486"/>
      <c r="Y1075" s="487"/>
      <c r="Z1075" s="486"/>
      <c r="AA1075" s="487"/>
    </row>
    <row r="1076" spans="2:27" x14ac:dyDescent="0.2">
      <c r="B1076" s="406"/>
      <c r="C1076" s="372"/>
      <c r="D1076" s="372"/>
      <c r="E1076" s="486"/>
      <c r="F1076" s="487"/>
      <c r="G1076" s="486"/>
      <c r="H1076" s="487"/>
      <c r="I1076" s="486"/>
      <c r="J1076" s="487"/>
      <c r="K1076" s="486"/>
      <c r="L1076" s="487"/>
      <c r="M1076" s="486"/>
      <c r="N1076" s="487"/>
      <c r="O1076" s="486"/>
      <c r="P1076" s="487"/>
      <c r="Q1076" s="486"/>
      <c r="R1076" s="487"/>
      <c r="S1076" s="486"/>
      <c r="T1076" s="487"/>
      <c r="U1076" s="486"/>
      <c r="V1076" s="487"/>
      <c r="W1076" s="486"/>
      <c r="X1076" s="487"/>
      <c r="Y1076" s="486"/>
      <c r="Z1076" s="487"/>
      <c r="AA1076" s="402"/>
    </row>
    <row r="1077" spans="2:27" x14ac:dyDescent="0.2">
      <c r="B1077" s="405"/>
      <c r="C1077" s="372"/>
      <c r="D1077" s="372"/>
      <c r="E1077" s="402"/>
      <c r="F1077" s="486"/>
      <c r="G1077" s="487"/>
      <c r="H1077" s="486"/>
      <c r="I1077" s="487"/>
      <c r="J1077" s="486"/>
      <c r="K1077" s="487"/>
      <c r="L1077" s="486"/>
      <c r="M1077" s="487"/>
      <c r="N1077" s="486"/>
      <c r="O1077" s="487"/>
      <c r="P1077" s="486"/>
      <c r="Q1077" s="487"/>
      <c r="R1077" s="486"/>
      <c r="S1077" s="487"/>
      <c r="T1077" s="486"/>
      <c r="U1077" s="487"/>
      <c r="V1077" s="486"/>
      <c r="W1077" s="487"/>
      <c r="X1077" s="486"/>
      <c r="Y1077" s="487"/>
      <c r="Z1077" s="486"/>
      <c r="AA1077" s="487"/>
    </row>
    <row r="1078" spans="2:27" x14ac:dyDescent="0.2">
      <c r="B1078" s="406"/>
      <c r="C1078" s="372"/>
      <c r="D1078" s="372"/>
      <c r="E1078" s="486"/>
      <c r="F1078" s="487"/>
      <c r="G1078" s="486"/>
      <c r="H1078" s="487"/>
      <c r="I1078" s="486"/>
      <c r="J1078" s="487"/>
      <c r="K1078" s="486"/>
      <c r="L1078" s="487"/>
      <c r="M1078" s="486"/>
      <c r="N1078" s="487"/>
      <c r="O1078" s="486"/>
      <c r="P1078" s="487"/>
      <c r="Q1078" s="486"/>
      <c r="R1078" s="487"/>
      <c r="S1078" s="486"/>
      <c r="T1078" s="487"/>
      <c r="U1078" s="486"/>
      <c r="V1078" s="487"/>
      <c r="W1078" s="486"/>
      <c r="X1078" s="487"/>
      <c r="Y1078" s="486"/>
      <c r="Z1078" s="487"/>
      <c r="AA1078" s="402"/>
    </row>
    <row r="1079" spans="2:27" x14ac:dyDescent="0.2">
      <c r="B1079" s="405"/>
      <c r="C1079" s="372"/>
      <c r="D1079" s="372"/>
      <c r="E1079" s="402"/>
      <c r="F1079" s="486"/>
      <c r="G1079" s="487"/>
      <c r="H1079" s="486"/>
      <c r="I1079" s="487"/>
      <c r="J1079" s="486"/>
      <c r="K1079" s="487"/>
      <c r="L1079" s="486"/>
      <c r="M1079" s="487"/>
      <c r="N1079" s="486"/>
      <c r="O1079" s="487"/>
      <c r="P1079" s="486"/>
      <c r="Q1079" s="487"/>
      <c r="R1079" s="486"/>
      <c r="S1079" s="487"/>
      <c r="T1079" s="486"/>
      <c r="U1079" s="487"/>
      <c r="V1079" s="486"/>
      <c r="W1079" s="487"/>
      <c r="X1079" s="486"/>
      <c r="Y1079" s="487"/>
      <c r="Z1079" s="486"/>
      <c r="AA1079" s="487"/>
    </row>
    <row r="1080" spans="2:27" x14ac:dyDescent="0.2">
      <c r="B1080" s="406"/>
      <c r="C1080" s="372"/>
      <c r="D1080" s="372"/>
      <c r="E1080" s="486"/>
      <c r="F1080" s="487"/>
      <c r="G1080" s="486"/>
      <c r="H1080" s="487"/>
      <c r="I1080" s="486"/>
      <c r="J1080" s="487"/>
      <c r="K1080" s="486"/>
      <c r="L1080" s="487"/>
      <c r="M1080" s="486"/>
      <c r="N1080" s="487"/>
      <c r="O1080" s="486"/>
      <c r="P1080" s="487"/>
      <c r="Q1080" s="486"/>
      <c r="R1080" s="487"/>
      <c r="S1080" s="486"/>
      <c r="T1080" s="487"/>
      <c r="U1080" s="486"/>
      <c r="V1080" s="487"/>
      <c r="W1080" s="486"/>
      <c r="X1080" s="487"/>
      <c r="Y1080" s="486"/>
      <c r="Z1080" s="487"/>
      <c r="AA1080" s="402"/>
    </row>
    <row r="1081" spans="2:27" x14ac:dyDescent="0.2">
      <c r="B1081" s="405"/>
      <c r="C1081" s="372"/>
      <c r="D1081" s="372"/>
      <c r="E1081" s="402"/>
      <c r="F1081" s="486"/>
      <c r="G1081" s="487"/>
      <c r="H1081" s="486"/>
      <c r="I1081" s="487"/>
      <c r="J1081" s="486"/>
      <c r="K1081" s="487"/>
      <c r="L1081" s="486"/>
      <c r="M1081" s="487"/>
      <c r="N1081" s="486"/>
      <c r="O1081" s="487"/>
      <c r="P1081" s="486"/>
      <c r="Q1081" s="487"/>
      <c r="R1081" s="486"/>
      <c r="S1081" s="487"/>
      <c r="T1081" s="486"/>
      <c r="U1081" s="487"/>
      <c r="V1081" s="486"/>
      <c r="W1081" s="487"/>
      <c r="X1081" s="486"/>
      <c r="Y1081" s="487"/>
      <c r="Z1081" s="486"/>
      <c r="AA1081" s="487"/>
    </row>
    <row r="1082" spans="2:27" x14ac:dyDescent="0.2">
      <c r="B1082" s="406"/>
      <c r="C1082" s="372"/>
      <c r="D1082" s="372"/>
      <c r="E1082" s="486"/>
      <c r="F1082" s="487"/>
      <c r="G1082" s="486"/>
      <c r="H1082" s="487"/>
      <c r="I1082" s="486"/>
      <c r="J1082" s="487"/>
      <c r="K1082" s="486"/>
      <c r="L1082" s="487"/>
      <c r="M1082" s="486"/>
      <c r="N1082" s="487"/>
      <c r="O1082" s="486"/>
      <c r="P1082" s="487"/>
      <c r="Q1082" s="486"/>
      <c r="R1082" s="487"/>
      <c r="S1082" s="486"/>
      <c r="T1082" s="487"/>
      <c r="U1082" s="486"/>
      <c r="V1082" s="487"/>
      <c r="W1082" s="486"/>
      <c r="X1082" s="487"/>
      <c r="Y1082" s="486"/>
      <c r="Z1082" s="487"/>
      <c r="AA1082" s="402"/>
    </row>
    <row r="1083" spans="2:27" x14ac:dyDescent="0.2">
      <c r="B1083" s="405"/>
      <c r="C1083" s="372"/>
      <c r="D1083" s="372"/>
      <c r="E1083" s="402"/>
      <c r="F1083" s="486"/>
      <c r="G1083" s="487"/>
      <c r="H1083" s="486"/>
      <c r="I1083" s="487"/>
      <c r="J1083" s="486"/>
      <c r="K1083" s="487"/>
      <c r="L1083" s="486"/>
      <c r="M1083" s="487"/>
      <c r="N1083" s="486"/>
      <c r="O1083" s="487"/>
      <c r="P1083" s="486"/>
      <c r="Q1083" s="487"/>
      <c r="R1083" s="486"/>
      <c r="S1083" s="487"/>
      <c r="T1083" s="486"/>
      <c r="U1083" s="487"/>
      <c r="V1083" s="486"/>
      <c r="W1083" s="487"/>
      <c r="X1083" s="486"/>
      <c r="Y1083" s="487"/>
      <c r="Z1083" s="486"/>
      <c r="AA1083" s="487"/>
    </row>
    <row r="1084" spans="2:27" x14ac:dyDescent="0.2">
      <c r="B1084" s="406"/>
      <c r="C1084" s="372"/>
      <c r="D1084" s="372"/>
      <c r="E1084" s="486"/>
      <c r="F1084" s="487"/>
      <c r="G1084" s="486"/>
      <c r="H1084" s="487"/>
      <c r="I1084" s="486"/>
      <c r="J1084" s="487"/>
      <c r="K1084" s="486"/>
      <c r="L1084" s="487"/>
      <c r="M1084" s="486"/>
      <c r="N1084" s="487"/>
      <c r="O1084" s="486"/>
      <c r="P1084" s="487"/>
      <c r="Q1084" s="486"/>
      <c r="R1084" s="487"/>
      <c r="S1084" s="486"/>
      <c r="T1084" s="487"/>
      <c r="U1084" s="486"/>
      <c r="V1084" s="487"/>
      <c r="W1084" s="486"/>
      <c r="X1084" s="487"/>
      <c r="Y1084" s="486"/>
      <c r="Z1084" s="487"/>
      <c r="AA1084" s="402"/>
    </row>
    <row r="1085" spans="2:27" x14ac:dyDescent="0.2">
      <c r="B1085" s="405"/>
      <c r="C1085" s="372"/>
      <c r="D1085" s="372"/>
      <c r="E1085" s="402"/>
      <c r="F1085" s="486"/>
      <c r="G1085" s="487"/>
      <c r="H1085" s="486"/>
      <c r="I1085" s="487"/>
      <c r="J1085" s="486"/>
      <c r="K1085" s="487"/>
      <c r="L1085" s="486"/>
      <c r="M1085" s="487"/>
      <c r="N1085" s="486"/>
      <c r="O1085" s="487"/>
      <c r="P1085" s="486"/>
      <c r="Q1085" s="487"/>
      <c r="R1085" s="486"/>
      <c r="S1085" s="487"/>
      <c r="T1085" s="486"/>
      <c r="U1085" s="487"/>
      <c r="V1085" s="486"/>
      <c r="W1085" s="487"/>
      <c r="X1085" s="486"/>
      <c r="Y1085" s="487"/>
      <c r="Z1085" s="486"/>
      <c r="AA1085" s="487"/>
    </row>
    <row r="1086" spans="2:27" x14ac:dyDescent="0.2">
      <c r="B1086" s="406"/>
      <c r="C1086" s="372"/>
      <c r="D1086" s="372"/>
      <c r="E1086" s="486"/>
      <c r="F1086" s="487"/>
      <c r="G1086" s="486"/>
      <c r="H1086" s="487"/>
      <c r="I1086" s="486"/>
      <c r="J1086" s="487"/>
      <c r="K1086" s="486"/>
      <c r="L1086" s="487"/>
      <c r="M1086" s="486"/>
      <c r="N1086" s="487"/>
      <c r="O1086" s="486"/>
      <c r="P1086" s="487"/>
      <c r="Q1086" s="486"/>
      <c r="R1086" s="487"/>
      <c r="S1086" s="486"/>
      <c r="T1086" s="487"/>
      <c r="U1086" s="486"/>
      <c r="V1086" s="487"/>
      <c r="W1086" s="486"/>
      <c r="X1086" s="487"/>
      <c r="Y1086" s="486"/>
      <c r="Z1086" s="487"/>
      <c r="AA1086" s="402"/>
    </row>
    <row r="1087" spans="2:27" x14ac:dyDescent="0.2">
      <c r="B1087" s="405"/>
      <c r="C1087" s="372"/>
      <c r="D1087" s="372"/>
      <c r="E1087" s="402"/>
      <c r="F1087" s="486"/>
      <c r="G1087" s="487"/>
      <c r="H1087" s="486"/>
      <c r="I1087" s="487"/>
      <c r="J1087" s="486"/>
      <c r="K1087" s="487"/>
      <c r="L1087" s="486"/>
      <c r="M1087" s="487"/>
      <c r="N1087" s="486"/>
      <c r="O1087" s="487"/>
      <c r="P1087" s="486"/>
      <c r="Q1087" s="487"/>
      <c r="R1087" s="486"/>
      <c r="S1087" s="487"/>
      <c r="T1087" s="486"/>
      <c r="U1087" s="487"/>
      <c r="V1087" s="486"/>
      <c r="W1087" s="487"/>
      <c r="X1087" s="486"/>
      <c r="Y1087" s="487"/>
      <c r="Z1087" s="486"/>
      <c r="AA1087" s="487"/>
    </row>
    <row r="1088" spans="2:27" x14ac:dyDescent="0.2">
      <c r="B1088" s="406"/>
      <c r="C1088" s="372"/>
      <c r="D1088" s="372"/>
      <c r="E1088" s="486"/>
      <c r="F1088" s="487"/>
      <c r="G1088" s="486"/>
      <c r="H1088" s="487"/>
      <c r="I1088" s="486"/>
      <c r="J1088" s="487"/>
      <c r="K1088" s="486"/>
      <c r="L1088" s="487"/>
      <c r="M1088" s="486"/>
      <c r="N1088" s="487"/>
      <c r="O1088" s="486"/>
      <c r="P1088" s="487"/>
      <c r="Q1088" s="486"/>
      <c r="R1088" s="487"/>
      <c r="S1088" s="486"/>
      <c r="T1088" s="487"/>
      <c r="U1088" s="486"/>
      <c r="V1088" s="487"/>
      <c r="W1088" s="486"/>
      <c r="X1088" s="487"/>
      <c r="Y1088" s="486"/>
      <c r="Z1088" s="487"/>
      <c r="AA1088" s="402"/>
    </row>
    <row r="1089" spans="2:27" x14ac:dyDescent="0.2">
      <c r="B1089" s="405"/>
      <c r="C1089" s="372"/>
      <c r="D1089" s="372"/>
      <c r="E1089" s="402"/>
      <c r="F1089" s="486"/>
      <c r="G1089" s="487"/>
      <c r="H1089" s="486"/>
      <c r="I1089" s="487"/>
      <c r="J1089" s="486"/>
      <c r="K1089" s="487"/>
      <c r="L1089" s="486"/>
      <c r="M1089" s="487"/>
      <c r="N1089" s="486"/>
      <c r="O1089" s="487"/>
      <c r="P1089" s="486"/>
      <c r="Q1089" s="487"/>
      <c r="R1089" s="486"/>
      <c r="S1089" s="487"/>
      <c r="T1089" s="486"/>
      <c r="U1089" s="487"/>
      <c r="V1089" s="486"/>
      <c r="W1089" s="487"/>
      <c r="X1089" s="486"/>
      <c r="Y1089" s="487"/>
      <c r="Z1089" s="486"/>
      <c r="AA1089" s="487"/>
    </row>
    <row r="1090" spans="2:27" x14ac:dyDescent="0.2">
      <c r="B1090" s="406"/>
      <c r="C1090" s="372"/>
      <c r="D1090" s="372"/>
      <c r="E1090" s="486"/>
      <c r="F1090" s="487"/>
      <c r="G1090" s="486"/>
      <c r="H1090" s="487"/>
      <c r="I1090" s="486"/>
      <c r="J1090" s="487"/>
      <c r="K1090" s="486"/>
      <c r="L1090" s="487"/>
      <c r="M1090" s="486"/>
      <c r="N1090" s="487"/>
      <c r="O1090" s="486"/>
      <c r="P1090" s="487"/>
      <c r="Q1090" s="486"/>
      <c r="R1090" s="487"/>
      <c r="S1090" s="486"/>
      <c r="T1090" s="487"/>
      <c r="U1090" s="486"/>
      <c r="V1090" s="487"/>
      <c r="W1090" s="486"/>
      <c r="X1090" s="487"/>
      <c r="Y1090" s="486"/>
      <c r="Z1090" s="487"/>
      <c r="AA1090" s="402"/>
    </row>
    <row r="1091" spans="2:27" x14ac:dyDescent="0.2">
      <c r="B1091" s="405"/>
      <c r="C1091" s="372"/>
      <c r="D1091" s="372"/>
      <c r="E1091" s="402"/>
      <c r="F1091" s="486"/>
      <c r="G1091" s="487"/>
      <c r="H1091" s="486"/>
      <c r="I1091" s="487"/>
      <c r="J1091" s="486"/>
      <c r="K1091" s="487"/>
      <c r="L1091" s="486"/>
      <c r="M1091" s="487"/>
      <c r="N1091" s="486"/>
      <c r="O1091" s="487"/>
      <c r="P1091" s="486"/>
      <c r="Q1091" s="487"/>
      <c r="R1091" s="486"/>
      <c r="S1091" s="487"/>
      <c r="T1091" s="486"/>
      <c r="U1091" s="487"/>
      <c r="V1091" s="486"/>
      <c r="W1091" s="487"/>
      <c r="X1091" s="486"/>
      <c r="Y1091" s="487"/>
      <c r="Z1091" s="486"/>
      <c r="AA1091" s="487"/>
    </row>
    <row r="1092" spans="2:27" x14ac:dyDescent="0.2">
      <c r="B1092" s="406"/>
      <c r="C1092" s="372"/>
      <c r="D1092" s="372"/>
      <c r="E1092" s="486"/>
      <c r="F1092" s="487"/>
      <c r="G1092" s="486"/>
      <c r="H1092" s="487"/>
      <c r="I1092" s="486"/>
      <c r="J1092" s="487"/>
      <c r="K1092" s="486"/>
      <c r="L1092" s="487"/>
      <c r="M1092" s="486"/>
      <c r="N1092" s="487"/>
      <c r="O1092" s="486"/>
      <c r="P1092" s="487"/>
      <c r="Q1092" s="486"/>
      <c r="R1092" s="487"/>
      <c r="S1092" s="486"/>
      <c r="T1092" s="487"/>
      <c r="U1092" s="486"/>
      <c r="V1092" s="487"/>
      <c r="W1092" s="486"/>
      <c r="X1092" s="487"/>
      <c r="Y1092" s="486"/>
      <c r="Z1092" s="487"/>
      <c r="AA1092" s="402"/>
    </row>
    <row r="1093" spans="2:27" x14ac:dyDescent="0.2">
      <c r="B1093" s="405"/>
      <c r="C1093" s="372"/>
      <c r="D1093" s="372"/>
      <c r="E1093" s="402"/>
      <c r="F1093" s="486"/>
      <c r="G1093" s="487"/>
      <c r="H1093" s="486"/>
      <c r="I1093" s="487"/>
      <c r="J1093" s="486"/>
      <c r="K1093" s="487"/>
      <c r="L1093" s="486"/>
      <c r="M1093" s="487"/>
      <c r="N1093" s="486"/>
      <c r="O1093" s="487"/>
      <c r="P1093" s="486"/>
      <c r="Q1093" s="487"/>
      <c r="R1093" s="486"/>
      <c r="S1093" s="487"/>
      <c r="T1093" s="486"/>
      <c r="U1093" s="487"/>
      <c r="V1093" s="486"/>
      <c r="W1093" s="487"/>
      <c r="X1093" s="486"/>
      <c r="Y1093" s="487"/>
      <c r="Z1093" s="486"/>
      <c r="AA1093" s="487"/>
    </row>
    <row r="1094" spans="2:27" x14ac:dyDescent="0.2">
      <c r="B1094" s="406"/>
      <c r="C1094" s="372"/>
      <c r="D1094" s="372"/>
      <c r="E1094" s="486"/>
      <c r="F1094" s="487"/>
      <c r="G1094" s="486"/>
      <c r="H1094" s="487"/>
      <c r="I1094" s="486"/>
      <c r="J1094" s="487"/>
      <c r="K1094" s="486"/>
      <c r="L1094" s="487"/>
      <c r="M1094" s="486"/>
      <c r="N1094" s="487"/>
      <c r="O1094" s="486"/>
      <c r="P1094" s="487"/>
      <c r="Q1094" s="486"/>
      <c r="R1094" s="487"/>
      <c r="S1094" s="486"/>
      <c r="T1094" s="487"/>
      <c r="U1094" s="486"/>
      <c r="V1094" s="487"/>
      <c r="W1094" s="486"/>
      <c r="X1094" s="487"/>
      <c r="Y1094" s="486"/>
      <c r="Z1094" s="487"/>
      <c r="AA1094" s="402"/>
    </row>
    <row r="1095" spans="2:27" x14ac:dyDescent="0.2">
      <c r="B1095" s="405"/>
      <c r="C1095" s="372"/>
      <c r="D1095" s="372"/>
      <c r="E1095" s="402"/>
      <c r="F1095" s="486"/>
      <c r="G1095" s="487"/>
      <c r="H1095" s="486"/>
      <c r="I1095" s="487"/>
      <c r="J1095" s="486"/>
      <c r="K1095" s="487"/>
      <c r="L1095" s="486"/>
      <c r="M1095" s="487"/>
      <c r="N1095" s="486"/>
      <c r="O1095" s="487"/>
      <c r="P1095" s="486"/>
      <c r="Q1095" s="487"/>
      <c r="R1095" s="486"/>
      <c r="S1095" s="487"/>
      <c r="T1095" s="486"/>
      <c r="U1095" s="487"/>
      <c r="V1095" s="486"/>
      <c r="W1095" s="487"/>
      <c r="X1095" s="486"/>
      <c r="Y1095" s="487"/>
      <c r="Z1095" s="486"/>
      <c r="AA1095" s="487"/>
    </row>
    <row r="1096" spans="2:27" x14ac:dyDescent="0.2">
      <c r="B1096" s="406"/>
      <c r="C1096" s="372"/>
      <c r="D1096" s="372"/>
      <c r="E1096" s="486"/>
      <c r="F1096" s="487"/>
      <c r="G1096" s="486"/>
      <c r="H1096" s="487"/>
      <c r="I1096" s="486"/>
      <c r="J1096" s="487"/>
      <c r="K1096" s="486"/>
      <c r="L1096" s="487"/>
      <c r="M1096" s="486"/>
      <c r="N1096" s="487"/>
      <c r="O1096" s="486"/>
      <c r="P1096" s="487"/>
      <c r="Q1096" s="486"/>
      <c r="R1096" s="487"/>
      <c r="S1096" s="486"/>
      <c r="T1096" s="487"/>
      <c r="U1096" s="486"/>
      <c r="V1096" s="487"/>
      <c r="W1096" s="486"/>
      <c r="X1096" s="487"/>
      <c r="Y1096" s="486"/>
      <c r="Z1096" s="487"/>
      <c r="AA1096" s="402"/>
    </row>
    <row r="1097" spans="2:27" x14ac:dyDescent="0.2">
      <c r="B1097" s="405"/>
      <c r="C1097" s="372"/>
      <c r="D1097" s="372"/>
      <c r="E1097" s="402"/>
      <c r="F1097" s="486"/>
      <c r="G1097" s="487"/>
      <c r="H1097" s="486"/>
      <c r="I1097" s="487"/>
      <c r="J1097" s="486"/>
      <c r="K1097" s="487"/>
      <c r="L1097" s="486"/>
      <c r="M1097" s="487"/>
      <c r="N1097" s="486"/>
      <c r="O1097" s="487"/>
      <c r="P1097" s="486"/>
      <c r="Q1097" s="487"/>
      <c r="R1097" s="486"/>
      <c r="S1097" s="487"/>
      <c r="T1097" s="486"/>
      <c r="U1097" s="487"/>
      <c r="V1097" s="486"/>
      <c r="W1097" s="487"/>
      <c r="X1097" s="486"/>
      <c r="Y1097" s="487"/>
      <c r="Z1097" s="486"/>
      <c r="AA1097" s="487"/>
    </row>
    <row r="1098" spans="2:27" x14ac:dyDescent="0.2">
      <c r="B1098" s="406"/>
      <c r="C1098" s="372"/>
      <c r="D1098" s="372"/>
      <c r="E1098" s="486"/>
      <c r="F1098" s="487"/>
      <c r="G1098" s="486"/>
      <c r="H1098" s="487"/>
      <c r="I1098" s="486"/>
      <c r="J1098" s="487"/>
      <c r="K1098" s="486"/>
      <c r="L1098" s="487"/>
      <c r="M1098" s="486"/>
      <c r="N1098" s="487"/>
      <c r="O1098" s="486"/>
      <c r="P1098" s="487"/>
      <c r="Q1098" s="486"/>
      <c r="R1098" s="487"/>
      <c r="S1098" s="486"/>
      <c r="T1098" s="487"/>
      <c r="U1098" s="486"/>
      <c r="V1098" s="487"/>
      <c r="W1098" s="486"/>
      <c r="X1098" s="487"/>
      <c r="Y1098" s="486"/>
      <c r="Z1098" s="487"/>
      <c r="AA1098" s="402"/>
    </row>
    <row r="1099" spans="2:27" x14ac:dyDescent="0.2">
      <c r="B1099" s="405"/>
      <c r="C1099" s="372"/>
      <c r="D1099" s="372"/>
      <c r="E1099" s="402"/>
      <c r="F1099" s="486"/>
      <c r="G1099" s="487"/>
      <c r="H1099" s="486"/>
      <c r="I1099" s="487"/>
      <c r="J1099" s="486"/>
      <c r="K1099" s="487"/>
      <c r="L1099" s="486"/>
      <c r="M1099" s="487"/>
      <c r="N1099" s="486"/>
      <c r="O1099" s="487"/>
      <c r="P1099" s="486"/>
      <c r="Q1099" s="487"/>
      <c r="R1099" s="486"/>
      <c r="S1099" s="487"/>
      <c r="T1099" s="486"/>
      <c r="U1099" s="487"/>
      <c r="V1099" s="486"/>
      <c r="W1099" s="487"/>
      <c r="X1099" s="486"/>
      <c r="Y1099" s="487"/>
      <c r="Z1099" s="486"/>
      <c r="AA1099" s="487"/>
    </row>
    <row r="1100" spans="2:27" x14ac:dyDescent="0.2">
      <c r="B1100" s="406"/>
      <c r="C1100" s="372"/>
      <c r="D1100" s="372"/>
      <c r="E1100" s="486"/>
      <c r="F1100" s="487"/>
      <c r="G1100" s="486"/>
      <c r="H1100" s="487"/>
      <c r="I1100" s="486"/>
      <c r="J1100" s="487"/>
      <c r="K1100" s="486"/>
      <c r="L1100" s="487"/>
      <c r="M1100" s="486"/>
      <c r="N1100" s="487"/>
      <c r="O1100" s="486"/>
      <c r="P1100" s="487"/>
      <c r="Q1100" s="486"/>
      <c r="R1100" s="487"/>
      <c r="S1100" s="486"/>
      <c r="T1100" s="487"/>
      <c r="U1100" s="486"/>
      <c r="V1100" s="487"/>
      <c r="W1100" s="486"/>
      <c r="X1100" s="487"/>
      <c r="Y1100" s="486"/>
      <c r="Z1100" s="487"/>
      <c r="AA1100" s="402"/>
    </row>
    <row r="1101" spans="2:27" x14ac:dyDescent="0.2">
      <c r="B1101" s="405"/>
      <c r="C1101" s="372"/>
      <c r="D1101" s="372"/>
      <c r="E1101" s="402"/>
      <c r="F1101" s="486"/>
      <c r="G1101" s="487"/>
      <c r="H1101" s="486"/>
      <c r="I1101" s="487"/>
      <c r="J1101" s="486"/>
      <c r="K1101" s="487"/>
      <c r="L1101" s="486"/>
      <c r="M1101" s="487"/>
      <c r="N1101" s="486"/>
      <c r="O1101" s="487"/>
      <c r="P1101" s="486"/>
      <c r="Q1101" s="487"/>
      <c r="R1101" s="486"/>
      <c r="S1101" s="487"/>
      <c r="T1101" s="486"/>
      <c r="U1101" s="487"/>
      <c r="V1101" s="486"/>
      <c r="W1101" s="487"/>
      <c r="X1101" s="486"/>
      <c r="Y1101" s="487"/>
      <c r="Z1101" s="486"/>
      <c r="AA1101" s="487"/>
    </row>
    <row r="1102" spans="2:27" x14ac:dyDescent="0.2">
      <c r="B1102" s="406"/>
      <c r="C1102" s="372"/>
      <c r="D1102" s="372"/>
      <c r="E1102" s="486"/>
      <c r="F1102" s="487"/>
      <c r="G1102" s="486"/>
      <c r="H1102" s="487"/>
      <c r="I1102" s="486"/>
      <c r="J1102" s="487"/>
      <c r="K1102" s="486"/>
      <c r="L1102" s="487"/>
      <c r="M1102" s="486"/>
      <c r="N1102" s="487"/>
      <c r="O1102" s="486"/>
      <c r="P1102" s="487"/>
      <c r="Q1102" s="486"/>
      <c r="R1102" s="487"/>
      <c r="S1102" s="486"/>
      <c r="T1102" s="487"/>
      <c r="U1102" s="486"/>
      <c r="V1102" s="487"/>
      <c r="W1102" s="486"/>
      <c r="X1102" s="487"/>
      <c r="Y1102" s="486"/>
      <c r="Z1102" s="487"/>
      <c r="AA1102" s="402"/>
    </row>
    <row r="1103" spans="2:27" x14ac:dyDescent="0.2">
      <c r="B1103" s="405"/>
      <c r="C1103" s="372"/>
      <c r="D1103" s="372"/>
      <c r="E1103" s="402"/>
      <c r="F1103" s="486"/>
      <c r="G1103" s="487"/>
      <c r="H1103" s="486"/>
      <c r="I1103" s="487"/>
      <c r="J1103" s="486"/>
      <c r="K1103" s="487"/>
      <c r="L1103" s="486"/>
      <c r="M1103" s="487"/>
      <c r="N1103" s="486"/>
      <c r="O1103" s="487"/>
      <c r="P1103" s="486"/>
      <c r="Q1103" s="487"/>
      <c r="R1103" s="486"/>
      <c r="S1103" s="487"/>
      <c r="T1103" s="486"/>
      <c r="U1103" s="487"/>
      <c r="V1103" s="486"/>
      <c r="W1103" s="487"/>
      <c r="X1103" s="486"/>
      <c r="Y1103" s="487"/>
      <c r="Z1103" s="486"/>
      <c r="AA1103" s="487"/>
    </row>
    <row r="1104" spans="2:27" x14ac:dyDescent="0.2">
      <c r="B1104" s="406"/>
      <c r="C1104" s="372"/>
      <c r="D1104" s="372"/>
      <c r="E1104" s="486"/>
      <c r="F1104" s="487"/>
      <c r="G1104" s="486"/>
      <c r="H1104" s="487"/>
      <c r="I1104" s="486"/>
      <c r="J1104" s="487"/>
      <c r="K1104" s="486"/>
      <c r="L1104" s="487"/>
      <c r="M1104" s="486"/>
      <c r="N1104" s="487"/>
      <c r="O1104" s="486"/>
      <c r="P1104" s="487"/>
      <c r="Q1104" s="486"/>
      <c r="R1104" s="487"/>
      <c r="S1104" s="486"/>
      <c r="T1104" s="487"/>
      <c r="U1104" s="486"/>
      <c r="V1104" s="487"/>
      <c r="W1104" s="486"/>
      <c r="X1104" s="487"/>
      <c r="Y1104" s="486"/>
      <c r="Z1104" s="487"/>
      <c r="AA1104" s="402"/>
    </row>
    <row r="1105" spans="2:27" x14ac:dyDescent="0.2">
      <c r="B1105" s="405"/>
      <c r="C1105" s="372"/>
      <c r="D1105" s="372"/>
      <c r="E1105" s="402"/>
      <c r="F1105" s="486"/>
      <c r="G1105" s="487"/>
      <c r="H1105" s="486"/>
      <c r="I1105" s="487"/>
      <c r="J1105" s="486"/>
      <c r="K1105" s="487"/>
      <c r="L1105" s="486"/>
      <c r="M1105" s="487"/>
      <c r="N1105" s="486"/>
      <c r="O1105" s="487"/>
      <c r="P1105" s="486"/>
      <c r="Q1105" s="487"/>
      <c r="R1105" s="486"/>
      <c r="S1105" s="487"/>
      <c r="T1105" s="486"/>
      <c r="U1105" s="487"/>
      <c r="V1105" s="486"/>
      <c r="W1105" s="487"/>
      <c r="X1105" s="486"/>
      <c r="Y1105" s="487"/>
      <c r="Z1105" s="486"/>
      <c r="AA1105" s="487"/>
    </row>
    <row r="1106" spans="2:27" x14ac:dyDescent="0.2">
      <c r="B1106" s="406"/>
      <c r="C1106" s="372"/>
      <c r="D1106" s="372"/>
      <c r="E1106" s="486"/>
      <c r="F1106" s="487"/>
      <c r="G1106" s="486"/>
      <c r="H1106" s="487"/>
      <c r="I1106" s="486"/>
      <c r="J1106" s="487"/>
      <c r="K1106" s="486"/>
      <c r="L1106" s="487"/>
      <c r="M1106" s="486"/>
      <c r="N1106" s="487"/>
      <c r="O1106" s="486"/>
      <c r="P1106" s="487"/>
      <c r="Q1106" s="486"/>
      <c r="R1106" s="487"/>
      <c r="S1106" s="486"/>
      <c r="T1106" s="487"/>
      <c r="U1106" s="486"/>
      <c r="V1106" s="487"/>
      <c r="W1106" s="486"/>
      <c r="X1106" s="487"/>
      <c r="Y1106" s="486"/>
      <c r="Z1106" s="487"/>
      <c r="AA1106" s="402"/>
    </row>
    <row r="1107" spans="2:27" x14ac:dyDescent="0.2">
      <c r="B1107" s="405"/>
      <c r="C1107" s="372"/>
      <c r="D1107" s="372"/>
      <c r="E1107" s="402"/>
      <c r="F1107" s="486"/>
      <c r="G1107" s="487"/>
      <c r="H1107" s="486"/>
      <c r="I1107" s="487"/>
      <c r="J1107" s="486"/>
      <c r="K1107" s="487"/>
      <c r="L1107" s="486"/>
      <c r="M1107" s="487"/>
      <c r="N1107" s="486"/>
      <c r="O1107" s="487"/>
      <c r="P1107" s="486"/>
      <c r="Q1107" s="487"/>
      <c r="R1107" s="486"/>
      <c r="S1107" s="487"/>
      <c r="T1107" s="486"/>
      <c r="U1107" s="487"/>
      <c r="V1107" s="486"/>
      <c r="W1107" s="487"/>
      <c r="X1107" s="486"/>
      <c r="Y1107" s="487"/>
      <c r="Z1107" s="486"/>
      <c r="AA1107" s="487"/>
    </row>
    <row r="1108" spans="2:27" x14ac:dyDescent="0.2">
      <c r="B1108" s="406"/>
      <c r="C1108" s="372"/>
      <c r="D1108" s="372"/>
      <c r="E1108" s="486"/>
      <c r="F1108" s="487"/>
      <c r="G1108" s="486"/>
      <c r="H1108" s="487"/>
      <c r="I1108" s="486"/>
      <c r="J1108" s="487"/>
      <c r="K1108" s="486"/>
      <c r="L1108" s="487"/>
      <c r="M1108" s="486"/>
      <c r="N1108" s="487"/>
      <c r="O1108" s="486"/>
      <c r="P1108" s="487"/>
      <c r="Q1108" s="486"/>
      <c r="R1108" s="487"/>
      <c r="S1108" s="486"/>
      <c r="T1108" s="487"/>
      <c r="U1108" s="486"/>
      <c r="V1108" s="487"/>
      <c r="W1108" s="486"/>
      <c r="X1108" s="487"/>
      <c r="Y1108" s="486"/>
      <c r="Z1108" s="487"/>
      <c r="AA1108" s="402"/>
    </row>
    <row r="1109" spans="2:27" x14ac:dyDescent="0.2">
      <c r="B1109" s="405"/>
      <c r="C1109" s="372"/>
      <c r="D1109" s="372"/>
      <c r="E1109" s="402"/>
      <c r="F1109" s="486"/>
      <c r="G1109" s="487"/>
      <c r="H1109" s="486"/>
      <c r="I1109" s="487"/>
      <c r="J1109" s="486"/>
      <c r="K1109" s="487"/>
      <c r="L1109" s="486"/>
      <c r="M1109" s="487"/>
      <c r="N1109" s="486"/>
      <c r="O1109" s="487"/>
      <c r="P1109" s="486"/>
      <c r="Q1109" s="487"/>
      <c r="R1109" s="486"/>
      <c r="S1109" s="487"/>
      <c r="T1109" s="486"/>
      <c r="U1109" s="487"/>
      <c r="V1109" s="486"/>
      <c r="W1109" s="487"/>
      <c r="X1109" s="486"/>
      <c r="Y1109" s="487"/>
      <c r="Z1109" s="486"/>
      <c r="AA1109" s="487"/>
    </row>
    <row r="1110" spans="2:27" x14ac:dyDescent="0.2">
      <c r="B1110" s="406"/>
      <c r="C1110" s="372"/>
      <c r="D1110" s="372"/>
      <c r="E1110" s="486"/>
      <c r="F1110" s="487"/>
      <c r="G1110" s="486"/>
      <c r="H1110" s="487"/>
      <c r="I1110" s="486"/>
      <c r="J1110" s="487"/>
      <c r="K1110" s="486"/>
      <c r="L1110" s="487"/>
      <c r="M1110" s="486"/>
      <c r="N1110" s="487"/>
      <c r="O1110" s="486"/>
      <c r="P1110" s="487"/>
      <c r="Q1110" s="486"/>
      <c r="R1110" s="487"/>
      <c r="S1110" s="486"/>
      <c r="T1110" s="487"/>
      <c r="U1110" s="486"/>
      <c r="V1110" s="487"/>
      <c r="W1110" s="486"/>
      <c r="X1110" s="487"/>
      <c r="Y1110" s="486"/>
      <c r="Z1110" s="487"/>
      <c r="AA1110" s="402"/>
    </row>
    <row r="1111" spans="2:27" x14ac:dyDescent="0.2">
      <c r="B1111" s="405"/>
      <c r="C1111" s="372"/>
      <c r="D1111" s="372"/>
      <c r="E1111" s="402"/>
      <c r="F1111" s="486"/>
      <c r="G1111" s="487"/>
      <c r="H1111" s="486"/>
      <c r="I1111" s="487"/>
      <c r="J1111" s="486"/>
      <c r="K1111" s="487"/>
      <c r="L1111" s="486"/>
      <c r="M1111" s="487"/>
      <c r="N1111" s="486"/>
      <c r="O1111" s="487"/>
      <c r="P1111" s="486"/>
      <c r="Q1111" s="487"/>
      <c r="R1111" s="486"/>
      <c r="S1111" s="487"/>
      <c r="T1111" s="486"/>
      <c r="U1111" s="487"/>
      <c r="V1111" s="486"/>
      <c r="W1111" s="487"/>
      <c r="X1111" s="486"/>
      <c r="Y1111" s="487"/>
      <c r="Z1111" s="486"/>
      <c r="AA1111" s="487"/>
    </row>
    <row r="1112" spans="2:27" x14ac:dyDescent="0.2">
      <c r="B1112" s="406"/>
      <c r="C1112" s="372"/>
      <c r="D1112" s="372"/>
      <c r="E1112" s="486"/>
      <c r="F1112" s="487"/>
      <c r="G1112" s="486"/>
      <c r="H1112" s="487"/>
      <c r="I1112" s="486"/>
      <c r="J1112" s="487"/>
      <c r="K1112" s="486"/>
      <c r="L1112" s="487"/>
      <c r="M1112" s="486"/>
      <c r="N1112" s="487"/>
      <c r="O1112" s="486"/>
      <c r="P1112" s="487"/>
      <c r="Q1112" s="486"/>
      <c r="R1112" s="487"/>
      <c r="S1112" s="486"/>
      <c r="T1112" s="487"/>
      <c r="U1112" s="486"/>
      <c r="V1112" s="487"/>
      <c r="W1112" s="486"/>
      <c r="X1112" s="487"/>
      <c r="Y1112" s="486"/>
      <c r="Z1112" s="487"/>
      <c r="AA1112" s="402"/>
    </row>
    <row r="1113" spans="2:27" x14ac:dyDescent="0.2">
      <c r="B1113" s="405"/>
      <c r="C1113" s="372"/>
      <c r="D1113" s="372"/>
      <c r="E1113" s="402"/>
      <c r="F1113" s="486"/>
      <c r="G1113" s="487"/>
      <c r="H1113" s="486"/>
      <c r="I1113" s="487"/>
      <c r="J1113" s="486"/>
      <c r="K1113" s="487"/>
      <c r="L1113" s="486"/>
      <c r="M1113" s="487"/>
      <c r="N1113" s="486"/>
      <c r="O1113" s="487"/>
      <c r="P1113" s="486"/>
      <c r="Q1113" s="487"/>
      <c r="R1113" s="486"/>
      <c r="S1113" s="487"/>
      <c r="T1113" s="486"/>
      <c r="U1113" s="487"/>
      <c r="V1113" s="486"/>
      <c r="W1113" s="487"/>
      <c r="X1113" s="486"/>
      <c r="Y1113" s="487"/>
      <c r="Z1113" s="486"/>
      <c r="AA1113" s="487"/>
    </row>
    <row r="1114" spans="2:27" x14ac:dyDescent="0.2">
      <c r="B1114" s="406"/>
      <c r="C1114" s="372"/>
      <c r="D1114" s="372"/>
      <c r="E1114" s="486"/>
      <c r="F1114" s="487"/>
      <c r="G1114" s="486"/>
      <c r="H1114" s="487"/>
      <c r="I1114" s="486"/>
      <c r="J1114" s="487"/>
      <c r="K1114" s="486"/>
      <c r="L1114" s="487"/>
      <c r="M1114" s="486"/>
      <c r="N1114" s="487"/>
      <c r="O1114" s="486"/>
      <c r="P1114" s="487"/>
      <c r="Q1114" s="486"/>
      <c r="R1114" s="487"/>
      <c r="S1114" s="486"/>
      <c r="T1114" s="487"/>
      <c r="U1114" s="486"/>
      <c r="V1114" s="487"/>
      <c r="W1114" s="486"/>
      <c r="X1114" s="487"/>
      <c r="Y1114" s="486"/>
      <c r="Z1114" s="487"/>
      <c r="AA1114" s="402"/>
    </row>
    <row r="1115" spans="2:27" x14ac:dyDescent="0.2">
      <c r="B1115" s="405"/>
      <c r="C1115" s="372"/>
      <c r="D1115" s="372"/>
      <c r="E1115" s="402"/>
      <c r="F1115" s="486"/>
      <c r="G1115" s="487"/>
      <c r="H1115" s="486"/>
      <c r="I1115" s="487"/>
      <c r="J1115" s="486"/>
      <c r="K1115" s="487"/>
      <c r="L1115" s="486"/>
      <c r="M1115" s="487"/>
      <c r="N1115" s="486"/>
      <c r="O1115" s="487"/>
      <c r="P1115" s="486"/>
      <c r="Q1115" s="487"/>
      <c r="R1115" s="486"/>
      <c r="S1115" s="487"/>
      <c r="T1115" s="486"/>
      <c r="U1115" s="487"/>
      <c r="V1115" s="486"/>
      <c r="W1115" s="487"/>
      <c r="X1115" s="486"/>
      <c r="Y1115" s="487"/>
      <c r="Z1115" s="486"/>
      <c r="AA1115" s="487"/>
    </row>
    <row r="1116" spans="2:27" x14ac:dyDescent="0.2">
      <c r="B1116" s="406"/>
      <c r="C1116" s="372"/>
      <c r="D1116" s="372"/>
      <c r="E1116" s="486"/>
      <c r="F1116" s="487"/>
      <c r="G1116" s="486"/>
      <c r="H1116" s="487"/>
      <c r="I1116" s="486"/>
      <c r="J1116" s="487"/>
      <c r="K1116" s="486"/>
      <c r="L1116" s="487"/>
      <c r="M1116" s="486"/>
      <c r="N1116" s="487"/>
      <c r="O1116" s="486"/>
      <c r="P1116" s="487"/>
      <c r="Q1116" s="486"/>
      <c r="R1116" s="487"/>
      <c r="S1116" s="486"/>
      <c r="T1116" s="487"/>
      <c r="U1116" s="486"/>
      <c r="V1116" s="487"/>
      <c r="W1116" s="486"/>
      <c r="X1116" s="487"/>
      <c r="Y1116" s="486"/>
      <c r="Z1116" s="487"/>
      <c r="AA1116" s="402"/>
    </row>
    <row r="1117" spans="2:27" x14ac:dyDescent="0.2">
      <c r="B1117" s="405"/>
      <c r="C1117" s="372"/>
      <c r="D1117" s="372"/>
      <c r="E1117" s="402"/>
      <c r="F1117" s="486"/>
      <c r="G1117" s="487"/>
      <c r="H1117" s="486"/>
      <c r="I1117" s="487"/>
      <c r="J1117" s="486"/>
      <c r="K1117" s="487"/>
      <c r="L1117" s="486"/>
      <c r="M1117" s="487"/>
      <c r="N1117" s="486"/>
      <c r="O1117" s="487"/>
      <c r="P1117" s="486"/>
      <c r="Q1117" s="487"/>
      <c r="R1117" s="486"/>
      <c r="S1117" s="487"/>
      <c r="T1117" s="486"/>
      <c r="U1117" s="487"/>
      <c r="V1117" s="486"/>
      <c r="W1117" s="487"/>
      <c r="X1117" s="486"/>
      <c r="Y1117" s="487"/>
      <c r="Z1117" s="486"/>
      <c r="AA1117" s="487"/>
    </row>
    <row r="1118" spans="2:27" x14ac:dyDescent="0.2">
      <c r="B1118" s="406"/>
      <c r="C1118" s="372"/>
      <c r="D1118" s="372"/>
      <c r="E1118" s="486"/>
      <c r="F1118" s="487"/>
      <c r="G1118" s="486"/>
      <c r="H1118" s="487"/>
      <c r="I1118" s="486"/>
      <c r="J1118" s="487"/>
      <c r="K1118" s="486"/>
      <c r="L1118" s="487"/>
      <c r="M1118" s="486"/>
      <c r="N1118" s="487"/>
      <c r="O1118" s="486"/>
      <c r="P1118" s="487"/>
      <c r="Q1118" s="486"/>
      <c r="R1118" s="487"/>
      <c r="S1118" s="486"/>
      <c r="T1118" s="487"/>
      <c r="U1118" s="486"/>
      <c r="V1118" s="487"/>
      <c r="W1118" s="486"/>
      <c r="X1118" s="487"/>
      <c r="Y1118" s="486"/>
      <c r="Z1118" s="487"/>
      <c r="AA1118" s="402"/>
    </row>
    <row r="1119" spans="2:27" x14ac:dyDescent="0.2">
      <c r="B1119" s="405"/>
      <c r="C1119" s="372"/>
      <c r="D1119" s="372"/>
      <c r="E1119" s="402"/>
      <c r="F1119" s="486"/>
      <c r="G1119" s="487"/>
      <c r="H1119" s="486"/>
      <c r="I1119" s="487"/>
      <c r="J1119" s="486"/>
      <c r="K1119" s="487"/>
      <c r="L1119" s="486"/>
      <c r="M1119" s="487"/>
      <c r="N1119" s="486"/>
      <c r="O1119" s="487"/>
      <c r="P1119" s="486"/>
      <c r="Q1119" s="487"/>
      <c r="R1119" s="486"/>
      <c r="S1119" s="487"/>
      <c r="T1119" s="486"/>
      <c r="U1119" s="487"/>
      <c r="V1119" s="486"/>
      <c r="W1119" s="487"/>
      <c r="X1119" s="486"/>
      <c r="Y1119" s="487"/>
      <c r="Z1119" s="486"/>
      <c r="AA1119" s="487"/>
    </row>
    <row r="1120" spans="2:27" x14ac:dyDescent="0.2">
      <c r="B1120" s="406"/>
      <c r="C1120" s="372"/>
      <c r="D1120" s="372"/>
      <c r="E1120" s="486"/>
      <c r="F1120" s="487"/>
      <c r="G1120" s="486"/>
      <c r="H1120" s="487"/>
      <c r="I1120" s="486"/>
      <c r="J1120" s="487"/>
      <c r="K1120" s="486"/>
      <c r="L1120" s="487"/>
      <c r="M1120" s="486"/>
      <c r="N1120" s="487"/>
      <c r="O1120" s="486"/>
      <c r="P1120" s="487"/>
      <c r="Q1120" s="486"/>
      <c r="R1120" s="487"/>
      <c r="S1120" s="486"/>
      <c r="T1120" s="487"/>
      <c r="U1120" s="486"/>
      <c r="V1120" s="487"/>
      <c r="W1120" s="486"/>
      <c r="X1120" s="487"/>
      <c r="Y1120" s="486"/>
      <c r="Z1120" s="487"/>
      <c r="AA1120" s="402"/>
    </row>
    <row r="1121" spans="2:27" x14ac:dyDescent="0.2">
      <c r="B1121" s="405"/>
      <c r="C1121" s="372"/>
      <c r="D1121" s="372"/>
      <c r="E1121" s="402"/>
      <c r="F1121" s="486"/>
      <c r="G1121" s="487"/>
      <c r="H1121" s="486"/>
      <c r="I1121" s="487"/>
      <c r="J1121" s="486"/>
      <c r="K1121" s="487"/>
      <c r="L1121" s="486"/>
      <c r="M1121" s="487"/>
      <c r="N1121" s="486"/>
      <c r="O1121" s="487"/>
      <c r="P1121" s="486"/>
      <c r="Q1121" s="487"/>
      <c r="R1121" s="486"/>
      <c r="S1121" s="487"/>
      <c r="T1121" s="486"/>
      <c r="U1121" s="487"/>
      <c r="V1121" s="486"/>
      <c r="W1121" s="487"/>
      <c r="X1121" s="486"/>
      <c r="Y1121" s="487"/>
      <c r="Z1121" s="486"/>
      <c r="AA1121" s="487"/>
    </row>
    <row r="1122" spans="2:27" x14ac:dyDescent="0.2">
      <c r="B1122" s="406"/>
      <c r="C1122" s="372"/>
      <c r="D1122" s="372"/>
      <c r="E1122" s="486"/>
      <c r="F1122" s="487"/>
      <c r="G1122" s="486"/>
      <c r="H1122" s="487"/>
      <c r="I1122" s="486"/>
      <c r="J1122" s="487"/>
      <c r="K1122" s="486"/>
      <c r="L1122" s="487"/>
      <c r="M1122" s="486"/>
      <c r="N1122" s="487"/>
      <c r="O1122" s="486"/>
      <c r="P1122" s="487"/>
      <c r="Q1122" s="486"/>
      <c r="R1122" s="487"/>
      <c r="S1122" s="486"/>
      <c r="T1122" s="487"/>
      <c r="U1122" s="486"/>
      <c r="V1122" s="487"/>
      <c r="W1122" s="486"/>
      <c r="X1122" s="487"/>
      <c r="Y1122" s="486"/>
      <c r="Z1122" s="487"/>
      <c r="AA1122" s="402"/>
    </row>
    <row r="1123" spans="2:27" x14ac:dyDescent="0.2">
      <c r="B1123" s="405"/>
      <c r="C1123" s="372"/>
      <c r="D1123" s="372"/>
      <c r="E1123" s="402"/>
      <c r="F1123" s="486"/>
      <c r="G1123" s="487"/>
      <c r="H1123" s="486"/>
      <c r="I1123" s="487"/>
      <c r="J1123" s="486"/>
      <c r="K1123" s="487"/>
      <c r="L1123" s="486"/>
      <c r="M1123" s="487"/>
      <c r="N1123" s="486"/>
      <c r="O1123" s="487"/>
      <c r="P1123" s="486"/>
      <c r="Q1123" s="487"/>
      <c r="R1123" s="486"/>
      <c r="S1123" s="487"/>
      <c r="T1123" s="486"/>
      <c r="U1123" s="487"/>
      <c r="V1123" s="486"/>
      <c r="W1123" s="487"/>
      <c r="X1123" s="486"/>
      <c r="Y1123" s="487"/>
      <c r="Z1123" s="486"/>
      <c r="AA1123" s="487"/>
    </row>
    <row r="1124" spans="2:27" x14ac:dyDescent="0.2">
      <c r="B1124" s="406"/>
      <c r="C1124" s="372"/>
      <c r="D1124" s="372"/>
      <c r="E1124" s="486"/>
      <c r="F1124" s="487"/>
      <c r="G1124" s="486"/>
      <c r="H1124" s="487"/>
      <c r="I1124" s="486"/>
      <c r="J1124" s="487"/>
      <c r="K1124" s="486"/>
      <c r="L1124" s="487"/>
      <c r="M1124" s="486"/>
      <c r="N1124" s="487"/>
      <c r="O1124" s="486"/>
      <c r="P1124" s="487"/>
      <c r="Q1124" s="486"/>
      <c r="R1124" s="487"/>
      <c r="S1124" s="486"/>
      <c r="T1124" s="487"/>
      <c r="U1124" s="486"/>
      <c r="V1124" s="487"/>
      <c r="W1124" s="486"/>
      <c r="X1124" s="487"/>
      <c r="Y1124" s="486"/>
      <c r="Z1124" s="487"/>
      <c r="AA1124" s="402"/>
    </row>
    <row r="1125" spans="2:27" x14ac:dyDescent="0.2">
      <c r="B1125" s="405"/>
      <c r="C1125" s="372"/>
      <c r="D1125" s="372"/>
      <c r="E1125" s="402"/>
      <c r="F1125" s="486"/>
      <c r="G1125" s="487"/>
      <c r="H1125" s="486"/>
      <c r="I1125" s="487"/>
      <c r="J1125" s="486"/>
      <c r="K1125" s="487"/>
      <c r="L1125" s="486"/>
      <c r="M1125" s="487"/>
      <c r="N1125" s="486"/>
      <c r="O1125" s="487"/>
      <c r="P1125" s="486"/>
      <c r="Q1125" s="487"/>
      <c r="R1125" s="486"/>
      <c r="S1125" s="487"/>
      <c r="T1125" s="486"/>
      <c r="U1125" s="487"/>
      <c r="V1125" s="486"/>
      <c r="W1125" s="487"/>
      <c r="X1125" s="486"/>
      <c r="Y1125" s="487"/>
      <c r="Z1125" s="486"/>
      <c r="AA1125" s="487"/>
    </row>
    <row r="1126" spans="2:27" x14ac:dyDescent="0.2">
      <c r="B1126" s="406"/>
      <c r="C1126" s="372"/>
      <c r="D1126" s="372"/>
      <c r="E1126" s="486"/>
      <c r="F1126" s="487"/>
      <c r="G1126" s="486"/>
      <c r="H1126" s="487"/>
      <c r="I1126" s="486"/>
      <c r="J1126" s="487"/>
      <c r="K1126" s="486"/>
      <c r="L1126" s="487"/>
      <c r="M1126" s="486"/>
      <c r="N1126" s="487"/>
      <c r="O1126" s="486"/>
      <c r="P1126" s="487"/>
      <c r="Q1126" s="486"/>
      <c r="R1126" s="487"/>
      <c r="S1126" s="486"/>
      <c r="T1126" s="487"/>
      <c r="U1126" s="486"/>
      <c r="V1126" s="487"/>
      <c r="W1126" s="486"/>
      <c r="X1126" s="487"/>
      <c r="Y1126" s="486"/>
      <c r="Z1126" s="487"/>
      <c r="AA1126" s="402"/>
    </row>
    <row r="1127" spans="2:27" x14ac:dyDescent="0.2">
      <c r="B1127" s="405"/>
      <c r="C1127" s="372"/>
      <c r="D1127" s="372"/>
      <c r="E1127" s="402"/>
      <c r="F1127" s="486"/>
      <c r="G1127" s="487"/>
      <c r="H1127" s="486"/>
      <c r="I1127" s="487"/>
      <c r="J1127" s="486"/>
      <c r="K1127" s="487"/>
      <c r="L1127" s="486"/>
      <c r="M1127" s="487"/>
      <c r="N1127" s="486"/>
      <c r="O1127" s="487"/>
      <c r="P1127" s="486"/>
      <c r="Q1127" s="487"/>
      <c r="R1127" s="486"/>
      <c r="S1127" s="487"/>
      <c r="T1127" s="486"/>
      <c r="U1127" s="487"/>
      <c r="V1127" s="486"/>
      <c r="W1127" s="487"/>
      <c r="X1127" s="486"/>
      <c r="Y1127" s="487"/>
      <c r="Z1127" s="486"/>
      <c r="AA1127" s="487"/>
    </row>
    <row r="1128" spans="2:27" x14ac:dyDescent="0.2">
      <c r="B1128" s="406"/>
      <c r="C1128" s="372"/>
      <c r="D1128" s="372"/>
      <c r="E1128" s="486"/>
      <c r="F1128" s="487"/>
      <c r="G1128" s="486"/>
      <c r="H1128" s="487"/>
      <c r="I1128" s="486"/>
      <c r="J1128" s="487"/>
      <c r="K1128" s="486"/>
      <c r="L1128" s="487"/>
      <c r="M1128" s="486"/>
      <c r="N1128" s="487"/>
      <c r="O1128" s="486"/>
      <c r="P1128" s="487"/>
      <c r="Q1128" s="486"/>
      <c r="R1128" s="487"/>
      <c r="S1128" s="486"/>
      <c r="T1128" s="487"/>
      <c r="U1128" s="486"/>
      <c r="V1128" s="487"/>
      <c r="W1128" s="486"/>
      <c r="X1128" s="487"/>
      <c r="Y1128" s="486"/>
      <c r="Z1128" s="487"/>
      <c r="AA1128" s="402"/>
    </row>
    <row r="1129" spans="2:27" x14ac:dyDescent="0.2">
      <c r="B1129" s="405"/>
      <c r="C1129" s="372"/>
      <c r="D1129" s="372"/>
      <c r="E1129" s="402"/>
      <c r="F1129" s="486"/>
      <c r="G1129" s="487"/>
      <c r="H1129" s="486"/>
      <c r="I1129" s="487"/>
      <c r="J1129" s="486"/>
      <c r="K1129" s="487"/>
      <c r="L1129" s="486"/>
      <c r="M1129" s="487"/>
      <c r="N1129" s="486"/>
      <c r="O1129" s="487"/>
      <c r="P1129" s="486"/>
      <c r="Q1129" s="487"/>
      <c r="R1129" s="486"/>
      <c r="S1129" s="487"/>
      <c r="T1129" s="486"/>
      <c r="U1129" s="487"/>
      <c r="V1129" s="486"/>
      <c r="W1129" s="487"/>
      <c r="X1129" s="486"/>
      <c r="Y1129" s="487"/>
      <c r="Z1129" s="486"/>
      <c r="AA1129" s="487"/>
    </row>
    <row r="1130" spans="2:27" x14ac:dyDescent="0.2">
      <c r="B1130" s="406"/>
      <c r="C1130" s="372"/>
      <c r="D1130" s="372"/>
      <c r="E1130" s="486"/>
      <c r="F1130" s="487"/>
      <c r="G1130" s="486"/>
      <c r="H1130" s="487"/>
      <c r="I1130" s="486"/>
      <c r="J1130" s="487"/>
      <c r="K1130" s="486"/>
      <c r="L1130" s="487"/>
      <c r="M1130" s="486"/>
      <c r="N1130" s="487"/>
      <c r="O1130" s="486"/>
      <c r="P1130" s="487"/>
      <c r="Q1130" s="486"/>
      <c r="R1130" s="487"/>
      <c r="S1130" s="486"/>
      <c r="T1130" s="487"/>
      <c r="U1130" s="486"/>
      <c r="V1130" s="487"/>
      <c r="W1130" s="486"/>
      <c r="X1130" s="487"/>
      <c r="Y1130" s="486"/>
      <c r="Z1130" s="487"/>
      <c r="AA1130" s="402"/>
    </row>
    <row r="1131" spans="2:27" x14ac:dyDescent="0.2">
      <c r="B1131" s="405"/>
      <c r="C1131" s="372"/>
      <c r="D1131" s="372"/>
      <c r="E1131" s="402"/>
      <c r="F1131" s="486"/>
      <c r="G1131" s="487"/>
      <c r="H1131" s="486"/>
      <c r="I1131" s="487"/>
      <c r="J1131" s="486"/>
      <c r="K1131" s="487"/>
      <c r="L1131" s="486"/>
      <c r="M1131" s="487"/>
      <c r="N1131" s="486"/>
      <c r="O1131" s="487"/>
      <c r="P1131" s="486"/>
      <c r="Q1131" s="487"/>
      <c r="R1131" s="486"/>
      <c r="S1131" s="487"/>
      <c r="T1131" s="486"/>
      <c r="U1131" s="487"/>
      <c r="V1131" s="486"/>
      <c r="W1131" s="487"/>
      <c r="X1131" s="486"/>
      <c r="Y1131" s="487"/>
      <c r="Z1131" s="486"/>
      <c r="AA1131" s="487"/>
    </row>
    <row r="1132" spans="2:27" x14ac:dyDescent="0.2">
      <c r="B1132" s="406"/>
      <c r="C1132" s="372"/>
      <c r="D1132" s="372"/>
      <c r="E1132" s="486"/>
      <c r="F1132" s="487"/>
      <c r="G1132" s="486"/>
      <c r="H1132" s="487"/>
      <c r="I1132" s="486"/>
      <c r="J1132" s="487"/>
      <c r="K1132" s="486"/>
      <c r="L1132" s="487"/>
      <c r="M1132" s="486"/>
      <c r="N1132" s="487"/>
      <c r="O1132" s="486"/>
      <c r="P1132" s="487"/>
      <c r="Q1132" s="486"/>
      <c r="R1132" s="487"/>
      <c r="S1132" s="486"/>
      <c r="T1132" s="487"/>
      <c r="U1132" s="486"/>
      <c r="V1132" s="487"/>
      <c r="W1132" s="486"/>
      <c r="X1132" s="487"/>
      <c r="Y1132" s="486"/>
      <c r="Z1132" s="487"/>
      <c r="AA1132" s="402"/>
    </row>
    <row r="1133" spans="2:27" x14ac:dyDescent="0.2">
      <c r="B1133" s="405"/>
      <c r="C1133" s="372"/>
      <c r="D1133" s="372"/>
      <c r="E1133" s="402"/>
      <c r="F1133" s="486"/>
      <c r="G1133" s="487"/>
      <c r="H1133" s="486"/>
      <c r="I1133" s="487"/>
      <c r="J1133" s="486"/>
      <c r="K1133" s="487"/>
      <c r="L1133" s="486"/>
      <c r="M1133" s="487"/>
      <c r="N1133" s="486"/>
      <c r="O1133" s="487"/>
      <c r="P1133" s="486"/>
      <c r="Q1133" s="487"/>
      <c r="R1133" s="486"/>
      <c r="S1133" s="487"/>
      <c r="T1133" s="486"/>
      <c r="U1133" s="487"/>
      <c r="V1133" s="486"/>
      <c r="W1133" s="487"/>
      <c r="X1133" s="486"/>
      <c r="Y1133" s="487"/>
      <c r="Z1133" s="486"/>
      <c r="AA1133" s="487"/>
    </row>
    <row r="1134" spans="2:27" x14ac:dyDescent="0.2">
      <c r="B1134" s="406"/>
      <c r="C1134" s="372"/>
      <c r="D1134" s="372"/>
      <c r="E1134" s="486"/>
      <c r="F1134" s="487"/>
      <c r="G1134" s="486"/>
      <c r="H1134" s="487"/>
      <c r="I1134" s="486"/>
      <c r="J1134" s="487"/>
      <c r="K1134" s="486"/>
      <c r="L1134" s="487"/>
      <c r="M1134" s="486"/>
      <c r="N1134" s="487"/>
      <c r="O1134" s="486"/>
      <c r="P1134" s="487"/>
      <c r="Q1134" s="486"/>
      <c r="R1134" s="487"/>
      <c r="S1134" s="486"/>
      <c r="T1134" s="487"/>
      <c r="U1134" s="486"/>
      <c r="V1134" s="487"/>
      <c r="W1134" s="486"/>
      <c r="X1134" s="487"/>
      <c r="Y1134" s="486"/>
      <c r="Z1134" s="487"/>
      <c r="AA1134" s="402"/>
    </row>
    <row r="1135" spans="2:27" x14ac:dyDescent="0.2">
      <c r="B1135" s="405"/>
      <c r="C1135" s="372"/>
      <c r="D1135" s="372"/>
      <c r="E1135" s="402"/>
      <c r="F1135" s="486"/>
      <c r="G1135" s="487"/>
      <c r="H1135" s="486"/>
      <c r="I1135" s="487"/>
      <c r="J1135" s="486"/>
      <c r="K1135" s="487"/>
      <c r="L1135" s="486"/>
      <c r="M1135" s="487"/>
      <c r="N1135" s="486"/>
      <c r="O1135" s="487"/>
      <c r="P1135" s="486"/>
      <c r="Q1135" s="487"/>
      <c r="R1135" s="486"/>
      <c r="S1135" s="487"/>
      <c r="T1135" s="486"/>
      <c r="U1135" s="487"/>
      <c r="V1135" s="486"/>
      <c r="W1135" s="487"/>
      <c r="X1135" s="486"/>
      <c r="Y1135" s="487"/>
      <c r="Z1135" s="486"/>
      <c r="AA1135" s="487"/>
    </row>
    <row r="1136" spans="2:27" x14ac:dyDescent="0.2">
      <c r="B1136" s="406"/>
      <c r="C1136" s="372"/>
      <c r="D1136" s="372"/>
      <c r="E1136" s="486"/>
      <c r="F1136" s="487"/>
      <c r="G1136" s="486"/>
      <c r="H1136" s="487"/>
      <c r="I1136" s="486"/>
      <c r="J1136" s="487"/>
      <c r="K1136" s="486"/>
      <c r="L1136" s="487"/>
      <c r="M1136" s="486"/>
      <c r="N1136" s="487"/>
      <c r="O1136" s="486"/>
      <c r="P1136" s="487"/>
      <c r="Q1136" s="486"/>
      <c r="R1136" s="487"/>
      <c r="S1136" s="486"/>
      <c r="T1136" s="487"/>
      <c r="U1136" s="486"/>
      <c r="V1136" s="487"/>
      <c r="W1136" s="486"/>
      <c r="X1136" s="487"/>
      <c r="Y1136" s="486"/>
      <c r="Z1136" s="487"/>
      <c r="AA1136" s="402"/>
    </row>
    <row r="1137" spans="2:27" x14ac:dyDescent="0.2">
      <c r="B1137" s="405"/>
      <c r="C1137" s="372"/>
      <c r="D1137" s="372"/>
      <c r="E1137" s="402"/>
      <c r="F1137" s="486"/>
      <c r="G1137" s="487"/>
      <c r="H1137" s="486"/>
      <c r="I1137" s="487"/>
      <c r="J1137" s="486"/>
      <c r="K1137" s="487"/>
      <c r="L1137" s="486"/>
      <c r="M1137" s="487"/>
      <c r="N1137" s="486"/>
      <c r="O1137" s="487"/>
      <c r="P1137" s="486"/>
      <c r="Q1137" s="487"/>
      <c r="R1137" s="486"/>
      <c r="S1137" s="487"/>
      <c r="T1137" s="486"/>
      <c r="U1137" s="487"/>
      <c r="V1137" s="486"/>
      <c r="W1137" s="487"/>
      <c r="X1137" s="486"/>
      <c r="Y1137" s="487"/>
      <c r="Z1137" s="486"/>
      <c r="AA1137" s="487"/>
    </row>
    <row r="1138" spans="2:27" x14ac:dyDescent="0.2">
      <c r="B1138" s="406"/>
      <c r="C1138" s="372"/>
      <c r="D1138" s="372"/>
      <c r="E1138" s="486"/>
      <c r="F1138" s="487"/>
      <c r="G1138" s="486"/>
      <c r="H1138" s="487"/>
      <c r="I1138" s="486"/>
      <c r="J1138" s="487"/>
      <c r="K1138" s="486"/>
      <c r="L1138" s="487"/>
      <c r="M1138" s="486"/>
      <c r="N1138" s="487"/>
      <c r="O1138" s="486"/>
      <c r="P1138" s="487"/>
      <c r="Q1138" s="486"/>
      <c r="R1138" s="487"/>
      <c r="S1138" s="486"/>
      <c r="T1138" s="487"/>
      <c r="U1138" s="486"/>
      <c r="V1138" s="487"/>
      <c r="W1138" s="486"/>
      <c r="X1138" s="487"/>
      <c r="Y1138" s="486"/>
      <c r="Z1138" s="487"/>
      <c r="AA1138" s="402"/>
    </row>
    <row r="1139" spans="2:27" x14ac:dyDescent="0.2">
      <c r="B1139" s="405"/>
      <c r="C1139" s="372"/>
      <c r="D1139" s="372"/>
      <c r="E1139" s="402"/>
      <c r="F1139" s="486"/>
      <c r="G1139" s="487"/>
      <c r="H1139" s="486"/>
      <c r="I1139" s="487"/>
      <c r="J1139" s="486"/>
      <c r="K1139" s="487"/>
      <c r="L1139" s="486"/>
      <c r="M1139" s="487"/>
      <c r="N1139" s="486"/>
      <c r="O1139" s="487"/>
      <c r="P1139" s="486"/>
      <c r="Q1139" s="487"/>
      <c r="R1139" s="486"/>
      <c r="S1139" s="487"/>
      <c r="T1139" s="486"/>
      <c r="U1139" s="487"/>
      <c r="V1139" s="486"/>
      <c r="W1139" s="487"/>
      <c r="X1139" s="486"/>
      <c r="Y1139" s="487"/>
      <c r="Z1139" s="486"/>
      <c r="AA1139" s="487"/>
    </row>
    <row r="1140" spans="2:27" x14ac:dyDescent="0.2">
      <c r="B1140" s="406"/>
      <c r="C1140" s="372"/>
      <c r="D1140" s="372"/>
      <c r="E1140" s="486"/>
      <c r="F1140" s="487"/>
      <c r="G1140" s="486"/>
      <c r="H1140" s="487"/>
      <c r="I1140" s="486"/>
      <c r="J1140" s="487"/>
      <c r="K1140" s="486"/>
      <c r="L1140" s="487"/>
      <c r="M1140" s="486"/>
      <c r="N1140" s="487"/>
      <c r="O1140" s="486"/>
      <c r="P1140" s="487"/>
      <c r="Q1140" s="486"/>
      <c r="R1140" s="487"/>
      <c r="S1140" s="486"/>
      <c r="T1140" s="487"/>
      <c r="U1140" s="486"/>
      <c r="V1140" s="487"/>
      <c r="W1140" s="486"/>
      <c r="X1140" s="487"/>
      <c r="Y1140" s="486"/>
      <c r="Z1140" s="487"/>
      <c r="AA1140" s="402"/>
    </row>
    <row r="1141" spans="2:27" x14ac:dyDescent="0.2">
      <c r="B1141" s="405"/>
      <c r="C1141" s="372"/>
      <c r="D1141" s="372"/>
      <c r="E1141" s="402"/>
      <c r="F1141" s="486"/>
      <c r="G1141" s="487"/>
      <c r="H1141" s="486"/>
      <c r="I1141" s="487"/>
      <c r="J1141" s="486"/>
      <c r="K1141" s="487"/>
      <c r="L1141" s="486"/>
      <c r="M1141" s="487"/>
      <c r="N1141" s="486"/>
      <c r="O1141" s="487"/>
      <c r="P1141" s="486"/>
      <c r="Q1141" s="487"/>
      <c r="R1141" s="486"/>
      <c r="S1141" s="487"/>
      <c r="T1141" s="486"/>
      <c r="U1141" s="487"/>
      <c r="V1141" s="486"/>
      <c r="W1141" s="487"/>
      <c r="X1141" s="486"/>
      <c r="Y1141" s="487"/>
      <c r="Z1141" s="486"/>
      <c r="AA1141" s="487"/>
    </row>
    <row r="1142" spans="2:27" x14ac:dyDescent="0.2">
      <c r="B1142" s="406"/>
      <c r="C1142" s="372"/>
      <c r="D1142" s="372"/>
      <c r="E1142" s="486"/>
      <c r="F1142" s="487"/>
      <c r="G1142" s="486"/>
      <c r="H1142" s="487"/>
      <c r="I1142" s="486"/>
      <c r="J1142" s="487"/>
      <c r="K1142" s="486"/>
      <c r="L1142" s="487"/>
      <c r="M1142" s="486"/>
      <c r="N1142" s="487"/>
      <c r="O1142" s="486"/>
      <c r="P1142" s="487"/>
      <c r="Q1142" s="486"/>
      <c r="R1142" s="487"/>
      <c r="S1142" s="486"/>
      <c r="T1142" s="487"/>
      <c r="U1142" s="486"/>
      <c r="V1142" s="487"/>
      <c r="W1142" s="486"/>
      <c r="X1142" s="487"/>
      <c r="Y1142" s="486"/>
      <c r="Z1142" s="487"/>
      <c r="AA1142" s="402"/>
    </row>
    <row r="1143" spans="2:27" x14ac:dyDescent="0.2">
      <c r="B1143" s="405"/>
      <c r="C1143" s="372"/>
      <c r="D1143" s="372"/>
      <c r="E1143" s="402"/>
      <c r="F1143" s="486"/>
      <c r="G1143" s="487"/>
      <c r="H1143" s="486"/>
      <c r="I1143" s="487"/>
      <c r="J1143" s="486"/>
      <c r="K1143" s="487"/>
      <c r="L1143" s="486"/>
      <c r="M1143" s="487"/>
      <c r="N1143" s="486"/>
      <c r="O1143" s="487"/>
      <c r="P1143" s="486"/>
      <c r="Q1143" s="487"/>
      <c r="R1143" s="486"/>
      <c r="S1143" s="487"/>
      <c r="T1143" s="486"/>
      <c r="U1143" s="487"/>
      <c r="V1143" s="486"/>
      <c r="W1143" s="487"/>
      <c r="X1143" s="486"/>
      <c r="Y1143" s="487"/>
      <c r="Z1143" s="486"/>
      <c r="AA1143" s="487"/>
    </row>
    <row r="1144" spans="2:27" x14ac:dyDescent="0.2">
      <c r="B1144" s="406"/>
      <c r="C1144" s="372"/>
      <c r="D1144" s="372"/>
      <c r="E1144" s="486"/>
      <c r="F1144" s="487"/>
      <c r="G1144" s="486"/>
      <c r="H1144" s="487"/>
      <c r="I1144" s="486"/>
      <c r="J1144" s="487"/>
      <c r="K1144" s="486"/>
      <c r="L1144" s="487"/>
      <c r="M1144" s="486"/>
      <c r="N1144" s="487"/>
      <c r="O1144" s="486"/>
      <c r="P1144" s="487"/>
      <c r="Q1144" s="486"/>
      <c r="R1144" s="487"/>
      <c r="S1144" s="486"/>
      <c r="T1144" s="487"/>
      <c r="U1144" s="486"/>
      <c r="V1144" s="487"/>
      <c r="W1144" s="486"/>
      <c r="X1144" s="487"/>
      <c r="Y1144" s="486"/>
      <c r="Z1144" s="487"/>
      <c r="AA1144" s="402"/>
    </row>
    <row r="1145" spans="2:27" x14ac:dyDescent="0.2">
      <c r="B1145" s="405"/>
      <c r="C1145" s="372"/>
      <c r="D1145" s="372"/>
      <c r="E1145" s="402"/>
      <c r="F1145" s="486"/>
      <c r="G1145" s="487"/>
      <c r="H1145" s="486"/>
      <c r="I1145" s="487"/>
      <c r="J1145" s="486"/>
      <c r="K1145" s="487"/>
      <c r="L1145" s="486"/>
      <c r="M1145" s="487"/>
      <c r="N1145" s="486"/>
      <c r="O1145" s="487"/>
      <c r="P1145" s="486"/>
      <c r="Q1145" s="487"/>
      <c r="R1145" s="486"/>
      <c r="S1145" s="487"/>
      <c r="T1145" s="486"/>
      <c r="U1145" s="487"/>
      <c r="V1145" s="486"/>
      <c r="W1145" s="487"/>
      <c r="X1145" s="486"/>
      <c r="Y1145" s="487"/>
      <c r="Z1145" s="486"/>
      <c r="AA1145" s="487"/>
    </row>
    <row r="1146" spans="2:27" x14ac:dyDescent="0.2">
      <c r="B1146" s="406"/>
      <c r="C1146" s="372"/>
      <c r="D1146" s="372"/>
      <c r="E1146" s="486"/>
      <c r="F1146" s="487"/>
      <c r="G1146" s="486"/>
      <c r="H1146" s="487"/>
      <c r="I1146" s="486"/>
      <c r="J1146" s="487"/>
      <c r="K1146" s="486"/>
      <c r="L1146" s="487"/>
      <c r="M1146" s="486"/>
      <c r="N1146" s="487"/>
      <c r="O1146" s="486"/>
      <c r="P1146" s="487"/>
      <c r="Q1146" s="486"/>
      <c r="R1146" s="487"/>
      <c r="S1146" s="486"/>
      <c r="T1146" s="487"/>
      <c r="U1146" s="486"/>
      <c r="V1146" s="487"/>
      <c r="W1146" s="486"/>
      <c r="X1146" s="487"/>
      <c r="Y1146" s="486"/>
      <c r="Z1146" s="487"/>
      <c r="AA1146" s="402"/>
    </row>
    <row r="1147" spans="2:27" x14ac:dyDescent="0.2">
      <c r="B1147" s="405"/>
      <c r="C1147" s="372"/>
      <c r="D1147" s="372"/>
      <c r="E1147" s="402"/>
      <c r="F1147" s="486"/>
      <c r="G1147" s="487"/>
      <c r="H1147" s="486"/>
      <c r="I1147" s="487"/>
      <c r="J1147" s="486"/>
      <c r="K1147" s="487"/>
      <c r="L1147" s="486"/>
      <c r="M1147" s="487"/>
      <c r="N1147" s="486"/>
      <c r="O1147" s="487"/>
      <c r="P1147" s="486"/>
      <c r="Q1147" s="487"/>
      <c r="R1147" s="486"/>
      <c r="S1147" s="487"/>
      <c r="T1147" s="486"/>
      <c r="U1147" s="487"/>
      <c r="V1147" s="486"/>
      <c r="W1147" s="487"/>
      <c r="X1147" s="486"/>
      <c r="Y1147" s="487"/>
      <c r="Z1147" s="486"/>
      <c r="AA1147" s="487"/>
    </row>
    <row r="1148" spans="2:27" x14ac:dyDescent="0.2">
      <c r="B1148" s="406"/>
      <c r="C1148" s="372"/>
      <c r="D1148" s="372"/>
      <c r="E1148" s="486"/>
      <c r="F1148" s="487"/>
      <c r="G1148" s="486"/>
      <c r="H1148" s="487"/>
      <c r="I1148" s="486"/>
      <c r="J1148" s="487"/>
      <c r="K1148" s="486"/>
      <c r="L1148" s="487"/>
      <c r="M1148" s="486"/>
      <c r="N1148" s="487"/>
      <c r="O1148" s="486"/>
      <c r="P1148" s="487"/>
      <c r="Q1148" s="486"/>
      <c r="R1148" s="487"/>
      <c r="S1148" s="486"/>
      <c r="T1148" s="487"/>
      <c r="U1148" s="486"/>
      <c r="V1148" s="487"/>
      <c r="W1148" s="486"/>
      <c r="X1148" s="487"/>
      <c r="Y1148" s="486"/>
      <c r="Z1148" s="487"/>
      <c r="AA1148" s="402"/>
    </row>
    <row r="1149" spans="2:27" x14ac:dyDescent="0.2">
      <c r="B1149" s="405"/>
      <c r="C1149" s="372"/>
      <c r="D1149" s="372"/>
      <c r="E1149" s="402"/>
      <c r="F1149" s="486"/>
      <c r="G1149" s="487"/>
      <c r="H1149" s="486"/>
      <c r="I1149" s="487"/>
      <c r="J1149" s="486"/>
      <c r="K1149" s="487"/>
      <c r="L1149" s="486"/>
      <c r="M1149" s="487"/>
      <c r="N1149" s="486"/>
      <c r="O1149" s="487"/>
      <c r="P1149" s="486"/>
      <c r="Q1149" s="487"/>
      <c r="R1149" s="486"/>
      <c r="S1149" s="487"/>
      <c r="T1149" s="486"/>
      <c r="U1149" s="487"/>
      <c r="V1149" s="486"/>
      <c r="W1149" s="487"/>
      <c r="X1149" s="486"/>
      <c r="Y1149" s="487"/>
      <c r="Z1149" s="486"/>
      <c r="AA1149" s="487"/>
    </row>
    <row r="1150" spans="2:27" x14ac:dyDescent="0.2">
      <c r="B1150" s="406"/>
      <c r="C1150" s="372"/>
      <c r="D1150" s="372"/>
      <c r="E1150" s="486"/>
      <c r="F1150" s="487"/>
      <c r="G1150" s="486"/>
      <c r="H1150" s="487"/>
      <c r="I1150" s="486"/>
      <c r="J1150" s="487"/>
      <c r="K1150" s="486"/>
      <c r="L1150" s="487"/>
      <c r="M1150" s="486"/>
      <c r="N1150" s="487"/>
      <c r="O1150" s="486"/>
      <c r="P1150" s="487"/>
      <c r="Q1150" s="486"/>
      <c r="R1150" s="487"/>
      <c r="S1150" s="486"/>
      <c r="T1150" s="487"/>
      <c r="U1150" s="486"/>
      <c r="V1150" s="487"/>
      <c r="W1150" s="486"/>
      <c r="X1150" s="487"/>
      <c r="Y1150" s="486"/>
      <c r="Z1150" s="487"/>
      <c r="AA1150" s="402"/>
    </row>
    <row r="1151" spans="2:27" x14ac:dyDescent="0.2">
      <c r="B1151" s="405"/>
      <c r="C1151" s="372"/>
      <c r="D1151" s="372"/>
      <c r="E1151" s="402"/>
      <c r="F1151" s="486"/>
      <c r="G1151" s="487"/>
      <c r="H1151" s="486"/>
      <c r="I1151" s="487"/>
      <c r="J1151" s="486"/>
      <c r="K1151" s="487"/>
      <c r="L1151" s="486"/>
      <c r="M1151" s="487"/>
      <c r="N1151" s="486"/>
      <c r="O1151" s="487"/>
      <c r="P1151" s="486"/>
      <c r="Q1151" s="487"/>
      <c r="R1151" s="486"/>
      <c r="S1151" s="487"/>
      <c r="T1151" s="486"/>
      <c r="U1151" s="487"/>
      <c r="V1151" s="486"/>
      <c r="W1151" s="487"/>
      <c r="X1151" s="486"/>
      <c r="Y1151" s="487"/>
      <c r="Z1151" s="486"/>
      <c r="AA1151" s="487"/>
    </row>
    <row r="1152" spans="2:27" x14ac:dyDescent="0.2">
      <c r="B1152" s="406"/>
      <c r="C1152" s="372"/>
      <c r="D1152" s="372"/>
      <c r="E1152" s="486"/>
      <c r="F1152" s="487"/>
      <c r="G1152" s="486"/>
      <c r="H1152" s="487"/>
      <c r="I1152" s="486"/>
      <c r="J1152" s="487"/>
      <c r="K1152" s="486"/>
      <c r="L1152" s="487"/>
      <c r="M1152" s="486"/>
      <c r="N1152" s="487"/>
      <c r="O1152" s="486"/>
      <c r="P1152" s="487"/>
      <c r="Q1152" s="486"/>
      <c r="R1152" s="487"/>
      <c r="S1152" s="486"/>
      <c r="T1152" s="487"/>
      <c r="U1152" s="486"/>
      <c r="V1152" s="487"/>
      <c r="W1152" s="486"/>
      <c r="X1152" s="487"/>
      <c r="Y1152" s="486"/>
      <c r="Z1152" s="487"/>
      <c r="AA1152" s="402"/>
    </row>
    <row r="1153" spans="2:27" x14ac:dyDescent="0.2">
      <c r="B1153" s="405"/>
      <c r="C1153" s="372"/>
      <c r="D1153" s="372"/>
      <c r="E1153" s="402"/>
      <c r="F1153" s="486"/>
      <c r="G1153" s="487"/>
      <c r="H1153" s="486"/>
      <c r="I1153" s="487"/>
      <c r="J1153" s="486"/>
      <c r="K1153" s="487"/>
      <c r="L1153" s="486"/>
      <c r="M1153" s="487"/>
      <c r="N1153" s="486"/>
      <c r="O1153" s="487"/>
      <c r="P1153" s="486"/>
      <c r="Q1153" s="487"/>
      <c r="R1153" s="486"/>
      <c r="S1153" s="487"/>
      <c r="T1153" s="486"/>
      <c r="U1153" s="487"/>
      <c r="V1153" s="486"/>
      <c r="W1153" s="487"/>
      <c r="X1153" s="486"/>
      <c r="Y1153" s="487"/>
      <c r="Z1153" s="486"/>
      <c r="AA1153" s="487"/>
    </row>
    <row r="1154" spans="2:27" x14ac:dyDescent="0.2">
      <c r="B1154" s="406"/>
      <c r="C1154" s="372"/>
      <c r="D1154" s="372"/>
      <c r="E1154" s="486"/>
      <c r="F1154" s="487"/>
      <c r="G1154" s="486"/>
      <c r="H1154" s="487"/>
      <c r="I1154" s="486"/>
      <c r="J1154" s="487"/>
      <c r="K1154" s="486"/>
      <c r="L1154" s="487"/>
      <c r="M1154" s="486"/>
      <c r="N1154" s="487"/>
      <c r="O1154" s="486"/>
      <c r="P1154" s="487"/>
      <c r="Q1154" s="486"/>
      <c r="R1154" s="487"/>
      <c r="S1154" s="486"/>
      <c r="T1154" s="487"/>
      <c r="U1154" s="486"/>
      <c r="V1154" s="487"/>
      <c r="W1154" s="486"/>
      <c r="X1154" s="487"/>
      <c r="Y1154" s="486"/>
      <c r="Z1154" s="487"/>
      <c r="AA1154" s="402"/>
    </row>
    <row r="1155" spans="2:27" x14ac:dyDescent="0.2">
      <c r="B1155" s="405"/>
      <c r="C1155" s="372"/>
      <c r="D1155" s="372"/>
      <c r="E1155" s="402"/>
      <c r="F1155" s="486"/>
      <c r="G1155" s="487"/>
      <c r="H1155" s="486"/>
      <c r="I1155" s="487"/>
      <c r="J1155" s="486"/>
      <c r="K1155" s="487"/>
      <c r="L1155" s="486"/>
      <c r="M1155" s="487"/>
      <c r="N1155" s="486"/>
      <c r="O1155" s="487"/>
      <c r="P1155" s="486"/>
      <c r="Q1155" s="487"/>
      <c r="R1155" s="486"/>
      <c r="S1155" s="487"/>
      <c r="T1155" s="486"/>
      <c r="U1155" s="487"/>
      <c r="V1155" s="486"/>
      <c r="W1155" s="487"/>
      <c r="X1155" s="486"/>
      <c r="Y1155" s="487"/>
      <c r="Z1155" s="486"/>
      <c r="AA1155" s="487"/>
    </row>
    <row r="1156" spans="2:27" x14ac:dyDescent="0.2">
      <c r="B1156" s="406"/>
      <c r="C1156" s="372"/>
      <c r="D1156" s="372"/>
      <c r="E1156" s="486"/>
      <c r="F1156" s="487"/>
      <c r="G1156" s="486"/>
      <c r="H1156" s="487"/>
      <c r="I1156" s="486"/>
      <c r="J1156" s="487"/>
      <c r="K1156" s="486"/>
      <c r="L1156" s="487"/>
      <c r="M1156" s="486"/>
      <c r="N1156" s="487"/>
      <c r="O1156" s="486"/>
      <c r="P1156" s="487"/>
      <c r="Q1156" s="486"/>
      <c r="R1156" s="487"/>
      <c r="S1156" s="486"/>
      <c r="T1156" s="487"/>
      <c r="U1156" s="486"/>
      <c r="V1156" s="487"/>
      <c r="W1156" s="486"/>
      <c r="X1156" s="487"/>
      <c r="Y1156" s="486"/>
      <c r="Z1156" s="487"/>
      <c r="AA1156" s="402"/>
    </row>
    <row r="1157" spans="2:27" x14ac:dyDescent="0.2">
      <c r="B1157" s="405"/>
      <c r="C1157" s="372"/>
      <c r="D1157" s="372"/>
      <c r="E1157" s="402"/>
      <c r="F1157" s="486"/>
      <c r="G1157" s="487"/>
      <c r="H1157" s="486"/>
      <c r="I1157" s="487"/>
      <c r="J1157" s="486"/>
      <c r="K1157" s="487"/>
      <c r="L1157" s="486"/>
      <c r="M1157" s="487"/>
      <c r="N1157" s="486"/>
      <c r="O1157" s="487"/>
      <c r="P1157" s="486"/>
      <c r="Q1157" s="487"/>
      <c r="R1157" s="486"/>
      <c r="S1157" s="487"/>
      <c r="T1157" s="486"/>
      <c r="U1157" s="487"/>
      <c r="V1157" s="486"/>
      <c r="W1157" s="487"/>
      <c r="X1157" s="486"/>
      <c r="Y1157" s="487"/>
      <c r="Z1157" s="486"/>
      <c r="AA1157" s="487"/>
    </row>
    <row r="1158" spans="2:27" x14ac:dyDescent="0.2">
      <c r="B1158" s="406"/>
      <c r="C1158" s="372"/>
      <c r="D1158" s="372"/>
      <c r="E1158" s="486"/>
      <c r="F1158" s="487"/>
      <c r="G1158" s="486"/>
      <c r="H1158" s="487"/>
      <c r="I1158" s="486"/>
      <c r="J1158" s="487"/>
      <c r="K1158" s="486"/>
      <c r="L1158" s="487"/>
      <c r="M1158" s="486"/>
      <c r="N1158" s="487"/>
      <c r="O1158" s="486"/>
      <c r="P1158" s="487"/>
      <c r="Q1158" s="486"/>
      <c r="R1158" s="487"/>
      <c r="S1158" s="486"/>
      <c r="T1158" s="487"/>
      <c r="U1158" s="486"/>
      <c r="V1158" s="487"/>
      <c r="W1158" s="486"/>
      <c r="X1158" s="487"/>
      <c r="Y1158" s="486"/>
      <c r="Z1158" s="487"/>
      <c r="AA1158" s="402"/>
    </row>
    <row r="1159" spans="2:27" x14ac:dyDescent="0.2">
      <c r="B1159" s="405"/>
      <c r="C1159" s="372"/>
      <c r="D1159" s="372"/>
      <c r="E1159" s="402"/>
      <c r="F1159" s="486"/>
      <c r="G1159" s="487"/>
      <c r="H1159" s="486"/>
      <c r="I1159" s="487"/>
      <c r="J1159" s="486"/>
      <c r="K1159" s="487"/>
      <c r="L1159" s="486"/>
      <c r="M1159" s="487"/>
      <c r="N1159" s="486"/>
      <c r="O1159" s="487"/>
      <c r="P1159" s="486"/>
      <c r="Q1159" s="487"/>
      <c r="R1159" s="486"/>
      <c r="S1159" s="487"/>
      <c r="T1159" s="486"/>
      <c r="U1159" s="487"/>
      <c r="V1159" s="486"/>
      <c r="W1159" s="487"/>
      <c r="X1159" s="486"/>
      <c r="Y1159" s="487"/>
      <c r="Z1159" s="486"/>
      <c r="AA1159" s="487"/>
    </row>
    <row r="1160" spans="2:27" x14ac:dyDescent="0.2">
      <c r="B1160" s="406"/>
      <c r="C1160" s="372"/>
      <c r="D1160" s="372"/>
      <c r="E1160" s="486"/>
      <c r="F1160" s="487"/>
      <c r="G1160" s="486"/>
      <c r="H1160" s="487"/>
      <c r="I1160" s="486"/>
      <c r="J1160" s="487"/>
      <c r="K1160" s="486"/>
      <c r="L1160" s="487"/>
      <c r="M1160" s="486"/>
      <c r="N1160" s="487"/>
      <c r="O1160" s="486"/>
      <c r="P1160" s="487"/>
      <c r="Q1160" s="486"/>
      <c r="R1160" s="487"/>
      <c r="S1160" s="486"/>
      <c r="T1160" s="487"/>
      <c r="U1160" s="486"/>
      <c r="V1160" s="487"/>
      <c r="W1160" s="486"/>
      <c r="X1160" s="487"/>
      <c r="Y1160" s="486"/>
      <c r="Z1160" s="487"/>
      <c r="AA1160" s="402"/>
    </row>
    <row r="1161" spans="2:27" x14ac:dyDescent="0.2">
      <c r="B1161" s="405"/>
      <c r="C1161" s="372"/>
      <c r="D1161" s="372"/>
      <c r="E1161" s="402"/>
      <c r="F1161" s="486"/>
      <c r="G1161" s="487"/>
      <c r="H1161" s="486"/>
      <c r="I1161" s="487"/>
      <c r="J1161" s="486"/>
      <c r="K1161" s="487"/>
      <c r="L1161" s="486"/>
      <c r="M1161" s="487"/>
      <c r="N1161" s="486"/>
      <c r="O1161" s="487"/>
      <c r="P1161" s="486"/>
      <c r="Q1161" s="487"/>
      <c r="R1161" s="486"/>
      <c r="S1161" s="487"/>
      <c r="T1161" s="486"/>
      <c r="U1161" s="487"/>
      <c r="V1161" s="486"/>
      <c r="W1161" s="487"/>
      <c r="X1161" s="486"/>
      <c r="Y1161" s="487"/>
      <c r="Z1161" s="486"/>
      <c r="AA1161" s="487"/>
    </row>
    <row r="1162" spans="2:27" x14ac:dyDescent="0.2">
      <c r="B1162" s="406"/>
      <c r="C1162" s="372"/>
      <c r="D1162" s="372"/>
      <c r="E1162" s="486"/>
      <c r="F1162" s="487"/>
      <c r="G1162" s="486"/>
      <c r="H1162" s="487"/>
      <c r="I1162" s="486"/>
      <c r="J1162" s="487"/>
      <c r="K1162" s="486"/>
      <c r="L1162" s="487"/>
      <c r="M1162" s="486"/>
      <c r="N1162" s="487"/>
      <c r="O1162" s="486"/>
      <c r="P1162" s="487"/>
      <c r="Q1162" s="486"/>
      <c r="R1162" s="487"/>
      <c r="S1162" s="486"/>
      <c r="T1162" s="487"/>
      <c r="U1162" s="486"/>
      <c r="V1162" s="487"/>
      <c r="W1162" s="486"/>
      <c r="X1162" s="487"/>
      <c r="Y1162" s="486"/>
      <c r="Z1162" s="487"/>
      <c r="AA1162" s="402"/>
    </row>
    <row r="1163" spans="2:27" x14ac:dyDescent="0.2">
      <c r="B1163" s="405"/>
      <c r="C1163" s="372"/>
      <c r="D1163" s="372"/>
      <c r="E1163" s="402"/>
      <c r="F1163" s="486"/>
      <c r="G1163" s="487"/>
      <c r="H1163" s="486"/>
      <c r="I1163" s="487"/>
      <c r="J1163" s="486"/>
      <c r="K1163" s="487"/>
      <c r="L1163" s="486"/>
      <c r="M1163" s="487"/>
      <c r="N1163" s="486"/>
      <c r="O1163" s="487"/>
      <c r="P1163" s="486"/>
      <c r="Q1163" s="487"/>
      <c r="R1163" s="486"/>
      <c r="S1163" s="487"/>
      <c r="T1163" s="486"/>
      <c r="U1163" s="487"/>
      <c r="V1163" s="486"/>
      <c r="W1163" s="487"/>
      <c r="X1163" s="486"/>
      <c r="Y1163" s="487"/>
      <c r="Z1163" s="486"/>
      <c r="AA1163" s="487"/>
    </row>
    <row r="1164" spans="2:27" x14ac:dyDescent="0.2">
      <c r="B1164" s="406"/>
      <c r="C1164" s="372"/>
      <c r="D1164" s="372"/>
      <c r="E1164" s="486"/>
      <c r="F1164" s="487"/>
      <c r="G1164" s="486"/>
      <c r="H1164" s="487"/>
      <c r="I1164" s="486"/>
      <c r="J1164" s="487"/>
      <c r="K1164" s="486"/>
      <c r="L1164" s="487"/>
      <c r="M1164" s="486"/>
      <c r="N1164" s="487"/>
      <c r="O1164" s="486"/>
      <c r="P1164" s="487"/>
      <c r="Q1164" s="486"/>
      <c r="R1164" s="487"/>
      <c r="S1164" s="486"/>
      <c r="T1164" s="487"/>
      <c r="U1164" s="486"/>
      <c r="V1164" s="487"/>
      <c r="W1164" s="486"/>
      <c r="X1164" s="487"/>
      <c r="Y1164" s="486"/>
      <c r="Z1164" s="487"/>
      <c r="AA1164" s="402"/>
    </row>
    <row r="1165" spans="2:27" x14ac:dyDescent="0.2">
      <c r="B1165" s="405"/>
      <c r="C1165" s="372"/>
      <c r="D1165" s="372"/>
      <c r="E1165" s="402"/>
      <c r="F1165" s="486"/>
      <c r="G1165" s="487"/>
      <c r="H1165" s="486"/>
      <c r="I1165" s="487"/>
      <c r="J1165" s="486"/>
      <c r="K1165" s="487"/>
      <c r="L1165" s="486"/>
      <c r="M1165" s="487"/>
      <c r="N1165" s="486"/>
      <c r="O1165" s="487"/>
      <c r="P1165" s="486"/>
      <c r="Q1165" s="487"/>
      <c r="R1165" s="486"/>
      <c r="S1165" s="487"/>
      <c r="T1165" s="486"/>
      <c r="U1165" s="487"/>
      <c r="V1165" s="486"/>
      <c r="W1165" s="487"/>
      <c r="X1165" s="486"/>
      <c r="Y1165" s="487"/>
      <c r="Z1165" s="486"/>
      <c r="AA1165" s="487"/>
    </row>
    <row r="1166" spans="2:27" x14ac:dyDescent="0.2">
      <c r="B1166" s="406"/>
      <c r="C1166" s="372"/>
      <c r="D1166" s="372"/>
      <c r="E1166" s="486"/>
      <c r="F1166" s="487"/>
      <c r="G1166" s="486"/>
      <c r="H1166" s="487"/>
      <c r="I1166" s="486"/>
      <c r="J1166" s="487"/>
      <c r="K1166" s="486"/>
      <c r="L1166" s="487"/>
      <c r="M1166" s="486"/>
      <c r="N1166" s="487"/>
      <c r="O1166" s="486"/>
      <c r="P1166" s="487"/>
      <c r="Q1166" s="486"/>
      <c r="R1166" s="487"/>
      <c r="S1166" s="486"/>
      <c r="T1166" s="487"/>
      <c r="U1166" s="486"/>
      <c r="V1166" s="487"/>
      <c r="W1166" s="486"/>
      <c r="X1166" s="487"/>
      <c r="Y1166" s="486"/>
      <c r="Z1166" s="487"/>
      <c r="AA1166" s="402"/>
    </row>
    <row r="1167" spans="2:27" x14ac:dyDescent="0.2">
      <c r="B1167" s="405"/>
      <c r="C1167" s="372"/>
      <c r="D1167" s="372"/>
      <c r="E1167" s="402"/>
      <c r="F1167" s="486"/>
      <c r="G1167" s="487"/>
      <c r="H1167" s="486"/>
      <c r="I1167" s="487"/>
      <c r="J1167" s="486"/>
      <c r="K1167" s="487"/>
      <c r="L1167" s="486"/>
      <c r="M1167" s="487"/>
      <c r="N1167" s="486"/>
      <c r="O1167" s="487"/>
      <c r="P1167" s="486"/>
      <c r="Q1167" s="487"/>
      <c r="R1167" s="486"/>
      <c r="S1167" s="487"/>
      <c r="T1167" s="486"/>
      <c r="U1167" s="487"/>
      <c r="V1167" s="486"/>
      <c r="W1167" s="487"/>
      <c r="X1167" s="486"/>
      <c r="Y1167" s="487"/>
      <c r="Z1167" s="486"/>
      <c r="AA1167" s="487"/>
    </row>
    <row r="1168" spans="2:27" x14ac:dyDescent="0.2">
      <c r="B1168" s="406"/>
      <c r="C1168" s="372"/>
      <c r="D1168" s="372"/>
      <c r="E1168" s="486"/>
      <c r="F1168" s="487"/>
      <c r="G1168" s="486"/>
      <c r="H1168" s="487"/>
      <c r="I1168" s="486"/>
      <c r="J1168" s="487"/>
      <c r="K1168" s="486"/>
      <c r="L1168" s="487"/>
      <c r="M1168" s="486"/>
      <c r="N1168" s="487"/>
      <c r="O1168" s="486"/>
      <c r="P1168" s="487"/>
      <c r="Q1168" s="486"/>
      <c r="R1168" s="487"/>
      <c r="S1168" s="486"/>
      <c r="T1168" s="487"/>
      <c r="U1168" s="486"/>
      <c r="V1168" s="487"/>
      <c r="W1168" s="486"/>
      <c r="X1168" s="487"/>
      <c r="Y1168" s="486"/>
      <c r="Z1168" s="487"/>
      <c r="AA1168" s="402"/>
    </row>
    <row r="1169" spans="2:27" x14ac:dyDescent="0.2">
      <c r="B1169" s="405"/>
      <c r="C1169" s="372"/>
      <c r="D1169" s="372"/>
      <c r="E1169" s="402"/>
      <c r="F1169" s="486"/>
      <c r="G1169" s="487"/>
      <c r="H1169" s="486"/>
      <c r="I1169" s="487"/>
      <c r="J1169" s="486"/>
      <c r="K1169" s="487"/>
      <c r="L1169" s="486"/>
      <c r="M1169" s="487"/>
      <c r="N1169" s="486"/>
      <c r="O1169" s="487"/>
      <c r="P1169" s="486"/>
      <c r="Q1169" s="487"/>
      <c r="R1169" s="486"/>
      <c r="S1169" s="487"/>
      <c r="T1169" s="486"/>
      <c r="U1169" s="487"/>
      <c r="V1169" s="486"/>
      <c r="W1169" s="487"/>
      <c r="X1169" s="486"/>
      <c r="Y1169" s="487"/>
      <c r="Z1169" s="486"/>
      <c r="AA1169" s="487"/>
    </row>
    <row r="1170" spans="2:27" x14ac:dyDescent="0.2">
      <c r="B1170" s="406"/>
      <c r="C1170" s="372"/>
      <c r="D1170" s="372"/>
      <c r="E1170" s="486"/>
      <c r="F1170" s="487"/>
      <c r="G1170" s="486"/>
      <c r="H1170" s="487"/>
      <c r="I1170" s="486"/>
      <c r="J1170" s="487"/>
      <c r="K1170" s="486"/>
      <c r="L1170" s="487"/>
      <c r="M1170" s="486"/>
      <c r="N1170" s="487"/>
      <c r="O1170" s="486"/>
      <c r="P1170" s="487"/>
      <c r="Q1170" s="486"/>
      <c r="R1170" s="487"/>
      <c r="S1170" s="486"/>
      <c r="T1170" s="487"/>
      <c r="U1170" s="486"/>
      <c r="V1170" s="487"/>
      <c r="W1170" s="486"/>
      <c r="X1170" s="487"/>
      <c r="Y1170" s="486"/>
      <c r="Z1170" s="487"/>
      <c r="AA1170" s="402"/>
    </row>
    <row r="1171" spans="2:27" x14ac:dyDescent="0.2">
      <c r="B1171" s="405"/>
      <c r="C1171" s="372"/>
      <c r="D1171" s="372"/>
      <c r="E1171" s="402"/>
      <c r="F1171" s="486"/>
      <c r="G1171" s="487"/>
      <c r="H1171" s="486"/>
      <c r="I1171" s="487"/>
      <c r="J1171" s="486"/>
      <c r="K1171" s="487"/>
      <c r="L1171" s="486"/>
      <c r="M1171" s="487"/>
      <c r="N1171" s="486"/>
      <c r="O1171" s="487"/>
      <c r="P1171" s="486"/>
      <c r="Q1171" s="487"/>
      <c r="R1171" s="486"/>
      <c r="S1171" s="487"/>
      <c r="T1171" s="486"/>
      <c r="U1171" s="487"/>
      <c r="V1171" s="486"/>
      <c r="W1171" s="487"/>
      <c r="X1171" s="486"/>
      <c r="Y1171" s="487"/>
      <c r="Z1171" s="486"/>
      <c r="AA1171" s="487"/>
    </row>
    <row r="1172" spans="2:27" x14ac:dyDescent="0.2">
      <c r="B1172" s="406"/>
      <c r="C1172" s="372"/>
      <c r="D1172" s="372"/>
      <c r="E1172" s="486"/>
      <c r="F1172" s="487"/>
      <c r="G1172" s="486"/>
      <c r="H1172" s="487"/>
      <c r="I1172" s="486"/>
      <c r="J1172" s="487"/>
      <c r="K1172" s="486"/>
      <c r="L1172" s="487"/>
      <c r="M1172" s="486"/>
      <c r="N1172" s="487"/>
      <c r="O1172" s="486"/>
      <c r="P1172" s="487"/>
      <c r="Q1172" s="486"/>
      <c r="R1172" s="487"/>
      <c r="S1172" s="486"/>
      <c r="T1172" s="487"/>
      <c r="U1172" s="486"/>
      <c r="V1172" s="487"/>
      <c r="W1172" s="486"/>
      <c r="X1172" s="487"/>
      <c r="Y1172" s="486"/>
      <c r="Z1172" s="487"/>
      <c r="AA1172" s="402"/>
    </row>
    <row r="1173" spans="2:27" x14ac:dyDescent="0.2">
      <c r="B1173" s="405"/>
      <c r="C1173" s="372"/>
      <c r="D1173" s="372"/>
      <c r="E1173" s="402"/>
      <c r="F1173" s="486"/>
      <c r="G1173" s="487"/>
      <c r="H1173" s="486"/>
      <c r="I1173" s="487"/>
      <c r="J1173" s="486"/>
      <c r="K1173" s="487"/>
      <c r="L1173" s="486"/>
      <c r="M1173" s="487"/>
      <c r="N1173" s="486"/>
      <c r="O1173" s="487"/>
      <c r="P1173" s="486"/>
      <c r="Q1173" s="487"/>
      <c r="R1173" s="486"/>
      <c r="S1173" s="487"/>
      <c r="T1173" s="486"/>
      <c r="U1173" s="487"/>
      <c r="V1173" s="486"/>
      <c r="W1173" s="487"/>
      <c r="X1173" s="486"/>
      <c r="Y1173" s="487"/>
      <c r="Z1173" s="486"/>
      <c r="AA1173" s="487"/>
    </row>
    <row r="1174" spans="2:27" x14ac:dyDescent="0.2">
      <c r="B1174" s="406"/>
      <c r="C1174" s="372"/>
      <c r="D1174" s="372"/>
      <c r="E1174" s="486"/>
      <c r="F1174" s="487"/>
      <c r="G1174" s="486"/>
      <c r="H1174" s="487"/>
      <c r="I1174" s="486"/>
      <c r="J1174" s="487"/>
      <c r="K1174" s="486"/>
      <c r="L1174" s="487"/>
      <c r="M1174" s="486"/>
      <c r="N1174" s="487"/>
      <c r="O1174" s="486"/>
      <c r="P1174" s="487"/>
      <c r="Q1174" s="486"/>
      <c r="R1174" s="487"/>
      <c r="S1174" s="486"/>
      <c r="T1174" s="487"/>
      <c r="U1174" s="486"/>
      <c r="V1174" s="487"/>
      <c r="W1174" s="486"/>
      <c r="X1174" s="487"/>
      <c r="Y1174" s="486"/>
      <c r="Z1174" s="487"/>
      <c r="AA1174" s="402"/>
    </row>
    <row r="1175" spans="2:27" x14ac:dyDescent="0.2">
      <c r="B1175" s="405"/>
      <c r="C1175" s="372"/>
      <c r="D1175" s="372"/>
      <c r="E1175" s="402"/>
      <c r="F1175" s="486"/>
      <c r="G1175" s="487"/>
      <c r="H1175" s="486"/>
      <c r="I1175" s="487"/>
      <c r="J1175" s="486"/>
      <c r="K1175" s="487"/>
      <c r="L1175" s="486"/>
      <c r="M1175" s="487"/>
      <c r="N1175" s="486"/>
      <c r="O1175" s="487"/>
      <c r="P1175" s="486"/>
      <c r="Q1175" s="487"/>
      <c r="R1175" s="486"/>
      <c r="S1175" s="487"/>
      <c r="T1175" s="486"/>
      <c r="U1175" s="487"/>
      <c r="V1175" s="486"/>
      <c r="W1175" s="487"/>
      <c r="X1175" s="486"/>
      <c r="Y1175" s="487"/>
      <c r="Z1175" s="486"/>
      <c r="AA1175" s="487"/>
    </row>
    <row r="1176" spans="2:27" x14ac:dyDescent="0.2">
      <c r="B1176" s="406"/>
      <c r="C1176" s="372"/>
      <c r="D1176" s="372"/>
      <c r="E1176" s="486"/>
      <c r="F1176" s="487"/>
      <c r="G1176" s="486"/>
      <c r="H1176" s="487"/>
      <c r="I1176" s="486"/>
      <c r="J1176" s="487"/>
      <c r="K1176" s="486"/>
      <c r="L1176" s="487"/>
      <c r="M1176" s="486"/>
      <c r="N1176" s="487"/>
      <c r="O1176" s="486"/>
      <c r="P1176" s="487"/>
      <c r="Q1176" s="486"/>
      <c r="R1176" s="487"/>
      <c r="S1176" s="486"/>
      <c r="T1176" s="487"/>
      <c r="U1176" s="486"/>
      <c r="V1176" s="487"/>
      <c r="W1176" s="486"/>
      <c r="X1176" s="487"/>
      <c r="Y1176" s="486"/>
      <c r="Z1176" s="487"/>
      <c r="AA1176" s="402"/>
    </row>
    <row r="1177" spans="2:27" x14ac:dyDescent="0.2">
      <c r="B1177" s="405"/>
      <c r="C1177" s="372"/>
      <c r="D1177" s="372"/>
      <c r="E1177" s="402"/>
      <c r="F1177" s="486"/>
      <c r="G1177" s="487"/>
      <c r="H1177" s="486"/>
      <c r="I1177" s="487"/>
      <c r="J1177" s="486"/>
      <c r="K1177" s="487"/>
      <c r="L1177" s="486"/>
      <c r="M1177" s="487"/>
      <c r="N1177" s="486"/>
      <c r="O1177" s="487"/>
      <c r="P1177" s="486"/>
      <c r="Q1177" s="487"/>
      <c r="R1177" s="486"/>
      <c r="S1177" s="487"/>
      <c r="T1177" s="486"/>
      <c r="U1177" s="487"/>
      <c r="V1177" s="486"/>
      <c r="W1177" s="487"/>
      <c r="X1177" s="486"/>
      <c r="Y1177" s="487"/>
      <c r="Z1177" s="486"/>
      <c r="AA1177" s="487"/>
    </row>
    <row r="1178" spans="2:27" x14ac:dyDescent="0.2">
      <c r="B1178" s="406"/>
      <c r="C1178" s="372"/>
      <c r="D1178" s="372"/>
      <c r="E1178" s="486"/>
      <c r="F1178" s="487"/>
      <c r="G1178" s="486"/>
      <c r="H1178" s="487"/>
      <c r="I1178" s="486"/>
      <c r="J1178" s="487"/>
      <c r="K1178" s="486"/>
      <c r="L1178" s="487"/>
      <c r="M1178" s="486"/>
      <c r="N1178" s="487"/>
      <c r="O1178" s="486"/>
      <c r="P1178" s="487"/>
      <c r="Q1178" s="486"/>
      <c r="R1178" s="487"/>
      <c r="S1178" s="486"/>
      <c r="T1178" s="487"/>
      <c r="U1178" s="486"/>
      <c r="V1178" s="487"/>
      <c r="W1178" s="486"/>
      <c r="X1178" s="487"/>
      <c r="Y1178" s="486"/>
      <c r="Z1178" s="487"/>
      <c r="AA1178" s="402"/>
    </row>
    <row r="1179" spans="2:27" x14ac:dyDescent="0.2">
      <c r="B1179" s="405"/>
      <c r="C1179" s="372"/>
      <c r="D1179" s="372"/>
      <c r="E1179" s="402"/>
      <c r="F1179" s="486"/>
      <c r="G1179" s="487"/>
      <c r="H1179" s="486"/>
      <c r="I1179" s="487"/>
      <c r="J1179" s="486"/>
      <c r="K1179" s="487"/>
      <c r="L1179" s="486"/>
      <c r="M1179" s="487"/>
      <c r="N1179" s="486"/>
      <c r="O1179" s="487"/>
      <c r="P1179" s="486"/>
      <c r="Q1179" s="487"/>
      <c r="R1179" s="486"/>
      <c r="S1179" s="487"/>
      <c r="T1179" s="486"/>
      <c r="U1179" s="487"/>
      <c r="V1179" s="486"/>
      <c r="W1179" s="487"/>
      <c r="X1179" s="486"/>
      <c r="Y1179" s="487"/>
      <c r="Z1179" s="486"/>
      <c r="AA1179" s="487"/>
    </row>
    <row r="1180" spans="2:27" x14ac:dyDescent="0.2">
      <c r="B1180" s="406"/>
      <c r="C1180" s="372"/>
      <c r="D1180" s="372"/>
      <c r="E1180" s="486"/>
      <c r="F1180" s="487"/>
      <c r="G1180" s="486"/>
      <c r="H1180" s="487"/>
      <c r="I1180" s="486"/>
      <c r="J1180" s="487"/>
      <c r="K1180" s="486"/>
      <c r="L1180" s="487"/>
      <c r="M1180" s="486"/>
      <c r="N1180" s="487"/>
      <c r="O1180" s="486"/>
      <c r="P1180" s="487"/>
      <c r="Q1180" s="486"/>
      <c r="R1180" s="487"/>
      <c r="S1180" s="486"/>
      <c r="T1180" s="487"/>
      <c r="U1180" s="486"/>
      <c r="V1180" s="487"/>
      <c r="W1180" s="486"/>
      <c r="X1180" s="487"/>
      <c r="Y1180" s="486"/>
      <c r="Z1180" s="487"/>
      <c r="AA1180" s="402"/>
    </row>
    <row r="1181" spans="2:27" x14ac:dyDescent="0.2">
      <c r="B1181" s="405"/>
      <c r="C1181" s="372"/>
      <c r="D1181" s="372"/>
      <c r="E1181" s="402"/>
      <c r="F1181" s="486"/>
      <c r="G1181" s="487"/>
      <c r="H1181" s="486"/>
      <c r="I1181" s="487"/>
      <c r="J1181" s="486"/>
      <c r="K1181" s="487"/>
      <c r="L1181" s="486"/>
      <c r="M1181" s="487"/>
      <c r="N1181" s="486"/>
      <c r="O1181" s="487"/>
      <c r="P1181" s="486"/>
      <c r="Q1181" s="487"/>
      <c r="R1181" s="486"/>
      <c r="S1181" s="487"/>
      <c r="T1181" s="486"/>
      <c r="U1181" s="487"/>
      <c r="V1181" s="486"/>
      <c r="W1181" s="487"/>
      <c r="X1181" s="486"/>
      <c r="Y1181" s="487"/>
      <c r="Z1181" s="486"/>
      <c r="AA1181" s="487"/>
    </row>
    <row r="1182" spans="2:27" x14ac:dyDescent="0.2">
      <c r="B1182" s="406"/>
      <c r="C1182" s="372"/>
      <c r="D1182" s="372"/>
      <c r="E1182" s="486"/>
      <c r="F1182" s="487"/>
      <c r="G1182" s="486"/>
      <c r="H1182" s="487"/>
      <c r="I1182" s="486"/>
      <c r="J1182" s="487"/>
      <c r="K1182" s="486"/>
      <c r="L1182" s="487"/>
      <c r="M1182" s="486"/>
      <c r="N1182" s="487"/>
      <c r="O1182" s="486"/>
      <c r="P1182" s="487"/>
      <c r="Q1182" s="486"/>
      <c r="R1182" s="487"/>
      <c r="S1182" s="486"/>
      <c r="T1182" s="487"/>
      <c r="U1182" s="486"/>
      <c r="V1182" s="487"/>
      <c r="W1182" s="486"/>
      <c r="X1182" s="487"/>
      <c r="Y1182" s="486"/>
      <c r="Z1182" s="487"/>
      <c r="AA1182" s="402"/>
    </row>
    <row r="1183" spans="2:27" x14ac:dyDescent="0.2">
      <c r="B1183" s="405"/>
      <c r="C1183" s="372"/>
      <c r="D1183" s="372"/>
      <c r="E1183" s="402"/>
      <c r="F1183" s="486"/>
      <c r="G1183" s="487"/>
      <c r="H1183" s="486"/>
      <c r="I1183" s="487"/>
      <c r="J1183" s="486"/>
      <c r="K1183" s="487"/>
      <c r="L1183" s="486"/>
      <c r="M1183" s="487"/>
      <c r="N1183" s="486"/>
      <c r="O1183" s="487"/>
      <c r="P1183" s="486"/>
      <c r="Q1183" s="487"/>
      <c r="R1183" s="486"/>
      <c r="S1183" s="487"/>
      <c r="T1183" s="486"/>
      <c r="U1183" s="487"/>
      <c r="V1183" s="486"/>
      <c r="W1183" s="487"/>
      <c r="X1183" s="486"/>
      <c r="Y1183" s="487"/>
      <c r="Z1183" s="486"/>
      <c r="AA1183" s="487"/>
    </row>
    <row r="1184" spans="2:27" x14ac:dyDescent="0.2">
      <c r="B1184" s="406"/>
      <c r="C1184" s="372"/>
      <c r="D1184" s="372"/>
      <c r="E1184" s="486"/>
      <c r="F1184" s="487"/>
      <c r="G1184" s="486"/>
      <c r="H1184" s="487"/>
      <c r="I1184" s="486"/>
      <c r="J1184" s="487"/>
      <c r="K1184" s="486"/>
      <c r="L1184" s="487"/>
      <c r="M1184" s="486"/>
      <c r="N1184" s="487"/>
      <c r="O1184" s="486"/>
      <c r="P1184" s="487"/>
      <c r="Q1184" s="486"/>
      <c r="R1184" s="487"/>
      <c r="S1184" s="486"/>
      <c r="T1184" s="487"/>
      <c r="U1184" s="486"/>
      <c r="V1184" s="487"/>
      <c r="W1184" s="486"/>
      <c r="X1184" s="487"/>
      <c r="Y1184" s="486"/>
      <c r="Z1184" s="487"/>
      <c r="AA1184" s="402"/>
    </row>
    <row r="1185" spans="2:27" x14ac:dyDescent="0.2">
      <c r="B1185" s="405"/>
      <c r="C1185" s="372"/>
      <c r="D1185" s="372"/>
      <c r="E1185" s="402"/>
      <c r="F1185" s="486"/>
      <c r="G1185" s="487"/>
      <c r="H1185" s="486"/>
      <c r="I1185" s="487"/>
      <c r="J1185" s="486"/>
      <c r="K1185" s="487"/>
      <c r="L1185" s="486"/>
      <c r="M1185" s="487"/>
      <c r="N1185" s="486"/>
      <c r="O1185" s="487"/>
      <c r="P1185" s="486"/>
      <c r="Q1185" s="487"/>
      <c r="R1185" s="486"/>
      <c r="S1185" s="487"/>
      <c r="T1185" s="486"/>
      <c r="U1185" s="487"/>
      <c r="V1185" s="486"/>
      <c r="W1185" s="487"/>
      <c r="X1185" s="486"/>
      <c r="Y1185" s="487"/>
      <c r="Z1185" s="486"/>
      <c r="AA1185" s="487"/>
    </row>
    <row r="1186" spans="2:27" x14ac:dyDescent="0.2">
      <c r="B1186" s="406"/>
      <c r="C1186" s="372"/>
      <c r="D1186" s="372"/>
      <c r="E1186" s="486"/>
      <c r="F1186" s="487"/>
      <c r="G1186" s="486"/>
      <c r="H1186" s="487"/>
      <c r="I1186" s="486"/>
      <c r="J1186" s="487"/>
      <c r="K1186" s="486"/>
      <c r="L1186" s="487"/>
      <c r="M1186" s="486"/>
      <c r="N1186" s="487"/>
      <c r="O1186" s="486"/>
      <c r="P1186" s="487"/>
      <c r="Q1186" s="486"/>
      <c r="R1186" s="487"/>
      <c r="S1186" s="486"/>
      <c r="T1186" s="487"/>
      <c r="U1186" s="486"/>
      <c r="V1186" s="487"/>
      <c r="W1186" s="486"/>
      <c r="X1186" s="487"/>
      <c r="Y1186" s="486"/>
      <c r="Z1186" s="487"/>
      <c r="AA1186" s="402"/>
    </row>
    <row r="1187" spans="2:27" x14ac:dyDescent="0.2">
      <c r="B1187" s="405"/>
      <c r="C1187" s="372"/>
      <c r="D1187" s="372"/>
      <c r="E1187" s="402"/>
      <c r="F1187" s="486"/>
      <c r="G1187" s="487"/>
      <c r="H1187" s="486"/>
      <c r="I1187" s="487"/>
      <c r="J1187" s="486"/>
      <c r="K1187" s="487"/>
      <c r="L1187" s="486"/>
      <c r="M1187" s="487"/>
      <c r="N1187" s="486"/>
      <c r="O1187" s="487"/>
      <c r="P1187" s="486"/>
      <c r="Q1187" s="487"/>
      <c r="R1187" s="486"/>
      <c r="S1187" s="487"/>
      <c r="T1187" s="486"/>
      <c r="U1187" s="487"/>
      <c r="V1187" s="486"/>
      <c r="W1187" s="487"/>
      <c r="X1187" s="486"/>
      <c r="Y1187" s="487"/>
      <c r="Z1187" s="486"/>
      <c r="AA1187" s="487"/>
    </row>
    <row r="1188" spans="2:27" x14ac:dyDescent="0.2">
      <c r="B1188" s="406"/>
      <c r="C1188" s="372"/>
      <c r="D1188" s="372"/>
      <c r="E1188" s="486"/>
      <c r="F1188" s="487"/>
      <c r="G1188" s="486"/>
      <c r="H1188" s="487"/>
      <c r="I1188" s="486"/>
      <c r="J1188" s="487"/>
      <c r="K1188" s="486"/>
      <c r="L1188" s="487"/>
      <c r="M1188" s="486"/>
      <c r="N1188" s="487"/>
      <c r="O1188" s="486"/>
      <c r="P1188" s="487"/>
      <c r="Q1188" s="486"/>
      <c r="R1188" s="487"/>
      <c r="S1188" s="486"/>
      <c r="T1188" s="487"/>
      <c r="U1188" s="486"/>
      <c r="V1188" s="487"/>
      <c r="W1188" s="486"/>
      <c r="X1188" s="487"/>
      <c r="Y1188" s="486"/>
      <c r="Z1188" s="487"/>
      <c r="AA1188" s="402"/>
    </row>
    <row r="1189" spans="2:27" x14ac:dyDescent="0.2">
      <c r="B1189" s="405"/>
      <c r="C1189" s="372"/>
      <c r="D1189" s="372"/>
      <c r="E1189" s="402"/>
      <c r="F1189" s="486"/>
      <c r="G1189" s="487"/>
      <c r="H1189" s="486"/>
      <c r="I1189" s="487"/>
      <c r="J1189" s="486"/>
      <c r="K1189" s="487"/>
      <c r="L1189" s="486"/>
      <c r="M1189" s="487"/>
      <c r="N1189" s="486"/>
      <c r="O1189" s="487"/>
      <c r="P1189" s="486"/>
      <c r="Q1189" s="487"/>
      <c r="R1189" s="486"/>
      <c r="S1189" s="487"/>
      <c r="T1189" s="486"/>
      <c r="U1189" s="487"/>
      <c r="V1189" s="486"/>
      <c r="W1189" s="487"/>
      <c r="X1189" s="486"/>
      <c r="Y1189" s="487"/>
      <c r="Z1189" s="486"/>
      <c r="AA1189" s="487"/>
    </row>
    <row r="1190" spans="2:27" x14ac:dyDescent="0.2">
      <c r="B1190" s="406"/>
      <c r="C1190" s="372"/>
      <c r="D1190" s="372"/>
      <c r="E1190" s="486"/>
      <c r="F1190" s="487"/>
      <c r="G1190" s="486"/>
      <c r="H1190" s="487"/>
      <c r="I1190" s="486"/>
      <c r="J1190" s="487"/>
      <c r="K1190" s="486"/>
      <c r="L1190" s="487"/>
      <c r="M1190" s="486"/>
      <c r="N1190" s="487"/>
      <c r="O1190" s="486"/>
      <c r="P1190" s="487"/>
      <c r="Q1190" s="486"/>
      <c r="R1190" s="487"/>
      <c r="S1190" s="486"/>
      <c r="T1190" s="487"/>
      <c r="U1190" s="486"/>
      <c r="V1190" s="487"/>
      <c r="W1190" s="486"/>
      <c r="X1190" s="487"/>
      <c r="Y1190" s="486"/>
      <c r="Z1190" s="487"/>
      <c r="AA1190" s="402"/>
    </row>
    <row r="1191" spans="2:27" x14ac:dyDescent="0.2">
      <c r="B1191" s="405"/>
      <c r="C1191" s="372"/>
      <c r="D1191" s="372"/>
      <c r="E1191" s="402"/>
      <c r="F1191" s="486"/>
      <c r="G1191" s="487"/>
      <c r="H1191" s="486"/>
      <c r="I1191" s="487"/>
      <c r="J1191" s="486"/>
      <c r="K1191" s="487"/>
      <c r="L1191" s="486"/>
      <c r="M1191" s="487"/>
      <c r="N1191" s="486"/>
      <c r="O1191" s="487"/>
      <c r="P1191" s="486"/>
      <c r="Q1191" s="487"/>
      <c r="R1191" s="486"/>
      <c r="S1191" s="487"/>
      <c r="T1191" s="486"/>
      <c r="U1191" s="487"/>
      <c r="V1191" s="486"/>
      <c r="W1191" s="487"/>
      <c r="X1191" s="486"/>
      <c r="Y1191" s="487"/>
      <c r="Z1191" s="486"/>
      <c r="AA1191" s="487"/>
    </row>
    <row r="1192" spans="2:27" x14ac:dyDescent="0.2">
      <c r="B1192" s="406"/>
      <c r="C1192" s="372"/>
      <c r="D1192" s="372"/>
      <c r="E1192" s="486"/>
      <c r="F1192" s="487"/>
      <c r="G1192" s="486"/>
      <c r="H1192" s="487"/>
      <c r="I1192" s="486"/>
      <c r="J1192" s="487"/>
      <c r="K1192" s="486"/>
      <c r="L1192" s="487"/>
      <c r="M1192" s="486"/>
      <c r="N1192" s="487"/>
      <c r="O1192" s="486"/>
      <c r="P1192" s="487"/>
      <c r="Q1192" s="486"/>
      <c r="R1192" s="487"/>
      <c r="S1192" s="486"/>
      <c r="T1192" s="487"/>
      <c r="U1192" s="486"/>
      <c r="V1192" s="487"/>
      <c r="W1192" s="486"/>
      <c r="X1192" s="487"/>
      <c r="Y1192" s="486"/>
      <c r="Z1192" s="487"/>
      <c r="AA1192" s="402"/>
    </row>
    <row r="1193" spans="2:27" x14ac:dyDescent="0.2">
      <c r="B1193" s="405"/>
      <c r="C1193" s="372"/>
      <c r="D1193" s="372"/>
      <c r="E1193" s="402"/>
      <c r="F1193" s="486"/>
      <c r="G1193" s="487"/>
      <c r="H1193" s="486"/>
      <c r="I1193" s="487"/>
      <c r="J1193" s="486"/>
      <c r="K1193" s="487"/>
      <c r="L1193" s="486"/>
      <c r="M1193" s="487"/>
      <c r="N1193" s="486"/>
      <c r="O1193" s="487"/>
      <c r="P1193" s="486"/>
      <c r="Q1193" s="487"/>
      <c r="R1193" s="486"/>
      <c r="S1193" s="487"/>
      <c r="T1193" s="486"/>
      <c r="U1193" s="487"/>
      <c r="V1193" s="486"/>
      <c r="W1193" s="487"/>
      <c r="X1193" s="486"/>
      <c r="Y1193" s="487"/>
      <c r="Z1193" s="486"/>
      <c r="AA1193" s="487"/>
    </row>
    <row r="1194" spans="2:27" x14ac:dyDescent="0.2">
      <c r="B1194" s="406"/>
      <c r="C1194" s="372"/>
      <c r="D1194" s="372"/>
      <c r="E1194" s="486"/>
      <c r="F1194" s="487"/>
      <c r="G1194" s="486"/>
      <c r="H1194" s="487"/>
      <c r="I1194" s="486"/>
      <c r="J1194" s="487"/>
      <c r="K1194" s="486"/>
      <c r="L1194" s="487"/>
      <c r="M1194" s="486"/>
      <c r="N1194" s="487"/>
      <c r="O1194" s="486"/>
      <c r="P1194" s="487"/>
      <c r="Q1194" s="486"/>
      <c r="R1194" s="487"/>
      <c r="S1194" s="486"/>
      <c r="T1194" s="487"/>
      <c r="U1194" s="486"/>
      <c r="V1194" s="487"/>
      <c r="W1194" s="486"/>
      <c r="X1194" s="487"/>
      <c r="Y1194" s="486"/>
      <c r="Z1194" s="487"/>
      <c r="AA1194" s="402"/>
    </row>
    <row r="1195" spans="2:27" x14ac:dyDescent="0.2">
      <c r="B1195" s="405"/>
      <c r="C1195" s="372"/>
      <c r="D1195" s="372"/>
      <c r="E1195" s="402"/>
      <c r="F1195" s="486"/>
      <c r="G1195" s="487"/>
      <c r="H1195" s="486"/>
      <c r="I1195" s="487"/>
      <c r="J1195" s="486"/>
      <c r="K1195" s="487"/>
      <c r="L1195" s="486"/>
      <c r="M1195" s="487"/>
      <c r="N1195" s="486"/>
      <c r="O1195" s="487"/>
      <c r="P1195" s="486"/>
      <c r="Q1195" s="487"/>
      <c r="R1195" s="486"/>
      <c r="S1195" s="487"/>
      <c r="T1195" s="486"/>
      <c r="U1195" s="487"/>
      <c r="V1195" s="486"/>
      <c r="W1195" s="487"/>
      <c r="X1195" s="486"/>
      <c r="Y1195" s="487"/>
      <c r="Z1195" s="486"/>
      <c r="AA1195" s="487"/>
    </row>
    <row r="1196" spans="2:27" x14ac:dyDescent="0.2">
      <c r="B1196" s="406"/>
      <c r="C1196" s="372"/>
      <c r="D1196" s="372"/>
      <c r="E1196" s="486"/>
      <c r="F1196" s="487"/>
      <c r="G1196" s="486"/>
      <c r="H1196" s="487"/>
      <c r="I1196" s="486"/>
      <c r="J1196" s="487"/>
      <c r="K1196" s="486"/>
      <c r="L1196" s="487"/>
      <c r="M1196" s="486"/>
      <c r="N1196" s="487"/>
      <c r="O1196" s="486"/>
      <c r="P1196" s="487"/>
      <c r="Q1196" s="486"/>
      <c r="R1196" s="487"/>
      <c r="S1196" s="486"/>
      <c r="T1196" s="487"/>
      <c r="U1196" s="486"/>
      <c r="V1196" s="487"/>
      <c r="W1196" s="486"/>
      <c r="X1196" s="487"/>
      <c r="Y1196" s="486"/>
      <c r="Z1196" s="487"/>
      <c r="AA1196" s="402"/>
    </row>
    <row r="1197" spans="2:27" x14ac:dyDescent="0.2">
      <c r="B1197" s="405"/>
      <c r="C1197" s="372"/>
      <c r="D1197" s="372"/>
      <c r="E1197" s="402"/>
      <c r="F1197" s="486"/>
      <c r="G1197" s="487"/>
      <c r="H1197" s="486"/>
      <c r="I1197" s="487"/>
      <c r="J1197" s="486"/>
      <c r="K1197" s="487"/>
      <c r="L1197" s="486"/>
      <c r="M1197" s="487"/>
      <c r="N1197" s="486"/>
      <c r="O1197" s="487"/>
      <c r="P1197" s="486"/>
      <c r="Q1197" s="487"/>
      <c r="R1197" s="486"/>
      <c r="S1197" s="487"/>
      <c r="T1197" s="486"/>
      <c r="U1197" s="487"/>
      <c r="V1197" s="486"/>
      <c r="W1197" s="487"/>
      <c r="X1197" s="486"/>
      <c r="Y1197" s="487"/>
      <c r="Z1197" s="486"/>
      <c r="AA1197" s="487"/>
    </row>
    <row r="1198" spans="2:27" x14ac:dyDescent="0.2">
      <c r="B1198" s="406"/>
      <c r="C1198" s="372"/>
      <c r="D1198" s="372"/>
      <c r="E1198" s="486"/>
      <c r="F1198" s="487"/>
      <c r="G1198" s="486"/>
      <c r="H1198" s="487"/>
      <c r="I1198" s="486"/>
      <c r="J1198" s="487"/>
      <c r="K1198" s="486"/>
      <c r="L1198" s="487"/>
      <c r="M1198" s="486"/>
      <c r="N1198" s="487"/>
      <c r="O1198" s="486"/>
      <c r="P1198" s="487"/>
      <c r="Q1198" s="486"/>
      <c r="R1198" s="487"/>
      <c r="S1198" s="486"/>
      <c r="T1198" s="487"/>
      <c r="U1198" s="486"/>
      <c r="V1198" s="487"/>
      <c r="W1198" s="486"/>
      <c r="X1198" s="487"/>
      <c r="Y1198" s="486"/>
      <c r="Z1198" s="487"/>
      <c r="AA1198" s="402"/>
    </row>
    <row r="1199" spans="2:27" x14ac:dyDescent="0.2">
      <c r="B1199" s="405"/>
      <c r="C1199" s="372"/>
      <c r="D1199" s="372"/>
      <c r="E1199" s="402"/>
      <c r="F1199" s="486"/>
      <c r="G1199" s="487"/>
      <c r="H1199" s="486"/>
      <c r="I1199" s="487"/>
      <c r="J1199" s="486"/>
      <c r="K1199" s="487"/>
      <c r="L1199" s="486"/>
      <c r="M1199" s="487"/>
      <c r="N1199" s="486"/>
      <c r="O1199" s="487"/>
      <c r="P1199" s="486"/>
      <c r="Q1199" s="487"/>
      <c r="R1199" s="486"/>
      <c r="S1199" s="487"/>
      <c r="T1199" s="486"/>
      <c r="U1199" s="487"/>
      <c r="V1199" s="486"/>
      <c r="W1199" s="487"/>
      <c r="X1199" s="486"/>
      <c r="Y1199" s="487"/>
      <c r="Z1199" s="486"/>
      <c r="AA1199" s="487"/>
    </row>
    <row r="1200" spans="2:27" x14ac:dyDescent="0.2">
      <c r="B1200" s="406"/>
      <c r="C1200" s="372"/>
      <c r="D1200" s="372"/>
      <c r="E1200" s="486"/>
      <c r="F1200" s="487"/>
      <c r="G1200" s="486"/>
      <c r="H1200" s="487"/>
      <c r="I1200" s="486"/>
      <c r="J1200" s="487"/>
      <c r="K1200" s="486"/>
      <c r="L1200" s="487"/>
      <c r="M1200" s="486"/>
      <c r="N1200" s="487"/>
      <c r="O1200" s="486"/>
      <c r="P1200" s="487"/>
      <c r="Q1200" s="486"/>
      <c r="R1200" s="487"/>
      <c r="S1200" s="486"/>
      <c r="T1200" s="487"/>
      <c r="U1200" s="486"/>
      <c r="V1200" s="487"/>
      <c r="W1200" s="486"/>
      <c r="X1200" s="487"/>
      <c r="Y1200" s="486"/>
      <c r="Z1200" s="487"/>
      <c r="AA1200" s="402"/>
    </row>
    <row r="1201" spans="2:27" x14ac:dyDescent="0.2">
      <c r="B1201" s="405"/>
      <c r="C1201" s="372"/>
      <c r="D1201" s="372"/>
      <c r="E1201" s="402"/>
      <c r="F1201" s="486"/>
      <c r="G1201" s="487"/>
      <c r="H1201" s="486"/>
      <c r="I1201" s="487"/>
      <c r="J1201" s="486"/>
      <c r="K1201" s="487"/>
      <c r="L1201" s="486"/>
      <c r="M1201" s="487"/>
      <c r="N1201" s="486"/>
      <c r="O1201" s="487"/>
      <c r="P1201" s="486"/>
      <c r="Q1201" s="487"/>
      <c r="R1201" s="486"/>
      <c r="S1201" s="487"/>
      <c r="T1201" s="486"/>
      <c r="U1201" s="487"/>
      <c r="V1201" s="486"/>
      <c r="W1201" s="487"/>
      <c r="X1201" s="486"/>
      <c r="Y1201" s="487"/>
      <c r="Z1201" s="486"/>
      <c r="AA1201" s="487"/>
    </row>
    <row r="1202" spans="2:27" x14ac:dyDescent="0.2">
      <c r="B1202" s="406"/>
      <c r="C1202" s="372"/>
      <c r="D1202" s="372"/>
      <c r="E1202" s="486"/>
      <c r="F1202" s="487"/>
      <c r="G1202" s="486"/>
      <c r="H1202" s="487"/>
      <c r="I1202" s="486"/>
      <c r="J1202" s="487"/>
      <c r="K1202" s="486"/>
      <c r="L1202" s="487"/>
      <c r="M1202" s="486"/>
      <c r="N1202" s="487"/>
      <c r="O1202" s="486"/>
      <c r="P1202" s="487"/>
      <c r="Q1202" s="486"/>
      <c r="R1202" s="487"/>
      <c r="S1202" s="486"/>
      <c r="T1202" s="487"/>
      <c r="U1202" s="486"/>
      <c r="V1202" s="487"/>
      <c r="W1202" s="486"/>
      <c r="X1202" s="487"/>
      <c r="Y1202" s="486"/>
      <c r="Z1202" s="487"/>
      <c r="AA1202" s="402"/>
    </row>
    <row r="1203" spans="2:27" x14ac:dyDescent="0.2">
      <c r="B1203" s="405"/>
      <c r="C1203" s="372"/>
      <c r="D1203" s="372"/>
      <c r="E1203" s="402"/>
      <c r="F1203" s="486"/>
      <c r="G1203" s="487"/>
      <c r="H1203" s="486"/>
      <c r="I1203" s="487"/>
      <c r="J1203" s="486"/>
      <c r="K1203" s="487"/>
      <c r="L1203" s="486"/>
      <c r="M1203" s="487"/>
      <c r="N1203" s="486"/>
      <c r="O1203" s="487"/>
      <c r="P1203" s="486"/>
      <c r="Q1203" s="487"/>
      <c r="R1203" s="486"/>
      <c r="S1203" s="487"/>
      <c r="T1203" s="486"/>
      <c r="U1203" s="487"/>
      <c r="V1203" s="486"/>
      <c r="W1203" s="487"/>
      <c r="X1203" s="486"/>
      <c r="Y1203" s="487"/>
      <c r="Z1203" s="486"/>
      <c r="AA1203" s="487"/>
    </row>
    <row r="1204" spans="2:27" x14ac:dyDescent="0.2">
      <c r="B1204" s="406"/>
      <c r="C1204" s="372"/>
      <c r="D1204" s="372"/>
      <c r="E1204" s="486"/>
      <c r="F1204" s="487"/>
      <c r="G1204" s="486"/>
      <c r="H1204" s="487"/>
      <c r="I1204" s="486"/>
      <c r="J1204" s="487"/>
      <c r="K1204" s="486"/>
      <c r="L1204" s="487"/>
      <c r="M1204" s="486"/>
      <c r="N1204" s="487"/>
      <c r="O1204" s="486"/>
      <c r="P1204" s="487"/>
      <c r="Q1204" s="486"/>
      <c r="R1204" s="487"/>
      <c r="S1204" s="486"/>
      <c r="T1204" s="487"/>
      <c r="U1204" s="486"/>
      <c r="V1204" s="487"/>
      <c r="W1204" s="486"/>
      <c r="X1204" s="487"/>
      <c r="Y1204" s="486"/>
      <c r="Z1204" s="487"/>
      <c r="AA1204" s="402"/>
    </row>
    <row r="1205" spans="2:27" x14ac:dyDescent="0.2">
      <c r="B1205" s="405"/>
      <c r="C1205" s="372"/>
      <c r="D1205" s="372"/>
      <c r="E1205" s="402"/>
      <c r="F1205" s="486"/>
      <c r="G1205" s="487"/>
      <c r="H1205" s="486"/>
      <c r="I1205" s="487"/>
      <c r="J1205" s="486"/>
      <c r="K1205" s="487"/>
      <c r="L1205" s="486"/>
      <c r="M1205" s="487"/>
      <c r="N1205" s="486"/>
      <c r="O1205" s="487"/>
      <c r="P1205" s="486"/>
      <c r="Q1205" s="487"/>
      <c r="R1205" s="486"/>
      <c r="S1205" s="487"/>
      <c r="T1205" s="486"/>
      <c r="U1205" s="487"/>
      <c r="V1205" s="486"/>
      <c r="W1205" s="487"/>
      <c r="X1205" s="486"/>
      <c r="Y1205" s="487"/>
      <c r="Z1205" s="486"/>
      <c r="AA1205" s="487"/>
    </row>
    <row r="1206" spans="2:27" x14ac:dyDescent="0.2">
      <c r="B1206" s="406"/>
      <c r="C1206" s="372"/>
      <c r="D1206" s="372"/>
      <c r="E1206" s="486"/>
      <c r="F1206" s="487"/>
      <c r="G1206" s="486"/>
      <c r="H1206" s="487"/>
      <c r="I1206" s="486"/>
      <c r="J1206" s="487"/>
      <c r="K1206" s="486"/>
      <c r="L1206" s="487"/>
      <c r="M1206" s="486"/>
      <c r="N1206" s="487"/>
      <c r="O1206" s="486"/>
      <c r="P1206" s="487"/>
      <c r="Q1206" s="486"/>
      <c r="R1206" s="487"/>
      <c r="S1206" s="486"/>
      <c r="T1206" s="487"/>
      <c r="U1206" s="486"/>
      <c r="V1206" s="487"/>
      <c r="W1206" s="486"/>
      <c r="X1206" s="487"/>
      <c r="Y1206" s="486"/>
      <c r="Z1206" s="487"/>
      <c r="AA1206" s="402"/>
    </row>
    <row r="1207" spans="2:27" x14ac:dyDescent="0.2">
      <c r="B1207" s="405"/>
      <c r="C1207" s="372"/>
      <c r="D1207" s="372"/>
      <c r="E1207" s="402"/>
      <c r="F1207" s="486"/>
      <c r="G1207" s="487"/>
      <c r="H1207" s="486"/>
      <c r="I1207" s="487"/>
      <c r="J1207" s="486"/>
      <c r="K1207" s="487"/>
      <c r="L1207" s="486"/>
      <c r="M1207" s="487"/>
      <c r="N1207" s="486"/>
      <c r="O1207" s="487"/>
      <c r="P1207" s="486"/>
      <c r="Q1207" s="487"/>
      <c r="R1207" s="486"/>
      <c r="S1207" s="487"/>
      <c r="T1207" s="486"/>
      <c r="U1207" s="487"/>
      <c r="V1207" s="486"/>
      <c r="W1207" s="487"/>
      <c r="X1207" s="486"/>
      <c r="Y1207" s="487"/>
      <c r="Z1207" s="486"/>
      <c r="AA1207" s="487"/>
    </row>
    <row r="1208" spans="2:27" x14ac:dyDescent="0.2">
      <c r="B1208" s="406"/>
      <c r="C1208" s="372"/>
      <c r="D1208" s="372"/>
      <c r="E1208" s="486"/>
      <c r="F1208" s="487"/>
      <c r="G1208" s="486"/>
      <c r="H1208" s="487"/>
      <c r="I1208" s="486"/>
      <c r="J1208" s="487"/>
      <c r="K1208" s="486"/>
      <c r="L1208" s="487"/>
      <c r="M1208" s="486"/>
      <c r="N1208" s="487"/>
      <c r="O1208" s="486"/>
      <c r="P1208" s="487"/>
      <c r="Q1208" s="486"/>
      <c r="R1208" s="487"/>
      <c r="S1208" s="486"/>
      <c r="T1208" s="487"/>
      <c r="U1208" s="486"/>
      <c r="V1208" s="487"/>
      <c r="W1208" s="486"/>
      <c r="X1208" s="487"/>
      <c r="Y1208" s="486"/>
      <c r="Z1208" s="487"/>
      <c r="AA1208" s="402"/>
    </row>
    <row r="1209" spans="2:27" x14ac:dyDescent="0.2">
      <c r="B1209" s="405"/>
      <c r="C1209" s="372"/>
      <c r="D1209" s="372"/>
      <c r="E1209" s="402"/>
      <c r="F1209" s="486"/>
      <c r="G1209" s="487"/>
      <c r="H1209" s="486"/>
      <c r="I1209" s="487"/>
      <c r="J1209" s="486"/>
      <c r="K1209" s="487"/>
      <c r="L1209" s="486"/>
      <c r="M1209" s="487"/>
      <c r="N1209" s="486"/>
      <c r="O1209" s="487"/>
      <c r="P1209" s="486"/>
      <c r="Q1209" s="487"/>
      <c r="R1209" s="486"/>
      <c r="S1209" s="487"/>
      <c r="T1209" s="486"/>
      <c r="U1209" s="487"/>
      <c r="V1209" s="486"/>
      <c r="W1209" s="487"/>
      <c r="X1209" s="486"/>
      <c r="Y1209" s="487"/>
      <c r="Z1209" s="486"/>
      <c r="AA1209" s="487"/>
    </row>
    <row r="1210" spans="2:27" x14ac:dyDescent="0.2">
      <c r="B1210" s="406"/>
      <c r="C1210" s="372"/>
      <c r="D1210" s="372"/>
      <c r="E1210" s="486"/>
      <c r="F1210" s="487"/>
      <c r="G1210" s="486"/>
      <c r="H1210" s="487"/>
      <c r="I1210" s="486"/>
      <c r="J1210" s="487"/>
      <c r="K1210" s="486"/>
      <c r="L1210" s="487"/>
      <c r="M1210" s="486"/>
      <c r="N1210" s="487"/>
      <c r="O1210" s="486"/>
      <c r="P1210" s="487"/>
      <c r="Q1210" s="486"/>
      <c r="R1210" s="487"/>
      <c r="S1210" s="486"/>
      <c r="T1210" s="487"/>
      <c r="U1210" s="486"/>
      <c r="V1210" s="487"/>
      <c r="W1210" s="486"/>
      <c r="X1210" s="487"/>
      <c r="Y1210" s="486"/>
      <c r="Z1210" s="487"/>
      <c r="AA1210" s="402"/>
    </row>
    <row r="1211" spans="2:27" x14ac:dyDescent="0.2">
      <c r="B1211" s="405"/>
      <c r="C1211" s="372"/>
      <c r="D1211" s="372"/>
      <c r="E1211" s="402"/>
      <c r="F1211" s="486"/>
      <c r="G1211" s="487"/>
      <c r="H1211" s="486"/>
      <c r="I1211" s="487"/>
      <c r="J1211" s="486"/>
      <c r="K1211" s="487"/>
      <c r="L1211" s="486"/>
      <c r="M1211" s="487"/>
      <c r="N1211" s="486"/>
      <c r="O1211" s="487"/>
      <c r="P1211" s="486"/>
      <c r="Q1211" s="487"/>
      <c r="R1211" s="486"/>
      <c r="S1211" s="487"/>
      <c r="T1211" s="486"/>
      <c r="U1211" s="487"/>
      <c r="V1211" s="486"/>
      <c r="W1211" s="487"/>
      <c r="X1211" s="486"/>
      <c r="Y1211" s="487"/>
      <c r="Z1211" s="486"/>
      <c r="AA1211" s="487"/>
    </row>
    <row r="1212" spans="2:27" x14ac:dyDescent="0.2">
      <c r="B1212" s="406"/>
      <c r="C1212" s="372"/>
      <c r="D1212" s="372"/>
      <c r="E1212" s="486"/>
      <c r="F1212" s="487"/>
      <c r="G1212" s="486"/>
      <c r="H1212" s="487"/>
      <c r="I1212" s="486"/>
      <c r="J1212" s="487"/>
      <c r="K1212" s="486"/>
      <c r="L1212" s="487"/>
      <c r="M1212" s="486"/>
      <c r="N1212" s="487"/>
      <c r="O1212" s="486"/>
      <c r="P1212" s="487"/>
      <c r="Q1212" s="486"/>
      <c r="R1212" s="487"/>
      <c r="S1212" s="486"/>
      <c r="T1212" s="487"/>
      <c r="U1212" s="486"/>
      <c r="V1212" s="487"/>
      <c r="W1212" s="486"/>
      <c r="X1212" s="487"/>
      <c r="Y1212" s="486"/>
      <c r="Z1212" s="487"/>
      <c r="AA1212" s="402"/>
    </row>
    <row r="1213" spans="2:27" x14ac:dyDescent="0.2">
      <c r="B1213" s="405"/>
      <c r="C1213" s="372"/>
      <c r="D1213" s="372"/>
      <c r="E1213" s="402"/>
      <c r="F1213" s="486"/>
      <c r="G1213" s="487"/>
      <c r="H1213" s="486"/>
      <c r="I1213" s="487"/>
      <c r="J1213" s="486"/>
      <c r="K1213" s="487"/>
      <c r="L1213" s="486"/>
      <c r="M1213" s="487"/>
      <c r="N1213" s="486"/>
      <c r="O1213" s="487"/>
      <c r="P1213" s="486"/>
      <c r="Q1213" s="487"/>
      <c r="R1213" s="486"/>
      <c r="S1213" s="487"/>
      <c r="T1213" s="486"/>
      <c r="U1213" s="487"/>
      <c r="V1213" s="486"/>
      <c r="W1213" s="487"/>
      <c r="X1213" s="486"/>
      <c r="Y1213" s="487"/>
      <c r="Z1213" s="486"/>
      <c r="AA1213" s="487"/>
    </row>
    <row r="1214" spans="2:27" x14ac:dyDescent="0.2">
      <c r="B1214" s="406"/>
      <c r="C1214" s="372"/>
      <c r="D1214" s="372"/>
      <c r="E1214" s="486"/>
      <c r="F1214" s="487"/>
      <c r="G1214" s="486"/>
      <c r="H1214" s="487"/>
      <c r="I1214" s="486"/>
      <c r="J1214" s="487"/>
      <c r="K1214" s="486"/>
      <c r="L1214" s="487"/>
      <c r="M1214" s="486"/>
      <c r="N1214" s="487"/>
      <c r="O1214" s="486"/>
      <c r="P1214" s="487"/>
      <c r="Q1214" s="486"/>
      <c r="R1214" s="487"/>
      <c r="S1214" s="486"/>
      <c r="T1214" s="487"/>
      <c r="U1214" s="486"/>
      <c r="V1214" s="487"/>
      <c r="W1214" s="486"/>
      <c r="X1214" s="487"/>
      <c r="Y1214" s="486"/>
      <c r="Z1214" s="487"/>
      <c r="AA1214" s="402"/>
    </row>
    <row r="1215" spans="2:27" x14ac:dyDescent="0.2">
      <c r="B1215" s="405"/>
      <c r="C1215" s="372"/>
      <c r="D1215" s="372"/>
      <c r="E1215" s="402"/>
      <c r="F1215" s="486"/>
      <c r="G1215" s="487"/>
      <c r="H1215" s="486"/>
      <c r="I1215" s="487"/>
      <c r="J1215" s="486"/>
      <c r="K1215" s="487"/>
      <c r="L1215" s="486"/>
      <c r="M1215" s="487"/>
      <c r="N1215" s="486"/>
      <c r="O1215" s="487"/>
      <c r="P1215" s="486"/>
      <c r="Q1215" s="487"/>
      <c r="R1215" s="486"/>
      <c r="S1215" s="487"/>
      <c r="T1215" s="486"/>
      <c r="U1215" s="487"/>
      <c r="V1215" s="486"/>
      <c r="W1215" s="487"/>
      <c r="X1215" s="486"/>
      <c r="Y1215" s="487"/>
      <c r="Z1215" s="486"/>
      <c r="AA1215" s="487"/>
    </row>
    <row r="1216" spans="2:27" x14ac:dyDescent="0.2">
      <c r="B1216" s="406"/>
      <c r="C1216" s="372"/>
      <c r="D1216" s="372"/>
      <c r="E1216" s="486"/>
      <c r="F1216" s="487"/>
      <c r="G1216" s="486"/>
      <c r="H1216" s="487"/>
      <c r="I1216" s="486"/>
      <c r="J1216" s="487"/>
      <c r="K1216" s="486"/>
      <c r="L1216" s="487"/>
      <c r="M1216" s="486"/>
      <c r="N1216" s="487"/>
      <c r="O1216" s="486"/>
      <c r="P1216" s="487"/>
      <c r="Q1216" s="486"/>
      <c r="R1216" s="487"/>
      <c r="S1216" s="486"/>
      <c r="T1216" s="487"/>
      <c r="U1216" s="486"/>
      <c r="V1216" s="487"/>
      <c r="W1216" s="486"/>
      <c r="X1216" s="487"/>
      <c r="Y1216" s="486"/>
      <c r="Z1216" s="487"/>
      <c r="AA1216" s="402"/>
    </row>
    <row r="1217" spans="2:27" x14ac:dyDescent="0.2">
      <c r="B1217" s="405"/>
      <c r="C1217" s="372"/>
      <c r="D1217" s="372"/>
      <c r="E1217" s="402"/>
      <c r="F1217" s="486"/>
      <c r="G1217" s="487"/>
      <c r="H1217" s="486"/>
      <c r="I1217" s="487"/>
      <c r="J1217" s="486"/>
      <c r="K1217" s="487"/>
      <c r="L1217" s="486"/>
      <c r="M1217" s="487"/>
      <c r="N1217" s="486"/>
      <c r="O1217" s="487"/>
      <c r="P1217" s="486"/>
      <c r="Q1217" s="487"/>
      <c r="R1217" s="486"/>
      <c r="S1217" s="487"/>
      <c r="T1217" s="486"/>
      <c r="U1217" s="487"/>
      <c r="V1217" s="486"/>
      <c r="W1217" s="487"/>
      <c r="X1217" s="486"/>
      <c r="Y1217" s="487"/>
      <c r="Z1217" s="486"/>
      <c r="AA1217" s="487"/>
    </row>
    <row r="1218" spans="2:27" x14ac:dyDescent="0.2">
      <c r="B1218" s="406"/>
      <c r="C1218" s="372"/>
      <c r="D1218" s="372"/>
      <c r="E1218" s="486"/>
      <c r="F1218" s="487"/>
      <c r="G1218" s="486"/>
      <c r="H1218" s="487"/>
      <c r="I1218" s="486"/>
      <c r="J1218" s="487"/>
      <c r="K1218" s="486"/>
      <c r="L1218" s="487"/>
      <c r="M1218" s="486"/>
      <c r="N1218" s="487"/>
      <c r="O1218" s="486"/>
      <c r="P1218" s="487"/>
      <c r="Q1218" s="486"/>
      <c r="R1218" s="487"/>
      <c r="S1218" s="486"/>
      <c r="T1218" s="487"/>
      <c r="U1218" s="486"/>
      <c r="V1218" s="487"/>
      <c r="W1218" s="486"/>
      <c r="X1218" s="487"/>
      <c r="Y1218" s="486"/>
      <c r="Z1218" s="487"/>
      <c r="AA1218" s="402"/>
    </row>
    <row r="1219" spans="2:27" x14ac:dyDescent="0.2">
      <c r="B1219" s="405"/>
      <c r="C1219" s="372"/>
      <c r="D1219" s="372"/>
      <c r="E1219" s="402"/>
      <c r="F1219" s="486"/>
      <c r="G1219" s="487"/>
      <c r="H1219" s="486"/>
      <c r="I1219" s="487"/>
      <c r="J1219" s="486"/>
      <c r="K1219" s="487"/>
      <c r="L1219" s="486"/>
      <c r="M1219" s="487"/>
      <c r="N1219" s="486"/>
      <c r="O1219" s="487"/>
      <c r="P1219" s="486"/>
      <c r="Q1219" s="487"/>
      <c r="R1219" s="486"/>
      <c r="S1219" s="487"/>
      <c r="T1219" s="486"/>
      <c r="U1219" s="487"/>
      <c r="V1219" s="486"/>
      <c r="W1219" s="487"/>
      <c r="X1219" s="486"/>
      <c r="Y1219" s="487"/>
      <c r="Z1219" s="486"/>
      <c r="AA1219" s="487"/>
    </row>
    <row r="1220" spans="2:27" x14ac:dyDescent="0.2">
      <c r="B1220" s="406"/>
      <c r="C1220" s="372"/>
      <c r="D1220" s="372"/>
      <c r="E1220" s="486"/>
      <c r="F1220" s="487"/>
      <c r="G1220" s="486"/>
      <c r="H1220" s="487"/>
      <c r="I1220" s="486"/>
      <c r="J1220" s="487"/>
      <c r="K1220" s="486"/>
      <c r="L1220" s="487"/>
      <c r="M1220" s="486"/>
      <c r="N1220" s="487"/>
      <c r="O1220" s="486"/>
      <c r="P1220" s="487"/>
      <c r="Q1220" s="486"/>
      <c r="R1220" s="487"/>
      <c r="S1220" s="486"/>
      <c r="T1220" s="487"/>
      <c r="U1220" s="486"/>
      <c r="V1220" s="487"/>
      <c r="W1220" s="486"/>
      <c r="X1220" s="487"/>
      <c r="Y1220" s="486"/>
      <c r="Z1220" s="487"/>
      <c r="AA1220" s="402"/>
    </row>
    <row r="1221" spans="2:27" x14ac:dyDescent="0.2">
      <c r="B1221" s="405"/>
      <c r="C1221" s="372"/>
      <c r="D1221" s="372"/>
      <c r="E1221" s="402"/>
      <c r="F1221" s="486"/>
      <c r="G1221" s="487"/>
      <c r="H1221" s="486"/>
      <c r="I1221" s="487"/>
      <c r="J1221" s="486"/>
      <c r="K1221" s="487"/>
      <c r="L1221" s="486"/>
      <c r="M1221" s="487"/>
      <c r="N1221" s="486"/>
      <c r="O1221" s="487"/>
      <c r="P1221" s="486"/>
      <c r="Q1221" s="487"/>
      <c r="R1221" s="486"/>
      <c r="S1221" s="487"/>
      <c r="T1221" s="486"/>
      <c r="U1221" s="487"/>
      <c r="V1221" s="486"/>
      <c r="W1221" s="487"/>
      <c r="X1221" s="486"/>
      <c r="Y1221" s="487"/>
      <c r="Z1221" s="486"/>
      <c r="AA1221" s="487"/>
    </row>
    <row r="1222" spans="2:27" x14ac:dyDescent="0.2">
      <c r="B1222" s="406"/>
      <c r="C1222" s="372"/>
      <c r="D1222" s="372"/>
      <c r="E1222" s="486"/>
      <c r="F1222" s="487"/>
      <c r="G1222" s="486"/>
      <c r="H1222" s="487"/>
      <c r="I1222" s="486"/>
      <c r="J1222" s="487"/>
      <c r="K1222" s="486"/>
      <c r="L1222" s="487"/>
      <c r="M1222" s="486"/>
      <c r="N1222" s="487"/>
      <c r="O1222" s="486"/>
      <c r="P1222" s="487"/>
      <c r="Q1222" s="486"/>
      <c r="R1222" s="487"/>
      <c r="S1222" s="486"/>
      <c r="T1222" s="487"/>
      <c r="U1222" s="486"/>
      <c r="V1222" s="487"/>
      <c r="W1222" s="486"/>
      <c r="X1222" s="487"/>
      <c r="Y1222" s="486"/>
      <c r="Z1222" s="487"/>
      <c r="AA1222" s="402"/>
    </row>
    <row r="1223" spans="2:27" x14ac:dyDescent="0.2">
      <c r="B1223" s="405"/>
      <c r="C1223" s="372"/>
      <c r="D1223" s="372"/>
      <c r="E1223" s="402"/>
      <c r="F1223" s="486"/>
      <c r="G1223" s="487"/>
      <c r="H1223" s="486"/>
      <c r="I1223" s="487"/>
      <c r="J1223" s="486"/>
      <c r="K1223" s="487"/>
      <c r="L1223" s="486"/>
      <c r="M1223" s="487"/>
      <c r="N1223" s="486"/>
      <c r="O1223" s="487"/>
      <c r="P1223" s="486"/>
      <c r="Q1223" s="487"/>
      <c r="R1223" s="486"/>
      <c r="S1223" s="487"/>
      <c r="T1223" s="486"/>
      <c r="U1223" s="487"/>
      <c r="V1223" s="486"/>
      <c r="W1223" s="487"/>
      <c r="X1223" s="486"/>
      <c r="Y1223" s="487"/>
      <c r="Z1223" s="486"/>
      <c r="AA1223" s="487"/>
    </row>
    <row r="1224" spans="2:27" x14ac:dyDescent="0.2">
      <c r="B1224" s="406"/>
      <c r="C1224" s="372"/>
      <c r="D1224" s="372"/>
      <c r="E1224" s="486"/>
      <c r="F1224" s="487"/>
      <c r="G1224" s="486"/>
      <c r="H1224" s="487"/>
      <c r="I1224" s="486"/>
      <c r="J1224" s="487"/>
      <c r="K1224" s="486"/>
      <c r="L1224" s="487"/>
      <c r="M1224" s="486"/>
      <c r="N1224" s="487"/>
      <c r="O1224" s="486"/>
      <c r="P1224" s="487"/>
      <c r="Q1224" s="486"/>
      <c r="R1224" s="487"/>
      <c r="S1224" s="486"/>
      <c r="T1224" s="487"/>
      <c r="U1224" s="486"/>
      <c r="V1224" s="487"/>
      <c r="W1224" s="486"/>
      <c r="X1224" s="487"/>
      <c r="Y1224" s="486"/>
      <c r="Z1224" s="487"/>
      <c r="AA1224" s="402"/>
    </row>
    <row r="1225" spans="2:27" x14ac:dyDescent="0.2">
      <c r="B1225" s="405"/>
      <c r="C1225" s="372"/>
      <c r="D1225" s="372"/>
      <c r="E1225" s="402"/>
      <c r="F1225" s="486"/>
      <c r="G1225" s="487"/>
      <c r="H1225" s="486"/>
      <c r="I1225" s="487"/>
      <c r="J1225" s="486"/>
      <c r="K1225" s="487"/>
      <c r="L1225" s="486"/>
      <c r="M1225" s="487"/>
      <c r="N1225" s="486"/>
      <c r="O1225" s="487"/>
      <c r="P1225" s="486"/>
      <c r="Q1225" s="487"/>
      <c r="R1225" s="486"/>
      <c r="S1225" s="487"/>
      <c r="T1225" s="486"/>
      <c r="U1225" s="487"/>
      <c r="V1225" s="486"/>
      <c r="W1225" s="487"/>
      <c r="X1225" s="486"/>
      <c r="Y1225" s="487"/>
      <c r="Z1225" s="486"/>
      <c r="AA1225" s="487"/>
    </row>
    <row r="1226" spans="2:27" x14ac:dyDescent="0.2">
      <c r="B1226" s="406"/>
      <c r="C1226" s="372"/>
      <c r="D1226" s="372"/>
      <c r="E1226" s="486"/>
      <c r="F1226" s="487"/>
      <c r="G1226" s="486"/>
      <c r="H1226" s="487"/>
      <c r="I1226" s="486"/>
      <c r="J1226" s="487"/>
      <c r="K1226" s="486"/>
      <c r="L1226" s="487"/>
      <c r="M1226" s="486"/>
      <c r="N1226" s="487"/>
      <c r="O1226" s="486"/>
      <c r="P1226" s="487"/>
      <c r="Q1226" s="486"/>
      <c r="R1226" s="487"/>
      <c r="S1226" s="486"/>
      <c r="T1226" s="487"/>
      <c r="U1226" s="486"/>
      <c r="V1226" s="487"/>
      <c r="W1226" s="486"/>
      <c r="X1226" s="487"/>
      <c r="Y1226" s="486"/>
      <c r="Z1226" s="487"/>
      <c r="AA1226" s="402"/>
    </row>
    <row r="1227" spans="2:27" x14ac:dyDescent="0.2">
      <c r="B1227" s="405"/>
      <c r="C1227" s="372"/>
      <c r="D1227" s="372"/>
      <c r="E1227" s="402"/>
      <c r="F1227" s="486"/>
      <c r="G1227" s="487"/>
      <c r="H1227" s="486"/>
      <c r="I1227" s="487"/>
      <c r="J1227" s="486"/>
      <c r="K1227" s="487"/>
      <c r="L1227" s="486"/>
      <c r="M1227" s="487"/>
      <c r="N1227" s="486"/>
      <c r="O1227" s="487"/>
      <c r="P1227" s="486"/>
      <c r="Q1227" s="487"/>
      <c r="R1227" s="486"/>
      <c r="S1227" s="487"/>
      <c r="T1227" s="486"/>
      <c r="U1227" s="487"/>
      <c r="V1227" s="486"/>
      <c r="W1227" s="487"/>
      <c r="X1227" s="486"/>
      <c r="Y1227" s="487"/>
      <c r="Z1227" s="486"/>
      <c r="AA1227" s="487"/>
    </row>
    <row r="1228" spans="2:27" x14ac:dyDescent="0.2">
      <c r="B1228" s="406"/>
      <c r="C1228" s="372"/>
      <c r="D1228" s="372"/>
      <c r="E1228" s="486"/>
      <c r="F1228" s="487"/>
      <c r="G1228" s="486"/>
      <c r="H1228" s="487"/>
      <c r="I1228" s="486"/>
      <c r="J1228" s="487"/>
      <c r="K1228" s="486"/>
      <c r="L1228" s="487"/>
      <c r="M1228" s="486"/>
      <c r="N1228" s="487"/>
      <c r="O1228" s="486"/>
      <c r="P1228" s="487"/>
      <c r="Q1228" s="486"/>
      <c r="R1228" s="487"/>
      <c r="S1228" s="486"/>
      <c r="T1228" s="487"/>
      <c r="U1228" s="486"/>
      <c r="V1228" s="487"/>
      <c r="W1228" s="486"/>
      <c r="X1228" s="487"/>
      <c r="Y1228" s="486"/>
      <c r="Z1228" s="487"/>
      <c r="AA1228" s="402"/>
    </row>
    <row r="1229" spans="2:27" x14ac:dyDescent="0.2">
      <c r="B1229" s="405"/>
      <c r="C1229" s="372"/>
      <c r="D1229" s="372"/>
      <c r="E1229" s="402"/>
      <c r="F1229" s="486"/>
      <c r="G1229" s="487"/>
      <c r="H1229" s="486"/>
      <c r="I1229" s="487"/>
      <c r="J1229" s="486"/>
      <c r="K1229" s="487"/>
      <c r="L1229" s="486"/>
      <c r="M1229" s="487"/>
      <c r="N1229" s="486"/>
      <c r="O1229" s="487"/>
      <c r="P1229" s="486"/>
      <c r="Q1229" s="487"/>
      <c r="R1229" s="486"/>
      <c r="S1229" s="487"/>
      <c r="T1229" s="486"/>
      <c r="U1229" s="487"/>
      <c r="V1229" s="486"/>
      <c r="W1229" s="487"/>
      <c r="X1229" s="486"/>
      <c r="Y1229" s="487"/>
      <c r="Z1229" s="486"/>
      <c r="AA1229" s="487"/>
    </row>
    <row r="1230" spans="2:27" x14ac:dyDescent="0.2">
      <c r="B1230" s="406"/>
      <c r="C1230" s="372"/>
      <c r="D1230" s="372"/>
      <c r="E1230" s="486"/>
      <c r="F1230" s="487"/>
      <c r="G1230" s="486"/>
      <c r="H1230" s="487"/>
      <c r="I1230" s="486"/>
      <c r="J1230" s="487"/>
      <c r="K1230" s="486"/>
      <c r="L1230" s="487"/>
      <c r="M1230" s="486"/>
      <c r="N1230" s="487"/>
      <c r="O1230" s="486"/>
      <c r="P1230" s="487"/>
      <c r="Q1230" s="486"/>
      <c r="R1230" s="487"/>
      <c r="S1230" s="486"/>
      <c r="T1230" s="487"/>
      <c r="U1230" s="486"/>
      <c r="V1230" s="487"/>
      <c r="W1230" s="486"/>
      <c r="X1230" s="487"/>
      <c r="Y1230" s="486"/>
      <c r="Z1230" s="487"/>
      <c r="AA1230" s="402"/>
    </row>
    <row r="1231" spans="2:27" x14ac:dyDescent="0.2">
      <c r="B1231" s="405"/>
      <c r="C1231" s="372"/>
      <c r="D1231" s="372"/>
      <c r="E1231" s="402"/>
      <c r="F1231" s="486"/>
      <c r="G1231" s="487"/>
      <c r="H1231" s="486"/>
      <c r="I1231" s="487"/>
      <c r="J1231" s="486"/>
      <c r="K1231" s="487"/>
      <c r="L1231" s="486"/>
      <c r="M1231" s="487"/>
      <c r="N1231" s="486"/>
      <c r="O1231" s="487"/>
      <c r="P1231" s="486"/>
      <c r="Q1231" s="487"/>
      <c r="R1231" s="486"/>
      <c r="S1231" s="487"/>
      <c r="T1231" s="486"/>
      <c r="U1231" s="487"/>
      <c r="V1231" s="486"/>
      <c r="W1231" s="487"/>
      <c r="X1231" s="486"/>
      <c r="Y1231" s="487"/>
      <c r="Z1231" s="486"/>
      <c r="AA1231" s="487"/>
    </row>
    <row r="1232" spans="2:27" x14ac:dyDescent="0.2">
      <c r="B1232" s="406"/>
      <c r="C1232" s="372"/>
      <c r="D1232" s="372"/>
      <c r="E1232" s="486"/>
      <c r="F1232" s="487"/>
      <c r="G1232" s="486"/>
      <c r="H1232" s="487"/>
      <c r="I1232" s="486"/>
      <c r="J1232" s="487"/>
      <c r="K1232" s="486"/>
      <c r="L1232" s="487"/>
      <c r="M1232" s="486"/>
      <c r="N1232" s="487"/>
      <c r="O1232" s="486"/>
      <c r="P1232" s="487"/>
      <c r="Q1232" s="486"/>
      <c r="R1232" s="487"/>
      <c r="S1232" s="486"/>
      <c r="T1232" s="487"/>
      <c r="U1232" s="486"/>
      <c r="V1232" s="487"/>
      <c r="W1232" s="486"/>
      <c r="X1232" s="487"/>
      <c r="Y1232" s="486"/>
      <c r="Z1232" s="487"/>
      <c r="AA1232" s="402"/>
    </row>
    <row r="1233" spans="2:27" x14ac:dyDescent="0.2">
      <c r="B1233" s="405"/>
      <c r="C1233" s="372"/>
      <c r="D1233" s="372"/>
      <c r="E1233" s="402"/>
      <c r="F1233" s="486"/>
      <c r="G1233" s="487"/>
      <c r="H1233" s="486"/>
      <c r="I1233" s="487"/>
      <c r="J1233" s="486"/>
      <c r="K1233" s="487"/>
      <c r="L1233" s="486"/>
      <c r="M1233" s="487"/>
      <c r="N1233" s="486"/>
      <c r="O1233" s="487"/>
      <c r="P1233" s="486"/>
      <c r="Q1233" s="487"/>
      <c r="R1233" s="486"/>
      <c r="S1233" s="487"/>
      <c r="T1233" s="486"/>
      <c r="U1233" s="487"/>
      <c r="V1233" s="486"/>
      <c r="W1233" s="487"/>
      <c r="X1233" s="486"/>
      <c r="Y1233" s="487"/>
      <c r="Z1233" s="486"/>
      <c r="AA1233" s="487"/>
    </row>
    <row r="1234" spans="2:27" x14ac:dyDescent="0.2">
      <c r="B1234" s="406"/>
      <c r="C1234" s="372"/>
      <c r="D1234" s="372"/>
      <c r="E1234" s="486"/>
      <c r="F1234" s="487"/>
      <c r="G1234" s="486"/>
      <c r="H1234" s="487"/>
      <c r="I1234" s="486"/>
      <c r="J1234" s="487"/>
      <c r="K1234" s="486"/>
      <c r="L1234" s="487"/>
      <c r="M1234" s="486"/>
      <c r="N1234" s="487"/>
      <c r="O1234" s="486"/>
      <c r="P1234" s="487"/>
      <c r="Q1234" s="486"/>
      <c r="R1234" s="487"/>
      <c r="S1234" s="486"/>
      <c r="T1234" s="487"/>
      <c r="U1234" s="486"/>
      <c r="V1234" s="487"/>
      <c r="W1234" s="486"/>
      <c r="X1234" s="487"/>
      <c r="Y1234" s="486"/>
      <c r="Z1234" s="487"/>
      <c r="AA1234" s="402"/>
    </row>
    <row r="1235" spans="2:27" x14ac:dyDescent="0.2">
      <c r="B1235" s="405"/>
      <c r="C1235" s="372"/>
      <c r="D1235" s="372"/>
      <c r="E1235" s="402"/>
      <c r="F1235" s="486"/>
      <c r="G1235" s="487"/>
      <c r="H1235" s="486"/>
      <c r="I1235" s="487"/>
      <c r="J1235" s="486"/>
      <c r="K1235" s="487"/>
      <c r="L1235" s="486"/>
      <c r="M1235" s="487"/>
      <c r="N1235" s="486"/>
      <c r="O1235" s="487"/>
      <c r="P1235" s="486"/>
      <c r="Q1235" s="487"/>
      <c r="R1235" s="486"/>
      <c r="S1235" s="487"/>
      <c r="T1235" s="486"/>
      <c r="U1235" s="487"/>
      <c r="V1235" s="486"/>
      <c r="W1235" s="487"/>
      <c r="X1235" s="486"/>
      <c r="Y1235" s="487"/>
      <c r="Z1235" s="486"/>
      <c r="AA1235" s="487"/>
    </row>
    <row r="1236" spans="2:27" x14ac:dyDescent="0.2">
      <c r="B1236" s="406"/>
      <c r="C1236" s="372"/>
      <c r="D1236" s="372"/>
      <c r="E1236" s="486"/>
      <c r="F1236" s="487"/>
      <c r="G1236" s="486"/>
      <c r="H1236" s="487"/>
      <c r="I1236" s="486"/>
      <c r="J1236" s="487"/>
      <c r="K1236" s="486"/>
      <c r="L1236" s="487"/>
      <c r="M1236" s="486"/>
      <c r="N1236" s="487"/>
      <c r="O1236" s="486"/>
      <c r="P1236" s="487"/>
      <c r="Q1236" s="486"/>
      <c r="R1236" s="487"/>
      <c r="S1236" s="486"/>
      <c r="T1236" s="487"/>
      <c r="U1236" s="486"/>
      <c r="V1236" s="487"/>
      <c r="W1236" s="486"/>
      <c r="X1236" s="487"/>
      <c r="Y1236" s="486"/>
      <c r="Z1236" s="487"/>
      <c r="AA1236" s="402"/>
    </row>
    <row r="1237" spans="2:27" x14ac:dyDescent="0.2">
      <c r="B1237" s="405"/>
      <c r="C1237" s="372"/>
      <c r="D1237" s="372"/>
      <c r="E1237" s="402"/>
      <c r="F1237" s="486"/>
      <c r="G1237" s="487"/>
      <c r="H1237" s="486"/>
      <c r="I1237" s="487"/>
      <c r="J1237" s="486"/>
      <c r="K1237" s="487"/>
      <c r="L1237" s="486"/>
      <c r="M1237" s="487"/>
      <c r="N1237" s="486"/>
      <c r="O1237" s="487"/>
      <c r="P1237" s="486"/>
      <c r="Q1237" s="487"/>
      <c r="R1237" s="486"/>
      <c r="S1237" s="487"/>
      <c r="T1237" s="486"/>
      <c r="U1237" s="487"/>
      <c r="V1237" s="486"/>
      <c r="W1237" s="487"/>
      <c r="X1237" s="486"/>
      <c r="Y1237" s="487"/>
      <c r="Z1237" s="486"/>
      <c r="AA1237" s="487"/>
    </row>
    <row r="1238" spans="2:27" x14ac:dyDescent="0.2">
      <c r="B1238" s="406"/>
      <c r="C1238" s="372"/>
      <c r="D1238" s="372"/>
      <c r="E1238" s="486"/>
      <c r="F1238" s="487"/>
      <c r="G1238" s="486"/>
      <c r="H1238" s="487"/>
      <c r="I1238" s="486"/>
      <c r="J1238" s="487"/>
      <c r="K1238" s="486"/>
      <c r="L1238" s="487"/>
      <c r="M1238" s="486"/>
      <c r="N1238" s="487"/>
      <c r="O1238" s="486"/>
      <c r="P1238" s="487"/>
      <c r="Q1238" s="486"/>
      <c r="R1238" s="487"/>
      <c r="S1238" s="486"/>
      <c r="T1238" s="487"/>
      <c r="U1238" s="486"/>
      <c r="V1238" s="487"/>
      <c r="W1238" s="486"/>
      <c r="X1238" s="487"/>
      <c r="Y1238" s="486"/>
      <c r="Z1238" s="487"/>
      <c r="AA1238" s="402"/>
    </row>
    <row r="1239" spans="2:27" x14ac:dyDescent="0.2">
      <c r="B1239" s="405"/>
      <c r="C1239" s="372"/>
      <c r="D1239" s="372"/>
      <c r="E1239" s="402"/>
      <c r="F1239" s="486"/>
      <c r="G1239" s="487"/>
      <c r="H1239" s="486"/>
      <c r="I1239" s="487"/>
      <c r="J1239" s="486"/>
      <c r="K1239" s="487"/>
      <c r="L1239" s="486"/>
      <c r="M1239" s="487"/>
      <c r="N1239" s="486"/>
      <c r="O1239" s="487"/>
      <c r="P1239" s="486"/>
      <c r="Q1239" s="487"/>
      <c r="R1239" s="486"/>
      <c r="S1239" s="487"/>
      <c r="T1239" s="486"/>
      <c r="U1239" s="487"/>
      <c r="V1239" s="486"/>
      <c r="W1239" s="487"/>
      <c r="X1239" s="486"/>
      <c r="Y1239" s="487"/>
      <c r="Z1239" s="486"/>
      <c r="AA1239" s="487"/>
    </row>
    <row r="1240" spans="2:27" x14ac:dyDescent="0.2">
      <c r="B1240" s="406"/>
      <c r="C1240" s="372"/>
      <c r="D1240" s="372"/>
      <c r="E1240" s="486"/>
      <c r="F1240" s="487"/>
      <c r="G1240" s="486"/>
      <c r="H1240" s="487"/>
      <c r="I1240" s="486"/>
      <c r="J1240" s="487"/>
      <c r="K1240" s="486"/>
      <c r="L1240" s="487"/>
      <c r="M1240" s="486"/>
      <c r="N1240" s="487"/>
      <c r="O1240" s="486"/>
      <c r="P1240" s="487"/>
      <c r="Q1240" s="486"/>
      <c r="R1240" s="487"/>
      <c r="S1240" s="486"/>
      <c r="T1240" s="487"/>
      <c r="U1240" s="486"/>
      <c r="V1240" s="487"/>
      <c r="W1240" s="486"/>
      <c r="X1240" s="487"/>
      <c r="Y1240" s="486"/>
      <c r="Z1240" s="487"/>
      <c r="AA1240" s="402"/>
    </row>
    <row r="1241" spans="2:27" x14ac:dyDescent="0.2">
      <c r="B1241" s="405"/>
      <c r="C1241" s="372"/>
      <c r="D1241" s="372"/>
      <c r="E1241" s="402"/>
      <c r="F1241" s="486"/>
      <c r="G1241" s="487"/>
      <c r="H1241" s="486"/>
      <c r="I1241" s="487"/>
      <c r="J1241" s="486"/>
      <c r="K1241" s="487"/>
      <c r="L1241" s="486"/>
      <c r="M1241" s="487"/>
      <c r="N1241" s="486"/>
      <c r="O1241" s="487"/>
      <c r="P1241" s="486"/>
      <c r="Q1241" s="487"/>
      <c r="R1241" s="486"/>
      <c r="S1241" s="487"/>
      <c r="T1241" s="486"/>
      <c r="U1241" s="487"/>
      <c r="V1241" s="486"/>
      <c r="W1241" s="487"/>
      <c r="X1241" s="486"/>
      <c r="Y1241" s="487"/>
      <c r="Z1241" s="486"/>
      <c r="AA1241" s="487"/>
    </row>
    <row r="1242" spans="2:27" x14ac:dyDescent="0.2">
      <c r="B1242" s="406"/>
      <c r="C1242" s="372"/>
      <c r="D1242" s="372"/>
      <c r="E1242" s="486"/>
      <c r="F1242" s="487"/>
      <c r="G1242" s="486"/>
      <c r="H1242" s="487"/>
      <c r="I1242" s="486"/>
      <c r="J1242" s="487"/>
      <c r="K1242" s="486"/>
      <c r="L1242" s="487"/>
      <c r="M1242" s="486"/>
      <c r="N1242" s="487"/>
      <c r="O1242" s="486"/>
      <c r="P1242" s="487"/>
      <c r="Q1242" s="486"/>
      <c r="R1242" s="487"/>
      <c r="S1242" s="486"/>
      <c r="T1242" s="487"/>
      <c r="U1242" s="486"/>
      <c r="V1242" s="487"/>
      <c r="W1242" s="486"/>
      <c r="X1242" s="487"/>
      <c r="Y1242" s="486"/>
      <c r="Z1242" s="487"/>
      <c r="AA1242" s="402"/>
    </row>
    <row r="1243" spans="2:27" x14ac:dyDescent="0.2">
      <c r="B1243" s="405"/>
      <c r="C1243" s="372"/>
      <c r="D1243" s="372"/>
      <c r="E1243" s="402"/>
      <c r="F1243" s="486"/>
      <c r="G1243" s="487"/>
      <c r="H1243" s="486"/>
      <c r="I1243" s="487"/>
      <c r="J1243" s="486"/>
      <c r="K1243" s="487"/>
      <c r="L1243" s="486"/>
      <c r="M1243" s="487"/>
      <c r="N1243" s="486"/>
      <c r="O1243" s="487"/>
      <c r="P1243" s="486"/>
      <c r="Q1243" s="487"/>
      <c r="R1243" s="486"/>
      <c r="S1243" s="487"/>
      <c r="T1243" s="486"/>
      <c r="U1243" s="487"/>
      <c r="V1243" s="486"/>
      <c r="W1243" s="487"/>
      <c r="X1243" s="486"/>
      <c r="Y1243" s="487"/>
      <c r="Z1243" s="486"/>
      <c r="AA1243" s="487"/>
    </row>
    <row r="1244" spans="2:27" x14ac:dyDescent="0.2">
      <c r="B1244" s="406"/>
      <c r="C1244" s="372"/>
      <c r="D1244" s="372"/>
      <c r="E1244" s="486"/>
      <c r="F1244" s="487"/>
      <c r="G1244" s="486"/>
      <c r="H1244" s="487"/>
      <c r="I1244" s="486"/>
      <c r="J1244" s="487"/>
      <c r="K1244" s="486"/>
      <c r="L1244" s="487"/>
      <c r="M1244" s="486"/>
      <c r="N1244" s="487"/>
      <c r="O1244" s="486"/>
      <c r="P1244" s="487"/>
      <c r="Q1244" s="486"/>
      <c r="R1244" s="487"/>
      <c r="S1244" s="486"/>
      <c r="T1244" s="487"/>
      <c r="U1244" s="486"/>
      <c r="V1244" s="487"/>
      <c r="W1244" s="486"/>
      <c r="X1244" s="487"/>
      <c r="Y1244" s="486"/>
      <c r="Z1244" s="487"/>
      <c r="AA1244" s="402"/>
    </row>
    <row r="1245" spans="2:27" x14ac:dyDescent="0.2">
      <c r="B1245" s="405"/>
      <c r="C1245" s="372"/>
      <c r="D1245" s="372"/>
      <c r="E1245" s="402"/>
      <c r="F1245" s="486"/>
      <c r="G1245" s="487"/>
      <c r="H1245" s="486"/>
      <c r="I1245" s="487"/>
      <c r="J1245" s="486"/>
      <c r="K1245" s="487"/>
      <c r="L1245" s="486"/>
      <c r="M1245" s="487"/>
      <c r="N1245" s="486"/>
      <c r="O1245" s="487"/>
      <c r="P1245" s="486"/>
      <c r="Q1245" s="487"/>
      <c r="R1245" s="486"/>
      <c r="S1245" s="487"/>
      <c r="T1245" s="486"/>
      <c r="U1245" s="487"/>
      <c r="V1245" s="486"/>
      <c r="W1245" s="487"/>
      <c r="X1245" s="486"/>
      <c r="Y1245" s="487"/>
      <c r="Z1245" s="486"/>
      <c r="AA1245" s="487"/>
    </row>
    <row r="1246" spans="2:27" x14ac:dyDescent="0.2">
      <c r="B1246" s="406"/>
      <c r="C1246" s="372"/>
      <c r="D1246" s="372"/>
      <c r="E1246" s="486"/>
      <c r="F1246" s="487"/>
      <c r="G1246" s="486"/>
      <c r="H1246" s="487"/>
      <c r="I1246" s="486"/>
      <c r="J1246" s="487"/>
      <c r="K1246" s="486"/>
      <c r="L1246" s="487"/>
      <c r="M1246" s="486"/>
      <c r="N1246" s="487"/>
      <c r="O1246" s="486"/>
      <c r="P1246" s="487"/>
      <c r="Q1246" s="486"/>
      <c r="R1246" s="487"/>
      <c r="S1246" s="486"/>
      <c r="T1246" s="487"/>
      <c r="U1246" s="486"/>
      <c r="V1246" s="487"/>
      <c r="W1246" s="486"/>
      <c r="X1246" s="487"/>
      <c r="Y1246" s="486"/>
      <c r="Z1246" s="487"/>
      <c r="AA1246" s="402"/>
    </row>
    <row r="1247" spans="2:27" x14ac:dyDescent="0.2">
      <c r="B1247" s="405"/>
      <c r="C1247" s="372"/>
      <c r="D1247" s="372"/>
      <c r="E1247" s="402"/>
      <c r="F1247" s="486"/>
      <c r="G1247" s="487"/>
      <c r="H1247" s="486"/>
      <c r="I1247" s="487"/>
      <c r="J1247" s="486"/>
      <c r="K1247" s="487"/>
      <c r="L1247" s="486"/>
      <c r="M1247" s="487"/>
      <c r="N1247" s="486"/>
      <c r="O1247" s="487"/>
      <c r="P1247" s="486"/>
      <c r="Q1247" s="487"/>
      <c r="R1247" s="486"/>
      <c r="S1247" s="487"/>
      <c r="T1247" s="486"/>
      <c r="U1247" s="487"/>
      <c r="V1247" s="486"/>
      <c r="W1247" s="487"/>
      <c r="X1247" s="486"/>
      <c r="Y1247" s="487"/>
      <c r="Z1247" s="486"/>
      <c r="AA1247" s="487"/>
    </row>
    <row r="1248" spans="2:27" x14ac:dyDescent="0.2">
      <c r="B1248" s="406"/>
      <c r="C1248" s="372"/>
      <c r="D1248" s="372"/>
      <c r="E1248" s="486"/>
      <c r="F1248" s="487"/>
      <c r="G1248" s="486"/>
      <c r="H1248" s="487"/>
      <c r="I1248" s="486"/>
      <c r="J1248" s="487"/>
      <c r="K1248" s="486"/>
      <c r="L1248" s="487"/>
      <c r="M1248" s="486"/>
      <c r="N1248" s="487"/>
      <c r="O1248" s="486"/>
      <c r="P1248" s="487"/>
      <c r="Q1248" s="486"/>
      <c r="R1248" s="487"/>
      <c r="S1248" s="486"/>
      <c r="T1248" s="487"/>
      <c r="U1248" s="486"/>
      <c r="V1248" s="487"/>
      <c r="W1248" s="486"/>
      <c r="X1248" s="487"/>
      <c r="Y1248" s="486"/>
      <c r="Z1248" s="487"/>
      <c r="AA1248" s="402"/>
    </row>
    <row r="1249" spans="2:27" x14ac:dyDescent="0.2">
      <c r="B1249" s="405"/>
      <c r="C1249" s="372"/>
      <c r="D1249" s="372"/>
      <c r="E1249" s="402"/>
      <c r="F1249" s="486"/>
      <c r="G1249" s="487"/>
      <c r="H1249" s="486"/>
      <c r="I1249" s="487"/>
      <c r="J1249" s="486"/>
      <c r="K1249" s="487"/>
      <c r="L1249" s="486"/>
      <c r="M1249" s="487"/>
      <c r="N1249" s="486"/>
      <c r="O1249" s="487"/>
      <c r="P1249" s="486"/>
      <c r="Q1249" s="487"/>
      <c r="R1249" s="486"/>
      <c r="S1249" s="487"/>
      <c r="T1249" s="486"/>
      <c r="U1249" s="487"/>
      <c r="V1249" s="486"/>
      <c r="W1249" s="487"/>
      <c r="X1249" s="486"/>
      <c r="Y1249" s="487"/>
      <c r="Z1249" s="486"/>
      <c r="AA1249" s="487"/>
    </row>
    <row r="1250" spans="2:27" x14ac:dyDescent="0.2">
      <c r="B1250" s="406"/>
      <c r="C1250" s="372"/>
      <c r="D1250" s="372"/>
      <c r="E1250" s="486"/>
      <c r="F1250" s="487"/>
      <c r="G1250" s="486"/>
      <c r="H1250" s="487"/>
      <c r="I1250" s="486"/>
      <c r="J1250" s="487"/>
      <c r="K1250" s="486"/>
      <c r="L1250" s="487"/>
      <c r="M1250" s="486"/>
      <c r="N1250" s="487"/>
      <c r="O1250" s="486"/>
      <c r="P1250" s="487"/>
      <c r="Q1250" s="486"/>
      <c r="R1250" s="487"/>
      <c r="S1250" s="486"/>
      <c r="T1250" s="487"/>
      <c r="U1250" s="486"/>
      <c r="V1250" s="487"/>
      <c r="W1250" s="486"/>
      <c r="X1250" s="487"/>
      <c r="Y1250" s="486"/>
      <c r="Z1250" s="487"/>
      <c r="AA1250" s="402"/>
    </row>
    <row r="1251" spans="2:27" x14ac:dyDescent="0.2">
      <c r="B1251" s="405"/>
      <c r="C1251" s="372"/>
      <c r="D1251" s="372"/>
      <c r="E1251" s="402"/>
      <c r="F1251" s="486"/>
      <c r="G1251" s="487"/>
      <c r="H1251" s="486"/>
      <c r="I1251" s="487"/>
      <c r="J1251" s="486"/>
      <c r="K1251" s="487"/>
      <c r="L1251" s="486"/>
      <c r="M1251" s="487"/>
      <c r="N1251" s="486"/>
      <c r="O1251" s="487"/>
      <c r="P1251" s="486"/>
      <c r="Q1251" s="487"/>
      <c r="R1251" s="486"/>
      <c r="S1251" s="487"/>
      <c r="T1251" s="486"/>
      <c r="U1251" s="487"/>
      <c r="V1251" s="486"/>
      <c r="W1251" s="487"/>
      <c r="X1251" s="486"/>
      <c r="Y1251" s="487"/>
      <c r="Z1251" s="486"/>
      <c r="AA1251" s="487"/>
    </row>
    <row r="1252" spans="2:27" x14ac:dyDescent="0.2">
      <c r="B1252" s="406"/>
      <c r="C1252" s="372"/>
      <c r="D1252" s="372"/>
      <c r="E1252" s="486"/>
      <c r="F1252" s="487"/>
      <c r="G1252" s="486"/>
      <c r="H1252" s="487"/>
      <c r="I1252" s="486"/>
      <c r="J1252" s="487"/>
      <c r="K1252" s="486"/>
      <c r="L1252" s="487"/>
      <c r="M1252" s="486"/>
      <c r="N1252" s="487"/>
      <c r="O1252" s="486"/>
      <c r="P1252" s="487"/>
      <c r="Q1252" s="486"/>
      <c r="R1252" s="487"/>
      <c r="S1252" s="486"/>
      <c r="T1252" s="487"/>
      <c r="U1252" s="486"/>
      <c r="V1252" s="487"/>
      <c r="W1252" s="486"/>
      <c r="X1252" s="487"/>
      <c r="Y1252" s="486"/>
      <c r="Z1252" s="487"/>
      <c r="AA1252" s="402"/>
    </row>
    <row r="1253" spans="2:27" x14ac:dyDescent="0.2">
      <c r="B1253" s="405"/>
      <c r="C1253" s="372"/>
      <c r="D1253" s="372"/>
      <c r="E1253" s="402"/>
      <c r="F1253" s="486"/>
      <c r="G1253" s="487"/>
      <c r="H1253" s="486"/>
      <c r="I1253" s="487"/>
      <c r="J1253" s="486"/>
      <c r="K1253" s="487"/>
      <c r="L1253" s="486"/>
      <c r="M1253" s="487"/>
      <c r="N1253" s="486"/>
      <c r="O1253" s="487"/>
      <c r="P1253" s="486"/>
      <c r="Q1253" s="487"/>
      <c r="R1253" s="486"/>
      <c r="S1253" s="487"/>
      <c r="T1253" s="486"/>
      <c r="U1253" s="487"/>
      <c r="V1253" s="486"/>
      <c r="W1253" s="487"/>
      <c r="X1253" s="486"/>
      <c r="Y1253" s="487"/>
      <c r="Z1253" s="486"/>
      <c r="AA1253" s="487"/>
    </row>
    <row r="1254" spans="2:27" x14ac:dyDescent="0.2">
      <c r="B1254" s="406"/>
      <c r="C1254" s="372"/>
      <c r="D1254" s="372"/>
      <c r="E1254" s="486"/>
      <c r="F1254" s="487"/>
      <c r="G1254" s="486"/>
      <c r="H1254" s="487"/>
      <c r="I1254" s="486"/>
      <c r="J1254" s="487"/>
      <c r="K1254" s="486"/>
      <c r="L1254" s="487"/>
      <c r="M1254" s="486"/>
      <c r="N1254" s="487"/>
      <c r="O1254" s="486"/>
      <c r="P1254" s="487"/>
      <c r="Q1254" s="486"/>
      <c r="R1254" s="487"/>
      <c r="S1254" s="486"/>
      <c r="T1254" s="487"/>
      <c r="U1254" s="486"/>
      <c r="V1254" s="487"/>
      <c r="W1254" s="486"/>
      <c r="X1254" s="487"/>
      <c r="Y1254" s="486"/>
      <c r="Z1254" s="487"/>
      <c r="AA1254" s="402"/>
    </row>
    <row r="1255" spans="2:27" x14ac:dyDescent="0.2">
      <c r="B1255" s="405"/>
      <c r="C1255" s="372"/>
      <c r="D1255" s="372"/>
      <c r="E1255" s="402"/>
      <c r="F1255" s="486"/>
      <c r="G1255" s="487"/>
      <c r="H1255" s="486"/>
      <c r="I1255" s="487"/>
      <c r="J1255" s="486"/>
      <c r="K1255" s="487"/>
      <c r="L1255" s="486"/>
      <c r="M1255" s="487"/>
      <c r="N1255" s="486"/>
      <c r="O1255" s="487"/>
      <c r="P1255" s="486"/>
      <c r="Q1255" s="487"/>
      <c r="R1255" s="486"/>
      <c r="S1255" s="487"/>
      <c r="T1255" s="486"/>
      <c r="U1255" s="487"/>
      <c r="V1255" s="486"/>
      <c r="W1255" s="487"/>
      <c r="X1255" s="486"/>
      <c r="Y1255" s="487"/>
      <c r="Z1255" s="486"/>
      <c r="AA1255" s="487"/>
    </row>
    <row r="1256" spans="2:27" x14ac:dyDescent="0.2">
      <c r="B1256" s="406"/>
      <c r="C1256" s="372"/>
      <c r="D1256" s="372"/>
      <c r="E1256" s="486"/>
      <c r="F1256" s="487"/>
      <c r="G1256" s="486"/>
      <c r="H1256" s="487"/>
      <c r="I1256" s="486"/>
      <c r="J1256" s="487"/>
      <c r="K1256" s="486"/>
      <c r="L1256" s="487"/>
      <c r="M1256" s="486"/>
      <c r="N1256" s="487"/>
      <c r="O1256" s="486"/>
      <c r="P1256" s="487"/>
      <c r="Q1256" s="486"/>
      <c r="R1256" s="487"/>
      <c r="S1256" s="486"/>
      <c r="T1256" s="487"/>
      <c r="U1256" s="486"/>
      <c r="V1256" s="487"/>
      <c r="W1256" s="486"/>
      <c r="X1256" s="487"/>
      <c r="Y1256" s="486"/>
      <c r="Z1256" s="487"/>
      <c r="AA1256" s="402"/>
    </row>
    <row r="1257" spans="2:27" x14ac:dyDescent="0.2">
      <c r="B1257" s="405"/>
      <c r="C1257" s="372"/>
      <c r="D1257" s="372"/>
      <c r="E1257" s="402"/>
      <c r="F1257" s="486"/>
      <c r="G1257" s="487"/>
      <c r="H1257" s="486"/>
      <c r="I1257" s="487"/>
      <c r="J1257" s="486"/>
      <c r="K1257" s="487"/>
      <c r="L1257" s="486"/>
      <c r="M1257" s="487"/>
      <c r="N1257" s="486"/>
      <c r="O1257" s="487"/>
      <c r="P1257" s="486"/>
      <c r="Q1257" s="487"/>
      <c r="R1257" s="486"/>
      <c r="S1257" s="487"/>
      <c r="T1257" s="486"/>
      <c r="U1257" s="487"/>
      <c r="V1257" s="486"/>
      <c r="W1257" s="487"/>
      <c r="X1257" s="486"/>
      <c r="Y1257" s="487"/>
      <c r="Z1257" s="486"/>
      <c r="AA1257" s="487"/>
    </row>
    <row r="1258" spans="2:27" x14ac:dyDescent="0.2">
      <c r="B1258" s="406"/>
      <c r="C1258" s="372"/>
      <c r="D1258" s="372"/>
      <c r="E1258" s="486"/>
      <c r="F1258" s="487"/>
      <c r="G1258" s="486"/>
      <c r="H1258" s="487"/>
      <c r="I1258" s="486"/>
      <c r="J1258" s="487"/>
      <c r="K1258" s="486"/>
      <c r="L1258" s="487"/>
      <c r="M1258" s="486"/>
      <c r="N1258" s="487"/>
      <c r="O1258" s="486"/>
      <c r="P1258" s="487"/>
      <c r="Q1258" s="486"/>
      <c r="R1258" s="487"/>
      <c r="S1258" s="486"/>
      <c r="T1258" s="487"/>
      <c r="U1258" s="486"/>
      <c r="V1258" s="487"/>
      <c r="W1258" s="486"/>
      <c r="X1258" s="487"/>
      <c r="Y1258" s="486"/>
      <c r="Z1258" s="487"/>
      <c r="AA1258" s="402"/>
    </row>
    <row r="1259" spans="2:27" x14ac:dyDescent="0.2">
      <c r="B1259" s="405"/>
      <c r="C1259" s="372"/>
      <c r="D1259" s="372"/>
      <c r="E1259" s="402"/>
      <c r="F1259" s="486"/>
      <c r="G1259" s="487"/>
      <c r="H1259" s="486"/>
      <c r="I1259" s="487"/>
      <c r="J1259" s="486"/>
      <c r="K1259" s="487"/>
      <c r="L1259" s="486"/>
      <c r="M1259" s="487"/>
      <c r="N1259" s="486"/>
      <c r="O1259" s="487"/>
      <c r="P1259" s="486"/>
      <c r="Q1259" s="487"/>
      <c r="R1259" s="486"/>
      <c r="S1259" s="487"/>
      <c r="T1259" s="486"/>
      <c r="U1259" s="487"/>
      <c r="V1259" s="486"/>
      <c r="W1259" s="487"/>
      <c r="X1259" s="486"/>
      <c r="Y1259" s="487"/>
      <c r="Z1259" s="486"/>
      <c r="AA1259" s="487"/>
    </row>
    <row r="1260" spans="2:27" x14ac:dyDescent="0.2">
      <c r="B1260" s="406"/>
      <c r="C1260" s="372"/>
      <c r="D1260" s="372"/>
      <c r="E1260" s="486"/>
      <c r="F1260" s="487"/>
      <c r="G1260" s="486"/>
      <c r="H1260" s="487"/>
      <c r="I1260" s="486"/>
      <c r="J1260" s="487"/>
      <c r="K1260" s="486"/>
      <c r="L1260" s="487"/>
      <c r="M1260" s="486"/>
      <c r="N1260" s="487"/>
      <c r="O1260" s="486"/>
      <c r="P1260" s="487"/>
      <c r="Q1260" s="486"/>
      <c r="R1260" s="487"/>
      <c r="S1260" s="486"/>
      <c r="T1260" s="487"/>
      <c r="U1260" s="486"/>
      <c r="V1260" s="487"/>
      <c r="W1260" s="486"/>
      <c r="X1260" s="487"/>
      <c r="Y1260" s="486"/>
      <c r="Z1260" s="487"/>
      <c r="AA1260" s="402"/>
    </row>
    <row r="1261" spans="2:27" x14ac:dyDescent="0.2">
      <c r="B1261" s="405"/>
      <c r="C1261" s="372"/>
      <c r="D1261" s="372"/>
      <c r="E1261" s="402"/>
      <c r="F1261" s="486"/>
      <c r="G1261" s="487"/>
      <c r="H1261" s="486"/>
      <c r="I1261" s="487"/>
      <c r="J1261" s="486"/>
      <c r="K1261" s="487"/>
      <c r="L1261" s="486"/>
      <c r="M1261" s="487"/>
      <c r="N1261" s="486"/>
      <c r="O1261" s="487"/>
      <c r="P1261" s="486"/>
      <c r="Q1261" s="487"/>
      <c r="R1261" s="486"/>
      <c r="S1261" s="487"/>
      <c r="T1261" s="486"/>
      <c r="U1261" s="487"/>
      <c r="V1261" s="486"/>
      <c r="W1261" s="487"/>
      <c r="X1261" s="486"/>
      <c r="Y1261" s="487"/>
      <c r="Z1261" s="486"/>
      <c r="AA1261" s="487"/>
    </row>
    <row r="1262" spans="2:27" x14ac:dyDescent="0.2">
      <c r="B1262" s="406"/>
      <c r="C1262" s="372"/>
      <c r="D1262" s="372"/>
      <c r="E1262" s="486"/>
      <c r="F1262" s="487"/>
      <c r="G1262" s="486"/>
      <c r="H1262" s="487"/>
      <c r="I1262" s="486"/>
      <c r="J1262" s="487"/>
      <c r="K1262" s="486"/>
      <c r="L1262" s="487"/>
      <c r="M1262" s="486"/>
      <c r="N1262" s="487"/>
      <c r="O1262" s="486"/>
      <c r="P1262" s="487"/>
      <c r="Q1262" s="486"/>
      <c r="R1262" s="487"/>
      <c r="S1262" s="486"/>
      <c r="T1262" s="487"/>
      <c r="U1262" s="486"/>
      <c r="V1262" s="487"/>
      <c r="W1262" s="486"/>
      <c r="X1262" s="487"/>
      <c r="Y1262" s="486"/>
      <c r="Z1262" s="487"/>
      <c r="AA1262" s="402"/>
    </row>
    <row r="1263" spans="2:27" x14ac:dyDescent="0.2">
      <c r="B1263" s="405"/>
      <c r="C1263" s="372"/>
      <c r="D1263" s="372"/>
      <c r="E1263" s="402"/>
      <c r="F1263" s="486"/>
      <c r="G1263" s="487"/>
      <c r="H1263" s="486"/>
      <c r="I1263" s="487"/>
      <c r="J1263" s="486"/>
      <c r="K1263" s="487"/>
      <c r="L1263" s="486"/>
      <c r="M1263" s="487"/>
      <c r="N1263" s="486"/>
      <c r="O1263" s="487"/>
      <c r="P1263" s="486"/>
      <c r="Q1263" s="487"/>
      <c r="R1263" s="486"/>
      <c r="S1263" s="487"/>
      <c r="T1263" s="486"/>
      <c r="U1263" s="487"/>
      <c r="V1263" s="486"/>
      <c r="W1263" s="487"/>
      <c r="X1263" s="486"/>
      <c r="Y1263" s="487"/>
      <c r="Z1263" s="486"/>
      <c r="AA1263" s="487"/>
    </row>
    <row r="1264" spans="2:27" x14ac:dyDescent="0.2">
      <c r="B1264" s="406"/>
      <c r="C1264" s="372"/>
      <c r="D1264" s="372"/>
      <c r="E1264" s="486"/>
      <c r="F1264" s="487"/>
      <c r="G1264" s="486"/>
      <c r="H1264" s="487"/>
      <c r="I1264" s="486"/>
      <c r="J1264" s="487"/>
      <c r="K1264" s="486"/>
      <c r="L1264" s="487"/>
      <c r="M1264" s="486"/>
      <c r="N1264" s="487"/>
      <c r="O1264" s="486"/>
      <c r="P1264" s="487"/>
      <c r="Q1264" s="486"/>
      <c r="R1264" s="487"/>
      <c r="S1264" s="486"/>
      <c r="T1264" s="487"/>
      <c r="U1264" s="486"/>
      <c r="V1264" s="487"/>
      <c r="W1264" s="486"/>
      <c r="X1264" s="487"/>
      <c r="Y1264" s="486"/>
      <c r="Z1264" s="487"/>
      <c r="AA1264" s="402"/>
    </row>
    <row r="1265" spans="2:27" x14ac:dyDescent="0.2">
      <c r="B1265" s="405"/>
      <c r="C1265" s="372"/>
      <c r="D1265" s="372"/>
      <c r="E1265" s="402"/>
      <c r="F1265" s="486"/>
      <c r="G1265" s="487"/>
      <c r="H1265" s="486"/>
      <c r="I1265" s="487"/>
      <c r="J1265" s="486"/>
      <c r="K1265" s="487"/>
      <c r="L1265" s="486"/>
      <c r="M1265" s="487"/>
      <c r="N1265" s="486"/>
      <c r="O1265" s="487"/>
      <c r="P1265" s="486"/>
      <c r="Q1265" s="487"/>
      <c r="R1265" s="486"/>
      <c r="S1265" s="487"/>
      <c r="T1265" s="486"/>
      <c r="U1265" s="487"/>
      <c r="V1265" s="486"/>
      <c r="W1265" s="487"/>
      <c r="X1265" s="486"/>
      <c r="Y1265" s="487"/>
      <c r="Z1265" s="486"/>
      <c r="AA1265" s="487"/>
    </row>
    <row r="1266" spans="2:27" x14ac:dyDescent="0.2">
      <c r="B1266" s="406"/>
      <c r="C1266" s="372"/>
      <c r="D1266" s="372"/>
      <c r="E1266" s="486"/>
      <c r="F1266" s="487"/>
      <c r="G1266" s="486"/>
      <c r="H1266" s="487"/>
      <c r="I1266" s="486"/>
      <c r="J1266" s="487"/>
      <c r="K1266" s="486"/>
      <c r="L1266" s="487"/>
      <c r="M1266" s="486"/>
      <c r="N1266" s="487"/>
      <c r="O1266" s="486"/>
      <c r="P1266" s="487"/>
      <c r="Q1266" s="486"/>
      <c r="R1266" s="487"/>
      <c r="S1266" s="486"/>
      <c r="T1266" s="487"/>
      <c r="U1266" s="486"/>
      <c r="V1266" s="487"/>
      <c r="W1266" s="486"/>
      <c r="X1266" s="487"/>
      <c r="Y1266" s="486"/>
      <c r="Z1266" s="487"/>
      <c r="AA1266" s="402"/>
    </row>
    <row r="1267" spans="2:27" x14ac:dyDescent="0.2">
      <c r="B1267" s="405"/>
      <c r="C1267" s="372"/>
      <c r="D1267" s="372"/>
      <c r="E1267" s="402"/>
      <c r="F1267" s="486"/>
      <c r="G1267" s="487"/>
      <c r="H1267" s="486"/>
      <c r="I1267" s="487"/>
      <c r="J1267" s="486"/>
      <c r="K1267" s="487"/>
      <c r="L1267" s="486"/>
      <c r="M1267" s="487"/>
      <c r="N1267" s="486"/>
      <c r="O1267" s="487"/>
      <c r="P1267" s="486"/>
      <c r="Q1267" s="487"/>
      <c r="R1267" s="486"/>
      <c r="S1267" s="487"/>
      <c r="T1267" s="486"/>
      <c r="U1267" s="487"/>
      <c r="V1267" s="486"/>
      <c r="W1267" s="487"/>
      <c r="X1267" s="486"/>
      <c r="Y1267" s="487"/>
      <c r="Z1267" s="486"/>
      <c r="AA1267" s="487"/>
    </row>
    <row r="1268" spans="2:27" x14ac:dyDescent="0.2">
      <c r="B1268" s="406"/>
      <c r="C1268" s="372"/>
      <c r="D1268" s="372"/>
      <c r="E1268" s="486"/>
      <c r="F1268" s="487"/>
      <c r="G1268" s="486"/>
      <c r="H1268" s="487"/>
      <c r="I1268" s="486"/>
      <c r="J1268" s="487"/>
      <c r="K1268" s="486"/>
      <c r="L1268" s="487"/>
      <c r="M1268" s="486"/>
      <c r="N1268" s="487"/>
      <c r="O1268" s="486"/>
      <c r="P1268" s="487"/>
      <c r="Q1268" s="486"/>
      <c r="R1268" s="487"/>
      <c r="S1268" s="486"/>
      <c r="T1268" s="487"/>
      <c r="U1268" s="486"/>
      <c r="V1268" s="487"/>
      <c r="W1268" s="486"/>
      <c r="X1268" s="487"/>
      <c r="Y1268" s="486"/>
      <c r="Z1268" s="487"/>
      <c r="AA1268" s="402"/>
    </row>
    <row r="1269" spans="2:27" x14ac:dyDescent="0.2">
      <c r="B1269" s="405"/>
      <c r="C1269" s="372"/>
      <c r="D1269" s="372"/>
      <c r="E1269" s="402"/>
      <c r="F1269" s="486"/>
      <c r="G1269" s="487"/>
      <c r="H1269" s="486"/>
      <c r="I1269" s="487"/>
      <c r="J1269" s="486"/>
      <c r="K1269" s="487"/>
      <c r="L1269" s="486"/>
      <c r="M1269" s="487"/>
      <c r="N1269" s="486"/>
      <c r="O1269" s="487"/>
      <c r="P1269" s="486"/>
      <c r="Q1269" s="487"/>
      <c r="R1269" s="486"/>
      <c r="S1269" s="487"/>
      <c r="T1269" s="486"/>
      <c r="U1269" s="487"/>
      <c r="V1269" s="486"/>
      <c r="W1269" s="487"/>
      <c r="X1269" s="486"/>
      <c r="Y1269" s="487"/>
      <c r="Z1269" s="486"/>
      <c r="AA1269" s="487"/>
    </row>
    <row r="1270" spans="2:27" x14ac:dyDescent="0.2">
      <c r="B1270" s="406"/>
      <c r="C1270" s="372"/>
      <c r="D1270" s="372"/>
      <c r="E1270" s="486"/>
      <c r="F1270" s="487"/>
      <c r="G1270" s="486"/>
      <c r="H1270" s="487"/>
      <c r="I1270" s="486"/>
      <c r="J1270" s="487"/>
      <c r="K1270" s="486"/>
      <c r="L1270" s="487"/>
      <c r="M1270" s="486"/>
      <c r="N1270" s="487"/>
      <c r="O1270" s="486"/>
      <c r="P1270" s="487"/>
      <c r="Q1270" s="486"/>
      <c r="R1270" s="487"/>
      <c r="S1270" s="486"/>
      <c r="T1270" s="487"/>
      <c r="U1270" s="486"/>
      <c r="V1270" s="487"/>
      <c r="W1270" s="486"/>
      <c r="X1270" s="487"/>
      <c r="Y1270" s="486"/>
      <c r="Z1270" s="487"/>
      <c r="AA1270" s="402"/>
    </row>
    <row r="1271" spans="2:27" x14ac:dyDescent="0.2">
      <c r="B1271" s="405"/>
      <c r="C1271" s="372"/>
      <c r="D1271" s="372"/>
      <c r="E1271" s="402"/>
      <c r="F1271" s="486"/>
      <c r="G1271" s="487"/>
      <c r="H1271" s="486"/>
      <c r="I1271" s="487"/>
      <c r="J1271" s="486"/>
      <c r="K1271" s="487"/>
      <c r="L1271" s="486"/>
      <c r="M1271" s="487"/>
      <c r="N1271" s="486"/>
      <c r="O1271" s="487"/>
      <c r="P1271" s="486"/>
      <c r="Q1271" s="487"/>
      <c r="R1271" s="486"/>
      <c r="S1271" s="487"/>
      <c r="T1271" s="486"/>
      <c r="U1271" s="487"/>
      <c r="V1271" s="486"/>
      <c r="W1271" s="487"/>
      <c r="X1271" s="486"/>
      <c r="Y1271" s="487"/>
      <c r="Z1271" s="486"/>
      <c r="AA1271" s="487"/>
    </row>
    <row r="1272" spans="2:27" x14ac:dyDescent="0.2">
      <c r="B1272" s="406"/>
      <c r="C1272" s="372"/>
      <c r="D1272" s="372"/>
      <c r="E1272" s="486"/>
      <c r="F1272" s="487"/>
      <c r="G1272" s="486"/>
      <c r="H1272" s="487"/>
      <c r="I1272" s="486"/>
      <c r="J1272" s="487"/>
      <c r="K1272" s="486"/>
      <c r="L1272" s="487"/>
      <c r="M1272" s="486"/>
      <c r="N1272" s="487"/>
      <c r="O1272" s="486"/>
      <c r="P1272" s="487"/>
      <c r="Q1272" s="486"/>
      <c r="R1272" s="487"/>
      <c r="S1272" s="486"/>
      <c r="T1272" s="487"/>
      <c r="U1272" s="486"/>
      <c r="V1272" s="487"/>
      <c r="W1272" s="486"/>
      <c r="X1272" s="487"/>
      <c r="Y1272" s="486"/>
      <c r="Z1272" s="487"/>
      <c r="AA1272" s="402"/>
    </row>
    <row r="1273" spans="2:27" x14ac:dyDescent="0.2">
      <c r="B1273" s="405"/>
      <c r="C1273" s="372"/>
      <c r="D1273" s="372"/>
      <c r="E1273" s="402"/>
      <c r="F1273" s="486"/>
      <c r="G1273" s="487"/>
      <c r="H1273" s="486"/>
      <c r="I1273" s="487"/>
      <c r="J1273" s="486"/>
      <c r="K1273" s="487"/>
      <c r="L1273" s="486"/>
      <c r="M1273" s="487"/>
      <c r="N1273" s="486"/>
      <c r="O1273" s="487"/>
      <c r="P1273" s="486"/>
      <c r="Q1273" s="487"/>
      <c r="R1273" s="486"/>
      <c r="S1273" s="487"/>
      <c r="T1273" s="486"/>
      <c r="U1273" s="487"/>
      <c r="V1273" s="486"/>
      <c r="W1273" s="487"/>
      <c r="X1273" s="486"/>
      <c r="Y1273" s="487"/>
      <c r="Z1273" s="486"/>
      <c r="AA1273" s="487"/>
    </row>
    <row r="1274" spans="2:27" x14ac:dyDescent="0.2">
      <c r="B1274" s="406"/>
      <c r="C1274" s="372"/>
      <c r="D1274" s="372"/>
      <c r="E1274" s="486"/>
      <c r="F1274" s="487"/>
      <c r="G1274" s="486"/>
      <c r="H1274" s="487"/>
      <c r="I1274" s="486"/>
      <c r="J1274" s="487"/>
      <c r="K1274" s="486"/>
      <c r="L1274" s="487"/>
      <c r="M1274" s="486"/>
      <c r="N1274" s="487"/>
      <c r="O1274" s="486"/>
      <c r="P1274" s="487"/>
      <c r="Q1274" s="486"/>
      <c r="R1274" s="487"/>
      <c r="S1274" s="486"/>
      <c r="T1274" s="487"/>
      <c r="U1274" s="486"/>
      <c r="V1274" s="487"/>
      <c r="W1274" s="486"/>
      <c r="X1274" s="487"/>
      <c r="Y1274" s="486"/>
      <c r="Z1274" s="487"/>
      <c r="AA1274" s="402"/>
    </row>
    <row r="1275" spans="2:27" x14ac:dyDescent="0.2">
      <c r="B1275" s="405"/>
      <c r="C1275" s="372"/>
      <c r="D1275" s="372"/>
      <c r="E1275" s="402"/>
      <c r="F1275" s="486"/>
      <c r="G1275" s="487"/>
      <c r="H1275" s="486"/>
      <c r="I1275" s="487"/>
      <c r="J1275" s="486"/>
      <c r="K1275" s="487"/>
      <c r="L1275" s="486"/>
      <c r="M1275" s="487"/>
      <c r="N1275" s="486"/>
      <c r="O1275" s="487"/>
      <c r="P1275" s="486"/>
      <c r="Q1275" s="487"/>
      <c r="R1275" s="486"/>
      <c r="S1275" s="487"/>
      <c r="T1275" s="486"/>
      <c r="U1275" s="487"/>
      <c r="V1275" s="486"/>
      <c r="W1275" s="487"/>
      <c r="X1275" s="486"/>
      <c r="Y1275" s="487"/>
      <c r="Z1275" s="486"/>
      <c r="AA1275" s="487"/>
    </row>
    <row r="1276" spans="2:27" x14ac:dyDescent="0.2">
      <c r="B1276" s="406"/>
      <c r="C1276" s="372"/>
      <c r="D1276" s="372"/>
      <c r="E1276" s="486"/>
      <c r="F1276" s="487"/>
      <c r="G1276" s="486"/>
      <c r="H1276" s="487"/>
      <c r="I1276" s="486"/>
      <c r="J1276" s="487"/>
      <c r="K1276" s="486"/>
      <c r="L1276" s="487"/>
      <c r="M1276" s="486"/>
      <c r="N1276" s="487"/>
      <c r="O1276" s="486"/>
      <c r="P1276" s="487"/>
      <c r="Q1276" s="486"/>
      <c r="R1276" s="487"/>
      <c r="S1276" s="486"/>
      <c r="T1276" s="487"/>
      <c r="U1276" s="486"/>
      <c r="V1276" s="487"/>
      <c r="W1276" s="486"/>
      <c r="X1276" s="487"/>
      <c r="Y1276" s="486"/>
      <c r="Z1276" s="487"/>
      <c r="AA1276" s="402"/>
    </row>
    <row r="1277" spans="2:27" x14ac:dyDescent="0.2">
      <c r="B1277" s="405"/>
      <c r="C1277" s="372"/>
      <c r="D1277" s="372"/>
      <c r="E1277" s="402"/>
      <c r="F1277" s="486"/>
      <c r="G1277" s="487"/>
      <c r="H1277" s="486"/>
      <c r="I1277" s="487"/>
      <c r="J1277" s="486"/>
      <c r="K1277" s="487"/>
      <c r="L1277" s="486"/>
      <c r="M1277" s="487"/>
      <c r="N1277" s="486"/>
      <c r="O1277" s="487"/>
      <c r="P1277" s="486"/>
      <c r="Q1277" s="487"/>
      <c r="R1277" s="486"/>
      <c r="S1277" s="487"/>
      <c r="T1277" s="486"/>
      <c r="U1277" s="487"/>
      <c r="V1277" s="486"/>
      <c r="W1277" s="487"/>
      <c r="X1277" s="486"/>
      <c r="Y1277" s="487"/>
      <c r="Z1277" s="486"/>
      <c r="AA1277" s="487"/>
    </row>
    <row r="1278" spans="2:27" x14ac:dyDescent="0.2">
      <c r="B1278" s="406"/>
      <c r="C1278" s="372"/>
      <c r="D1278" s="372"/>
      <c r="E1278" s="486"/>
      <c r="F1278" s="487"/>
      <c r="G1278" s="486"/>
      <c r="H1278" s="487"/>
      <c r="I1278" s="486"/>
      <c r="J1278" s="487"/>
      <c r="K1278" s="486"/>
      <c r="L1278" s="487"/>
      <c r="M1278" s="486"/>
      <c r="N1278" s="487"/>
      <c r="O1278" s="486"/>
      <c r="P1278" s="487"/>
      <c r="Q1278" s="486"/>
      <c r="R1278" s="487"/>
      <c r="S1278" s="486"/>
      <c r="T1278" s="487"/>
      <c r="U1278" s="486"/>
      <c r="V1278" s="487"/>
      <c r="W1278" s="486"/>
      <c r="X1278" s="487"/>
      <c r="Y1278" s="486"/>
      <c r="Z1278" s="487"/>
      <c r="AA1278" s="402"/>
    </row>
    <row r="1279" spans="2:27" x14ac:dyDescent="0.2">
      <c r="B1279" s="405"/>
      <c r="C1279" s="372"/>
      <c r="D1279" s="372"/>
      <c r="E1279" s="402"/>
      <c r="F1279" s="486"/>
      <c r="G1279" s="487"/>
      <c r="H1279" s="486"/>
      <c r="I1279" s="487"/>
      <c r="J1279" s="486"/>
      <c r="K1279" s="487"/>
      <c r="L1279" s="486"/>
      <c r="M1279" s="487"/>
      <c r="N1279" s="486"/>
      <c r="O1279" s="487"/>
      <c r="P1279" s="486"/>
      <c r="Q1279" s="487"/>
      <c r="R1279" s="486"/>
      <c r="S1279" s="487"/>
      <c r="T1279" s="486"/>
      <c r="U1279" s="487"/>
      <c r="V1279" s="486"/>
      <c r="W1279" s="487"/>
      <c r="X1279" s="486"/>
      <c r="Y1279" s="487"/>
      <c r="Z1279" s="486"/>
      <c r="AA1279" s="487"/>
    </row>
    <row r="1280" spans="2:27" x14ac:dyDescent="0.2">
      <c r="B1280" s="406"/>
      <c r="C1280" s="372"/>
      <c r="D1280" s="372"/>
      <c r="E1280" s="486"/>
      <c r="F1280" s="487"/>
      <c r="G1280" s="486"/>
      <c r="H1280" s="487"/>
      <c r="I1280" s="486"/>
      <c r="J1280" s="487"/>
      <c r="K1280" s="486"/>
      <c r="L1280" s="487"/>
      <c r="M1280" s="486"/>
      <c r="N1280" s="487"/>
      <c r="O1280" s="486"/>
      <c r="P1280" s="487"/>
      <c r="Q1280" s="486"/>
      <c r="R1280" s="487"/>
      <c r="S1280" s="486"/>
      <c r="T1280" s="487"/>
      <c r="U1280" s="486"/>
      <c r="V1280" s="487"/>
      <c r="W1280" s="486"/>
      <c r="X1280" s="487"/>
      <c r="Y1280" s="486"/>
      <c r="Z1280" s="487"/>
      <c r="AA1280" s="402"/>
    </row>
    <row r="1281" spans="2:27" x14ac:dyDescent="0.2">
      <c r="B1281" s="405"/>
      <c r="C1281" s="372"/>
      <c r="D1281" s="372"/>
      <c r="E1281" s="402"/>
      <c r="F1281" s="486"/>
      <c r="G1281" s="487"/>
      <c r="H1281" s="486"/>
      <c r="I1281" s="487"/>
      <c r="J1281" s="486"/>
      <c r="K1281" s="487"/>
      <c r="L1281" s="486"/>
      <c r="M1281" s="487"/>
      <c r="N1281" s="486"/>
      <c r="O1281" s="487"/>
      <c r="P1281" s="486"/>
      <c r="Q1281" s="487"/>
      <c r="R1281" s="486"/>
      <c r="S1281" s="487"/>
      <c r="T1281" s="486"/>
      <c r="U1281" s="487"/>
      <c r="V1281" s="486"/>
      <c r="W1281" s="487"/>
      <c r="X1281" s="486"/>
      <c r="Y1281" s="487"/>
      <c r="Z1281" s="486"/>
      <c r="AA1281" s="487"/>
    </row>
    <row r="1282" spans="2:27" x14ac:dyDescent="0.2">
      <c r="B1282" s="406"/>
      <c r="C1282" s="372"/>
      <c r="D1282" s="372"/>
      <c r="E1282" s="486"/>
      <c r="F1282" s="487"/>
      <c r="G1282" s="486"/>
      <c r="H1282" s="487"/>
      <c r="I1282" s="486"/>
      <c r="J1282" s="487"/>
      <c r="K1282" s="486"/>
      <c r="L1282" s="487"/>
      <c r="M1282" s="486"/>
      <c r="N1282" s="487"/>
      <c r="O1282" s="486"/>
      <c r="P1282" s="487"/>
      <c r="Q1282" s="486"/>
      <c r="R1282" s="487"/>
      <c r="S1282" s="486"/>
      <c r="T1282" s="487"/>
      <c r="U1282" s="486"/>
      <c r="V1282" s="487"/>
      <c r="W1282" s="486"/>
      <c r="X1282" s="487"/>
      <c r="Y1282" s="486"/>
      <c r="Z1282" s="487"/>
      <c r="AA1282" s="402"/>
    </row>
    <row r="1283" spans="2:27" x14ac:dyDescent="0.2">
      <c r="B1283" s="405"/>
      <c r="C1283" s="372"/>
      <c r="D1283" s="372"/>
      <c r="E1283" s="402"/>
      <c r="F1283" s="486"/>
      <c r="G1283" s="487"/>
      <c r="H1283" s="486"/>
      <c r="I1283" s="487"/>
      <c r="J1283" s="486"/>
      <c r="K1283" s="487"/>
      <c r="L1283" s="486"/>
      <c r="M1283" s="487"/>
      <c r="N1283" s="486"/>
      <c r="O1283" s="487"/>
      <c r="P1283" s="486"/>
      <c r="Q1283" s="487"/>
      <c r="R1283" s="486"/>
      <c r="S1283" s="487"/>
      <c r="T1283" s="486"/>
      <c r="U1283" s="487"/>
      <c r="V1283" s="486"/>
      <c r="W1283" s="487"/>
      <c r="X1283" s="486"/>
      <c r="Y1283" s="487"/>
      <c r="Z1283" s="486"/>
      <c r="AA1283" s="487"/>
    </row>
    <row r="1284" spans="2:27" x14ac:dyDescent="0.2">
      <c r="B1284" s="406"/>
      <c r="C1284" s="372"/>
      <c r="D1284" s="372"/>
      <c r="E1284" s="486"/>
      <c r="F1284" s="487"/>
      <c r="G1284" s="486"/>
      <c r="H1284" s="487"/>
      <c r="I1284" s="486"/>
      <c r="J1284" s="487"/>
      <c r="K1284" s="486"/>
      <c r="L1284" s="487"/>
      <c r="M1284" s="486"/>
      <c r="N1284" s="487"/>
      <c r="O1284" s="486"/>
      <c r="P1284" s="487"/>
      <c r="Q1284" s="486"/>
      <c r="R1284" s="487"/>
      <c r="S1284" s="486"/>
      <c r="T1284" s="487"/>
      <c r="U1284" s="486"/>
      <c r="V1284" s="487"/>
      <c r="W1284" s="486"/>
      <c r="X1284" s="487"/>
      <c r="Y1284" s="486"/>
      <c r="Z1284" s="487"/>
      <c r="AA1284" s="402"/>
    </row>
    <row r="1285" spans="2:27" x14ac:dyDescent="0.2">
      <c r="B1285" s="405"/>
      <c r="C1285" s="372"/>
      <c r="D1285" s="372"/>
      <c r="E1285" s="402"/>
      <c r="F1285" s="486"/>
      <c r="G1285" s="487"/>
      <c r="H1285" s="486"/>
      <c r="I1285" s="487"/>
      <c r="J1285" s="486"/>
      <c r="K1285" s="487"/>
      <c r="L1285" s="486"/>
      <c r="M1285" s="487"/>
      <c r="N1285" s="486"/>
      <c r="O1285" s="487"/>
      <c r="P1285" s="486"/>
      <c r="Q1285" s="487"/>
      <c r="R1285" s="486"/>
      <c r="S1285" s="487"/>
      <c r="T1285" s="486"/>
      <c r="U1285" s="487"/>
      <c r="V1285" s="486"/>
      <c r="W1285" s="487"/>
      <c r="X1285" s="486"/>
      <c r="Y1285" s="487"/>
      <c r="Z1285" s="486"/>
      <c r="AA1285" s="487"/>
    </row>
    <row r="1286" spans="2:27" x14ac:dyDescent="0.2">
      <c r="B1286" s="406"/>
      <c r="C1286" s="372"/>
      <c r="D1286" s="372"/>
      <c r="E1286" s="486"/>
      <c r="F1286" s="487"/>
      <c r="G1286" s="486"/>
      <c r="H1286" s="487"/>
      <c r="I1286" s="486"/>
      <c r="J1286" s="487"/>
      <c r="K1286" s="486"/>
      <c r="L1286" s="487"/>
      <c r="M1286" s="486"/>
      <c r="N1286" s="487"/>
      <c r="O1286" s="486"/>
      <c r="P1286" s="487"/>
      <c r="Q1286" s="486"/>
      <c r="R1286" s="487"/>
      <c r="S1286" s="486"/>
      <c r="T1286" s="487"/>
      <c r="U1286" s="486"/>
      <c r="V1286" s="487"/>
      <c r="W1286" s="486"/>
      <c r="X1286" s="487"/>
      <c r="Y1286" s="486"/>
      <c r="Z1286" s="487"/>
      <c r="AA1286" s="402"/>
    </row>
    <row r="1287" spans="2:27" x14ac:dyDescent="0.2">
      <c r="B1287" s="405"/>
      <c r="C1287" s="372"/>
      <c r="D1287" s="372"/>
      <c r="E1287" s="402"/>
      <c r="F1287" s="486"/>
      <c r="G1287" s="487"/>
      <c r="H1287" s="486"/>
      <c r="I1287" s="487"/>
      <c r="J1287" s="486"/>
      <c r="K1287" s="487"/>
      <c r="L1287" s="486"/>
      <c r="M1287" s="487"/>
      <c r="N1287" s="486"/>
      <c r="O1287" s="487"/>
      <c r="P1287" s="486"/>
      <c r="Q1287" s="487"/>
      <c r="R1287" s="486"/>
      <c r="S1287" s="487"/>
      <c r="T1287" s="486"/>
      <c r="U1287" s="487"/>
      <c r="V1287" s="486"/>
      <c r="W1287" s="487"/>
      <c r="X1287" s="486"/>
      <c r="Y1287" s="487"/>
      <c r="Z1287" s="486"/>
      <c r="AA1287" s="487"/>
    </row>
    <row r="1288" spans="2:27" x14ac:dyDescent="0.2">
      <c r="B1288" s="406"/>
      <c r="C1288" s="372"/>
      <c r="D1288" s="372"/>
      <c r="E1288" s="486"/>
      <c r="F1288" s="487"/>
      <c r="G1288" s="486"/>
      <c r="H1288" s="487"/>
      <c r="I1288" s="486"/>
      <c r="J1288" s="487"/>
      <c r="K1288" s="486"/>
      <c r="L1288" s="487"/>
      <c r="M1288" s="486"/>
      <c r="N1288" s="487"/>
      <c r="O1288" s="486"/>
      <c r="P1288" s="487"/>
      <c r="Q1288" s="486"/>
      <c r="R1288" s="487"/>
      <c r="S1288" s="486"/>
      <c r="T1288" s="487"/>
      <c r="U1288" s="486"/>
      <c r="V1288" s="487"/>
      <c r="W1288" s="486"/>
      <c r="X1288" s="487"/>
      <c r="Y1288" s="486"/>
      <c r="Z1288" s="487"/>
      <c r="AA1288" s="402"/>
    </row>
    <row r="1289" spans="2:27" x14ac:dyDescent="0.2">
      <c r="B1289" s="405"/>
      <c r="C1289" s="372"/>
      <c r="D1289" s="372"/>
      <c r="E1289" s="402"/>
      <c r="F1289" s="486"/>
      <c r="G1289" s="487"/>
      <c r="H1289" s="486"/>
      <c r="I1289" s="487"/>
      <c r="J1289" s="486"/>
      <c r="K1289" s="487"/>
      <c r="L1289" s="486"/>
      <c r="M1289" s="487"/>
      <c r="N1289" s="486"/>
      <c r="O1289" s="487"/>
      <c r="P1289" s="486"/>
      <c r="Q1289" s="487"/>
      <c r="R1289" s="486"/>
      <c r="S1289" s="487"/>
      <c r="T1289" s="486"/>
      <c r="U1289" s="487"/>
      <c r="V1289" s="486"/>
      <c r="W1289" s="487"/>
      <c r="X1289" s="486"/>
      <c r="Y1289" s="487"/>
      <c r="Z1289" s="486"/>
      <c r="AA1289" s="487"/>
    </row>
    <row r="1290" spans="2:27" x14ac:dyDescent="0.2">
      <c r="B1290" s="406"/>
      <c r="C1290" s="372"/>
      <c r="D1290" s="372"/>
      <c r="E1290" s="486"/>
      <c r="F1290" s="487"/>
      <c r="G1290" s="486"/>
      <c r="H1290" s="487"/>
      <c r="I1290" s="486"/>
      <c r="J1290" s="487"/>
      <c r="K1290" s="486"/>
      <c r="L1290" s="487"/>
      <c r="M1290" s="486"/>
      <c r="N1290" s="487"/>
      <c r="O1290" s="486"/>
      <c r="P1290" s="487"/>
      <c r="Q1290" s="486"/>
      <c r="R1290" s="487"/>
      <c r="S1290" s="486"/>
      <c r="T1290" s="487"/>
      <c r="U1290" s="486"/>
      <c r="V1290" s="487"/>
      <c r="W1290" s="486"/>
      <c r="X1290" s="487"/>
      <c r="Y1290" s="486"/>
      <c r="Z1290" s="487"/>
      <c r="AA1290" s="402"/>
    </row>
    <row r="1291" spans="2:27" x14ac:dyDescent="0.2">
      <c r="B1291" s="405"/>
      <c r="C1291" s="372"/>
      <c r="D1291" s="372"/>
      <c r="E1291" s="402"/>
      <c r="F1291" s="486"/>
      <c r="G1291" s="487"/>
      <c r="H1291" s="486"/>
      <c r="I1291" s="487"/>
      <c r="J1291" s="486"/>
      <c r="K1291" s="487"/>
      <c r="L1291" s="486"/>
      <c r="M1291" s="487"/>
      <c r="N1291" s="486"/>
      <c r="O1291" s="487"/>
      <c r="P1291" s="486"/>
      <c r="Q1291" s="487"/>
      <c r="R1291" s="486"/>
      <c r="S1291" s="487"/>
      <c r="T1291" s="486"/>
      <c r="U1291" s="487"/>
      <c r="V1291" s="486"/>
      <c r="W1291" s="487"/>
      <c r="X1291" s="486"/>
      <c r="Y1291" s="487"/>
      <c r="Z1291" s="486"/>
      <c r="AA1291" s="487"/>
    </row>
    <row r="1292" spans="2:27" x14ac:dyDescent="0.2">
      <c r="B1292" s="406"/>
      <c r="C1292" s="372"/>
      <c r="D1292" s="372"/>
      <c r="E1292" s="486"/>
      <c r="F1292" s="487"/>
      <c r="G1292" s="486"/>
      <c r="H1292" s="487"/>
      <c r="I1292" s="486"/>
      <c r="J1292" s="487"/>
      <c r="K1292" s="486"/>
      <c r="L1292" s="487"/>
      <c r="M1292" s="486"/>
      <c r="N1292" s="487"/>
      <c r="O1292" s="486"/>
      <c r="P1292" s="487"/>
      <c r="Q1292" s="486"/>
      <c r="R1292" s="487"/>
      <c r="S1292" s="486"/>
      <c r="T1292" s="487"/>
      <c r="U1292" s="486"/>
      <c r="V1292" s="487"/>
      <c r="W1292" s="486"/>
      <c r="X1292" s="487"/>
      <c r="Y1292" s="486"/>
      <c r="Z1292" s="487"/>
      <c r="AA1292" s="402"/>
    </row>
    <row r="1293" spans="2:27" x14ac:dyDescent="0.2">
      <c r="B1293" s="405"/>
      <c r="C1293" s="372"/>
      <c r="D1293" s="372"/>
      <c r="E1293" s="402"/>
      <c r="F1293" s="486"/>
      <c r="G1293" s="487"/>
      <c r="H1293" s="486"/>
      <c r="I1293" s="487"/>
      <c r="J1293" s="486"/>
      <c r="K1293" s="487"/>
      <c r="L1293" s="486"/>
      <c r="M1293" s="487"/>
      <c r="N1293" s="486"/>
      <c r="O1293" s="487"/>
      <c r="P1293" s="486"/>
      <c r="Q1293" s="487"/>
      <c r="R1293" s="486"/>
      <c r="S1293" s="487"/>
      <c r="T1293" s="486"/>
      <c r="U1293" s="487"/>
      <c r="V1293" s="486"/>
      <c r="W1293" s="487"/>
      <c r="X1293" s="486"/>
      <c r="Y1293" s="487"/>
      <c r="Z1293" s="486"/>
      <c r="AA1293" s="487"/>
    </row>
    <row r="1294" spans="2:27" x14ac:dyDescent="0.2">
      <c r="B1294" s="406"/>
      <c r="C1294" s="372"/>
      <c r="D1294" s="372"/>
      <c r="E1294" s="486"/>
      <c r="F1294" s="487"/>
      <c r="G1294" s="486"/>
      <c r="H1294" s="487"/>
      <c r="I1294" s="486"/>
      <c r="J1294" s="487"/>
      <c r="K1294" s="486"/>
      <c r="L1294" s="487"/>
      <c r="M1294" s="486"/>
      <c r="N1294" s="487"/>
      <c r="O1294" s="486"/>
      <c r="P1294" s="487"/>
      <c r="Q1294" s="486"/>
      <c r="R1294" s="487"/>
      <c r="S1294" s="486"/>
      <c r="T1294" s="487"/>
      <c r="U1294" s="486"/>
      <c r="V1294" s="487"/>
      <c r="W1294" s="486"/>
      <c r="X1294" s="487"/>
      <c r="Y1294" s="486"/>
      <c r="Z1294" s="487"/>
      <c r="AA1294" s="402"/>
    </row>
    <row r="1295" spans="2:27" x14ac:dyDescent="0.2">
      <c r="B1295" s="405"/>
      <c r="C1295" s="372"/>
      <c r="D1295" s="372"/>
      <c r="E1295" s="402"/>
      <c r="F1295" s="486"/>
      <c r="G1295" s="487"/>
      <c r="H1295" s="486"/>
      <c r="I1295" s="487"/>
      <c r="J1295" s="486"/>
      <c r="K1295" s="487"/>
      <c r="L1295" s="486"/>
      <c r="M1295" s="487"/>
      <c r="N1295" s="486"/>
      <c r="O1295" s="487"/>
      <c r="P1295" s="486"/>
      <c r="Q1295" s="487"/>
      <c r="R1295" s="486"/>
      <c r="S1295" s="487"/>
      <c r="T1295" s="486"/>
      <c r="U1295" s="487"/>
      <c r="V1295" s="486"/>
      <c r="W1295" s="487"/>
      <c r="X1295" s="486"/>
      <c r="Y1295" s="487"/>
      <c r="Z1295" s="486"/>
      <c r="AA1295" s="487"/>
    </row>
    <row r="1296" spans="2:27" x14ac:dyDescent="0.2">
      <c r="B1296" s="406"/>
      <c r="C1296" s="372"/>
      <c r="D1296" s="372"/>
      <c r="E1296" s="486"/>
      <c r="F1296" s="487"/>
      <c r="G1296" s="486"/>
      <c r="H1296" s="487"/>
      <c r="I1296" s="486"/>
      <c r="J1296" s="487"/>
      <c r="K1296" s="486"/>
      <c r="L1296" s="487"/>
      <c r="M1296" s="486"/>
      <c r="N1296" s="487"/>
      <c r="O1296" s="486"/>
      <c r="P1296" s="487"/>
      <c r="Q1296" s="486"/>
      <c r="R1296" s="487"/>
      <c r="S1296" s="486"/>
      <c r="T1296" s="487"/>
      <c r="U1296" s="486"/>
      <c r="V1296" s="487"/>
      <c r="W1296" s="486"/>
      <c r="X1296" s="487"/>
      <c r="Y1296" s="486"/>
      <c r="Z1296" s="487"/>
      <c r="AA1296" s="402"/>
    </row>
    <row r="1297" spans="2:27" x14ac:dyDescent="0.2">
      <c r="B1297" s="405"/>
      <c r="C1297" s="372"/>
      <c r="D1297" s="372"/>
      <c r="E1297" s="402"/>
      <c r="F1297" s="486"/>
      <c r="G1297" s="487"/>
      <c r="H1297" s="486"/>
      <c r="I1297" s="487"/>
      <c r="J1297" s="486"/>
      <c r="K1297" s="487"/>
      <c r="L1297" s="486"/>
      <c r="M1297" s="487"/>
      <c r="N1297" s="486"/>
      <c r="O1297" s="487"/>
      <c r="P1297" s="486"/>
      <c r="Q1297" s="487"/>
      <c r="R1297" s="486"/>
      <c r="S1297" s="487"/>
      <c r="T1297" s="486"/>
      <c r="U1297" s="487"/>
      <c r="V1297" s="486"/>
      <c r="W1297" s="487"/>
      <c r="X1297" s="486"/>
      <c r="Y1297" s="487"/>
      <c r="Z1297" s="486"/>
      <c r="AA1297" s="487"/>
    </row>
    <row r="1298" spans="2:27" x14ac:dyDescent="0.2">
      <c r="B1298" s="406"/>
      <c r="C1298" s="372"/>
      <c r="D1298" s="372"/>
      <c r="E1298" s="486"/>
      <c r="F1298" s="487"/>
      <c r="G1298" s="486"/>
      <c r="H1298" s="487"/>
      <c r="I1298" s="486"/>
      <c r="J1298" s="487"/>
      <c r="K1298" s="486"/>
      <c r="L1298" s="487"/>
      <c r="M1298" s="486"/>
      <c r="N1298" s="487"/>
      <c r="O1298" s="486"/>
      <c r="P1298" s="487"/>
      <c r="Q1298" s="486"/>
      <c r="R1298" s="487"/>
      <c r="S1298" s="486"/>
      <c r="T1298" s="487"/>
      <c r="U1298" s="486"/>
      <c r="V1298" s="487"/>
      <c r="W1298" s="486"/>
      <c r="X1298" s="487"/>
      <c r="Y1298" s="486"/>
      <c r="Z1298" s="487"/>
      <c r="AA1298" s="402"/>
    </row>
    <row r="1299" spans="2:27" x14ac:dyDescent="0.2">
      <c r="B1299" s="405"/>
      <c r="C1299" s="372"/>
      <c r="D1299" s="372"/>
      <c r="E1299" s="402"/>
      <c r="F1299" s="486"/>
      <c r="G1299" s="487"/>
      <c r="H1299" s="486"/>
      <c r="I1299" s="487"/>
      <c r="J1299" s="486"/>
      <c r="K1299" s="487"/>
      <c r="L1299" s="486"/>
      <c r="M1299" s="487"/>
      <c r="N1299" s="486"/>
      <c r="O1299" s="487"/>
      <c r="P1299" s="486"/>
      <c r="Q1299" s="487"/>
      <c r="R1299" s="486"/>
      <c r="S1299" s="487"/>
      <c r="T1299" s="486"/>
      <c r="U1299" s="487"/>
      <c r="V1299" s="486"/>
      <c r="W1299" s="487"/>
      <c r="X1299" s="486"/>
      <c r="Y1299" s="487"/>
      <c r="Z1299" s="486"/>
      <c r="AA1299" s="487"/>
    </row>
    <row r="1300" spans="2:27" x14ac:dyDescent="0.2">
      <c r="B1300" s="406"/>
      <c r="C1300" s="372"/>
      <c r="D1300" s="372"/>
      <c r="E1300" s="486"/>
      <c r="F1300" s="487"/>
      <c r="G1300" s="486"/>
      <c r="H1300" s="487"/>
      <c r="I1300" s="486"/>
      <c r="J1300" s="487"/>
      <c r="K1300" s="486"/>
      <c r="L1300" s="487"/>
      <c r="M1300" s="486"/>
      <c r="N1300" s="487"/>
      <c r="O1300" s="486"/>
      <c r="P1300" s="487"/>
      <c r="Q1300" s="486"/>
      <c r="R1300" s="487"/>
      <c r="S1300" s="486"/>
      <c r="T1300" s="487"/>
      <c r="U1300" s="486"/>
      <c r="V1300" s="487"/>
      <c r="W1300" s="486"/>
      <c r="X1300" s="487"/>
      <c r="Y1300" s="486"/>
      <c r="Z1300" s="487"/>
      <c r="AA1300" s="402"/>
    </row>
    <row r="1301" spans="2:27" x14ac:dyDescent="0.2">
      <c r="B1301" s="405"/>
      <c r="C1301" s="372"/>
      <c r="D1301" s="372"/>
      <c r="E1301" s="402"/>
      <c r="F1301" s="486"/>
      <c r="G1301" s="487"/>
      <c r="H1301" s="486"/>
      <c r="I1301" s="487"/>
      <c r="J1301" s="486"/>
      <c r="K1301" s="487"/>
      <c r="L1301" s="486"/>
      <c r="M1301" s="487"/>
      <c r="N1301" s="486"/>
      <c r="O1301" s="487"/>
      <c r="P1301" s="486"/>
      <c r="Q1301" s="487"/>
      <c r="R1301" s="486"/>
      <c r="S1301" s="487"/>
      <c r="T1301" s="486"/>
      <c r="U1301" s="487"/>
      <c r="V1301" s="486"/>
      <c r="W1301" s="487"/>
      <c r="X1301" s="486"/>
      <c r="Y1301" s="487"/>
      <c r="Z1301" s="486"/>
      <c r="AA1301" s="487"/>
    </row>
    <row r="1302" spans="2:27" x14ac:dyDescent="0.2">
      <c r="B1302" s="406"/>
      <c r="C1302" s="372"/>
      <c r="D1302" s="372"/>
      <c r="E1302" s="486"/>
      <c r="F1302" s="487"/>
      <c r="G1302" s="486"/>
      <c r="H1302" s="487"/>
      <c r="I1302" s="486"/>
      <c r="J1302" s="487"/>
      <c r="K1302" s="486"/>
      <c r="L1302" s="487"/>
      <c r="M1302" s="486"/>
      <c r="N1302" s="487"/>
      <c r="O1302" s="486"/>
      <c r="P1302" s="487"/>
      <c r="Q1302" s="486"/>
      <c r="R1302" s="487"/>
      <c r="S1302" s="486"/>
      <c r="T1302" s="487"/>
      <c r="U1302" s="486"/>
      <c r="V1302" s="487"/>
      <c r="W1302" s="486"/>
      <c r="X1302" s="487"/>
      <c r="Y1302" s="486"/>
      <c r="Z1302" s="487"/>
      <c r="AA1302" s="402"/>
    </row>
    <row r="1303" spans="2:27" x14ac:dyDescent="0.2">
      <c r="B1303" s="405"/>
      <c r="C1303" s="372"/>
      <c r="D1303" s="372"/>
      <c r="E1303" s="402"/>
      <c r="F1303" s="486"/>
      <c r="G1303" s="487"/>
      <c r="H1303" s="486"/>
      <c r="I1303" s="487"/>
      <c r="J1303" s="486"/>
      <c r="K1303" s="487"/>
      <c r="L1303" s="486"/>
      <c r="M1303" s="487"/>
      <c r="N1303" s="486"/>
      <c r="O1303" s="487"/>
      <c r="P1303" s="486"/>
      <c r="Q1303" s="487"/>
      <c r="R1303" s="486"/>
      <c r="S1303" s="487"/>
      <c r="T1303" s="486"/>
      <c r="U1303" s="487"/>
      <c r="V1303" s="486"/>
      <c r="W1303" s="487"/>
      <c r="X1303" s="486"/>
      <c r="Y1303" s="487"/>
      <c r="Z1303" s="486"/>
      <c r="AA1303" s="487"/>
    </row>
    <row r="1304" spans="2:27" x14ac:dyDescent="0.2">
      <c r="B1304" s="406"/>
      <c r="C1304" s="372"/>
      <c r="D1304" s="372"/>
      <c r="E1304" s="486"/>
      <c r="F1304" s="487"/>
      <c r="G1304" s="486"/>
      <c r="H1304" s="487"/>
      <c r="I1304" s="486"/>
      <c r="J1304" s="487"/>
      <c r="K1304" s="486"/>
      <c r="L1304" s="487"/>
      <c r="M1304" s="486"/>
      <c r="N1304" s="487"/>
      <c r="O1304" s="486"/>
      <c r="P1304" s="487"/>
      <c r="Q1304" s="486"/>
      <c r="R1304" s="487"/>
      <c r="S1304" s="486"/>
      <c r="T1304" s="487"/>
      <c r="U1304" s="486"/>
      <c r="V1304" s="487"/>
      <c r="W1304" s="486"/>
      <c r="X1304" s="487"/>
      <c r="Y1304" s="486"/>
      <c r="Z1304" s="487"/>
      <c r="AA1304" s="402"/>
    </row>
    <row r="1305" spans="2:27" x14ac:dyDescent="0.2">
      <c r="B1305" s="405"/>
      <c r="C1305" s="372"/>
      <c r="D1305" s="372"/>
      <c r="E1305" s="402"/>
      <c r="F1305" s="486"/>
      <c r="G1305" s="487"/>
      <c r="H1305" s="486"/>
      <c r="I1305" s="487"/>
      <c r="J1305" s="486"/>
      <c r="K1305" s="487"/>
      <c r="L1305" s="486"/>
      <c r="M1305" s="487"/>
      <c r="N1305" s="486"/>
      <c r="O1305" s="487"/>
      <c r="P1305" s="486"/>
      <c r="Q1305" s="487"/>
      <c r="R1305" s="486"/>
      <c r="S1305" s="487"/>
      <c r="T1305" s="486"/>
      <c r="U1305" s="487"/>
      <c r="V1305" s="486"/>
      <c r="W1305" s="487"/>
      <c r="X1305" s="486"/>
      <c r="Y1305" s="487"/>
      <c r="Z1305" s="486"/>
      <c r="AA1305" s="487"/>
    </row>
    <row r="1306" spans="2:27" x14ac:dyDescent="0.2">
      <c r="B1306" s="406"/>
      <c r="C1306" s="372"/>
      <c r="D1306" s="372"/>
      <c r="E1306" s="486"/>
      <c r="F1306" s="487"/>
      <c r="G1306" s="486"/>
      <c r="H1306" s="487"/>
      <c r="I1306" s="486"/>
      <c r="J1306" s="487"/>
      <c r="K1306" s="486"/>
      <c r="L1306" s="487"/>
      <c r="M1306" s="486"/>
      <c r="N1306" s="487"/>
      <c r="O1306" s="486"/>
      <c r="P1306" s="487"/>
      <c r="Q1306" s="486"/>
      <c r="R1306" s="487"/>
      <c r="S1306" s="486"/>
      <c r="T1306" s="487"/>
      <c r="U1306" s="486"/>
      <c r="V1306" s="487"/>
      <c r="W1306" s="486"/>
      <c r="X1306" s="487"/>
      <c r="Y1306" s="486"/>
      <c r="Z1306" s="487"/>
      <c r="AA1306" s="402"/>
    </row>
    <row r="1307" spans="2:27" x14ac:dyDescent="0.2">
      <c r="B1307" s="405"/>
      <c r="C1307" s="372"/>
      <c r="D1307" s="372"/>
      <c r="E1307" s="402"/>
      <c r="F1307" s="486"/>
      <c r="G1307" s="487"/>
      <c r="H1307" s="486"/>
      <c r="I1307" s="487"/>
      <c r="J1307" s="486"/>
      <c r="K1307" s="487"/>
      <c r="L1307" s="486"/>
      <c r="M1307" s="487"/>
      <c r="N1307" s="486"/>
      <c r="O1307" s="487"/>
      <c r="P1307" s="486"/>
      <c r="Q1307" s="487"/>
      <c r="R1307" s="486"/>
      <c r="S1307" s="487"/>
      <c r="T1307" s="486"/>
      <c r="U1307" s="487"/>
      <c r="V1307" s="486"/>
      <c r="W1307" s="487"/>
      <c r="X1307" s="486"/>
      <c r="Y1307" s="487"/>
      <c r="Z1307" s="486"/>
      <c r="AA1307" s="487"/>
    </row>
    <row r="1308" spans="2:27" x14ac:dyDescent="0.2">
      <c r="B1308" s="406"/>
      <c r="C1308" s="372"/>
      <c r="D1308" s="372"/>
      <c r="E1308" s="486"/>
      <c r="F1308" s="487"/>
      <c r="G1308" s="486"/>
      <c r="H1308" s="487"/>
      <c r="I1308" s="486"/>
      <c r="J1308" s="487"/>
      <c r="K1308" s="486"/>
      <c r="L1308" s="487"/>
      <c r="M1308" s="486"/>
      <c r="N1308" s="487"/>
      <c r="O1308" s="486"/>
      <c r="P1308" s="487"/>
      <c r="Q1308" s="486"/>
      <c r="R1308" s="487"/>
      <c r="S1308" s="486"/>
      <c r="T1308" s="487"/>
      <c r="U1308" s="486"/>
      <c r="V1308" s="487"/>
      <c r="W1308" s="486"/>
      <c r="X1308" s="487"/>
      <c r="Y1308" s="486"/>
      <c r="Z1308" s="487"/>
      <c r="AA1308" s="402"/>
    </row>
    <row r="1309" spans="2:27" x14ac:dyDescent="0.2">
      <c r="B1309" s="405"/>
      <c r="C1309" s="372"/>
      <c r="D1309" s="372"/>
      <c r="E1309" s="402"/>
      <c r="F1309" s="486"/>
      <c r="G1309" s="487"/>
      <c r="H1309" s="486"/>
      <c r="I1309" s="487"/>
      <c r="J1309" s="486"/>
      <c r="K1309" s="487"/>
      <c r="L1309" s="486"/>
      <c r="M1309" s="487"/>
      <c r="N1309" s="486"/>
      <c r="O1309" s="487"/>
      <c r="P1309" s="486"/>
      <c r="Q1309" s="487"/>
      <c r="R1309" s="486"/>
      <c r="S1309" s="487"/>
      <c r="T1309" s="486"/>
      <c r="U1309" s="487"/>
      <c r="V1309" s="486"/>
      <c r="W1309" s="487"/>
      <c r="X1309" s="486"/>
      <c r="Y1309" s="487"/>
      <c r="Z1309" s="486"/>
      <c r="AA1309" s="487"/>
    </row>
    <row r="1310" spans="2:27" x14ac:dyDescent="0.2">
      <c r="B1310" s="406"/>
      <c r="C1310" s="372"/>
      <c r="D1310" s="372"/>
      <c r="E1310" s="486"/>
      <c r="F1310" s="487"/>
      <c r="G1310" s="486"/>
      <c r="H1310" s="487"/>
      <c r="I1310" s="486"/>
      <c r="J1310" s="487"/>
      <c r="K1310" s="486"/>
      <c r="L1310" s="487"/>
      <c r="M1310" s="486"/>
      <c r="N1310" s="487"/>
      <c r="O1310" s="486"/>
      <c r="P1310" s="487"/>
      <c r="Q1310" s="486"/>
      <c r="R1310" s="487"/>
      <c r="S1310" s="486"/>
      <c r="T1310" s="487"/>
      <c r="U1310" s="486"/>
      <c r="V1310" s="487"/>
      <c r="W1310" s="486"/>
      <c r="X1310" s="487"/>
      <c r="Y1310" s="486"/>
      <c r="Z1310" s="487"/>
      <c r="AA1310" s="402"/>
    </row>
    <row r="1311" spans="2:27" x14ac:dyDescent="0.2">
      <c r="B1311" s="405"/>
      <c r="C1311" s="372"/>
      <c r="D1311" s="372"/>
      <c r="E1311" s="402"/>
      <c r="F1311" s="486"/>
      <c r="G1311" s="487"/>
      <c r="H1311" s="486"/>
      <c r="I1311" s="487"/>
      <c r="J1311" s="486"/>
      <c r="K1311" s="487"/>
      <c r="L1311" s="486"/>
      <c r="M1311" s="487"/>
      <c r="N1311" s="486"/>
      <c r="O1311" s="487"/>
      <c r="P1311" s="486"/>
      <c r="Q1311" s="487"/>
      <c r="R1311" s="486"/>
      <c r="S1311" s="487"/>
      <c r="T1311" s="486"/>
      <c r="U1311" s="487"/>
      <c r="V1311" s="486"/>
      <c r="W1311" s="487"/>
      <c r="X1311" s="486"/>
      <c r="Y1311" s="487"/>
      <c r="Z1311" s="486"/>
      <c r="AA1311" s="487"/>
    </row>
    <row r="1312" spans="2:27" x14ac:dyDescent="0.2">
      <c r="B1312" s="406"/>
      <c r="C1312" s="372"/>
      <c r="D1312" s="372"/>
      <c r="E1312" s="486"/>
      <c r="F1312" s="487"/>
      <c r="G1312" s="486"/>
      <c r="H1312" s="487"/>
      <c r="I1312" s="486"/>
      <c r="J1312" s="487"/>
      <c r="K1312" s="486"/>
      <c r="L1312" s="487"/>
      <c r="M1312" s="486"/>
      <c r="N1312" s="487"/>
      <c r="O1312" s="486"/>
      <c r="P1312" s="487"/>
      <c r="Q1312" s="486"/>
      <c r="R1312" s="487"/>
      <c r="S1312" s="486"/>
      <c r="T1312" s="487"/>
      <c r="U1312" s="486"/>
      <c r="V1312" s="487"/>
      <c r="W1312" s="486"/>
      <c r="X1312" s="487"/>
      <c r="Y1312" s="486"/>
      <c r="Z1312" s="487"/>
      <c r="AA1312" s="402"/>
    </row>
    <row r="1313" spans="2:27" x14ac:dyDescent="0.2">
      <c r="B1313" s="405"/>
      <c r="C1313" s="372"/>
      <c r="D1313" s="372"/>
      <c r="E1313" s="402"/>
      <c r="F1313" s="486"/>
      <c r="G1313" s="487"/>
      <c r="H1313" s="486"/>
      <c r="I1313" s="487"/>
      <c r="J1313" s="486"/>
      <c r="K1313" s="487"/>
      <c r="L1313" s="486"/>
      <c r="M1313" s="487"/>
      <c r="N1313" s="486"/>
      <c r="O1313" s="487"/>
      <c r="P1313" s="486"/>
      <c r="Q1313" s="487"/>
      <c r="R1313" s="486"/>
      <c r="S1313" s="487"/>
      <c r="T1313" s="486"/>
      <c r="U1313" s="487"/>
      <c r="V1313" s="486"/>
      <c r="W1313" s="487"/>
      <c r="X1313" s="486"/>
      <c r="Y1313" s="487"/>
      <c r="Z1313" s="486"/>
      <c r="AA1313" s="487"/>
    </row>
    <row r="1314" spans="2:27" x14ac:dyDescent="0.2">
      <c r="B1314" s="406"/>
      <c r="C1314" s="372"/>
      <c r="D1314" s="372"/>
      <c r="E1314" s="486"/>
      <c r="F1314" s="487"/>
      <c r="G1314" s="486"/>
      <c r="H1314" s="487"/>
      <c r="I1314" s="486"/>
      <c r="J1314" s="487"/>
      <c r="K1314" s="486"/>
      <c r="L1314" s="487"/>
      <c r="M1314" s="486"/>
      <c r="N1314" s="487"/>
      <c r="O1314" s="486"/>
      <c r="P1314" s="487"/>
      <c r="Q1314" s="486"/>
      <c r="R1314" s="487"/>
      <c r="S1314" s="486"/>
      <c r="T1314" s="487"/>
      <c r="U1314" s="486"/>
      <c r="V1314" s="487"/>
      <c r="W1314" s="486"/>
      <c r="X1314" s="487"/>
      <c r="Y1314" s="486"/>
      <c r="Z1314" s="487"/>
      <c r="AA1314" s="402"/>
    </row>
    <row r="1315" spans="2:27" x14ac:dyDescent="0.2">
      <c r="B1315" s="405"/>
      <c r="C1315" s="372"/>
      <c r="D1315" s="372"/>
      <c r="E1315" s="402"/>
      <c r="F1315" s="486"/>
      <c r="G1315" s="487"/>
      <c r="H1315" s="486"/>
      <c r="I1315" s="487"/>
      <c r="J1315" s="486"/>
      <c r="K1315" s="487"/>
      <c r="L1315" s="486"/>
      <c r="M1315" s="487"/>
      <c r="N1315" s="486"/>
      <c r="O1315" s="487"/>
      <c r="P1315" s="486"/>
      <c r="Q1315" s="487"/>
      <c r="R1315" s="486"/>
      <c r="S1315" s="487"/>
      <c r="T1315" s="486"/>
      <c r="U1315" s="487"/>
      <c r="V1315" s="486"/>
      <c r="W1315" s="487"/>
      <c r="X1315" s="486"/>
      <c r="Y1315" s="487"/>
      <c r="Z1315" s="486"/>
      <c r="AA1315" s="487"/>
    </row>
    <row r="1316" spans="2:27" x14ac:dyDescent="0.2">
      <c r="B1316" s="406"/>
      <c r="C1316" s="372"/>
      <c r="D1316" s="372"/>
      <c r="E1316" s="486"/>
      <c r="F1316" s="487"/>
      <c r="G1316" s="486"/>
      <c r="H1316" s="487"/>
      <c r="I1316" s="486"/>
      <c r="J1316" s="487"/>
      <c r="K1316" s="486"/>
      <c r="L1316" s="487"/>
      <c r="M1316" s="486"/>
      <c r="N1316" s="487"/>
      <c r="O1316" s="486"/>
      <c r="P1316" s="487"/>
      <c r="Q1316" s="486"/>
      <c r="R1316" s="487"/>
      <c r="S1316" s="486"/>
      <c r="T1316" s="487"/>
      <c r="U1316" s="486"/>
      <c r="V1316" s="487"/>
      <c r="W1316" s="486"/>
      <c r="X1316" s="487"/>
      <c r="Y1316" s="486"/>
      <c r="Z1316" s="487"/>
      <c r="AA1316" s="402"/>
    </row>
    <row r="1317" spans="2:27" x14ac:dyDescent="0.2">
      <c r="B1317" s="405"/>
      <c r="C1317" s="372"/>
      <c r="D1317" s="372"/>
      <c r="E1317" s="402"/>
      <c r="F1317" s="486"/>
      <c r="G1317" s="487"/>
      <c r="H1317" s="486"/>
      <c r="I1317" s="487"/>
      <c r="J1317" s="486"/>
      <c r="K1317" s="487"/>
      <c r="L1317" s="486"/>
      <c r="M1317" s="487"/>
      <c r="N1317" s="486"/>
      <c r="O1317" s="487"/>
      <c r="P1317" s="486"/>
      <c r="Q1317" s="487"/>
      <c r="R1317" s="486"/>
      <c r="S1317" s="487"/>
      <c r="T1317" s="486"/>
      <c r="U1317" s="487"/>
      <c r="V1317" s="486"/>
      <c r="W1317" s="487"/>
      <c r="X1317" s="486"/>
      <c r="Y1317" s="487"/>
      <c r="Z1317" s="486"/>
      <c r="AA1317" s="487"/>
    </row>
    <row r="1318" spans="2:27" x14ac:dyDescent="0.2">
      <c r="B1318" s="406"/>
      <c r="C1318" s="372"/>
      <c r="D1318" s="372"/>
      <c r="E1318" s="486"/>
      <c r="F1318" s="487"/>
      <c r="G1318" s="486"/>
      <c r="H1318" s="487"/>
      <c r="I1318" s="486"/>
      <c r="J1318" s="487"/>
      <c r="K1318" s="486"/>
      <c r="L1318" s="487"/>
      <c r="M1318" s="486"/>
      <c r="N1318" s="487"/>
      <c r="O1318" s="486"/>
      <c r="P1318" s="487"/>
      <c r="Q1318" s="486"/>
      <c r="R1318" s="487"/>
      <c r="S1318" s="486"/>
      <c r="T1318" s="487"/>
      <c r="U1318" s="486"/>
      <c r="V1318" s="487"/>
      <c r="W1318" s="486"/>
      <c r="X1318" s="487"/>
      <c r="Y1318" s="486"/>
      <c r="Z1318" s="487"/>
      <c r="AA1318" s="402"/>
    </row>
    <row r="1319" spans="2:27" x14ac:dyDescent="0.2">
      <c r="B1319" s="405"/>
      <c r="C1319" s="372"/>
      <c r="D1319" s="372"/>
      <c r="E1319" s="402"/>
      <c r="F1319" s="486"/>
      <c r="G1319" s="487"/>
      <c r="H1319" s="486"/>
      <c r="I1319" s="487"/>
      <c r="J1319" s="486"/>
      <c r="K1319" s="487"/>
      <c r="L1319" s="486"/>
      <c r="M1319" s="487"/>
      <c r="N1319" s="486"/>
      <c r="O1319" s="487"/>
      <c r="P1319" s="486"/>
      <c r="Q1319" s="487"/>
      <c r="R1319" s="486"/>
      <c r="S1319" s="487"/>
      <c r="T1319" s="486"/>
      <c r="U1319" s="487"/>
      <c r="V1319" s="486"/>
      <c r="W1319" s="487"/>
      <c r="X1319" s="486"/>
      <c r="Y1319" s="487"/>
      <c r="Z1319" s="486"/>
      <c r="AA1319" s="487"/>
    </row>
    <row r="1320" spans="2:27" x14ac:dyDescent="0.2">
      <c r="B1320" s="406"/>
      <c r="C1320" s="372"/>
      <c r="D1320" s="372"/>
      <c r="E1320" s="486"/>
      <c r="F1320" s="487"/>
      <c r="G1320" s="486"/>
      <c r="H1320" s="487"/>
      <c r="I1320" s="486"/>
      <c r="J1320" s="487"/>
      <c r="K1320" s="486"/>
      <c r="L1320" s="487"/>
      <c r="M1320" s="486"/>
      <c r="N1320" s="487"/>
      <c r="O1320" s="486"/>
      <c r="P1320" s="487"/>
      <c r="Q1320" s="486"/>
      <c r="R1320" s="487"/>
      <c r="S1320" s="486"/>
      <c r="T1320" s="487"/>
      <c r="U1320" s="486"/>
      <c r="V1320" s="487"/>
      <c r="W1320" s="486"/>
      <c r="X1320" s="487"/>
      <c r="Y1320" s="486"/>
      <c r="Z1320" s="487"/>
      <c r="AA1320" s="402"/>
    </row>
    <row r="1321" spans="2:27" x14ac:dyDescent="0.2">
      <c r="B1321" s="405"/>
      <c r="C1321" s="372"/>
      <c r="D1321" s="372"/>
      <c r="E1321" s="402"/>
      <c r="F1321" s="486"/>
      <c r="G1321" s="487"/>
      <c r="H1321" s="486"/>
      <c r="I1321" s="487"/>
      <c r="J1321" s="486"/>
      <c r="K1321" s="487"/>
      <c r="L1321" s="486"/>
      <c r="M1321" s="487"/>
      <c r="N1321" s="486"/>
      <c r="O1321" s="487"/>
      <c r="P1321" s="486"/>
      <c r="Q1321" s="487"/>
      <c r="R1321" s="486"/>
      <c r="S1321" s="487"/>
      <c r="T1321" s="486"/>
      <c r="U1321" s="487"/>
      <c r="V1321" s="486"/>
      <c r="W1321" s="487"/>
      <c r="X1321" s="486"/>
      <c r="Y1321" s="487"/>
      <c r="Z1321" s="486"/>
      <c r="AA1321" s="487"/>
    </row>
    <row r="1322" spans="2:27" x14ac:dyDescent="0.2">
      <c r="B1322" s="406"/>
      <c r="C1322" s="372"/>
      <c r="D1322" s="372"/>
      <c r="E1322" s="486"/>
      <c r="F1322" s="487"/>
      <c r="G1322" s="486"/>
      <c r="H1322" s="487"/>
      <c r="I1322" s="486"/>
      <c r="J1322" s="487"/>
      <c r="K1322" s="486"/>
      <c r="L1322" s="487"/>
      <c r="M1322" s="486"/>
      <c r="N1322" s="487"/>
      <c r="O1322" s="486"/>
      <c r="P1322" s="487"/>
      <c r="Q1322" s="486"/>
      <c r="R1322" s="487"/>
      <c r="S1322" s="486"/>
      <c r="T1322" s="487"/>
      <c r="U1322" s="486"/>
      <c r="V1322" s="487"/>
      <c r="W1322" s="486"/>
      <c r="X1322" s="487"/>
      <c r="Y1322" s="486"/>
      <c r="Z1322" s="487"/>
      <c r="AA1322" s="402"/>
    </row>
    <row r="1323" spans="2:27" x14ac:dyDescent="0.2">
      <c r="B1323" s="405"/>
      <c r="C1323" s="372"/>
      <c r="D1323" s="372"/>
      <c r="E1323" s="402"/>
      <c r="F1323" s="486"/>
      <c r="G1323" s="487"/>
      <c r="H1323" s="486"/>
      <c r="I1323" s="487"/>
      <c r="J1323" s="486"/>
      <c r="K1323" s="487"/>
      <c r="L1323" s="486"/>
      <c r="M1323" s="487"/>
      <c r="N1323" s="486"/>
      <c r="O1323" s="487"/>
      <c r="P1323" s="486"/>
      <c r="Q1323" s="487"/>
      <c r="R1323" s="486"/>
      <c r="S1323" s="487"/>
      <c r="T1323" s="486"/>
      <c r="U1323" s="487"/>
      <c r="V1323" s="486"/>
      <c r="W1323" s="487"/>
      <c r="X1323" s="486"/>
      <c r="Y1323" s="487"/>
      <c r="Z1323" s="486"/>
      <c r="AA1323" s="487"/>
    </row>
    <row r="1324" spans="2:27" x14ac:dyDescent="0.2">
      <c r="B1324" s="406"/>
      <c r="C1324" s="372"/>
      <c r="D1324" s="372"/>
      <c r="E1324" s="486"/>
      <c r="F1324" s="487"/>
      <c r="G1324" s="486"/>
      <c r="H1324" s="487"/>
      <c r="I1324" s="486"/>
      <c r="J1324" s="487"/>
      <c r="K1324" s="486"/>
      <c r="L1324" s="487"/>
      <c r="M1324" s="486"/>
      <c r="N1324" s="487"/>
      <c r="O1324" s="486"/>
      <c r="P1324" s="487"/>
      <c r="Q1324" s="486"/>
      <c r="R1324" s="487"/>
      <c r="S1324" s="486"/>
      <c r="T1324" s="487"/>
      <c r="U1324" s="486"/>
      <c r="V1324" s="487"/>
      <c r="W1324" s="486"/>
      <c r="X1324" s="487"/>
      <c r="Y1324" s="486"/>
      <c r="Z1324" s="487"/>
      <c r="AA1324" s="402"/>
    </row>
    <row r="1325" spans="2:27" x14ac:dyDescent="0.2">
      <c r="B1325" s="405"/>
      <c r="C1325" s="372"/>
      <c r="D1325" s="372"/>
      <c r="E1325" s="402"/>
      <c r="F1325" s="486"/>
      <c r="G1325" s="487"/>
      <c r="H1325" s="486"/>
      <c r="I1325" s="487"/>
      <c r="J1325" s="486"/>
      <c r="K1325" s="487"/>
      <c r="L1325" s="486"/>
      <c r="M1325" s="487"/>
      <c r="N1325" s="486"/>
      <c r="O1325" s="487"/>
      <c r="P1325" s="486"/>
      <c r="Q1325" s="487"/>
      <c r="R1325" s="486"/>
      <c r="S1325" s="487"/>
      <c r="T1325" s="486"/>
      <c r="U1325" s="487"/>
      <c r="V1325" s="486"/>
      <c r="W1325" s="487"/>
      <c r="X1325" s="486"/>
      <c r="Y1325" s="487"/>
      <c r="Z1325" s="486"/>
      <c r="AA1325" s="487"/>
    </row>
    <row r="1326" spans="2:27" x14ac:dyDescent="0.2">
      <c r="B1326" s="406"/>
      <c r="C1326" s="372"/>
      <c r="D1326" s="372"/>
      <c r="E1326" s="486"/>
      <c r="F1326" s="487"/>
      <c r="G1326" s="486"/>
      <c r="H1326" s="487"/>
      <c r="I1326" s="486"/>
      <c r="J1326" s="487"/>
      <c r="K1326" s="486"/>
      <c r="L1326" s="487"/>
      <c r="M1326" s="486"/>
      <c r="N1326" s="487"/>
      <c r="O1326" s="486"/>
      <c r="P1326" s="487"/>
      <c r="Q1326" s="486"/>
      <c r="R1326" s="487"/>
      <c r="S1326" s="486"/>
      <c r="T1326" s="487"/>
      <c r="U1326" s="486"/>
      <c r="V1326" s="487"/>
      <c r="W1326" s="486"/>
      <c r="X1326" s="487"/>
      <c r="Y1326" s="486"/>
      <c r="Z1326" s="487"/>
      <c r="AA1326" s="402"/>
    </row>
    <row r="1327" spans="2:27" x14ac:dyDescent="0.2">
      <c r="B1327" s="405"/>
      <c r="C1327" s="372"/>
      <c r="D1327" s="372"/>
      <c r="E1327" s="402"/>
      <c r="F1327" s="486"/>
      <c r="G1327" s="487"/>
      <c r="H1327" s="486"/>
      <c r="I1327" s="487"/>
      <c r="J1327" s="486"/>
      <c r="K1327" s="487"/>
      <c r="L1327" s="486"/>
      <c r="M1327" s="487"/>
      <c r="N1327" s="486"/>
      <c r="O1327" s="487"/>
      <c r="P1327" s="486"/>
      <c r="Q1327" s="487"/>
      <c r="R1327" s="486"/>
      <c r="S1327" s="487"/>
      <c r="T1327" s="486"/>
      <c r="U1327" s="487"/>
      <c r="V1327" s="486"/>
      <c r="W1327" s="487"/>
      <c r="X1327" s="486"/>
      <c r="Y1327" s="487"/>
      <c r="Z1327" s="486"/>
      <c r="AA1327" s="487"/>
    </row>
    <row r="1328" spans="2:27" x14ac:dyDescent="0.2">
      <c r="B1328" s="406"/>
      <c r="C1328" s="372"/>
      <c r="D1328" s="372"/>
      <c r="E1328" s="486"/>
      <c r="F1328" s="487"/>
      <c r="G1328" s="486"/>
      <c r="H1328" s="487"/>
      <c r="I1328" s="486"/>
      <c r="J1328" s="487"/>
      <c r="K1328" s="486"/>
      <c r="L1328" s="487"/>
      <c r="M1328" s="486"/>
      <c r="N1328" s="487"/>
      <c r="O1328" s="486"/>
      <c r="P1328" s="487"/>
      <c r="Q1328" s="486"/>
      <c r="R1328" s="487"/>
      <c r="S1328" s="486"/>
      <c r="T1328" s="487"/>
      <c r="U1328" s="486"/>
      <c r="V1328" s="487"/>
      <c r="W1328" s="486"/>
      <c r="X1328" s="487"/>
      <c r="Y1328" s="486"/>
      <c r="Z1328" s="487"/>
      <c r="AA1328" s="402"/>
    </row>
    <row r="1329" spans="2:27" x14ac:dyDescent="0.2">
      <c r="B1329" s="405"/>
      <c r="C1329" s="372"/>
      <c r="D1329" s="372"/>
      <c r="E1329" s="402"/>
      <c r="F1329" s="486"/>
      <c r="G1329" s="487"/>
      <c r="H1329" s="486"/>
      <c r="I1329" s="487"/>
      <c r="J1329" s="486"/>
      <c r="K1329" s="487"/>
      <c r="L1329" s="486"/>
      <c r="M1329" s="487"/>
      <c r="N1329" s="486"/>
      <c r="O1329" s="487"/>
      <c r="P1329" s="486"/>
      <c r="Q1329" s="487"/>
      <c r="R1329" s="486"/>
      <c r="S1329" s="487"/>
      <c r="T1329" s="486"/>
      <c r="U1329" s="487"/>
      <c r="V1329" s="486"/>
      <c r="W1329" s="487"/>
      <c r="X1329" s="486"/>
      <c r="Y1329" s="487"/>
      <c r="Z1329" s="486"/>
      <c r="AA1329" s="487"/>
    </row>
    <row r="1330" spans="2:27" x14ac:dyDescent="0.2">
      <c r="B1330" s="406"/>
      <c r="C1330" s="372"/>
      <c r="D1330" s="372"/>
      <c r="E1330" s="486"/>
      <c r="F1330" s="487"/>
      <c r="G1330" s="486"/>
      <c r="H1330" s="487"/>
      <c r="I1330" s="486"/>
      <c r="J1330" s="487"/>
      <c r="K1330" s="486"/>
      <c r="L1330" s="487"/>
      <c r="M1330" s="486"/>
      <c r="N1330" s="487"/>
      <c r="O1330" s="486"/>
      <c r="P1330" s="487"/>
      <c r="Q1330" s="486"/>
      <c r="R1330" s="487"/>
      <c r="S1330" s="486"/>
      <c r="T1330" s="487"/>
      <c r="U1330" s="486"/>
      <c r="V1330" s="487"/>
      <c r="W1330" s="486"/>
      <c r="X1330" s="487"/>
      <c r="Y1330" s="486"/>
      <c r="Z1330" s="487"/>
      <c r="AA1330" s="402"/>
    </row>
    <row r="1331" spans="2:27" x14ac:dyDescent="0.2">
      <c r="B1331" s="405"/>
      <c r="C1331" s="372"/>
      <c r="D1331" s="372"/>
      <c r="E1331" s="402"/>
      <c r="F1331" s="486"/>
      <c r="G1331" s="487"/>
      <c r="H1331" s="486"/>
      <c r="I1331" s="487"/>
      <c r="J1331" s="486"/>
      <c r="K1331" s="487"/>
      <c r="L1331" s="486"/>
      <c r="M1331" s="487"/>
      <c r="N1331" s="486"/>
      <c r="O1331" s="487"/>
      <c r="P1331" s="486"/>
      <c r="Q1331" s="487"/>
      <c r="R1331" s="486"/>
      <c r="S1331" s="487"/>
      <c r="T1331" s="486"/>
      <c r="U1331" s="487"/>
      <c r="V1331" s="486"/>
      <c r="W1331" s="487"/>
      <c r="X1331" s="486"/>
      <c r="Y1331" s="487"/>
      <c r="Z1331" s="486"/>
      <c r="AA1331" s="487"/>
    </row>
    <row r="1332" spans="2:27" x14ac:dyDescent="0.2">
      <c r="B1332" s="406"/>
      <c r="C1332" s="372"/>
      <c r="D1332" s="372"/>
      <c r="E1332" s="486"/>
      <c r="F1332" s="487"/>
      <c r="G1332" s="486"/>
      <c r="H1332" s="487"/>
      <c r="I1332" s="486"/>
      <c r="J1332" s="487"/>
      <c r="K1332" s="486"/>
      <c r="L1332" s="487"/>
      <c r="M1332" s="486"/>
      <c r="N1332" s="487"/>
      <c r="O1332" s="486"/>
      <c r="P1332" s="487"/>
      <c r="Q1332" s="486"/>
      <c r="R1332" s="487"/>
      <c r="S1332" s="486"/>
      <c r="T1332" s="487"/>
      <c r="U1332" s="486"/>
      <c r="V1332" s="487"/>
      <c r="W1332" s="486"/>
      <c r="X1332" s="487"/>
      <c r="Y1332" s="486"/>
      <c r="Z1332" s="487"/>
      <c r="AA1332" s="402"/>
    </row>
    <row r="1333" spans="2:27" x14ac:dyDescent="0.2">
      <c r="B1333" s="405"/>
      <c r="C1333" s="372"/>
      <c r="D1333" s="372"/>
      <c r="E1333" s="402"/>
      <c r="F1333" s="486"/>
      <c r="G1333" s="487"/>
      <c r="H1333" s="486"/>
      <c r="I1333" s="487"/>
      <c r="J1333" s="486"/>
      <c r="K1333" s="487"/>
      <c r="L1333" s="486"/>
      <c r="M1333" s="487"/>
      <c r="N1333" s="486"/>
      <c r="O1333" s="487"/>
      <c r="P1333" s="486"/>
      <c r="Q1333" s="487"/>
      <c r="R1333" s="486"/>
      <c r="S1333" s="487"/>
      <c r="T1333" s="486"/>
      <c r="U1333" s="487"/>
      <c r="V1333" s="486"/>
      <c r="W1333" s="487"/>
      <c r="X1333" s="486"/>
      <c r="Y1333" s="487"/>
      <c r="Z1333" s="486"/>
      <c r="AA1333" s="487"/>
    </row>
    <row r="1334" spans="2:27" x14ac:dyDescent="0.2">
      <c r="B1334" s="406"/>
      <c r="C1334" s="372"/>
      <c r="D1334" s="372"/>
      <c r="E1334" s="486"/>
      <c r="F1334" s="487"/>
      <c r="G1334" s="486"/>
      <c r="H1334" s="487"/>
      <c r="I1334" s="486"/>
      <c r="J1334" s="487"/>
      <c r="K1334" s="486"/>
      <c r="L1334" s="487"/>
      <c r="M1334" s="486"/>
      <c r="N1334" s="487"/>
      <c r="O1334" s="486"/>
      <c r="P1334" s="487"/>
      <c r="Q1334" s="486"/>
      <c r="R1334" s="487"/>
      <c r="S1334" s="486"/>
      <c r="T1334" s="487"/>
      <c r="U1334" s="486"/>
      <c r="V1334" s="487"/>
      <c r="W1334" s="486"/>
      <c r="X1334" s="487"/>
      <c r="Y1334" s="486"/>
      <c r="Z1334" s="487"/>
      <c r="AA1334" s="402"/>
    </row>
    <row r="1335" spans="2:27" x14ac:dyDescent="0.2">
      <c r="B1335" s="405"/>
      <c r="C1335" s="372"/>
      <c r="D1335" s="372"/>
      <c r="E1335" s="402"/>
      <c r="F1335" s="486"/>
      <c r="G1335" s="487"/>
      <c r="H1335" s="486"/>
      <c r="I1335" s="487"/>
      <c r="J1335" s="486"/>
      <c r="K1335" s="487"/>
      <c r="L1335" s="486"/>
      <c r="M1335" s="487"/>
      <c r="N1335" s="486"/>
      <c r="O1335" s="487"/>
      <c r="P1335" s="486"/>
      <c r="Q1335" s="487"/>
      <c r="R1335" s="486"/>
      <c r="S1335" s="487"/>
      <c r="T1335" s="486"/>
      <c r="U1335" s="487"/>
      <c r="V1335" s="486"/>
      <c r="W1335" s="487"/>
      <c r="X1335" s="486"/>
      <c r="Y1335" s="487"/>
      <c r="Z1335" s="486"/>
      <c r="AA1335" s="487"/>
    </row>
    <row r="1336" spans="2:27" x14ac:dyDescent="0.2">
      <c r="B1336" s="406"/>
      <c r="C1336" s="372"/>
      <c r="D1336" s="372"/>
      <c r="E1336" s="486"/>
      <c r="F1336" s="487"/>
      <c r="G1336" s="486"/>
      <c r="H1336" s="487"/>
      <c r="I1336" s="486"/>
      <c r="J1336" s="487"/>
      <c r="K1336" s="486"/>
      <c r="L1336" s="487"/>
      <c r="M1336" s="486"/>
      <c r="N1336" s="487"/>
      <c r="O1336" s="486"/>
      <c r="P1336" s="487"/>
      <c r="Q1336" s="486"/>
      <c r="R1336" s="487"/>
      <c r="S1336" s="486"/>
      <c r="T1336" s="487"/>
      <c r="U1336" s="486"/>
      <c r="V1336" s="487"/>
      <c r="W1336" s="486"/>
      <c r="X1336" s="487"/>
      <c r="Y1336" s="486"/>
      <c r="Z1336" s="487"/>
      <c r="AA1336" s="402"/>
    </row>
    <row r="1337" spans="2:27" x14ac:dyDescent="0.2">
      <c r="B1337" s="405"/>
      <c r="C1337" s="372"/>
      <c r="D1337" s="372"/>
      <c r="E1337" s="402"/>
      <c r="F1337" s="486"/>
      <c r="G1337" s="487"/>
      <c r="H1337" s="486"/>
      <c r="I1337" s="487"/>
      <c r="J1337" s="486"/>
      <c r="K1337" s="487"/>
      <c r="L1337" s="486"/>
      <c r="M1337" s="487"/>
      <c r="N1337" s="486"/>
      <c r="O1337" s="487"/>
      <c r="P1337" s="486"/>
      <c r="Q1337" s="487"/>
      <c r="R1337" s="486"/>
      <c r="S1337" s="487"/>
      <c r="T1337" s="486"/>
      <c r="U1337" s="487"/>
      <c r="V1337" s="486"/>
      <c r="W1337" s="487"/>
      <c r="X1337" s="486"/>
      <c r="Y1337" s="487"/>
      <c r="Z1337" s="486"/>
      <c r="AA1337" s="487"/>
    </row>
    <row r="1338" spans="2:27" x14ac:dyDescent="0.2">
      <c r="B1338" s="406"/>
      <c r="C1338" s="372"/>
      <c r="D1338" s="372"/>
      <c r="E1338" s="486"/>
      <c r="F1338" s="487"/>
      <c r="G1338" s="486"/>
      <c r="H1338" s="487"/>
      <c r="I1338" s="486"/>
      <c r="J1338" s="487"/>
      <c r="K1338" s="486"/>
      <c r="L1338" s="487"/>
      <c r="M1338" s="486"/>
      <c r="N1338" s="487"/>
      <c r="O1338" s="486"/>
      <c r="P1338" s="487"/>
      <c r="Q1338" s="486"/>
      <c r="R1338" s="487"/>
      <c r="S1338" s="486"/>
      <c r="T1338" s="487"/>
      <c r="U1338" s="486"/>
      <c r="V1338" s="487"/>
      <c r="W1338" s="486"/>
      <c r="X1338" s="487"/>
      <c r="Y1338" s="486"/>
      <c r="Z1338" s="487"/>
      <c r="AA1338" s="402"/>
    </row>
    <row r="1339" spans="2:27" x14ac:dyDescent="0.2">
      <c r="B1339" s="405"/>
      <c r="C1339" s="372"/>
      <c r="D1339" s="372"/>
      <c r="E1339" s="402"/>
      <c r="F1339" s="486"/>
      <c r="G1339" s="487"/>
      <c r="H1339" s="486"/>
      <c r="I1339" s="487"/>
      <c r="J1339" s="486"/>
      <c r="K1339" s="487"/>
      <c r="L1339" s="486"/>
      <c r="M1339" s="487"/>
      <c r="N1339" s="486"/>
      <c r="O1339" s="487"/>
      <c r="P1339" s="486"/>
      <c r="Q1339" s="487"/>
      <c r="R1339" s="486"/>
      <c r="S1339" s="487"/>
      <c r="T1339" s="486"/>
      <c r="U1339" s="487"/>
      <c r="V1339" s="486"/>
      <c r="W1339" s="487"/>
      <c r="X1339" s="486"/>
      <c r="Y1339" s="487"/>
      <c r="Z1339" s="486"/>
      <c r="AA1339" s="487"/>
    </row>
    <row r="1340" spans="2:27" x14ac:dyDescent="0.2">
      <c r="B1340" s="406"/>
      <c r="C1340" s="372"/>
      <c r="D1340" s="372"/>
      <c r="E1340" s="486"/>
      <c r="F1340" s="487"/>
      <c r="G1340" s="486"/>
      <c r="H1340" s="487"/>
      <c r="I1340" s="486"/>
      <c r="J1340" s="487"/>
      <c r="K1340" s="486"/>
      <c r="L1340" s="487"/>
      <c r="M1340" s="486"/>
      <c r="N1340" s="487"/>
      <c r="O1340" s="486"/>
      <c r="P1340" s="487"/>
      <c r="Q1340" s="486"/>
      <c r="R1340" s="487"/>
      <c r="S1340" s="486"/>
      <c r="T1340" s="487"/>
      <c r="U1340" s="486"/>
      <c r="V1340" s="487"/>
      <c r="W1340" s="486"/>
      <c r="X1340" s="487"/>
      <c r="Y1340" s="486"/>
      <c r="Z1340" s="487"/>
      <c r="AA1340" s="402"/>
    </row>
    <row r="1341" spans="2:27" x14ac:dyDescent="0.2">
      <c r="B1341" s="405"/>
      <c r="C1341" s="372"/>
      <c r="D1341" s="372"/>
      <c r="E1341" s="402"/>
      <c r="F1341" s="486"/>
      <c r="G1341" s="487"/>
      <c r="H1341" s="486"/>
      <c r="I1341" s="487"/>
      <c r="J1341" s="486"/>
      <c r="K1341" s="487"/>
      <c r="L1341" s="486"/>
      <c r="M1341" s="487"/>
      <c r="N1341" s="486"/>
      <c r="O1341" s="487"/>
      <c r="P1341" s="486"/>
      <c r="Q1341" s="487"/>
      <c r="R1341" s="486"/>
      <c r="S1341" s="487"/>
      <c r="T1341" s="486"/>
      <c r="U1341" s="487"/>
      <c r="V1341" s="486"/>
      <c r="W1341" s="487"/>
      <c r="X1341" s="486"/>
      <c r="Y1341" s="487"/>
      <c r="Z1341" s="486"/>
      <c r="AA1341" s="487"/>
    </row>
    <row r="1342" spans="2:27" x14ac:dyDescent="0.2">
      <c r="B1342" s="406"/>
      <c r="C1342" s="372"/>
      <c r="D1342" s="372"/>
      <c r="E1342" s="486"/>
      <c r="F1342" s="487"/>
      <c r="G1342" s="486"/>
      <c r="H1342" s="487"/>
      <c r="I1342" s="486"/>
      <c r="J1342" s="487"/>
      <c r="K1342" s="486"/>
      <c r="L1342" s="487"/>
      <c r="M1342" s="486"/>
      <c r="N1342" s="487"/>
      <c r="O1342" s="486"/>
      <c r="P1342" s="487"/>
      <c r="Q1342" s="486"/>
      <c r="R1342" s="487"/>
      <c r="S1342" s="486"/>
      <c r="T1342" s="487"/>
      <c r="U1342" s="486"/>
      <c r="V1342" s="487"/>
      <c r="W1342" s="486"/>
      <c r="X1342" s="487"/>
      <c r="Y1342" s="486"/>
      <c r="Z1342" s="487"/>
      <c r="AA1342" s="402"/>
    </row>
    <row r="1343" spans="2:27" x14ac:dyDescent="0.2">
      <c r="B1343" s="405"/>
      <c r="C1343" s="372"/>
      <c r="D1343" s="372"/>
      <c r="E1343" s="402"/>
      <c r="F1343" s="486"/>
      <c r="G1343" s="487"/>
      <c r="H1343" s="486"/>
      <c r="I1343" s="487"/>
      <c r="J1343" s="486"/>
      <c r="K1343" s="487"/>
      <c r="L1343" s="486"/>
      <c r="M1343" s="487"/>
      <c r="N1343" s="486"/>
      <c r="O1343" s="487"/>
      <c r="P1343" s="486"/>
      <c r="Q1343" s="487"/>
      <c r="R1343" s="486"/>
      <c r="S1343" s="487"/>
      <c r="T1343" s="486"/>
      <c r="U1343" s="487"/>
      <c r="V1343" s="486"/>
      <c r="W1343" s="487"/>
      <c r="X1343" s="486"/>
      <c r="Y1343" s="487"/>
      <c r="Z1343" s="486"/>
      <c r="AA1343" s="487"/>
    </row>
    <row r="1344" spans="2:27" x14ac:dyDescent="0.2">
      <c r="B1344" s="406"/>
      <c r="C1344" s="372"/>
      <c r="D1344" s="372"/>
      <c r="E1344" s="486"/>
      <c r="F1344" s="487"/>
      <c r="G1344" s="486"/>
      <c r="H1344" s="487"/>
      <c r="I1344" s="486"/>
      <c r="J1344" s="487"/>
      <c r="K1344" s="486"/>
      <c r="L1344" s="487"/>
      <c r="M1344" s="486"/>
      <c r="N1344" s="487"/>
      <c r="O1344" s="486"/>
      <c r="P1344" s="487"/>
      <c r="Q1344" s="486"/>
      <c r="R1344" s="487"/>
      <c r="S1344" s="486"/>
      <c r="T1344" s="487"/>
      <c r="U1344" s="486"/>
      <c r="V1344" s="487"/>
      <c r="W1344" s="486"/>
      <c r="X1344" s="487"/>
      <c r="Y1344" s="486"/>
      <c r="Z1344" s="487"/>
      <c r="AA1344" s="402"/>
    </row>
    <row r="1345" spans="2:27" x14ac:dyDescent="0.2">
      <c r="B1345" s="405"/>
      <c r="C1345" s="372"/>
      <c r="D1345" s="372"/>
      <c r="E1345" s="402"/>
      <c r="F1345" s="486"/>
      <c r="G1345" s="487"/>
      <c r="H1345" s="486"/>
      <c r="I1345" s="487"/>
      <c r="J1345" s="486"/>
      <c r="K1345" s="487"/>
      <c r="L1345" s="486"/>
      <c r="M1345" s="487"/>
      <c r="N1345" s="486"/>
      <c r="O1345" s="487"/>
      <c r="P1345" s="486"/>
      <c r="Q1345" s="487"/>
      <c r="R1345" s="486"/>
      <c r="S1345" s="487"/>
      <c r="T1345" s="486"/>
      <c r="U1345" s="487"/>
      <c r="V1345" s="486"/>
      <c r="W1345" s="487"/>
      <c r="X1345" s="486"/>
      <c r="Y1345" s="487"/>
      <c r="Z1345" s="486"/>
      <c r="AA1345" s="487"/>
    </row>
    <row r="1346" spans="2:27" x14ac:dyDescent="0.2">
      <c r="B1346" s="406"/>
      <c r="C1346" s="372"/>
      <c r="D1346" s="372"/>
      <c r="E1346" s="486"/>
      <c r="F1346" s="487"/>
      <c r="G1346" s="486"/>
      <c r="H1346" s="487"/>
      <c r="I1346" s="486"/>
      <c r="J1346" s="487"/>
      <c r="K1346" s="486"/>
      <c r="L1346" s="487"/>
      <c r="M1346" s="486"/>
      <c r="N1346" s="487"/>
      <c r="O1346" s="486"/>
      <c r="P1346" s="487"/>
      <c r="Q1346" s="486"/>
      <c r="R1346" s="487"/>
      <c r="S1346" s="486"/>
      <c r="T1346" s="487"/>
      <c r="U1346" s="486"/>
      <c r="V1346" s="487"/>
      <c r="W1346" s="486"/>
      <c r="X1346" s="487"/>
      <c r="Y1346" s="486"/>
      <c r="Z1346" s="487"/>
      <c r="AA1346" s="402"/>
    </row>
    <row r="1347" spans="2:27" x14ac:dyDescent="0.2">
      <c r="B1347" s="405"/>
      <c r="C1347" s="372"/>
      <c r="D1347" s="372"/>
      <c r="E1347" s="402"/>
      <c r="F1347" s="486"/>
      <c r="G1347" s="487"/>
      <c r="H1347" s="486"/>
      <c r="I1347" s="487"/>
      <c r="J1347" s="486"/>
      <c r="K1347" s="487"/>
      <c r="L1347" s="486"/>
      <c r="M1347" s="487"/>
      <c r="N1347" s="486"/>
      <c r="O1347" s="487"/>
      <c r="P1347" s="486"/>
      <c r="Q1347" s="487"/>
      <c r="R1347" s="486"/>
      <c r="S1347" s="487"/>
      <c r="T1347" s="486"/>
      <c r="U1347" s="487"/>
      <c r="V1347" s="486"/>
      <c r="W1347" s="487"/>
      <c r="X1347" s="486"/>
      <c r="Y1347" s="487"/>
      <c r="Z1347" s="486"/>
      <c r="AA1347" s="487"/>
    </row>
    <row r="1348" spans="2:27" x14ac:dyDescent="0.2">
      <c r="B1348" s="406"/>
      <c r="C1348" s="372"/>
      <c r="D1348" s="372"/>
      <c r="E1348" s="486"/>
      <c r="F1348" s="487"/>
      <c r="G1348" s="486"/>
      <c r="H1348" s="487"/>
      <c r="I1348" s="486"/>
      <c r="J1348" s="487"/>
      <c r="K1348" s="486"/>
      <c r="L1348" s="487"/>
      <c r="M1348" s="486"/>
      <c r="N1348" s="487"/>
      <c r="O1348" s="486"/>
      <c r="P1348" s="487"/>
      <c r="Q1348" s="486"/>
      <c r="R1348" s="487"/>
      <c r="S1348" s="486"/>
      <c r="T1348" s="487"/>
      <c r="U1348" s="486"/>
      <c r="V1348" s="487"/>
      <c r="W1348" s="486"/>
      <c r="X1348" s="487"/>
      <c r="Y1348" s="486"/>
      <c r="Z1348" s="487"/>
      <c r="AA1348" s="402"/>
    </row>
    <row r="1349" spans="2:27" x14ac:dyDescent="0.2">
      <c r="B1349" s="405"/>
      <c r="C1349" s="372"/>
      <c r="D1349" s="372"/>
      <c r="E1349" s="402"/>
      <c r="F1349" s="486"/>
      <c r="G1349" s="487"/>
      <c r="H1349" s="486"/>
      <c r="I1349" s="487"/>
      <c r="J1349" s="486"/>
      <c r="K1349" s="487"/>
      <c r="L1349" s="486"/>
      <c r="M1349" s="487"/>
      <c r="N1349" s="486"/>
      <c r="O1349" s="487"/>
      <c r="P1349" s="486"/>
      <c r="Q1349" s="487"/>
      <c r="R1349" s="486"/>
      <c r="S1349" s="487"/>
      <c r="T1349" s="486"/>
      <c r="U1349" s="487"/>
      <c r="V1349" s="486"/>
      <c r="W1349" s="487"/>
      <c r="X1349" s="486"/>
      <c r="Y1349" s="487"/>
      <c r="Z1349" s="486"/>
      <c r="AA1349" s="487"/>
    </row>
    <row r="1350" spans="2:27" x14ac:dyDescent="0.2">
      <c r="B1350" s="406"/>
      <c r="C1350" s="372"/>
      <c r="D1350" s="372"/>
      <c r="E1350" s="486"/>
      <c r="F1350" s="487"/>
      <c r="G1350" s="486"/>
      <c r="H1350" s="487"/>
      <c r="I1350" s="486"/>
      <c r="J1350" s="487"/>
      <c r="K1350" s="486"/>
      <c r="L1350" s="487"/>
      <c r="M1350" s="486"/>
      <c r="N1350" s="487"/>
      <c r="O1350" s="486"/>
      <c r="P1350" s="487"/>
      <c r="Q1350" s="486"/>
      <c r="R1350" s="487"/>
      <c r="S1350" s="486"/>
      <c r="T1350" s="487"/>
      <c r="U1350" s="486"/>
      <c r="V1350" s="487"/>
      <c r="W1350" s="486"/>
      <c r="X1350" s="487"/>
      <c r="Y1350" s="486"/>
      <c r="Z1350" s="487"/>
      <c r="AA1350" s="402"/>
    </row>
    <row r="1351" spans="2:27" x14ac:dyDescent="0.2">
      <c r="B1351" s="405"/>
      <c r="C1351" s="372"/>
      <c r="D1351" s="372"/>
      <c r="E1351" s="402"/>
      <c r="F1351" s="486"/>
      <c r="G1351" s="487"/>
      <c r="H1351" s="486"/>
      <c r="I1351" s="487"/>
      <c r="J1351" s="486"/>
      <c r="K1351" s="487"/>
      <c r="L1351" s="486"/>
      <c r="M1351" s="487"/>
      <c r="N1351" s="486"/>
      <c r="O1351" s="487"/>
      <c r="P1351" s="486"/>
      <c r="Q1351" s="487"/>
      <c r="R1351" s="486"/>
      <c r="S1351" s="487"/>
      <c r="T1351" s="486"/>
      <c r="U1351" s="487"/>
      <c r="V1351" s="486"/>
      <c r="W1351" s="487"/>
      <c r="X1351" s="486"/>
      <c r="Y1351" s="487"/>
      <c r="Z1351" s="486"/>
      <c r="AA1351" s="487"/>
    </row>
    <row r="1352" spans="2:27" x14ac:dyDescent="0.2">
      <c r="B1352" s="406"/>
      <c r="C1352" s="372"/>
      <c r="D1352" s="372"/>
      <c r="E1352" s="486"/>
      <c r="F1352" s="487"/>
      <c r="G1352" s="486"/>
      <c r="H1352" s="487"/>
      <c r="I1352" s="486"/>
      <c r="J1352" s="487"/>
      <c r="K1352" s="486"/>
      <c r="L1352" s="487"/>
      <c r="M1352" s="486"/>
      <c r="N1352" s="487"/>
      <c r="O1352" s="486"/>
      <c r="P1352" s="487"/>
      <c r="Q1352" s="486"/>
      <c r="R1352" s="487"/>
      <c r="S1352" s="486"/>
      <c r="T1352" s="487"/>
      <c r="U1352" s="486"/>
      <c r="V1352" s="487"/>
      <c r="W1352" s="486"/>
      <c r="X1352" s="487"/>
      <c r="Y1352" s="486"/>
      <c r="Z1352" s="487"/>
      <c r="AA1352" s="402"/>
    </row>
    <row r="1353" spans="2:27" x14ac:dyDescent="0.2">
      <c r="B1353" s="405"/>
      <c r="C1353" s="372"/>
      <c r="D1353" s="372"/>
      <c r="E1353" s="402"/>
      <c r="F1353" s="486"/>
      <c r="G1353" s="487"/>
      <c r="H1353" s="486"/>
      <c r="I1353" s="487"/>
      <c r="J1353" s="486"/>
      <c r="K1353" s="487"/>
      <c r="L1353" s="486"/>
      <c r="M1353" s="487"/>
      <c r="N1353" s="486"/>
      <c r="O1353" s="487"/>
      <c r="P1353" s="486"/>
      <c r="Q1353" s="487"/>
      <c r="R1353" s="486"/>
      <c r="S1353" s="487"/>
      <c r="T1353" s="486"/>
      <c r="U1353" s="487"/>
      <c r="V1353" s="486"/>
      <c r="W1353" s="487"/>
      <c r="X1353" s="486"/>
      <c r="Y1353" s="487"/>
      <c r="Z1353" s="486"/>
      <c r="AA1353" s="487"/>
    </row>
    <row r="1354" spans="2:27" x14ac:dyDescent="0.2">
      <c r="B1354" s="406"/>
      <c r="C1354" s="372"/>
      <c r="D1354" s="372"/>
      <c r="E1354" s="486"/>
      <c r="F1354" s="487"/>
      <c r="G1354" s="486"/>
      <c r="H1354" s="487"/>
      <c r="I1354" s="486"/>
      <c r="J1354" s="487"/>
      <c r="K1354" s="486"/>
      <c r="L1354" s="487"/>
      <c r="M1354" s="486"/>
      <c r="N1354" s="487"/>
      <c r="O1354" s="486"/>
      <c r="P1354" s="487"/>
      <c r="Q1354" s="486"/>
      <c r="R1354" s="487"/>
      <c r="S1354" s="486"/>
      <c r="T1354" s="487"/>
      <c r="U1354" s="486"/>
      <c r="V1354" s="487"/>
      <c r="W1354" s="486"/>
      <c r="X1354" s="487"/>
      <c r="Y1354" s="486"/>
      <c r="Z1354" s="487"/>
      <c r="AA1354" s="402"/>
    </row>
    <row r="1355" spans="2:27" x14ac:dyDescent="0.2">
      <c r="B1355" s="405"/>
      <c r="C1355" s="372"/>
      <c r="D1355" s="372"/>
      <c r="E1355" s="402"/>
      <c r="F1355" s="486"/>
      <c r="G1355" s="487"/>
      <c r="H1355" s="486"/>
      <c r="I1355" s="487"/>
      <c r="J1355" s="486"/>
      <c r="K1355" s="487"/>
      <c r="L1355" s="486"/>
      <c r="M1355" s="487"/>
      <c r="N1355" s="486"/>
      <c r="O1355" s="487"/>
      <c r="P1355" s="486"/>
      <c r="Q1355" s="487"/>
      <c r="R1355" s="486"/>
      <c r="S1355" s="487"/>
      <c r="T1355" s="486"/>
      <c r="U1355" s="487"/>
      <c r="V1355" s="486"/>
      <c r="W1355" s="487"/>
      <c r="X1355" s="486"/>
      <c r="Y1355" s="487"/>
      <c r="Z1355" s="486"/>
      <c r="AA1355" s="487"/>
    </row>
    <row r="1356" spans="2:27" x14ac:dyDescent="0.2">
      <c r="B1356" s="406"/>
      <c r="C1356" s="372"/>
      <c r="D1356" s="372"/>
      <c r="E1356" s="486"/>
      <c r="F1356" s="487"/>
      <c r="G1356" s="486"/>
      <c r="H1356" s="487"/>
      <c r="I1356" s="486"/>
      <c r="J1356" s="487"/>
      <c r="K1356" s="486"/>
      <c r="L1356" s="487"/>
      <c r="M1356" s="486"/>
      <c r="N1356" s="487"/>
      <c r="O1356" s="486"/>
      <c r="P1356" s="487"/>
      <c r="Q1356" s="486"/>
      <c r="R1356" s="487"/>
      <c r="S1356" s="486"/>
      <c r="T1356" s="487"/>
      <c r="U1356" s="486"/>
      <c r="V1356" s="487"/>
      <c r="W1356" s="486"/>
      <c r="X1356" s="487"/>
      <c r="Y1356" s="486"/>
      <c r="Z1356" s="487"/>
      <c r="AA1356" s="402"/>
    </row>
    <row r="1357" spans="2:27" x14ac:dyDescent="0.2">
      <c r="B1357" s="405"/>
      <c r="C1357" s="372"/>
      <c r="D1357" s="372"/>
      <c r="E1357" s="402"/>
      <c r="F1357" s="486"/>
      <c r="G1357" s="487"/>
      <c r="H1357" s="486"/>
      <c r="I1357" s="487"/>
      <c r="J1357" s="486"/>
      <c r="K1357" s="487"/>
      <c r="L1357" s="486"/>
      <c r="M1357" s="487"/>
      <c r="N1357" s="486"/>
      <c r="O1357" s="487"/>
      <c r="P1357" s="486"/>
      <c r="Q1357" s="487"/>
      <c r="R1357" s="486"/>
      <c r="S1357" s="487"/>
      <c r="T1357" s="486"/>
      <c r="U1357" s="487"/>
      <c r="V1357" s="486"/>
      <c r="W1357" s="487"/>
      <c r="X1357" s="486"/>
      <c r="Y1357" s="487"/>
      <c r="Z1357" s="486"/>
      <c r="AA1357" s="487"/>
    </row>
    <row r="1358" spans="2:27" x14ac:dyDescent="0.2">
      <c r="B1358" s="406"/>
      <c r="C1358" s="372"/>
      <c r="D1358" s="372"/>
      <c r="E1358" s="486"/>
      <c r="F1358" s="487"/>
      <c r="G1358" s="486"/>
      <c r="H1358" s="487"/>
      <c r="I1358" s="486"/>
      <c r="J1358" s="487"/>
      <c r="K1358" s="486"/>
      <c r="L1358" s="487"/>
      <c r="M1358" s="486"/>
      <c r="N1358" s="487"/>
      <c r="O1358" s="486"/>
      <c r="P1358" s="487"/>
      <c r="Q1358" s="486"/>
      <c r="R1358" s="487"/>
      <c r="S1358" s="486"/>
      <c r="T1358" s="487"/>
      <c r="U1358" s="486"/>
      <c r="V1358" s="487"/>
      <c r="W1358" s="486"/>
      <c r="X1358" s="487"/>
      <c r="Y1358" s="486"/>
      <c r="Z1358" s="487"/>
      <c r="AA1358" s="402"/>
    </row>
    <row r="1359" spans="2:27" x14ac:dyDescent="0.2">
      <c r="B1359" s="405"/>
      <c r="C1359" s="372"/>
      <c r="D1359" s="372"/>
      <c r="E1359" s="402"/>
      <c r="F1359" s="486"/>
      <c r="G1359" s="487"/>
      <c r="H1359" s="486"/>
      <c r="I1359" s="487"/>
      <c r="J1359" s="486"/>
      <c r="K1359" s="487"/>
      <c r="L1359" s="486"/>
      <c r="M1359" s="487"/>
      <c r="N1359" s="486"/>
      <c r="O1359" s="487"/>
      <c r="P1359" s="486"/>
      <c r="Q1359" s="487"/>
      <c r="R1359" s="486"/>
      <c r="S1359" s="487"/>
      <c r="T1359" s="486"/>
      <c r="U1359" s="487"/>
      <c r="V1359" s="486"/>
      <c r="W1359" s="487"/>
      <c r="X1359" s="486"/>
      <c r="Y1359" s="487"/>
      <c r="Z1359" s="486"/>
      <c r="AA1359" s="487"/>
    </row>
    <row r="1360" spans="2:27" x14ac:dyDescent="0.2">
      <c r="B1360" s="406"/>
      <c r="C1360" s="372"/>
      <c r="D1360" s="372"/>
      <c r="E1360" s="486"/>
      <c r="F1360" s="487"/>
      <c r="G1360" s="486"/>
      <c r="H1360" s="487"/>
      <c r="I1360" s="486"/>
      <c r="J1360" s="487"/>
      <c r="K1360" s="486"/>
      <c r="L1360" s="487"/>
      <c r="M1360" s="486"/>
      <c r="N1360" s="487"/>
      <c r="O1360" s="486"/>
      <c r="P1360" s="487"/>
      <c r="Q1360" s="486"/>
      <c r="R1360" s="487"/>
      <c r="S1360" s="486"/>
      <c r="T1360" s="487"/>
      <c r="U1360" s="486"/>
      <c r="V1360" s="487"/>
      <c r="W1360" s="486"/>
      <c r="X1360" s="487"/>
      <c r="Y1360" s="486"/>
      <c r="Z1360" s="487"/>
      <c r="AA1360" s="402"/>
    </row>
    <row r="1361" spans="2:27" x14ac:dyDescent="0.2">
      <c r="B1361" s="405"/>
      <c r="C1361" s="372"/>
      <c r="D1361" s="372"/>
      <c r="E1361" s="402"/>
      <c r="F1361" s="486"/>
      <c r="G1361" s="487"/>
      <c r="H1361" s="486"/>
      <c r="I1361" s="487"/>
      <c r="J1361" s="486"/>
      <c r="K1361" s="487"/>
      <c r="L1361" s="486"/>
      <c r="M1361" s="487"/>
      <c r="N1361" s="486"/>
      <c r="O1361" s="487"/>
      <c r="P1361" s="486"/>
      <c r="Q1361" s="487"/>
      <c r="R1361" s="486"/>
      <c r="S1361" s="487"/>
      <c r="T1361" s="486"/>
      <c r="U1361" s="487"/>
      <c r="V1361" s="486"/>
      <c r="W1361" s="487"/>
      <c r="X1361" s="486"/>
      <c r="Y1361" s="487"/>
      <c r="Z1361" s="486"/>
      <c r="AA1361" s="487"/>
    </row>
    <row r="1362" spans="2:27" x14ac:dyDescent="0.2">
      <c r="B1362" s="406"/>
      <c r="C1362" s="372"/>
      <c r="D1362" s="372"/>
      <c r="E1362" s="486"/>
      <c r="F1362" s="487"/>
      <c r="G1362" s="486"/>
      <c r="H1362" s="487"/>
      <c r="I1362" s="486"/>
      <c r="J1362" s="487"/>
      <c r="K1362" s="486"/>
      <c r="L1362" s="487"/>
      <c r="M1362" s="486"/>
      <c r="N1362" s="487"/>
      <c r="O1362" s="486"/>
      <c r="P1362" s="487"/>
      <c r="Q1362" s="486"/>
      <c r="R1362" s="487"/>
      <c r="S1362" s="486"/>
      <c r="T1362" s="487"/>
      <c r="U1362" s="486"/>
      <c r="V1362" s="487"/>
      <c r="W1362" s="486"/>
      <c r="X1362" s="487"/>
      <c r="Y1362" s="486"/>
      <c r="Z1362" s="487"/>
      <c r="AA1362" s="402"/>
    </row>
    <row r="1363" spans="2:27" x14ac:dyDescent="0.2">
      <c r="B1363" s="405"/>
      <c r="C1363" s="372"/>
      <c r="D1363" s="372"/>
      <c r="E1363" s="402"/>
      <c r="F1363" s="486"/>
      <c r="G1363" s="487"/>
      <c r="H1363" s="486"/>
      <c r="I1363" s="487"/>
      <c r="J1363" s="486"/>
      <c r="K1363" s="487"/>
      <c r="L1363" s="486"/>
      <c r="M1363" s="487"/>
      <c r="N1363" s="486"/>
      <c r="O1363" s="487"/>
      <c r="P1363" s="486"/>
      <c r="Q1363" s="487"/>
      <c r="R1363" s="486"/>
      <c r="S1363" s="487"/>
      <c r="T1363" s="486"/>
      <c r="U1363" s="487"/>
      <c r="V1363" s="486"/>
      <c r="W1363" s="487"/>
      <c r="X1363" s="486"/>
      <c r="Y1363" s="487"/>
      <c r="Z1363" s="486"/>
      <c r="AA1363" s="487"/>
    </row>
    <row r="1364" spans="2:27" x14ac:dyDescent="0.2">
      <c r="B1364" s="406"/>
      <c r="C1364" s="372"/>
      <c r="D1364" s="372"/>
      <c r="E1364" s="486"/>
      <c r="F1364" s="487"/>
      <c r="G1364" s="486"/>
      <c r="H1364" s="487"/>
      <c r="I1364" s="486"/>
      <c r="J1364" s="487"/>
      <c r="K1364" s="486"/>
      <c r="L1364" s="487"/>
      <c r="M1364" s="486"/>
      <c r="N1364" s="487"/>
      <c r="O1364" s="486"/>
      <c r="P1364" s="487"/>
      <c r="Q1364" s="486"/>
      <c r="R1364" s="487"/>
      <c r="S1364" s="486"/>
      <c r="T1364" s="487"/>
      <c r="U1364" s="486"/>
      <c r="V1364" s="487"/>
      <c r="W1364" s="486"/>
      <c r="X1364" s="487"/>
      <c r="Y1364" s="486"/>
      <c r="Z1364" s="487"/>
      <c r="AA1364" s="402"/>
    </row>
    <row r="1365" spans="2:27" x14ac:dyDescent="0.2">
      <c r="B1365" s="405"/>
      <c r="C1365" s="372"/>
      <c r="D1365" s="372"/>
      <c r="E1365" s="402"/>
      <c r="F1365" s="486"/>
      <c r="G1365" s="487"/>
      <c r="H1365" s="486"/>
      <c r="I1365" s="487"/>
      <c r="J1365" s="486"/>
      <c r="K1365" s="487"/>
      <c r="L1365" s="486"/>
      <c r="M1365" s="487"/>
      <c r="N1365" s="486"/>
      <c r="O1365" s="487"/>
      <c r="P1365" s="486"/>
      <c r="Q1365" s="487"/>
      <c r="R1365" s="486"/>
      <c r="S1365" s="487"/>
      <c r="T1365" s="486"/>
      <c r="U1365" s="487"/>
      <c r="V1365" s="486"/>
      <c r="W1365" s="487"/>
      <c r="X1365" s="486"/>
      <c r="Y1365" s="487"/>
      <c r="Z1365" s="486"/>
      <c r="AA1365" s="487"/>
    </row>
    <row r="1366" spans="2:27" x14ac:dyDescent="0.2">
      <c r="B1366" s="406"/>
      <c r="C1366" s="372"/>
      <c r="D1366" s="372"/>
      <c r="E1366" s="486"/>
      <c r="F1366" s="487"/>
      <c r="G1366" s="486"/>
      <c r="H1366" s="487"/>
      <c r="I1366" s="486"/>
      <c r="J1366" s="487"/>
      <c r="K1366" s="486"/>
      <c r="L1366" s="487"/>
      <c r="M1366" s="486"/>
      <c r="N1366" s="487"/>
      <c r="O1366" s="486"/>
      <c r="P1366" s="487"/>
      <c r="Q1366" s="486"/>
      <c r="R1366" s="487"/>
      <c r="S1366" s="486"/>
      <c r="T1366" s="487"/>
      <c r="U1366" s="486"/>
      <c r="V1366" s="487"/>
      <c r="W1366" s="486"/>
      <c r="X1366" s="487"/>
      <c r="Y1366" s="486"/>
      <c r="Z1366" s="487"/>
      <c r="AA1366" s="402"/>
    </row>
    <row r="1367" spans="2:27" x14ac:dyDescent="0.2">
      <c r="B1367" s="405"/>
      <c r="C1367" s="372"/>
      <c r="D1367" s="372"/>
      <c r="E1367" s="402"/>
      <c r="F1367" s="486"/>
      <c r="G1367" s="487"/>
      <c r="H1367" s="486"/>
      <c r="I1367" s="487"/>
      <c r="J1367" s="486"/>
      <c r="K1367" s="487"/>
      <c r="L1367" s="486"/>
      <c r="M1367" s="487"/>
      <c r="N1367" s="486"/>
      <c r="O1367" s="487"/>
      <c r="P1367" s="486"/>
      <c r="Q1367" s="487"/>
      <c r="R1367" s="486"/>
      <c r="S1367" s="487"/>
      <c r="T1367" s="486"/>
      <c r="U1367" s="487"/>
      <c r="V1367" s="486"/>
      <c r="W1367" s="487"/>
      <c r="X1367" s="486"/>
      <c r="Y1367" s="487"/>
      <c r="Z1367" s="486"/>
      <c r="AA1367" s="487"/>
    </row>
    <row r="1368" spans="2:27" x14ac:dyDescent="0.2">
      <c r="B1368" s="406"/>
      <c r="C1368" s="372"/>
      <c r="D1368" s="372"/>
      <c r="E1368" s="486"/>
      <c r="F1368" s="487"/>
      <c r="G1368" s="486"/>
      <c r="H1368" s="487"/>
      <c r="I1368" s="486"/>
      <c r="J1368" s="487"/>
      <c r="K1368" s="486"/>
      <c r="L1368" s="487"/>
      <c r="M1368" s="486"/>
      <c r="N1368" s="487"/>
      <c r="O1368" s="486"/>
      <c r="P1368" s="487"/>
      <c r="Q1368" s="486"/>
      <c r="R1368" s="487"/>
      <c r="S1368" s="486"/>
      <c r="T1368" s="487"/>
      <c r="U1368" s="486"/>
      <c r="V1368" s="487"/>
      <c r="W1368" s="486"/>
      <c r="X1368" s="487"/>
      <c r="Y1368" s="486"/>
      <c r="Z1368" s="487"/>
      <c r="AA1368" s="402"/>
    </row>
    <row r="1369" spans="2:27" x14ac:dyDescent="0.2">
      <c r="B1369" s="405"/>
      <c r="C1369" s="372"/>
      <c r="D1369" s="372"/>
      <c r="E1369" s="402"/>
      <c r="F1369" s="486"/>
      <c r="G1369" s="487"/>
      <c r="H1369" s="486"/>
      <c r="I1369" s="487"/>
      <c r="J1369" s="486"/>
      <c r="K1369" s="487"/>
      <c r="L1369" s="486"/>
      <c r="M1369" s="487"/>
      <c r="N1369" s="486"/>
      <c r="O1369" s="487"/>
      <c r="P1369" s="486"/>
      <c r="Q1369" s="487"/>
      <c r="R1369" s="486"/>
      <c r="S1369" s="487"/>
      <c r="T1369" s="486"/>
      <c r="U1369" s="487"/>
      <c r="V1369" s="486"/>
      <c r="W1369" s="487"/>
      <c r="X1369" s="486"/>
      <c r="Y1369" s="487"/>
      <c r="Z1369" s="486"/>
      <c r="AA1369" s="487"/>
    </row>
    <row r="1370" spans="2:27" x14ac:dyDescent="0.2">
      <c r="B1370" s="406"/>
      <c r="C1370" s="372"/>
      <c r="D1370" s="372"/>
      <c r="E1370" s="486"/>
      <c r="F1370" s="487"/>
      <c r="G1370" s="486"/>
      <c r="H1370" s="487"/>
      <c r="I1370" s="486"/>
      <c r="J1370" s="487"/>
      <c r="K1370" s="486"/>
      <c r="L1370" s="487"/>
      <c r="M1370" s="486"/>
      <c r="N1370" s="487"/>
      <c r="O1370" s="486"/>
      <c r="P1370" s="487"/>
      <c r="Q1370" s="486"/>
      <c r="R1370" s="487"/>
      <c r="S1370" s="486"/>
      <c r="T1370" s="487"/>
      <c r="U1370" s="486"/>
      <c r="V1370" s="487"/>
      <c r="W1370" s="486"/>
      <c r="X1370" s="487"/>
      <c r="Y1370" s="486"/>
      <c r="Z1370" s="487"/>
      <c r="AA1370" s="402"/>
    </row>
    <row r="1371" spans="2:27" x14ac:dyDescent="0.2">
      <c r="B1371" s="405"/>
      <c r="C1371" s="372"/>
      <c r="D1371" s="372"/>
      <c r="E1371" s="402"/>
      <c r="F1371" s="486"/>
      <c r="G1371" s="487"/>
      <c r="H1371" s="486"/>
      <c r="I1371" s="487"/>
      <c r="J1371" s="486"/>
      <c r="K1371" s="487"/>
      <c r="L1371" s="486"/>
      <c r="M1371" s="487"/>
      <c r="N1371" s="486"/>
      <c r="O1371" s="487"/>
      <c r="P1371" s="486"/>
      <c r="Q1371" s="487"/>
      <c r="R1371" s="486"/>
      <c r="S1371" s="487"/>
      <c r="T1371" s="486"/>
      <c r="U1371" s="487"/>
      <c r="V1371" s="486"/>
      <c r="W1371" s="487"/>
      <c r="X1371" s="486"/>
      <c r="Y1371" s="487"/>
      <c r="Z1371" s="486"/>
      <c r="AA1371" s="487"/>
    </row>
    <row r="1372" spans="2:27" x14ac:dyDescent="0.2">
      <c r="B1372" s="406"/>
      <c r="C1372" s="372"/>
      <c r="D1372" s="372"/>
      <c r="E1372" s="486"/>
      <c r="F1372" s="487"/>
      <c r="G1372" s="486"/>
      <c r="H1372" s="487"/>
      <c r="I1372" s="486"/>
      <c r="J1372" s="487"/>
      <c r="K1372" s="486"/>
      <c r="L1372" s="487"/>
      <c r="M1372" s="486"/>
      <c r="N1372" s="487"/>
      <c r="O1372" s="486"/>
      <c r="P1372" s="487"/>
      <c r="Q1372" s="486"/>
      <c r="R1372" s="487"/>
      <c r="S1372" s="486"/>
      <c r="T1372" s="487"/>
      <c r="U1372" s="486"/>
      <c r="V1372" s="487"/>
      <c r="W1372" s="486"/>
      <c r="X1372" s="487"/>
      <c r="Y1372" s="486"/>
      <c r="Z1372" s="487"/>
      <c r="AA1372" s="402"/>
    </row>
    <row r="1373" spans="2:27" x14ac:dyDescent="0.2">
      <c r="B1373" s="405"/>
      <c r="C1373" s="372"/>
      <c r="D1373" s="372"/>
      <c r="E1373" s="402"/>
      <c r="F1373" s="486"/>
      <c r="G1373" s="487"/>
      <c r="H1373" s="486"/>
      <c r="I1373" s="487"/>
      <c r="J1373" s="486"/>
      <c r="K1373" s="487"/>
      <c r="L1373" s="486"/>
      <c r="M1373" s="487"/>
      <c r="N1373" s="486"/>
      <c r="O1373" s="487"/>
      <c r="P1373" s="486"/>
      <c r="Q1373" s="487"/>
      <c r="R1373" s="486"/>
      <c r="S1373" s="487"/>
      <c r="T1373" s="486"/>
      <c r="U1373" s="487"/>
      <c r="V1373" s="486"/>
      <c r="W1373" s="487"/>
      <c r="X1373" s="486"/>
      <c r="Y1373" s="487"/>
      <c r="Z1373" s="486"/>
      <c r="AA1373" s="487"/>
    </row>
    <row r="1374" spans="2:27" x14ac:dyDescent="0.2">
      <c r="B1374" s="406"/>
      <c r="C1374" s="372"/>
      <c r="D1374" s="372"/>
      <c r="E1374" s="486"/>
      <c r="F1374" s="487"/>
      <c r="G1374" s="486"/>
      <c r="H1374" s="487"/>
      <c r="I1374" s="486"/>
      <c r="J1374" s="487"/>
      <c r="K1374" s="486"/>
      <c r="L1374" s="487"/>
      <c r="M1374" s="486"/>
      <c r="N1374" s="487"/>
      <c r="O1374" s="486"/>
      <c r="P1374" s="487"/>
      <c r="Q1374" s="486"/>
      <c r="R1374" s="487"/>
      <c r="S1374" s="486"/>
      <c r="T1374" s="487"/>
      <c r="U1374" s="486"/>
      <c r="V1374" s="487"/>
      <c r="W1374" s="486"/>
      <c r="X1374" s="487"/>
      <c r="Y1374" s="486"/>
      <c r="Z1374" s="487"/>
      <c r="AA1374" s="402"/>
    </row>
    <row r="1375" spans="2:27" x14ac:dyDescent="0.2">
      <c r="B1375" s="405"/>
      <c r="C1375" s="372"/>
      <c r="D1375" s="372"/>
      <c r="E1375" s="402"/>
      <c r="F1375" s="486"/>
      <c r="G1375" s="487"/>
      <c r="H1375" s="486"/>
      <c r="I1375" s="487"/>
      <c r="J1375" s="486"/>
      <c r="K1375" s="487"/>
      <c r="L1375" s="486"/>
      <c r="M1375" s="487"/>
      <c r="N1375" s="486"/>
      <c r="O1375" s="487"/>
      <c r="P1375" s="486"/>
      <c r="Q1375" s="487"/>
      <c r="R1375" s="486"/>
      <c r="S1375" s="487"/>
      <c r="T1375" s="486"/>
      <c r="U1375" s="487"/>
      <c r="V1375" s="486"/>
      <c r="W1375" s="487"/>
      <c r="X1375" s="486"/>
      <c r="Y1375" s="487"/>
      <c r="Z1375" s="486"/>
      <c r="AA1375" s="487"/>
    </row>
    <row r="1376" spans="2:27" x14ac:dyDescent="0.2">
      <c r="B1376" s="406"/>
      <c r="C1376" s="372"/>
      <c r="D1376" s="372"/>
      <c r="E1376" s="486"/>
      <c r="F1376" s="487"/>
      <c r="G1376" s="486"/>
      <c r="H1376" s="487"/>
      <c r="I1376" s="486"/>
      <c r="J1376" s="487"/>
      <c r="K1376" s="486"/>
      <c r="L1376" s="487"/>
      <c r="M1376" s="486"/>
      <c r="N1376" s="487"/>
      <c r="O1376" s="486"/>
      <c r="P1376" s="487"/>
      <c r="Q1376" s="486"/>
      <c r="R1376" s="487"/>
      <c r="S1376" s="486"/>
      <c r="T1376" s="487"/>
      <c r="U1376" s="486"/>
      <c r="V1376" s="487"/>
      <c r="W1376" s="486"/>
      <c r="X1376" s="487"/>
      <c r="Y1376" s="486"/>
      <c r="Z1376" s="487"/>
      <c r="AA1376" s="402"/>
    </row>
    <row r="1377" spans="2:27" x14ac:dyDescent="0.2">
      <c r="B1377" s="405"/>
      <c r="C1377" s="372"/>
      <c r="D1377" s="372"/>
      <c r="E1377" s="402"/>
      <c r="F1377" s="486"/>
      <c r="G1377" s="487"/>
      <c r="H1377" s="486"/>
      <c r="I1377" s="487"/>
      <c r="J1377" s="486"/>
      <c r="K1377" s="487"/>
      <c r="L1377" s="486"/>
      <c r="M1377" s="487"/>
      <c r="N1377" s="486"/>
      <c r="O1377" s="487"/>
      <c r="P1377" s="486"/>
      <c r="Q1377" s="487"/>
      <c r="R1377" s="486"/>
      <c r="S1377" s="487"/>
      <c r="T1377" s="486"/>
      <c r="U1377" s="487"/>
      <c r="V1377" s="486"/>
      <c r="W1377" s="487"/>
      <c r="X1377" s="486"/>
      <c r="Y1377" s="487"/>
      <c r="Z1377" s="486"/>
      <c r="AA1377" s="487"/>
    </row>
    <row r="1378" spans="2:27" x14ac:dyDescent="0.2">
      <c r="B1378" s="406"/>
      <c r="C1378" s="372"/>
      <c r="D1378" s="372"/>
      <c r="E1378" s="486"/>
      <c r="F1378" s="487"/>
      <c r="G1378" s="486"/>
      <c r="H1378" s="487"/>
      <c r="I1378" s="486"/>
      <c r="J1378" s="487"/>
      <c r="K1378" s="486"/>
      <c r="L1378" s="487"/>
      <c r="M1378" s="486"/>
      <c r="N1378" s="487"/>
      <c r="O1378" s="486"/>
      <c r="P1378" s="487"/>
      <c r="Q1378" s="486"/>
      <c r="R1378" s="487"/>
      <c r="S1378" s="486"/>
      <c r="T1378" s="487"/>
      <c r="U1378" s="486"/>
      <c r="V1378" s="487"/>
      <c r="W1378" s="486"/>
      <c r="X1378" s="487"/>
      <c r="Y1378" s="486"/>
      <c r="Z1378" s="487"/>
      <c r="AA1378" s="402"/>
    </row>
    <row r="1379" spans="2:27" x14ac:dyDescent="0.2">
      <c r="B1379" s="405"/>
      <c r="C1379" s="372"/>
      <c r="D1379" s="372"/>
      <c r="E1379" s="402"/>
      <c r="F1379" s="486"/>
      <c r="G1379" s="487"/>
      <c r="H1379" s="486"/>
      <c r="I1379" s="487"/>
      <c r="J1379" s="486"/>
      <c r="K1379" s="487"/>
      <c r="L1379" s="486"/>
      <c r="M1379" s="487"/>
      <c r="N1379" s="486"/>
      <c r="O1379" s="487"/>
      <c r="P1379" s="486"/>
      <c r="Q1379" s="487"/>
      <c r="R1379" s="486"/>
      <c r="S1379" s="487"/>
      <c r="T1379" s="486"/>
      <c r="U1379" s="487"/>
      <c r="V1379" s="486"/>
      <c r="W1379" s="487"/>
      <c r="X1379" s="486"/>
      <c r="Y1379" s="487"/>
      <c r="Z1379" s="486"/>
      <c r="AA1379" s="487"/>
    </row>
    <row r="1380" spans="2:27" x14ac:dyDescent="0.2">
      <c r="B1380" s="406"/>
      <c r="C1380" s="372"/>
      <c r="D1380" s="372"/>
      <c r="E1380" s="486"/>
      <c r="F1380" s="487"/>
      <c r="G1380" s="486"/>
      <c r="H1380" s="487"/>
      <c r="I1380" s="486"/>
      <c r="J1380" s="487"/>
      <c r="K1380" s="486"/>
      <c r="L1380" s="487"/>
      <c r="M1380" s="486"/>
      <c r="N1380" s="487"/>
      <c r="O1380" s="486"/>
      <c r="P1380" s="487"/>
      <c r="Q1380" s="486"/>
      <c r="R1380" s="487"/>
      <c r="S1380" s="486"/>
      <c r="T1380" s="487"/>
      <c r="U1380" s="486"/>
      <c r="V1380" s="487"/>
      <c r="W1380" s="486"/>
      <c r="X1380" s="487"/>
      <c r="Y1380" s="486"/>
      <c r="Z1380" s="487"/>
      <c r="AA1380" s="402"/>
    </row>
    <row r="1381" spans="2:27" x14ac:dyDescent="0.2">
      <c r="B1381" s="405"/>
      <c r="C1381" s="372"/>
      <c r="D1381" s="372"/>
      <c r="E1381" s="402"/>
      <c r="F1381" s="486"/>
      <c r="G1381" s="487"/>
      <c r="H1381" s="486"/>
      <c r="I1381" s="487"/>
      <c r="J1381" s="486"/>
      <c r="K1381" s="487"/>
      <c r="L1381" s="486"/>
      <c r="M1381" s="487"/>
      <c r="N1381" s="486"/>
      <c r="O1381" s="487"/>
      <c r="P1381" s="486"/>
      <c r="Q1381" s="487"/>
      <c r="R1381" s="486"/>
      <c r="S1381" s="487"/>
      <c r="T1381" s="486"/>
      <c r="U1381" s="487"/>
      <c r="V1381" s="486"/>
      <c r="W1381" s="487"/>
      <c r="X1381" s="486"/>
      <c r="Y1381" s="487"/>
      <c r="Z1381" s="486"/>
      <c r="AA1381" s="487"/>
    </row>
    <row r="1382" spans="2:27" x14ac:dyDescent="0.2">
      <c r="B1382" s="406"/>
      <c r="C1382" s="372"/>
      <c r="D1382" s="372"/>
      <c r="E1382" s="486"/>
      <c r="F1382" s="487"/>
      <c r="G1382" s="486"/>
      <c r="H1382" s="487"/>
      <c r="I1382" s="486"/>
      <c r="J1382" s="487"/>
      <c r="K1382" s="486"/>
      <c r="L1382" s="487"/>
      <c r="M1382" s="486"/>
      <c r="N1382" s="487"/>
      <c r="O1382" s="486"/>
      <c r="P1382" s="487"/>
      <c r="Q1382" s="486"/>
      <c r="R1382" s="487"/>
      <c r="S1382" s="486"/>
      <c r="T1382" s="487"/>
      <c r="U1382" s="486"/>
      <c r="V1382" s="487"/>
      <c r="W1382" s="486"/>
      <c r="X1382" s="487"/>
      <c r="Y1382" s="486"/>
      <c r="Z1382" s="487"/>
      <c r="AA1382" s="402"/>
    </row>
    <row r="1383" spans="2:27" x14ac:dyDescent="0.2">
      <c r="B1383" s="405"/>
      <c r="C1383" s="372"/>
      <c r="D1383" s="372"/>
      <c r="E1383" s="402"/>
      <c r="F1383" s="486"/>
      <c r="G1383" s="487"/>
      <c r="H1383" s="486"/>
      <c r="I1383" s="487"/>
      <c r="J1383" s="486"/>
      <c r="K1383" s="487"/>
      <c r="L1383" s="486"/>
      <c r="M1383" s="487"/>
      <c r="N1383" s="486"/>
      <c r="O1383" s="487"/>
      <c r="P1383" s="486"/>
      <c r="Q1383" s="487"/>
      <c r="R1383" s="486"/>
      <c r="S1383" s="487"/>
      <c r="T1383" s="486"/>
      <c r="U1383" s="487"/>
      <c r="V1383" s="486"/>
      <c r="W1383" s="487"/>
      <c r="X1383" s="486"/>
      <c r="Y1383" s="487"/>
      <c r="Z1383" s="486"/>
      <c r="AA1383" s="487"/>
    </row>
    <row r="1384" spans="2:27" x14ac:dyDescent="0.2">
      <c r="B1384" s="406"/>
      <c r="C1384" s="372"/>
      <c r="D1384" s="372"/>
      <c r="E1384" s="486"/>
      <c r="F1384" s="487"/>
      <c r="G1384" s="486"/>
      <c r="H1384" s="487"/>
      <c r="I1384" s="486"/>
      <c r="J1384" s="487"/>
      <c r="K1384" s="486"/>
      <c r="L1384" s="487"/>
      <c r="M1384" s="486"/>
      <c r="N1384" s="487"/>
      <c r="O1384" s="486"/>
      <c r="P1384" s="487"/>
      <c r="Q1384" s="486"/>
      <c r="R1384" s="487"/>
      <c r="S1384" s="486"/>
      <c r="T1384" s="487"/>
      <c r="U1384" s="486"/>
      <c r="V1384" s="487"/>
      <c r="W1384" s="486"/>
      <c r="X1384" s="487"/>
      <c r="Y1384" s="486"/>
      <c r="Z1384" s="487"/>
      <c r="AA1384" s="402"/>
    </row>
    <row r="1385" spans="2:27" x14ac:dyDescent="0.2">
      <c r="B1385" s="405"/>
      <c r="C1385" s="372"/>
      <c r="D1385" s="372"/>
      <c r="E1385" s="402"/>
      <c r="F1385" s="486"/>
      <c r="G1385" s="487"/>
      <c r="H1385" s="486"/>
      <c r="I1385" s="487"/>
      <c r="J1385" s="486"/>
      <c r="K1385" s="487"/>
      <c r="L1385" s="486"/>
      <c r="M1385" s="487"/>
      <c r="N1385" s="486"/>
      <c r="O1385" s="487"/>
      <c r="P1385" s="486"/>
      <c r="Q1385" s="487"/>
      <c r="R1385" s="486"/>
      <c r="S1385" s="487"/>
      <c r="T1385" s="486"/>
      <c r="U1385" s="487"/>
      <c r="V1385" s="486"/>
      <c r="W1385" s="487"/>
      <c r="X1385" s="486"/>
      <c r="Y1385" s="487"/>
      <c r="Z1385" s="486"/>
      <c r="AA1385" s="487"/>
    </row>
    <row r="1386" spans="2:27" x14ac:dyDescent="0.2">
      <c r="B1386" s="406"/>
      <c r="C1386" s="372"/>
      <c r="D1386" s="372"/>
      <c r="E1386" s="486"/>
      <c r="F1386" s="487"/>
      <c r="G1386" s="486"/>
      <c r="H1386" s="487"/>
      <c r="I1386" s="486"/>
      <c r="J1386" s="487"/>
      <c r="K1386" s="486"/>
      <c r="L1386" s="487"/>
      <c r="M1386" s="486"/>
      <c r="N1386" s="487"/>
      <c r="O1386" s="486"/>
      <c r="P1386" s="487"/>
      <c r="Q1386" s="486"/>
      <c r="R1386" s="487"/>
      <c r="S1386" s="486"/>
      <c r="T1386" s="487"/>
      <c r="U1386" s="486"/>
      <c r="V1386" s="487"/>
      <c r="W1386" s="486"/>
      <c r="X1386" s="487"/>
      <c r="Y1386" s="486"/>
      <c r="Z1386" s="487"/>
      <c r="AA1386" s="402"/>
    </row>
    <row r="1387" spans="2:27" x14ac:dyDescent="0.2">
      <c r="B1387" s="405"/>
      <c r="C1387" s="372"/>
      <c r="D1387" s="372"/>
      <c r="E1387" s="402"/>
      <c r="F1387" s="486"/>
      <c r="G1387" s="487"/>
      <c r="H1387" s="486"/>
      <c r="I1387" s="487"/>
      <c r="J1387" s="486"/>
      <c r="K1387" s="487"/>
      <c r="L1387" s="486"/>
      <c r="M1387" s="487"/>
      <c r="N1387" s="486"/>
      <c r="O1387" s="487"/>
      <c r="P1387" s="486"/>
      <c r="Q1387" s="487"/>
      <c r="R1387" s="486"/>
      <c r="S1387" s="487"/>
      <c r="T1387" s="486"/>
      <c r="U1387" s="487"/>
      <c r="V1387" s="486"/>
      <c r="W1387" s="487"/>
      <c r="X1387" s="486"/>
      <c r="Y1387" s="487"/>
      <c r="Z1387" s="486"/>
      <c r="AA1387" s="487"/>
    </row>
    <row r="1388" spans="2:27" x14ac:dyDescent="0.2">
      <c r="B1388" s="406"/>
      <c r="C1388" s="372"/>
      <c r="D1388" s="372"/>
      <c r="E1388" s="486"/>
      <c r="F1388" s="487"/>
      <c r="G1388" s="486"/>
      <c r="H1388" s="487"/>
      <c r="I1388" s="486"/>
      <c r="J1388" s="487"/>
      <c r="K1388" s="486"/>
      <c r="L1388" s="487"/>
      <c r="M1388" s="486"/>
      <c r="N1388" s="487"/>
      <c r="O1388" s="486"/>
      <c r="P1388" s="487"/>
      <c r="Q1388" s="486"/>
      <c r="R1388" s="487"/>
      <c r="S1388" s="486"/>
      <c r="T1388" s="487"/>
      <c r="U1388" s="486"/>
      <c r="V1388" s="487"/>
      <c r="W1388" s="486"/>
      <c r="X1388" s="487"/>
      <c r="Y1388" s="486"/>
      <c r="Z1388" s="487"/>
      <c r="AA1388" s="402"/>
    </row>
    <row r="1389" spans="2:27" x14ac:dyDescent="0.2">
      <c r="B1389" s="405"/>
      <c r="C1389" s="372"/>
      <c r="D1389" s="372"/>
      <c r="E1389" s="402"/>
      <c r="F1389" s="486"/>
      <c r="G1389" s="487"/>
      <c r="H1389" s="486"/>
      <c r="I1389" s="487"/>
      <c r="J1389" s="486"/>
      <c r="K1389" s="487"/>
      <c r="L1389" s="486"/>
      <c r="M1389" s="487"/>
      <c r="N1389" s="486"/>
      <c r="O1389" s="487"/>
      <c r="P1389" s="486"/>
      <c r="Q1389" s="487"/>
      <c r="R1389" s="486"/>
      <c r="S1389" s="487"/>
      <c r="T1389" s="486"/>
      <c r="U1389" s="487"/>
      <c r="V1389" s="486"/>
      <c r="W1389" s="487"/>
      <c r="X1389" s="486"/>
      <c r="Y1389" s="487"/>
      <c r="Z1389" s="486"/>
      <c r="AA1389" s="487"/>
    </row>
    <row r="1390" spans="2:27" x14ac:dyDescent="0.2">
      <c r="B1390" s="406"/>
      <c r="C1390" s="372"/>
      <c r="D1390" s="372"/>
      <c r="E1390" s="486"/>
      <c r="F1390" s="487"/>
      <c r="G1390" s="486"/>
      <c r="H1390" s="487"/>
      <c r="I1390" s="486"/>
      <c r="J1390" s="487"/>
      <c r="K1390" s="486"/>
      <c r="L1390" s="487"/>
      <c r="M1390" s="486"/>
      <c r="N1390" s="487"/>
      <c r="O1390" s="486"/>
      <c r="P1390" s="487"/>
      <c r="Q1390" s="486"/>
      <c r="R1390" s="487"/>
      <c r="S1390" s="486"/>
      <c r="T1390" s="487"/>
      <c r="U1390" s="486"/>
      <c r="V1390" s="487"/>
      <c r="W1390" s="486"/>
      <c r="X1390" s="487"/>
      <c r="Y1390" s="486"/>
      <c r="Z1390" s="487"/>
      <c r="AA1390" s="402"/>
    </row>
    <row r="1391" spans="2:27" x14ac:dyDescent="0.2">
      <c r="B1391" s="405"/>
      <c r="C1391" s="372"/>
      <c r="D1391" s="372"/>
      <c r="E1391" s="402"/>
      <c r="F1391" s="486"/>
      <c r="G1391" s="487"/>
      <c r="H1391" s="486"/>
      <c r="I1391" s="487"/>
      <c r="J1391" s="486"/>
      <c r="K1391" s="487"/>
      <c r="L1391" s="486"/>
      <c r="M1391" s="487"/>
      <c r="N1391" s="486"/>
      <c r="O1391" s="487"/>
      <c r="P1391" s="486"/>
      <c r="Q1391" s="487"/>
      <c r="R1391" s="486"/>
      <c r="S1391" s="487"/>
      <c r="T1391" s="486"/>
      <c r="U1391" s="487"/>
      <c r="V1391" s="486"/>
      <c r="W1391" s="487"/>
      <c r="X1391" s="486"/>
      <c r="Y1391" s="487"/>
      <c r="Z1391" s="486"/>
      <c r="AA1391" s="487"/>
    </row>
    <row r="1392" spans="2:27" x14ac:dyDescent="0.2">
      <c r="B1392" s="406"/>
      <c r="C1392" s="372"/>
      <c r="D1392" s="372"/>
      <c r="E1392" s="486"/>
      <c r="F1392" s="487"/>
      <c r="G1392" s="486"/>
      <c r="H1392" s="487"/>
      <c r="I1392" s="486"/>
      <c r="J1392" s="487"/>
      <c r="K1392" s="486"/>
      <c r="L1392" s="487"/>
      <c r="M1392" s="486"/>
      <c r="N1392" s="487"/>
      <c r="O1392" s="486"/>
      <c r="P1392" s="487"/>
      <c r="Q1392" s="486"/>
      <c r="R1392" s="487"/>
      <c r="S1392" s="486"/>
      <c r="T1392" s="487"/>
      <c r="U1392" s="486"/>
      <c r="V1392" s="487"/>
      <c r="W1392" s="486"/>
      <c r="X1392" s="487"/>
      <c r="Y1392" s="486"/>
      <c r="Z1392" s="487"/>
      <c r="AA1392" s="402"/>
    </row>
    <row r="1393" spans="2:27" x14ac:dyDescent="0.2">
      <c r="B1393" s="405"/>
      <c r="C1393" s="372"/>
      <c r="D1393" s="372"/>
      <c r="E1393" s="402"/>
      <c r="F1393" s="486"/>
      <c r="G1393" s="487"/>
      <c r="H1393" s="486"/>
      <c r="I1393" s="487"/>
      <c r="J1393" s="486"/>
      <c r="K1393" s="487"/>
      <c r="L1393" s="486"/>
      <c r="M1393" s="487"/>
      <c r="N1393" s="486"/>
      <c r="O1393" s="487"/>
      <c r="P1393" s="486"/>
      <c r="Q1393" s="487"/>
      <c r="R1393" s="486"/>
      <c r="S1393" s="487"/>
      <c r="T1393" s="486"/>
      <c r="U1393" s="487"/>
      <c r="V1393" s="486"/>
      <c r="W1393" s="487"/>
      <c r="X1393" s="486"/>
      <c r="Y1393" s="487"/>
      <c r="Z1393" s="486"/>
      <c r="AA1393" s="487"/>
    </row>
    <row r="1394" spans="2:27" x14ac:dyDescent="0.2">
      <c r="B1394" s="406"/>
      <c r="C1394" s="372"/>
      <c r="D1394" s="372"/>
      <c r="E1394" s="486"/>
      <c r="F1394" s="487"/>
      <c r="G1394" s="486"/>
      <c r="H1394" s="487"/>
      <c r="I1394" s="486"/>
      <c r="J1394" s="487"/>
      <c r="K1394" s="486"/>
      <c r="L1394" s="487"/>
      <c r="M1394" s="486"/>
      <c r="N1394" s="487"/>
      <c r="O1394" s="486"/>
      <c r="P1394" s="487"/>
      <c r="Q1394" s="486"/>
      <c r="R1394" s="487"/>
      <c r="S1394" s="486"/>
      <c r="T1394" s="487"/>
      <c r="U1394" s="486"/>
      <c r="V1394" s="487"/>
      <c r="W1394" s="486"/>
      <c r="X1394" s="487"/>
      <c r="Y1394" s="486"/>
      <c r="Z1394" s="487"/>
      <c r="AA1394" s="402"/>
    </row>
    <row r="1395" spans="2:27" x14ac:dyDescent="0.2">
      <c r="B1395" s="405"/>
      <c r="C1395" s="372"/>
      <c r="D1395" s="372"/>
      <c r="E1395" s="402"/>
      <c r="F1395" s="486"/>
      <c r="G1395" s="487"/>
      <c r="H1395" s="486"/>
      <c r="I1395" s="487"/>
      <c r="J1395" s="486"/>
      <c r="K1395" s="487"/>
      <c r="L1395" s="486"/>
      <c r="M1395" s="487"/>
      <c r="N1395" s="486"/>
      <c r="O1395" s="487"/>
      <c r="P1395" s="486"/>
      <c r="Q1395" s="487"/>
      <c r="R1395" s="486"/>
      <c r="S1395" s="487"/>
      <c r="T1395" s="486"/>
      <c r="U1395" s="487"/>
      <c r="V1395" s="486"/>
      <c r="W1395" s="487"/>
      <c r="X1395" s="486"/>
      <c r="Y1395" s="487"/>
      <c r="Z1395" s="486"/>
      <c r="AA1395" s="487"/>
    </row>
    <row r="1396" spans="2:27" x14ac:dyDescent="0.2">
      <c r="B1396" s="406"/>
      <c r="C1396" s="372"/>
      <c r="D1396" s="372"/>
      <c r="E1396" s="486"/>
      <c r="F1396" s="487"/>
      <c r="G1396" s="486"/>
      <c r="H1396" s="487"/>
      <c r="I1396" s="486"/>
      <c r="J1396" s="487"/>
      <c r="K1396" s="486"/>
      <c r="L1396" s="487"/>
      <c r="M1396" s="486"/>
      <c r="N1396" s="487"/>
      <c r="O1396" s="486"/>
      <c r="P1396" s="487"/>
      <c r="Q1396" s="486"/>
      <c r="R1396" s="487"/>
      <c r="S1396" s="486"/>
      <c r="T1396" s="487"/>
      <c r="U1396" s="486"/>
      <c r="V1396" s="487"/>
      <c r="W1396" s="486"/>
      <c r="X1396" s="487"/>
      <c r="Y1396" s="486"/>
      <c r="Z1396" s="487"/>
      <c r="AA1396" s="402"/>
    </row>
    <row r="1397" spans="2:27" x14ac:dyDescent="0.2">
      <c r="B1397" s="405"/>
      <c r="C1397" s="372"/>
      <c r="D1397" s="372"/>
      <c r="E1397" s="402"/>
      <c r="F1397" s="486"/>
      <c r="G1397" s="487"/>
      <c r="H1397" s="486"/>
      <c r="I1397" s="487"/>
      <c r="J1397" s="486"/>
      <c r="K1397" s="487"/>
      <c r="L1397" s="486"/>
      <c r="M1397" s="487"/>
      <c r="N1397" s="486"/>
      <c r="O1397" s="487"/>
      <c r="P1397" s="486"/>
      <c r="Q1397" s="487"/>
      <c r="R1397" s="486"/>
      <c r="S1397" s="487"/>
      <c r="T1397" s="486"/>
      <c r="U1397" s="487"/>
      <c r="V1397" s="486"/>
      <c r="W1397" s="487"/>
      <c r="X1397" s="486"/>
      <c r="Y1397" s="487"/>
      <c r="Z1397" s="486"/>
      <c r="AA1397" s="487"/>
    </row>
    <row r="1398" spans="2:27" x14ac:dyDescent="0.2">
      <c r="B1398" s="406"/>
      <c r="C1398" s="372"/>
      <c r="D1398" s="372"/>
      <c r="E1398" s="486"/>
      <c r="F1398" s="487"/>
      <c r="G1398" s="486"/>
      <c r="H1398" s="487"/>
      <c r="I1398" s="486"/>
      <c r="J1398" s="487"/>
      <c r="K1398" s="486"/>
      <c r="L1398" s="487"/>
      <c r="M1398" s="486"/>
      <c r="N1398" s="487"/>
      <c r="O1398" s="486"/>
      <c r="P1398" s="487"/>
      <c r="Q1398" s="486"/>
      <c r="R1398" s="487"/>
      <c r="S1398" s="486"/>
      <c r="T1398" s="487"/>
      <c r="U1398" s="486"/>
      <c r="V1398" s="487"/>
      <c r="W1398" s="486"/>
      <c r="X1398" s="487"/>
      <c r="Y1398" s="486"/>
      <c r="Z1398" s="487"/>
      <c r="AA1398" s="402"/>
    </row>
    <row r="1399" spans="2:27" x14ac:dyDescent="0.2">
      <c r="B1399" s="405"/>
      <c r="C1399" s="372"/>
      <c r="D1399" s="372"/>
      <c r="E1399" s="402"/>
      <c r="F1399" s="486"/>
      <c r="G1399" s="487"/>
      <c r="H1399" s="486"/>
      <c r="I1399" s="487"/>
      <c r="J1399" s="486"/>
      <c r="K1399" s="487"/>
      <c r="L1399" s="486"/>
      <c r="M1399" s="487"/>
      <c r="N1399" s="486"/>
      <c r="O1399" s="487"/>
      <c r="P1399" s="486"/>
      <c r="Q1399" s="487"/>
      <c r="R1399" s="486"/>
      <c r="S1399" s="487"/>
      <c r="T1399" s="486"/>
      <c r="U1399" s="487"/>
      <c r="V1399" s="486"/>
      <c r="W1399" s="487"/>
      <c r="X1399" s="486"/>
      <c r="Y1399" s="487"/>
      <c r="Z1399" s="486"/>
      <c r="AA1399" s="487"/>
    </row>
    <row r="1400" spans="2:27" x14ac:dyDescent="0.2">
      <c r="B1400" s="406"/>
      <c r="C1400" s="372"/>
      <c r="D1400" s="372"/>
      <c r="E1400" s="486"/>
      <c r="F1400" s="487"/>
      <c r="G1400" s="486"/>
      <c r="H1400" s="487"/>
      <c r="I1400" s="486"/>
      <c r="J1400" s="487"/>
      <c r="K1400" s="486"/>
      <c r="L1400" s="487"/>
      <c r="M1400" s="486"/>
      <c r="N1400" s="487"/>
      <c r="O1400" s="486"/>
      <c r="P1400" s="487"/>
      <c r="Q1400" s="486"/>
      <c r="R1400" s="487"/>
      <c r="S1400" s="486"/>
      <c r="T1400" s="487"/>
      <c r="U1400" s="486"/>
      <c r="V1400" s="487"/>
      <c r="W1400" s="486"/>
      <c r="X1400" s="487"/>
      <c r="Y1400" s="486"/>
      <c r="Z1400" s="487"/>
      <c r="AA1400" s="402"/>
    </row>
    <row r="1401" spans="2:27" x14ac:dyDescent="0.2">
      <c r="B1401" s="405"/>
      <c r="C1401" s="372"/>
      <c r="D1401" s="372"/>
      <c r="E1401" s="402"/>
      <c r="F1401" s="486"/>
      <c r="G1401" s="487"/>
      <c r="H1401" s="486"/>
      <c r="I1401" s="487"/>
      <c r="J1401" s="486"/>
      <c r="K1401" s="487"/>
      <c r="L1401" s="486"/>
      <c r="M1401" s="487"/>
      <c r="N1401" s="486"/>
      <c r="O1401" s="487"/>
      <c r="P1401" s="486"/>
      <c r="Q1401" s="487"/>
      <c r="R1401" s="486"/>
      <c r="S1401" s="487"/>
      <c r="T1401" s="486"/>
      <c r="U1401" s="487"/>
      <c r="V1401" s="486"/>
      <c r="W1401" s="487"/>
      <c r="X1401" s="486"/>
      <c r="Y1401" s="487"/>
      <c r="Z1401" s="486"/>
      <c r="AA1401" s="487"/>
    </row>
    <row r="1402" spans="2:27" x14ac:dyDescent="0.2">
      <c r="B1402" s="406"/>
      <c r="C1402" s="372"/>
      <c r="D1402" s="372"/>
      <c r="E1402" s="486"/>
      <c r="F1402" s="487"/>
      <c r="G1402" s="486"/>
      <c r="H1402" s="487"/>
      <c r="I1402" s="486"/>
      <c r="J1402" s="487"/>
      <c r="K1402" s="486"/>
      <c r="L1402" s="487"/>
      <c r="M1402" s="486"/>
      <c r="N1402" s="487"/>
      <c r="O1402" s="486"/>
      <c r="P1402" s="487"/>
      <c r="Q1402" s="486"/>
      <c r="R1402" s="487"/>
      <c r="S1402" s="486"/>
      <c r="T1402" s="487"/>
      <c r="U1402" s="486"/>
      <c r="V1402" s="487"/>
      <c r="W1402" s="486"/>
      <c r="X1402" s="487"/>
      <c r="Y1402" s="486"/>
      <c r="Z1402" s="487"/>
      <c r="AA1402" s="402"/>
    </row>
    <row r="1403" spans="2:27" x14ac:dyDescent="0.2">
      <c r="B1403" s="405"/>
      <c r="C1403" s="372"/>
      <c r="D1403" s="372"/>
      <c r="E1403" s="402"/>
      <c r="F1403" s="486"/>
      <c r="G1403" s="487"/>
      <c r="H1403" s="486"/>
      <c r="I1403" s="487"/>
      <c r="J1403" s="486"/>
      <c r="K1403" s="487"/>
      <c r="L1403" s="486"/>
      <c r="M1403" s="487"/>
      <c r="N1403" s="486"/>
      <c r="O1403" s="487"/>
      <c r="P1403" s="486"/>
      <c r="Q1403" s="487"/>
      <c r="R1403" s="486"/>
      <c r="S1403" s="487"/>
      <c r="T1403" s="486"/>
      <c r="U1403" s="487"/>
      <c r="V1403" s="486"/>
      <c r="W1403" s="487"/>
      <c r="X1403" s="486"/>
      <c r="Y1403" s="487"/>
      <c r="Z1403" s="486"/>
      <c r="AA1403" s="487"/>
    </row>
    <row r="1404" spans="2:27" x14ac:dyDescent="0.2">
      <c r="B1404" s="406"/>
      <c r="C1404" s="372"/>
      <c r="D1404" s="372"/>
      <c r="E1404" s="486"/>
      <c r="F1404" s="487"/>
      <c r="G1404" s="486"/>
      <c r="H1404" s="487"/>
      <c r="I1404" s="486"/>
      <c r="J1404" s="487"/>
      <c r="K1404" s="486"/>
      <c r="L1404" s="487"/>
      <c r="M1404" s="486"/>
      <c r="N1404" s="487"/>
      <c r="O1404" s="486"/>
      <c r="P1404" s="487"/>
      <c r="Q1404" s="486"/>
      <c r="R1404" s="487"/>
      <c r="S1404" s="486"/>
      <c r="T1404" s="487"/>
      <c r="U1404" s="486"/>
      <c r="V1404" s="487"/>
      <c r="W1404" s="486"/>
      <c r="X1404" s="487"/>
      <c r="Y1404" s="486"/>
      <c r="Z1404" s="487"/>
      <c r="AA1404" s="402"/>
    </row>
    <row r="1405" spans="2:27" x14ac:dyDescent="0.2">
      <c r="B1405" s="405"/>
      <c r="C1405" s="372"/>
      <c r="D1405" s="372"/>
      <c r="E1405" s="402"/>
      <c r="F1405" s="486"/>
      <c r="G1405" s="487"/>
      <c r="H1405" s="486"/>
      <c r="I1405" s="487"/>
      <c r="J1405" s="486"/>
      <c r="K1405" s="487"/>
      <c r="L1405" s="486"/>
      <c r="M1405" s="487"/>
      <c r="N1405" s="486"/>
      <c r="O1405" s="487"/>
      <c r="P1405" s="486"/>
      <c r="Q1405" s="487"/>
      <c r="R1405" s="486"/>
      <c r="S1405" s="487"/>
      <c r="T1405" s="486"/>
      <c r="U1405" s="487"/>
      <c r="V1405" s="486"/>
      <c r="W1405" s="487"/>
      <c r="X1405" s="486"/>
      <c r="Y1405" s="487"/>
      <c r="Z1405" s="486"/>
      <c r="AA1405" s="487"/>
    </row>
    <row r="1406" spans="2:27" x14ac:dyDescent="0.2">
      <c r="B1406" s="406"/>
      <c r="C1406" s="372"/>
      <c r="D1406" s="372"/>
      <c r="E1406" s="486"/>
      <c r="F1406" s="487"/>
      <c r="G1406" s="486"/>
      <c r="H1406" s="487"/>
      <c r="I1406" s="486"/>
      <c r="J1406" s="487"/>
      <c r="K1406" s="486"/>
      <c r="L1406" s="487"/>
      <c r="M1406" s="486"/>
      <c r="N1406" s="487"/>
      <c r="O1406" s="486"/>
      <c r="P1406" s="487"/>
      <c r="Q1406" s="486"/>
      <c r="R1406" s="487"/>
      <c r="S1406" s="486"/>
      <c r="T1406" s="487"/>
      <c r="U1406" s="486"/>
      <c r="V1406" s="487"/>
      <c r="W1406" s="486"/>
      <c r="X1406" s="487"/>
      <c r="Y1406" s="486"/>
      <c r="Z1406" s="487"/>
      <c r="AA1406" s="402"/>
    </row>
    <row r="1407" spans="2:27" x14ac:dyDescent="0.2">
      <c r="B1407" s="405"/>
      <c r="C1407" s="372"/>
      <c r="D1407" s="372"/>
      <c r="E1407" s="402"/>
      <c r="F1407" s="486"/>
      <c r="G1407" s="487"/>
      <c r="H1407" s="486"/>
      <c r="I1407" s="487"/>
      <c r="J1407" s="486"/>
      <c r="K1407" s="487"/>
      <c r="L1407" s="486"/>
      <c r="M1407" s="487"/>
      <c r="N1407" s="486"/>
      <c r="O1407" s="487"/>
      <c r="P1407" s="486"/>
      <c r="Q1407" s="487"/>
      <c r="R1407" s="486"/>
      <c r="S1407" s="487"/>
      <c r="T1407" s="486"/>
      <c r="U1407" s="487"/>
      <c r="V1407" s="486"/>
      <c r="W1407" s="487"/>
      <c r="X1407" s="486"/>
      <c r="Y1407" s="487"/>
      <c r="Z1407" s="486"/>
      <c r="AA1407" s="487"/>
    </row>
    <row r="1408" spans="2:27" x14ac:dyDescent="0.2">
      <c r="B1408" s="406"/>
      <c r="C1408" s="372"/>
      <c r="D1408" s="372"/>
      <c r="E1408" s="486"/>
      <c r="F1408" s="487"/>
      <c r="G1408" s="486"/>
      <c r="H1408" s="487"/>
      <c r="I1408" s="486"/>
      <c r="J1408" s="487"/>
      <c r="K1408" s="486"/>
      <c r="L1408" s="487"/>
      <c r="M1408" s="486"/>
      <c r="N1408" s="487"/>
      <c r="O1408" s="486"/>
      <c r="P1408" s="487"/>
      <c r="Q1408" s="486"/>
      <c r="R1408" s="487"/>
      <c r="S1408" s="486"/>
      <c r="T1408" s="487"/>
      <c r="U1408" s="486"/>
      <c r="V1408" s="487"/>
      <c r="W1408" s="486"/>
      <c r="X1408" s="487"/>
      <c r="Y1408" s="486"/>
      <c r="Z1408" s="487"/>
      <c r="AA1408" s="402"/>
    </row>
    <row r="1409" spans="2:27" x14ac:dyDescent="0.2">
      <c r="B1409" s="405"/>
      <c r="C1409" s="372"/>
      <c r="D1409" s="372"/>
      <c r="E1409" s="402"/>
      <c r="F1409" s="486"/>
      <c r="G1409" s="487"/>
      <c r="H1409" s="486"/>
      <c r="I1409" s="487"/>
      <c r="J1409" s="486"/>
      <c r="K1409" s="487"/>
      <c r="L1409" s="486"/>
      <c r="M1409" s="487"/>
      <c r="N1409" s="486"/>
      <c r="O1409" s="487"/>
      <c r="P1409" s="486"/>
      <c r="Q1409" s="487"/>
      <c r="R1409" s="486"/>
      <c r="S1409" s="487"/>
      <c r="T1409" s="486"/>
      <c r="U1409" s="487"/>
      <c r="V1409" s="486"/>
      <c r="W1409" s="487"/>
      <c r="X1409" s="486"/>
      <c r="Y1409" s="487"/>
      <c r="Z1409" s="486"/>
      <c r="AA1409" s="487"/>
    </row>
    <row r="1410" spans="2:27" x14ac:dyDescent="0.2">
      <c r="B1410" s="406"/>
      <c r="C1410" s="372"/>
      <c r="D1410" s="372"/>
      <c r="E1410" s="486"/>
      <c r="F1410" s="487"/>
      <c r="G1410" s="486"/>
      <c r="H1410" s="487"/>
      <c r="I1410" s="486"/>
      <c r="J1410" s="487"/>
      <c r="K1410" s="486"/>
      <c r="L1410" s="487"/>
      <c r="M1410" s="486"/>
      <c r="N1410" s="487"/>
      <c r="O1410" s="486"/>
      <c r="P1410" s="487"/>
      <c r="Q1410" s="486"/>
      <c r="R1410" s="487"/>
      <c r="S1410" s="486"/>
      <c r="T1410" s="487"/>
      <c r="U1410" s="486"/>
      <c r="V1410" s="487"/>
      <c r="W1410" s="486"/>
      <c r="X1410" s="487"/>
      <c r="Y1410" s="486"/>
      <c r="Z1410" s="487"/>
      <c r="AA1410" s="402"/>
    </row>
    <row r="1411" spans="2:27" x14ac:dyDescent="0.2">
      <c r="B1411" s="405"/>
      <c r="C1411" s="372"/>
      <c r="D1411" s="372"/>
      <c r="E1411" s="402"/>
      <c r="F1411" s="486"/>
      <c r="G1411" s="487"/>
      <c r="H1411" s="486"/>
      <c r="I1411" s="487"/>
      <c r="J1411" s="486"/>
      <c r="K1411" s="487"/>
      <c r="L1411" s="486"/>
      <c r="M1411" s="487"/>
      <c r="N1411" s="486"/>
      <c r="O1411" s="487"/>
      <c r="P1411" s="486"/>
      <c r="Q1411" s="487"/>
      <c r="R1411" s="486"/>
      <c r="S1411" s="487"/>
      <c r="T1411" s="486"/>
      <c r="U1411" s="487"/>
      <c r="V1411" s="486"/>
      <c r="W1411" s="487"/>
      <c r="X1411" s="486"/>
      <c r="Y1411" s="487"/>
      <c r="Z1411" s="486"/>
      <c r="AA1411" s="487"/>
    </row>
    <row r="1412" spans="2:27" x14ac:dyDescent="0.2">
      <c r="B1412" s="406"/>
      <c r="C1412" s="372"/>
      <c r="D1412" s="372"/>
      <c r="E1412" s="486"/>
      <c r="F1412" s="487"/>
      <c r="G1412" s="486"/>
      <c r="H1412" s="487"/>
      <c r="I1412" s="486"/>
      <c r="J1412" s="487"/>
      <c r="K1412" s="486"/>
      <c r="L1412" s="487"/>
      <c r="M1412" s="486"/>
      <c r="N1412" s="487"/>
      <c r="O1412" s="486"/>
      <c r="P1412" s="487"/>
      <c r="Q1412" s="486"/>
      <c r="R1412" s="487"/>
      <c r="S1412" s="486"/>
      <c r="T1412" s="487"/>
      <c r="U1412" s="486"/>
      <c r="V1412" s="487"/>
      <c r="W1412" s="486"/>
      <c r="X1412" s="487"/>
      <c r="Y1412" s="486"/>
      <c r="Z1412" s="487"/>
      <c r="AA1412" s="402"/>
    </row>
    <row r="1413" spans="2:27" x14ac:dyDescent="0.2">
      <c r="B1413" s="405"/>
      <c r="C1413" s="372"/>
      <c r="D1413" s="372"/>
      <c r="E1413" s="402"/>
      <c r="F1413" s="486"/>
      <c r="G1413" s="487"/>
      <c r="H1413" s="486"/>
      <c r="I1413" s="487"/>
      <c r="J1413" s="486"/>
      <c r="K1413" s="487"/>
      <c r="L1413" s="486"/>
      <c r="M1413" s="487"/>
      <c r="N1413" s="486"/>
      <c r="O1413" s="487"/>
      <c r="P1413" s="486"/>
      <c r="Q1413" s="487"/>
      <c r="R1413" s="486"/>
      <c r="S1413" s="487"/>
      <c r="T1413" s="486"/>
      <c r="U1413" s="487"/>
      <c r="V1413" s="486"/>
      <c r="W1413" s="487"/>
      <c r="X1413" s="486"/>
      <c r="Y1413" s="487"/>
      <c r="Z1413" s="486"/>
      <c r="AA1413" s="487"/>
    </row>
    <row r="1414" spans="2:27" x14ac:dyDescent="0.2">
      <c r="B1414" s="406"/>
      <c r="C1414" s="372"/>
      <c r="D1414" s="372"/>
      <c r="E1414" s="486"/>
      <c r="F1414" s="487"/>
      <c r="G1414" s="486"/>
      <c r="H1414" s="487"/>
      <c r="I1414" s="486"/>
      <c r="J1414" s="487"/>
      <c r="K1414" s="486"/>
      <c r="L1414" s="487"/>
      <c r="M1414" s="486"/>
      <c r="N1414" s="487"/>
      <c r="O1414" s="486"/>
      <c r="P1414" s="487"/>
      <c r="Q1414" s="486"/>
      <c r="R1414" s="487"/>
      <c r="S1414" s="486"/>
      <c r="T1414" s="487"/>
      <c r="U1414" s="486"/>
      <c r="V1414" s="487"/>
      <c r="W1414" s="486"/>
      <c r="X1414" s="487"/>
      <c r="Y1414" s="486"/>
      <c r="Z1414" s="487"/>
      <c r="AA1414" s="402"/>
    </row>
    <row r="1415" spans="2:27" x14ac:dyDescent="0.2">
      <c r="B1415" s="405"/>
      <c r="C1415" s="372"/>
      <c r="D1415" s="372"/>
      <c r="E1415" s="402"/>
      <c r="F1415" s="486"/>
      <c r="G1415" s="487"/>
      <c r="H1415" s="486"/>
      <c r="I1415" s="487"/>
      <c r="J1415" s="486"/>
      <c r="K1415" s="487"/>
      <c r="L1415" s="486"/>
      <c r="M1415" s="487"/>
      <c r="N1415" s="486"/>
      <c r="O1415" s="487"/>
      <c r="P1415" s="486"/>
      <c r="Q1415" s="487"/>
      <c r="R1415" s="486"/>
      <c r="S1415" s="487"/>
      <c r="T1415" s="486"/>
      <c r="U1415" s="487"/>
      <c r="V1415" s="486"/>
      <c r="W1415" s="487"/>
      <c r="X1415" s="486"/>
      <c r="Y1415" s="487"/>
      <c r="Z1415" s="486"/>
      <c r="AA1415" s="487"/>
    </row>
    <row r="1416" spans="2:27" x14ac:dyDescent="0.2">
      <c r="B1416" s="406"/>
      <c r="C1416" s="372"/>
      <c r="D1416" s="372"/>
      <c r="E1416" s="486"/>
      <c r="F1416" s="487"/>
      <c r="G1416" s="486"/>
      <c r="H1416" s="487"/>
      <c r="I1416" s="486"/>
      <c r="J1416" s="487"/>
      <c r="K1416" s="486"/>
      <c r="L1416" s="487"/>
      <c r="M1416" s="486"/>
      <c r="N1416" s="487"/>
      <c r="O1416" s="486"/>
      <c r="P1416" s="487"/>
      <c r="Q1416" s="486"/>
      <c r="R1416" s="487"/>
      <c r="S1416" s="486"/>
      <c r="T1416" s="487"/>
      <c r="U1416" s="486"/>
      <c r="V1416" s="487"/>
      <c r="W1416" s="486"/>
      <c r="X1416" s="487"/>
      <c r="Y1416" s="486"/>
      <c r="Z1416" s="487"/>
      <c r="AA1416" s="402"/>
    </row>
    <row r="1417" spans="2:27" x14ac:dyDescent="0.2">
      <c r="B1417" s="405"/>
      <c r="C1417" s="372"/>
      <c r="D1417" s="372"/>
      <c r="E1417" s="402"/>
      <c r="F1417" s="486"/>
      <c r="G1417" s="487"/>
      <c r="H1417" s="486"/>
      <c r="I1417" s="487"/>
      <c r="J1417" s="486"/>
      <c r="K1417" s="487"/>
      <c r="L1417" s="486"/>
      <c r="M1417" s="487"/>
      <c r="N1417" s="486"/>
      <c r="O1417" s="487"/>
      <c r="P1417" s="486"/>
      <c r="Q1417" s="487"/>
      <c r="R1417" s="486"/>
      <c r="S1417" s="487"/>
      <c r="T1417" s="486"/>
      <c r="U1417" s="487"/>
      <c r="V1417" s="486"/>
      <c r="W1417" s="487"/>
      <c r="X1417" s="486"/>
      <c r="Y1417" s="487"/>
      <c r="Z1417" s="486"/>
      <c r="AA1417" s="487"/>
    </row>
    <row r="1418" spans="2:27" x14ac:dyDescent="0.2">
      <c r="B1418" s="406"/>
      <c r="C1418" s="372"/>
      <c r="D1418" s="372"/>
      <c r="E1418" s="486"/>
      <c r="F1418" s="487"/>
      <c r="G1418" s="486"/>
      <c r="H1418" s="487"/>
      <c r="I1418" s="486"/>
      <c r="J1418" s="487"/>
      <c r="K1418" s="486"/>
      <c r="L1418" s="487"/>
      <c r="M1418" s="486"/>
      <c r="N1418" s="487"/>
      <c r="O1418" s="486"/>
      <c r="P1418" s="487"/>
      <c r="Q1418" s="486"/>
      <c r="R1418" s="487"/>
      <c r="S1418" s="486"/>
      <c r="T1418" s="487"/>
      <c r="U1418" s="486"/>
      <c r="V1418" s="487"/>
      <c r="W1418" s="486"/>
      <c r="X1418" s="487"/>
      <c r="Y1418" s="486"/>
      <c r="Z1418" s="487"/>
      <c r="AA1418" s="402"/>
    </row>
    <row r="1419" spans="2:27" x14ac:dyDescent="0.2">
      <c r="B1419" s="405"/>
      <c r="C1419" s="372"/>
      <c r="D1419" s="372"/>
      <c r="E1419" s="402"/>
      <c r="F1419" s="486"/>
      <c r="G1419" s="487"/>
      <c r="H1419" s="486"/>
      <c r="I1419" s="487"/>
      <c r="J1419" s="486"/>
      <c r="K1419" s="487"/>
      <c r="L1419" s="486"/>
      <c r="M1419" s="487"/>
      <c r="N1419" s="486"/>
      <c r="O1419" s="487"/>
      <c r="P1419" s="486"/>
      <c r="Q1419" s="487"/>
      <c r="R1419" s="486"/>
      <c r="S1419" s="487"/>
      <c r="T1419" s="486"/>
      <c r="U1419" s="487"/>
      <c r="V1419" s="486"/>
      <c r="W1419" s="487"/>
      <c r="X1419" s="486"/>
      <c r="Y1419" s="487"/>
      <c r="Z1419" s="486"/>
      <c r="AA1419" s="487"/>
    </row>
    <row r="1420" spans="2:27" x14ac:dyDescent="0.2">
      <c r="B1420" s="406"/>
      <c r="C1420" s="372"/>
      <c r="D1420" s="372"/>
      <c r="E1420" s="486"/>
      <c r="F1420" s="487"/>
      <c r="G1420" s="486"/>
      <c r="H1420" s="487"/>
      <c r="I1420" s="486"/>
      <c r="J1420" s="487"/>
      <c r="K1420" s="486"/>
      <c r="L1420" s="487"/>
      <c r="M1420" s="486"/>
      <c r="N1420" s="487"/>
      <c r="O1420" s="486"/>
      <c r="P1420" s="487"/>
      <c r="Q1420" s="486"/>
      <c r="R1420" s="487"/>
      <c r="S1420" s="486"/>
      <c r="T1420" s="487"/>
      <c r="U1420" s="486"/>
      <c r="V1420" s="487"/>
      <c r="W1420" s="486"/>
      <c r="X1420" s="487"/>
      <c r="Y1420" s="486"/>
      <c r="Z1420" s="487"/>
      <c r="AA1420" s="402"/>
    </row>
    <row r="1421" spans="2:27" x14ac:dyDescent="0.2">
      <c r="B1421" s="405"/>
      <c r="C1421" s="372"/>
      <c r="D1421" s="372"/>
      <c r="E1421" s="402"/>
      <c r="F1421" s="486"/>
      <c r="G1421" s="487"/>
      <c r="H1421" s="486"/>
      <c r="I1421" s="487"/>
      <c r="J1421" s="486"/>
      <c r="K1421" s="487"/>
      <c r="L1421" s="486"/>
      <c r="M1421" s="487"/>
      <c r="N1421" s="486"/>
      <c r="O1421" s="487"/>
      <c r="P1421" s="486"/>
      <c r="Q1421" s="487"/>
      <c r="R1421" s="486"/>
      <c r="S1421" s="487"/>
      <c r="T1421" s="486"/>
      <c r="U1421" s="487"/>
      <c r="V1421" s="486"/>
      <c r="W1421" s="487"/>
      <c r="X1421" s="486"/>
      <c r="Y1421" s="487"/>
      <c r="Z1421" s="486"/>
      <c r="AA1421" s="487"/>
    </row>
    <row r="1422" spans="2:27" x14ac:dyDescent="0.2">
      <c r="B1422" s="406"/>
      <c r="C1422" s="372"/>
      <c r="D1422" s="372"/>
      <c r="E1422" s="486"/>
      <c r="F1422" s="487"/>
      <c r="G1422" s="486"/>
      <c r="H1422" s="487"/>
      <c r="I1422" s="486"/>
      <c r="J1422" s="487"/>
      <c r="K1422" s="486"/>
      <c r="L1422" s="487"/>
      <c r="M1422" s="486"/>
      <c r="N1422" s="487"/>
      <c r="O1422" s="486"/>
      <c r="P1422" s="487"/>
      <c r="Q1422" s="486"/>
      <c r="R1422" s="487"/>
      <c r="S1422" s="486"/>
      <c r="T1422" s="487"/>
      <c r="U1422" s="486"/>
      <c r="V1422" s="487"/>
      <c r="W1422" s="486"/>
      <c r="X1422" s="487"/>
      <c r="Y1422" s="486"/>
      <c r="Z1422" s="487"/>
      <c r="AA1422" s="402"/>
    </row>
    <row r="1423" spans="2:27" x14ac:dyDescent="0.2">
      <c r="B1423" s="405"/>
      <c r="C1423" s="372"/>
      <c r="D1423" s="372"/>
      <c r="E1423" s="402"/>
      <c r="F1423" s="486"/>
      <c r="G1423" s="487"/>
      <c r="H1423" s="486"/>
      <c r="I1423" s="487"/>
      <c r="J1423" s="486"/>
      <c r="K1423" s="487"/>
      <c r="L1423" s="486"/>
      <c r="M1423" s="487"/>
      <c r="N1423" s="486"/>
      <c r="O1423" s="487"/>
      <c r="P1423" s="486"/>
      <c r="Q1423" s="487"/>
      <c r="R1423" s="486"/>
      <c r="S1423" s="487"/>
      <c r="T1423" s="486"/>
      <c r="U1423" s="487"/>
      <c r="V1423" s="486"/>
      <c r="W1423" s="487"/>
      <c r="X1423" s="486"/>
      <c r="Y1423" s="487"/>
      <c r="Z1423" s="486"/>
      <c r="AA1423" s="487"/>
    </row>
    <row r="1424" spans="2:27" x14ac:dyDescent="0.2">
      <c r="B1424" s="406"/>
      <c r="C1424" s="372"/>
      <c r="D1424" s="372"/>
      <c r="E1424" s="486"/>
      <c r="F1424" s="487"/>
      <c r="G1424" s="486"/>
      <c r="H1424" s="487"/>
      <c r="I1424" s="486"/>
      <c r="J1424" s="487"/>
      <c r="K1424" s="486"/>
      <c r="L1424" s="487"/>
      <c r="M1424" s="486"/>
      <c r="N1424" s="487"/>
      <c r="O1424" s="486"/>
      <c r="P1424" s="487"/>
      <c r="Q1424" s="486"/>
      <c r="R1424" s="487"/>
      <c r="S1424" s="486"/>
      <c r="T1424" s="487"/>
      <c r="U1424" s="486"/>
      <c r="V1424" s="487"/>
      <c r="W1424" s="486"/>
      <c r="X1424" s="487"/>
      <c r="Y1424" s="486"/>
      <c r="Z1424" s="487"/>
      <c r="AA1424" s="402"/>
    </row>
    <row r="1425" spans="2:27" x14ac:dyDescent="0.2">
      <c r="B1425" s="405"/>
      <c r="C1425" s="372"/>
      <c r="D1425" s="372"/>
      <c r="E1425" s="402"/>
      <c r="F1425" s="486"/>
      <c r="G1425" s="487"/>
      <c r="H1425" s="486"/>
      <c r="I1425" s="487"/>
      <c r="J1425" s="486"/>
      <c r="K1425" s="487"/>
      <c r="L1425" s="486"/>
      <c r="M1425" s="487"/>
      <c r="N1425" s="486"/>
      <c r="O1425" s="487"/>
      <c r="P1425" s="486"/>
      <c r="Q1425" s="487"/>
      <c r="R1425" s="486"/>
      <c r="S1425" s="487"/>
      <c r="T1425" s="486"/>
      <c r="U1425" s="487"/>
      <c r="V1425" s="486"/>
      <c r="W1425" s="487"/>
      <c r="X1425" s="486"/>
      <c r="Y1425" s="487"/>
      <c r="Z1425" s="486"/>
      <c r="AA1425" s="487"/>
    </row>
    <row r="1426" spans="2:27" x14ac:dyDescent="0.2">
      <c r="B1426" s="406"/>
      <c r="C1426" s="372"/>
      <c r="D1426" s="372"/>
      <c r="E1426" s="486"/>
      <c r="F1426" s="487"/>
      <c r="G1426" s="486"/>
      <c r="H1426" s="487"/>
      <c r="I1426" s="486"/>
      <c r="J1426" s="487"/>
      <c r="K1426" s="486"/>
      <c r="L1426" s="487"/>
      <c r="M1426" s="486"/>
      <c r="N1426" s="487"/>
      <c r="O1426" s="486"/>
      <c r="P1426" s="487"/>
      <c r="Q1426" s="486"/>
      <c r="R1426" s="487"/>
      <c r="S1426" s="486"/>
      <c r="T1426" s="487"/>
      <c r="U1426" s="486"/>
      <c r="V1426" s="487"/>
      <c r="W1426" s="486"/>
      <c r="X1426" s="487"/>
      <c r="Y1426" s="486"/>
      <c r="Z1426" s="487"/>
      <c r="AA1426" s="402"/>
    </row>
    <row r="1427" spans="2:27" x14ac:dyDescent="0.2">
      <c r="B1427" s="405"/>
      <c r="C1427" s="372"/>
      <c r="D1427" s="372"/>
      <c r="E1427" s="402"/>
      <c r="F1427" s="486"/>
      <c r="G1427" s="487"/>
      <c r="H1427" s="486"/>
      <c r="I1427" s="487"/>
      <c r="J1427" s="486"/>
      <c r="K1427" s="487"/>
      <c r="L1427" s="486"/>
      <c r="M1427" s="487"/>
      <c r="N1427" s="486"/>
      <c r="O1427" s="487"/>
      <c r="P1427" s="486"/>
      <c r="Q1427" s="487"/>
      <c r="R1427" s="486"/>
      <c r="S1427" s="487"/>
      <c r="T1427" s="486"/>
      <c r="U1427" s="487"/>
      <c r="V1427" s="486"/>
      <c r="W1427" s="487"/>
      <c r="X1427" s="486"/>
      <c r="Y1427" s="487"/>
      <c r="Z1427" s="486"/>
      <c r="AA1427" s="487"/>
    </row>
    <row r="1428" spans="2:27" x14ac:dyDescent="0.2">
      <c r="B1428" s="406"/>
      <c r="C1428" s="372"/>
      <c r="D1428" s="372"/>
      <c r="E1428" s="486"/>
      <c r="F1428" s="487"/>
      <c r="G1428" s="486"/>
      <c r="H1428" s="487"/>
      <c r="I1428" s="486"/>
      <c r="J1428" s="487"/>
      <c r="K1428" s="486"/>
      <c r="L1428" s="487"/>
      <c r="M1428" s="486"/>
      <c r="N1428" s="487"/>
      <c r="O1428" s="486"/>
      <c r="P1428" s="487"/>
      <c r="Q1428" s="486"/>
      <c r="R1428" s="487"/>
      <c r="S1428" s="486"/>
      <c r="T1428" s="487"/>
      <c r="U1428" s="486"/>
      <c r="V1428" s="487"/>
      <c r="W1428" s="486"/>
      <c r="X1428" s="487"/>
      <c r="Y1428" s="486"/>
      <c r="Z1428" s="487"/>
      <c r="AA1428" s="402"/>
    </row>
    <row r="1429" spans="2:27" x14ac:dyDescent="0.2">
      <c r="B1429" s="405"/>
      <c r="C1429" s="372"/>
      <c r="D1429" s="372"/>
      <c r="E1429" s="402"/>
      <c r="F1429" s="486"/>
      <c r="G1429" s="487"/>
      <c r="H1429" s="486"/>
      <c r="I1429" s="487"/>
      <c r="J1429" s="486"/>
      <c r="K1429" s="487"/>
      <c r="L1429" s="486"/>
      <c r="M1429" s="487"/>
      <c r="N1429" s="486"/>
      <c r="O1429" s="487"/>
      <c r="P1429" s="486"/>
      <c r="Q1429" s="487"/>
      <c r="R1429" s="486"/>
      <c r="S1429" s="487"/>
      <c r="T1429" s="486"/>
      <c r="U1429" s="487"/>
      <c r="V1429" s="486"/>
      <c r="W1429" s="487"/>
      <c r="X1429" s="486"/>
      <c r="Y1429" s="487"/>
      <c r="Z1429" s="486"/>
      <c r="AA1429" s="487"/>
    </row>
    <row r="1430" spans="2:27" x14ac:dyDescent="0.2">
      <c r="B1430" s="406"/>
      <c r="C1430" s="372"/>
      <c r="D1430" s="372"/>
      <c r="E1430" s="486"/>
      <c r="F1430" s="487"/>
      <c r="G1430" s="486"/>
      <c r="H1430" s="487"/>
      <c r="I1430" s="486"/>
      <c r="J1430" s="487"/>
      <c r="K1430" s="486"/>
      <c r="L1430" s="487"/>
      <c r="M1430" s="486"/>
      <c r="N1430" s="487"/>
      <c r="O1430" s="486"/>
      <c r="P1430" s="487"/>
      <c r="Q1430" s="486"/>
      <c r="R1430" s="487"/>
      <c r="S1430" s="486"/>
      <c r="T1430" s="487"/>
      <c r="U1430" s="486"/>
      <c r="V1430" s="487"/>
      <c r="W1430" s="486"/>
      <c r="X1430" s="487"/>
      <c r="Y1430" s="486"/>
      <c r="Z1430" s="487"/>
      <c r="AA1430" s="402"/>
    </row>
    <row r="1431" spans="2:27" x14ac:dyDescent="0.2">
      <c r="B1431" s="405"/>
      <c r="C1431" s="372"/>
      <c r="D1431" s="372"/>
      <c r="E1431" s="402"/>
      <c r="F1431" s="486"/>
      <c r="G1431" s="487"/>
      <c r="H1431" s="486"/>
      <c r="I1431" s="487"/>
      <c r="J1431" s="486"/>
      <c r="K1431" s="487"/>
      <c r="L1431" s="486"/>
      <c r="M1431" s="487"/>
      <c r="N1431" s="486"/>
      <c r="O1431" s="487"/>
      <c r="P1431" s="486"/>
      <c r="Q1431" s="487"/>
      <c r="R1431" s="486"/>
      <c r="S1431" s="487"/>
      <c r="T1431" s="486"/>
      <c r="U1431" s="487"/>
      <c r="V1431" s="486"/>
      <c r="W1431" s="487"/>
      <c r="X1431" s="486"/>
      <c r="Y1431" s="487"/>
      <c r="Z1431" s="486"/>
      <c r="AA1431" s="487"/>
    </row>
    <row r="1432" spans="2:27" x14ac:dyDescent="0.2">
      <c r="B1432" s="406"/>
      <c r="C1432" s="372"/>
      <c r="D1432" s="372"/>
      <c r="E1432" s="486"/>
      <c r="F1432" s="487"/>
      <c r="G1432" s="486"/>
      <c r="H1432" s="487"/>
      <c r="I1432" s="486"/>
      <c r="J1432" s="487"/>
      <c r="K1432" s="486"/>
      <c r="L1432" s="487"/>
      <c r="M1432" s="486"/>
      <c r="N1432" s="487"/>
      <c r="O1432" s="486"/>
      <c r="P1432" s="487"/>
      <c r="Q1432" s="486"/>
      <c r="R1432" s="487"/>
      <c r="S1432" s="486"/>
      <c r="T1432" s="487"/>
      <c r="U1432" s="486"/>
      <c r="V1432" s="487"/>
      <c r="W1432" s="486"/>
      <c r="X1432" s="487"/>
      <c r="Y1432" s="486"/>
      <c r="Z1432" s="487"/>
      <c r="AA1432" s="402"/>
    </row>
    <row r="1433" spans="2:27" x14ac:dyDescent="0.2">
      <c r="B1433" s="405"/>
      <c r="C1433" s="372"/>
      <c r="D1433" s="372"/>
      <c r="E1433" s="402"/>
      <c r="F1433" s="486"/>
      <c r="G1433" s="487"/>
      <c r="H1433" s="486"/>
      <c r="I1433" s="487"/>
      <c r="J1433" s="486"/>
      <c r="K1433" s="487"/>
      <c r="L1433" s="486"/>
      <c r="M1433" s="487"/>
      <c r="N1433" s="486"/>
      <c r="O1433" s="487"/>
      <c r="P1433" s="486"/>
      <c r="Q1433" s="487"/>
      <c r="R1433" s="486"/>
      <c r="S1433" s="487"/>
      <c r="T1433" s="486"/>
      <c r="U1433" s="487"/>
      <c r="V1433" s="486"/>
      <c r="W1433" s="487"/>
      <c r="X1433" s="486"/>
      <c r="Y1433" s="487"/>
      <c r="Z1433" s="486"/>
      <c r="AA1433" s="487"/>
    </row>
    <row r="1434" spans="2:27" x14ac:dyDescent="0.2">
      <c r="B1434" s="406"/>
      <c r="C1434" s="372"/>
      <c r="D1434" s="372"/>
      <c r="E1434" s="486"/>
      <c r="F1434" s="487"/>
      <c r="G1434" s="486"/>
      <c r="H1434" s="487"/>
      <c r="I1434" s="486"/>
      <c r="J1434" s="487"/>
      <c r="K1434" s="486"/>
      <c r="L1434" s="487"/>
      <c r="M1434" s="486"/>
      <c r="N1434" s="487"/>
      <c r="O1434" s="486"/>
      <c r="P1434" s="487"/>
      <c r="Q1434" s="486"/>
      <c r="R1434" s="487"/>
      <c r="S1434" s="486"/>
      <c r="T1434" s="487"/>
      <c r="U1434" s="486"/>
      <c r="V1434" s="487"/>
      <c r="W1434" s="486"/>
      <c r="X1434" s="487"/>
      <c r="Y1434" s="486"/>
      <c r="Z1434" s="487"/>
      <c r="AA1434" s="402"/>
    </row>
    <row r="1435" spans="2:27" x14ac:dyDescent="0.2">
      <c r="B1435" s="405"/>
      <c r="C1435" s="372"/>
      <c r="D1435" s="372"/>
      <c r="E1435" s="402"/>
      <c r="F1435" s="486"/>
      <c r="G1435" s="487"/>
      <c r="H1435" s="486"/>
      <c r="I1435" s="487"/>
      <c r="J1435" s="486"/>
      <c r="K1435" s="487"/>
      <c r="L1435" s="486"/>
      <c r="M1435" s="487"/>
      <c r="N1435" s="486"/>
      <c r="O1435" s="487"/>
      <c r="P1435" s="486"/>
      <c r="Q1435" s="487"/>
      <c r="R1435" s="486"/>
      <c r="S1435" s="487"/>
      <c r="T1435" s="486"/>
      <c r="U1435" s="487"/>
      <c r="V1435" s="486"/>
      <c r="W1435" s="487"/>
      <c r="X1435" s="486"/>
      <c r="Y1435" s="487"/>
      <c r="Z1435" s="486"/>
      <c r="AA1435" s="487"/>
    </row>
    <row r="1436" spans="2:27" x14ac:dyDescent="0.2">
      <c r="B1436" s="406"/>
      <c r="C1436" s="372"/>
      <c r="D1436" s="372"/>
      <c r="E1436" s="486"/>
      <c r="F1436" s="487"/>
      <c r="G1436" s="486"/>
      <c r="H1436" s="487"/>
      <c r="I1436" s="486"/>
      <c r="J1436" s="487"/>
      <c r="K1436" s="486"/>
      <c r="L1436" s="487"/>
      <c r="M1436" s="486"/>
      <c r="N1436" s="487"/>
      <c r="O1436" s="486"/>
      <c r="P1436" s="487"/>
      <c r="Q1436" s="486"/>
      <c r="R1436" s="487"/>
      <c r="S1436" s="486"/>
      <c r="T1436" s="487"/>
      <c r="U1436" s="486"/>
      <c r="V1436" s="487"/>
      <c r="W1436" s="486"/>
      <c r="X1436" s="487"/>
      <c r="Y1436" s="486"/>
      <c r="Z1436" s="487"/>
      <c r="AA1436" s="402"/>
    </row>
    <row r="1437" spans="2:27" x14ac:dyDescent="0.2">
      <c r="B1437" s="405"/>
      <c r="C1437" s="372"/>
      <c r="D1437" s="372"/>
      <c r="E1437" s="402"/>
      <c r="F1437" s="486"/>
      <c r="G1437" s="487"/>
      <c r="H1437" s="486"/>
      <c r="I1437" s="487"/>
      <c r="J1437" s="486"/>
      <c r="K1437" s="487"/>
      <c r="L1437" s="486"/>
      <c r="M1437" s="487"/>
      <c r="N1437" s="486"/>
      <c r="O1437" s="487"/>
      <c r="P1437" s="486"/>
      <c r="Q1437" s="487"/>
      <c r="R1437" s="486"/>
      <c r="S1437" s="487"/>
      <c r="T1437" s="486"/>
      <c r="U1437" s="487"/>
      <c r="V1437" s="486"/>
      <c r="W1437" s="487"/>
      <c r="X1437" s="486"/>
      <c r="Y1437" s="487"/>
      <c r="Z1437" s="486"/>
      <c r="AA1437" s="487"/>
    </row>
    <row r="1438" spans="2:27" x14ac:dyDescent="0.2">
      <c r="B1438" s="406"/>
      <c r="C1438" s="372"/>
      <c r="D1438" s="372"/>
      <c r="E1438" s="486"/>
      <c r="F1438" s="487"/>
      <c r="G1438" s="486"/>
      <c r="H1438" s="487"/>
      <c r="I1438" s="486"/>
      <c r="J1438" s="487"/>
      <c r="K1438" s="486"/>
      <c r="L1438" s="487"/>
      <c r="M1438" s="486"/>
      <c r="N1438" s="487"/>
      <c r="O1438" s="486"/>
      <c r="P1438" s="487"/>
      <c r="Q1438" s="486"/>
      <c r="R1438" s="487"/>
      <c r="S1438" s="486"/>
      <c r="T1438" s="487"/>
      <c r="U1438" s="486"/>
      <c r="V1438" s="487"/>
      <c r="W1438" s="486"/>
      <c r="X1438" s="487"/>
      <c r="Y1438" s="486"/>
      <c r="Z1438" s="487"/>
      <c r="AA1438" s="402"/>
    </row>
    <row r="1439" spans="2:27" x14ac:dyDescent="0.2">
      <c r="B1439" s="405"/>
      <c r="C1439" s="372"/>
      <c r="D1439" s="372"/>
      <c r="E1439" s="402"/>
      <c r="F1439" s="486"/>
      <c r="G1439" s="487"/>
      <c r="H1439" s="486"/>
      <c r="I1439" s="487"/>
      <c r="J1439" s="486"/>
      <c r="K1439" s="487"/>
      <c r="L1439" s="486"/>
      <c r="M1439" s="487"/>
      <c r="N1439" s="486"/>
      <c r="O1439" s="487"/>
      <c r="P1439" s="486"/>
      <c r="Q1439" s="487"/>
      <c r="R1439" s="486"/>
      <c r="S1439" s="487"/>
      <c r="T1439" s="486"/>
      <c r="U1439" s="487"/>
      <c r="V1439" s="486"/>
      <c r="W1439" s="487"/>
      <c r="X1439" s="486"/>
      <c r="Y1439" s="487"/>
      <c r="Z1439" s="486"/>
      <c r="AA1439" s="487"/>
    </row>
    <row r="1440" spans="2:27" x14ac:dyDescent="0.2">
      <c r="B1440" s="406"/>
      <c r="C1440" s="372"/>
      <c r="D1440" s="372"/>
      <c r="E1440" s="486"/>
      <c r="F1440" s="487"/>
      <c r="G1440" s="486"/>
      <c r="H1440" s="487"/>
      <c r="I1440" s="486"/>
      <c r="J1440" s="487"/>
      <c r="K1440" s="486"/>
      <c r="L1440" s="487"/>
      <c r="M1440" s="486"/>
      <c r="N1440" s="487"/>
      <c r="O1440" s="486"/>
      <c r="P1440" s="487"/>
      <c r="Q1440" s="486"/>
      <c r="R1440" s="487"/>
      <c r="S1440" s="486"/>
      <c r="T1440" s="487"/>
      <c r="U1440" s="486"/>
      <c r="V1440" s="487"/>
      <c r="W1440" s="486"/>
      <c r="X1440" s="487"/>
      <c r="Y1440" s="486"/>
      <c r="Z1440" s="487"/>
      <c r="AA1440" s="402"/>
    </row>
    <row r="1441" spans="2:27" x14ac:dyDescent="0.2">
      <c r="B1441" s="405"/>
      <c r="C1441" s="372"/>
      <c r="D1441" s="372"/>
      <c r="E1441" s="402"/>
      <c r="F1441" s="486"/>
      <c r="G1441" s="487"/>
      <c r="H1441" s="486"/>
      <c r="I1441" s="487"/>
      <c r="J1441" s="486"/>
      <c r="K1441" s="487"/>
      <c r="L1441" s="486"/>
      <c r="M1441" s="487"/>
      <c r="N1441" s="486"/>
      <c r="O1441" s="487"/>
      <c r="P1441" s="486"/>
      <c r="Q1441" s="487"/>
      <c r="R1441" s="486"/>
      <c r="S1441" s="487"/>
      <c r="T1441" s="486"/>
      <c r="U1441" s="487"/>
      <c r="V1441" s="486"/>
      <c r="W1441" s="487"/>
      <c r="X1441" s="486"/>
      <c r="Y1441" s="487"/>
      <c r="Z1441" s="486"/>
      <c r="AA1441" s="487"/>
    </row>
    <row r="1442" spans="2:27" x14ac:dyDescent="0.2">
      <c r="B1442" s="406"/>
      <c r="C1442" s="372"/>
      <c r="D1442" s="372"/>
      <c r="E1442" s="486"/>
      <c r="F1442" s="487"/>
      <c r="G1442" s="486"/>
      <c r="H1442" s="487"/>
      <c r="I1442" s="486"/>
      <c r="J1442" s="487"/>
      <c r="K1442" s="486"/>
      <c r="L1442" s="487"/>
      <c r="M1442" s="486"/>
      <c r="N1442" s="487"/>
      <c r="O1442" s="486"/>
      <c r="P1442" s="487"/>
      <c r="Q1442" s="486"/>
      <c r="R1442" s="487"/>
      <c r="S1442" s="486"/>
      <c r="T1442" s="487"/>
      <c r="U1442" s="486"/>
      <c r="V1442" s="487"/>
      <c r="W1442" s="486"/>
      <c r="X1442" s="487"/>
      <c r="Y1442" s="486"/>
      <c r="Z1442" s="487"/>
      <c r="AA1442" s="402"/>
    </row>
    <row r="1443" spans="2:27" x14ac:dyDescent="0.2">
      <c r="B1443" s="405"/>
      <c r="C1443" s="372"/>
      <c r="D1443" s="372"/>
      <c r="E1443" s="402"/>
      <c r="F1443" s="486"/>
      <c r="G1443" s="487"/>
      <c r="H1443" s="486"/>
      <c r="I1443" s="487"/>
      <c r="J1443" s="486"/>
      <c r="K1443" s="487"/>
      <c r="L1443" s="486"/>
      <c r="M1443" s="487"/>
      <c r="N1443" s="486"/>
      <c r="O1443" s="487"/>
      <c r="P1443" s="486"/>
      <c r="Q1443" s="487"/>
      <c r="R1443" s="486"/>
      <c r="S1443" s="487"/>
      <c r="T1443" s="486"/>
      <c r="U1443" s="487"/>
      <c r="V1443" s="486"/>
      <c r="W1443" s="487"/>
      <c r="X1443" s="486"/>
      <c r="Y1443" s="487"/>
      <c r="Z1443" s="486"/>
      <c r="AA1443" s="487"/>
    </row>
    <row r="1444" spans="2:27" x14ac:dyDescent="0.2">
      <c r="B1444" s="406"/>
      <c r="C1444" s="372"/>
      <c r="D1444" s="372"/>
      <c r="E1444" s="486"/>
      <c r="F1444" s="487"/>
      <c r="G1444" s="486"/>
      <c r="H1444" s="487"/>
      <c r="I1444" s="486"/>
      <c r="J1444" s="487"/>
      <c r="K1444" s="486"/>
      <c r="L1444" s="487"/>
      <c r="M1444" s="486"/>
      <c r="N1444" s="487"/>
      <c r="O1444" s="486"/>
      <c r="P1444" s="487"/>
      <c r="Q1444" s="486"/>
      <c r="R1444" s="487"/>
      <c r="S1444" s="486"/>
      <c r="T1444" s="487"/>
      <c r="U1444" s="486"/>
      <c r="V1444" s="487"/>
      <c r="W1444" s="486"/>
      <c r="X1444" s="487"/>
      <c r="Y1444" s="486"/>
      <c r="Z1444" s="487"/>
      <c r="AA1444" s="402"/>
    </row>
    <row r="1445" spans="2:27" x14ac:dyDescent="0.2">
      <c r="B1445" s="405"/>
      <c r="C1445" s="372"/>
      <c r="D1445" s="372"/>
      <c r="E1445" s="402"/>
      <c r="F1445" s="486"/>
      <c r="G1445" s="487"/>
      <c r="H1445" s="486"/>
      <c r="I1445" s="487"/>
      <c r="J1445" s="486"/>
      <c r="K1445" s="487"/>
      <c r="L1445" s="486"/>
      <c r="M1445" s="487"/>
      <c r="N1445" s="486"/>
      <c r="O1445" s="487"/>
      <c r="P1445" s="486"/>
      <c r="Q1445" s="487"/>
      <c r="R1445" s="486"/>
      <c r="S1445" s="487"/>
      <c r="T1445" s="486"/>
      <c r="U1445" s="487"/>
      <c r="V1445" s="486"/>
      <c r="W1445" s="487"/>
      <c r="X1445" s="486"/>
      <c r="Y1445" s="487"/>
      <c r="Z1445" s="486"/>
      <c r="AA1445" s="487"/>
    </row>
    <row r="1446" spans="2:27" x14ac:dyDescent="0.2">
      <c r="B1446" s="406"/>
      <c r="C1446" s="372"/>
      <c r="D1446" s="372"/>
      <c r="E1446" s="486"/>
      <c r="F1446" s="487"/>
      <c r="G1446" s="486"/>
      <c r="H1446" s="487"/>
      <c r="I1446" s="486"/>
      <c r="J1446" s="487"/>
      <c r="K1446" s="486"/>
      <c r="L1446" s="487"/>
      <c r="M1446" s="486"/>
      <c r="N1446" s="487"/>
      <c r="O1446" s="486"/>
      <c r="P1446" s="487"/>
      <c r="Q1446" s="486"/>
      <c r="R1446" s="487"/>
      <c r="S1446" s="486"/>
      <c r="T1446" s="487"/>
      <c r="U1446" s="486"/>
      <c r="V1446" s="487"/>
      <c r="W1446" s="486"/>
      <c r="X1446" s="487"/>
      <c r="Y1446" s="486"/>
      <c r="Z1446" s="487"/>
      <c r="AA1446" s="402"/>
    </row>
    <row r="1447" spans="2:27" x14ac:dyDescent="0.2">
      <c r="B1447" s="405"/>
      <c r="C1447" s="372"/>
      <c r="D1447" s="372"/>
      <c r="E1447" s="402"/>
      <c r="F1447" s="486"/>
      <c r="G1447" s="487"/>
      <c r="H1447" s="486"/>
      <c r="I1447" s="487"/>
      <c r="J1447" s="486"/>
      <c r="K1447" s="487"/>
      <c r="L1447" s="486"/>
      <c r="M1447" s="487"/>
      <c r="N1447" s="486"/>
      <c r="O1447" s="487"/>
      <c r="P1447" s="486"/>
      <c r="Q1447" s="487"/>
      <c r="R1447" s="486"/>
      <c r="S1447" s="487"/>
      <c r="T1447" s="486"/>
      <c r="U1447" s="487"/>
      <c r="V1447" s="486"/>
      <c r="W1447" s="487"/>
      <c r="X1447" s="486"/>
      <c r="Y1447" s="487"/>
      <c r="Z1447" s="486"/>
      <c r="AA1447" s="487"/>
    </row>
    <row r="1448" spans="2:27" x14ac:dyDescent="0.2">
      <c r="B1448" s="406"/>
      <c r="C1448" s="372"/>
      <c r="D1448" s="372"/>
      <c r="E1448" s="486"/>
      <c r="F1448" s="487"/>
      <c r="G1448" s="486"/>
      <c r="H1448" s="487"/>
      <c r="I1448" s="486"/>
      <c r="J1448" s="487"/>
      <c r="K1448" s="486"/>
      <c r="L1448" s="487"/>
      <c r="M1448" s="486"/>
      <c r="N1448" s="487"/>
      <c r="O1448" s="486"/>
      <c r="P1448" s="487"/>
      <c r="Q1448" s="486"/>
      <c r="R1448" s="487"/>
      <c r="S1448" s="486"/>
      <c r="T1448" s="487"/>
      <c r="U1448" s="486"/>
      <c r="V1448" s="487"/>
      <c r="W1448" s="486"/>
      <c r="X1448" s="487"/>
      <c r="Y1448" s="486"/>
      <c r="Z1448" s="487"/>
      <c r="AA1448" s="402"/>
    </row>
    <row r="1449" spans="2:27" x14ac:dyDescent="0.2">
      <c r="B1449" s="405"/>
      <c r="C1449" s="372"/>
      <c r="D1449" s="372"/>
      <c r="E1449" s="402"/>
      <c r="F1449" s="486"/>
      <c r="G1449" s="487"/>
      <c r="H1449" s="486"/>
      <c r="I1449" s="487"/>
      <c r="J1449" s="486"/>
      <c r="K1449" s="487"/>
      <c r="L1449" s="486"/>
      <c r="M1449" s="487"/>
      <c r="N1449" s="486"/>
      <c r="O1449" s="487"/>
      <c r="P1449" s="486"/>
      <c r="Q1449" s="487"/>
      <c r="R1449" s="486"/>
      <c r="S1449" s="487"/>
      <c r="T1449" s="486"/>
      <c r="U1449" s="487"/>
      <c r="V1449" s="486"/>
      <c r="W1449" s="487"/>
      <c r="X1449" s="486"/>
      <c r="Y1449" s="487"/>
      <c r="Z1449" s="486"/>
      <c r="AA1449" s="487"/>
    </row>
    <row r="1450" spans="2:27" x14ac:dyDescent="0.2">
      <c r="B1450" s="406"/>
      <c r="C1450" s="372"/>
      <c r="D1450" s="372"/>
      <c r="E1450" s="486"/>
      <c r="F1450" s="487"/>
      <c r="G1450" s="486"/>
      <c r="H1450" s="487"/>
      <c r="I1450" s="486"/>
      <c r="J1450" s="487"/>
      <c r="K1450" s="486"/>
      <c r="L1450" s="487"/>
      <c r="M1450" s="486"/>
      <c r="N1450" s="487"/>
      <c r="O1450" s="486"/>
      <c r="P1450" s="487"/>
      <c r="Q1450" s="486"/>
      <c r="R1450" s="487"/>
      <c r="S1450" s="486"/>
      <c r="T1450" s="487"/>
      <c r="U1450" s="486"/>
      <c r="V1450" s="487"/>
      <c r="W1450" s="486"/>
      <c r="X1450" s="487"/>
      <c r="Y1450" s="486"/>
      <c r="Z1450" s="487"/>
      <c r="AA1450" s="402"/>
    </row>
    <row r="1451" spans="2:27" x14ac:dyDescent="0.2">
      <c r="B1451" s="405"/>
      <c r="C1451" s="372"/>
      <c r="D1451" s="372"/>
      <c r="E1451" s="402"/>
      <c r="F1451" s="486"/>
      <c r="G1451" s="487"/>
      <c r="H1451" s="486"/>
      <c r="I1451" s="487"/>
      <c r="J1451" s="486"/>
      <c r="K1451" s="487"/>
      <c r="L1451" s="486"/>
      <c r="M1451" s="487"/>
      <c r="N1451" s="486"/>
      <c r="O1451" s="487"/>
      <c r="P1451" s="486"/>
      <c r="Q1451" s="487"/>
      <c r="R1451" s="486"/>
      <c r="S1451" s="487"/>
      <c r="T1451" s="486"/>
      <c r="U1451" s="487"/>
      <c r="V1451" s="486"/>
      <c r="W1451" s="487"/>
      <c r="X1451" s="486"/>
      <c r="Y1451" s="487"/>
      <c r="Z1451" s="486"/>
      <c r="AA1451" s="487"/>
    </row>
    <row r="1452" spans="2:27" x14ac:dyDescent="0.2">
      <c r="B1452" s="406"/>
      <c r="C1452" s="372"/>
      <c r="D1452" s="372"/>
      <c r="E1452" s="486"/>
      <c r="F1452" s="487"/>
      <c r="G1452" s="486"/>
      <c r="H1452" s="487"/>
      <c r="I1452" s="486"/>
      <c r="J1452" s="487"/>
      <c r="K1452" s="486"/>
      <c r="L1452" s="487"/>
      <c r="M1452" s="486"/>
      <c r="N1452" s="487"/>
      <c r="O1452" s="486"/>
      <c r="P1452" s="487"/>
      <c r="Q1452" s="486"/>
      <c r="R1452" s="487"/>
      <c r="S1452" s="486"/>
      <c r="T1452" s="487"/>
      <c r="U1452" s="486"/>
      <c r="V1452" s="487"/>
      <c r="W1452" s="486"/>
      <c r="X1452" s="487"/>
      <c r="Y1452" s="486"/>
      <c r="Z1452" s="487"/>
      <c r="AA1452" s="402"/>
    </row>
    <row r="1453" spans="2:27" x14ac:dyDescent="0.2">
      <c r="B1453" s="405"/>
      <c r="C1453" s="372"/>
      <c r="D1453" s="372"/>
      <c r="E1453" s="402"/>
      <c r="F1453" s="486"/>
      <c r="G1453" s="487"/>
      <c r="H1453" s="486"/>
      <c r="I1453" s="487"/>
      <c r="J1453" s="486"/>
      <c r="K1453" s="487"/>
      <c r="L1453" s="486"/>
      <c r="M1453" s="487"/>
      <c r="N1453" s="486"/>
      <c r="O1453" s="487"/>
      <c r="P1453" s="486"/>
      <c r="Q1453" s="487"/>
      <c r="R1453" s="486"/>
      <c r="S1453" s="487"/>
      <c r="T1453" s="486"/>
      <c r="U1453" s="487"/>
      <c r="V1453" s="486"/>
      <c r="W1453" s="487"/>
      <c r="X1453" s="486"/>
      <c r="Y1453" s="487"/>
      <c r="Z1453" s="486"/>
      <c r="AA1453" s="487"/>
    </row>
    <row r="1454" spans="2:27" x14ac:dyDescent="0.2">
      <c r="B1454" s="406"/>
      <c r="C1454" s="372"/>
      <c r="D1454" s="372"/>
      <c r="E1454" s="486"/>
      <c r="F1454" s="487"/>
      <c r="G1454" s="486"/>
      <c r="H1454" s="487"/>
      <c r="I1454" s="486"/>
      <c r="J1454" s="487"/>
      <c r="K1454" s="486"/>
      <c r="L1454" s="487"/>
      <c r="M1454" s="486"/>
      <c r="N1454" s="487"/>
      <c r="O1454" s="486"/>
      <c r="P1454" s="487"/>
      <c r="Q1454" s="486"/>
      <c r="R1454" s="487"/>
      <c r="S1454" s="486"/>
      <c r="T1454" s="487"/>
      <c r="U1454" s="486"/>
      <c r="V1454" s="487"/>
      <c r="W1454" s="486"/>
      <c r="X1454" s="487"/>
      <c r="Y1454" s="486"/>
      <c r="Z1454" s="487"/>
      <c r="AA1454" s="402"/>
    </row>
    <row r="1455" spans="2:27" x14ac:dyDescent="0.2">
      <c r="B1455" s="405"/>
      <c r="C1455" s="372"/>
      <c r="D1455" s="372"/>
      <c r="E1455" s="402"/>
      <c r="F1455" s="486"/>
      <c r="G1455" s="487"/>
      <c r="H1455" s="486"/>
      <c r="I1455" s="487"/>
      <c r="J1455" s="486"/>
      <c r="K1455" s="487"/>
      <c r="L1455" s="486"/>
      <c r="M1455" s="487"/>
      <c r="N1455" s="486"/>
      <c r="O1455" s="487"/>
      <c r="P1455" s="486"/>
      <c r="Q1455" s="487"/>
      <c r="R1455" s="486"/>
      <c r="S1455" s="487"/>
      <c r="T1455" s="486"/>
      <c r="U1455" s="487"/>
      <c r="V1455" s="486"/>
      <c r="W1455" s="487"/>
      <c r="X1455" s="486"/>
      <c r="Y1455" s="487"/>
      <c r="Z1455" s="486"/>
      <c r="AA1455" s="487"/>
    </row>
    <row r="1456" spans="2:27" x14ac:dyDescent="0.2">
      <c r="B1456" s="406"/>
      <c r="C1456" s="372"/>
      <c r="D1456" s="372"/>
      <c r="E1456" s="486"/>
      <c r="F1456" s="487"/>
      <c r="G1456" s="486"/>
      <c r="H1456" s="487"/>
      <c r="I1456" s="486"/>
      <c r="J1456" s="487"/>
      <c r="K1456" s="486"/>
      <c r="L1456" s="487"/>
      <c r="M1456" s="486"/>
      <c r="N1456" s="487"/>
      <c r="O1456" s="486"/>
      <c r="P1456" s="487"/>
      <c r="Q1456" s="486"/>
      <c r="R1456" s="487"/>
      <c r="S1456" s="486"/>
      <c r="T1456" s="487"/>
      <c r="U1456" s="486"/>
      <c r="V1456" s="487"/>
      <c r="W1456" s="486"/>
      <c r="X1456" s="487"/>
      <c r="Y1456" s="486"/>
      <c r="Z1456" s="487"/>
      <c r="AA1456" s="402"/>
    </row>
    <row r="1457" spans="2:27" x14ac:dyDescent="0.2">
      <c r="B1457" s="405"/>
      <c r="C1457" s="372"/>
      <c r="D1457" s="372"/>
      <c r="E1457" s="402"/>
      <c r="F1457" s="486"/>
      <c r="G1457" s="487"/>
      <c r="H1457" s="486"/>
      <c r="I1457" s="487"/>
      <c r="J1457" s="486"/>
      <c r="K1457" s="487"/>
      <c r="L1457" s="486"/>
      <c r="M1457" s="487"/>
      <c r="N1457" s="486"/>
      <c r="O1457" s="487"/>
      <c r="P1457" s="486"/>
      <c r="Q1457" s="487"/>
      <c r="R1457" s="486"/>
      <c r="S1457" s="487"/>
      <c r="T1457" s="486"/>
      <c r="U1457" s="487"/>
      <c r="V1457" s="486"/>
      <c r="W1457" s="487"/>
      <c r="X1457" s="486"/>
      <c r="Y1457" s="487"/>
      <c r="Z1457" s="486"/>
      <c r="AA1457" s="487"/>
    </row>
    <row r="1458" spans="2:27" x14ac:dyDescent="0.2">
      <c r="B1458" s="406"/>
      <c r="C1458" s="372"/>
      <c r="D1458" s="372"/>
      <c r="E1458" s="486"/>
      <c r="F1458" s="487"/>
      <c r="G1458" s="486"/>
      <c r="H1458" s="487"/>
      <c r="I1458" s="486"/>
      <c r="J1458" s="487"/>
      <c r="K1458" s="486"/>
      <c r="L1458" s="487"/>
      <c r="M1458" s="486"/>
      <c r="N1458" s="487"/>
      <c r="O1458" s="486"/>
      <c r="P1458" s="487"/>
      <c r="Q1458" s="486"/>
      <c r="R1458" s="487"/>
      <c r="S1458" s="486"/>
      <c r="T1458" s="487"/>
      <c r="U1458" s="486"/>
      <c r="V1458" s="487"/>
      <c r="W1458" s="486"/>
      <c r="X1458" s="487"/>
      <c r="Y1458" s="486"/>
      <c r="Z1458" s="487"/>
      <c r="AA1458" s="402"/>
    </row>
    <row r="1459" spans="2:27" x14ac:dyDescent="0.2">
      <c r="B1459" s="405"/>
      <c r="C1459" s="372"/>
      <c r="D1459" s="372"/>
      <c r="E1459" s="402"/>
      <c r="F1459" s="486"/>
      <c r="G1459" s="487"/>
      <c r="H1459" s="486"/>
      <c r="I1459" s="487"/>
      <c r="J1459" s="486"/>
      <c r="K1459" s="487"/>
      <c r="L1459" s="486"/>
      <c r="M1459" s="487"/>
      <c r="N1459" s="486"/>
      <c r="O1459" s="487"/>
      <c r="P1459" s="486"/>
      <c r="Q1459" s="487"/>
      <c r="R1459" s="486"/>
      <c r="S1459" s="487"/>
      <c r="T1459" s="486"/>
      <c r="U1459" s="487"/>
      <c r="V1459" s="486"/>
      <c r="W1459" s="487"/>
      <c r="X1459" s="486"/>
      <c r="Y1459" s="487"/>
      <c r="Z1459" s="486"/>
      <c r="AA1459" s="487"/>
    </row>
    <row r="1460" spans="2:27" x14ac:dyDescent="0.2">
      <c r="B1460" s="406"/>
      <c r="C1460" s="372"/>
      <c r="D1460" s="372"/>
      <c r="E1460" s="486"/>
      <c r="F1460" s="487"/>
      <c r="G1460" s="486"/>
      <c r="H1460" s="487"/>
      <c r="I1460" s="486"/>
      <c r="J1460" s="487"/>
      <c r="K1460" s="486"/>
      <c r="L1460" s="487"/>
      <c r="M1460" s="486"/>
      <c r="N1460" s="487"/>
      <c r="O1460" s="486"/>
      <c r="P1460" s="487"/>
      <c r="Q1460" s="486"/>
      <c r="R1460" s="487"/>
      <c r="S1460" s="486"/>
      <c r="T1460" s="487"/>
      <c r="U1460" s="486"/>
      <c r="V1460" s="487"/>
      <c r="W1460" s="486"/>
      <c r="X1460" s="487"/>
      <c r="Y1460" s="486"/>
      <c r="Z1460" s="487"/>
      <c r="AA1460" s="402"/>
    </row>
    <row r="1461" spans="2:27" x14ac:dyDescent="0.2">
      <c r="B1461" s="405"/>
      <c r="C1461" s="372"/>
      <c r="D1461" s="372"/>
      <c r="E1461" s="402"/>
      <c r="F1461" s="486"/>
      <c r="G1461" s="487"/>
      <c r="H1461" s="486"/>
      <c r="I1461" s="487"/>
      <c r="J1461" s="486"/>
      <c r="K1461" s="487"/>
      <c r="L1461" s="486"/>
      <c r="M1461" s="487"/>
      <c r="N1461" s="486"/>
      <c r="O1461" s="487"/>
      <c r="P1461" s="486"/>
      <c r="Q1461" s="487"/>
      <c r="R1461" s="486"/>
      <c r="S1461" s="487"/>
      <c r="T1461" s="486"/>
      <c r="U1461" s="487"/>
      <c r="V1461" s="486"/>
      <c r="W1461" s="487"/>
      <c r="X1461" s="486"/>
      <c r="Y1461" s="487"/>
      <c r="Z1461" s="486"/>
      <c r="AA1461" s="487"/>
    </row>
    <row r="1462" spans="2:27" x14ac:dyDescent="0.2">
      <c r="B1462" s="406"/>
      <c r="C1462" s="372"/>
      <c r="D1462" s="372"/>
      <c r="E1462" s="486"/>
      <c r="F1462" s="487"/>
      <c r="G1462" s="486"/>
      <c r="H1462" s="487"/>
      <c r="I1462" s="486"/>
      <c r="J1462" s="487"/>
      <c r="K1462" s="486"/>
      <c r="L1462" s="487"/>
      <c r="M1462" s="486"/>
      <c r="N1462" s="487"/>
      <c r="O1462" s="486"/>
      <c r="P1462" s="487"/>
      <c r="Q1462" s="486"/>
      <c r="R1462" s="487"/>
      <c r="S1462" s="486"/>
      <c r="T1462" s="487"/>
      <c r="U1462" s="486"/>
      <c r="V1462" s="487"/>
      <c r="W1462" s="486"/>
      <c r="X1462" s="487"/>
      <c r="Y1462" s="486"/>
      <c r="Z1462" s="487"/>
      <c r="AA1462" s="402"/>
    </row>
    <row r="1463" spans="2:27" x14ac:dyDescent="0.2">
      <c r="B1463" s="405"/>
      <c r="C1463" s="372"/>
      <c r="D1463" s="372"/>
      <c r="E1463" s="402"/>
      <c r="F1463" s="486"/>
      <c r="G1463" s="487"/>
      <c r="H1463" s="486"/>
      <c r="I1463" s="487"/>
      <c r="J1463" s="486"/>
      <c r="K1463" s="487"/>
      <c r="L1463" s="486"/>
      <c r="M1463" s="487"/>
      <c r="N1463" s="486"/>
      <c r="O1463" s="487"/>
      <c r="P1463" s="486"/>
      <c r="Q1463" s="487"/>
      <c r="R1463" s="486"/>
      <c r="S1463" s="487"/>
      <c r="T1463" s="486"/>
      <c r="U1463" s="487"/>
      <c r="V1463" s="486"/>
      <c r="W1463" s="487"/>
      <c r="X1463" s="486"/>
      <c r="Y1463" s="487"/>
      <c r="Z1463" s="486"/>
      <c r="AA1463" s="487"/>
    </row>
    <row r="1464" spans="2:27" x14ac:dyDescent="0.2">
      <c r="B1464" s="406"/>
      <c r="C1464" s="372"/>
      <c r="D1464" s="372"/>
      <c r="E1464" s="486"/>
      <c r="F1464" s="487"/>
      <c r="G1464" s="486"/>
      <c r="H1464" s="487"/>
      <c r="I1464" s="486"/>
      <c r="J1464" s="487"/>
      <c r="K1464" s="486"/>
      <c r="L1464" s="487"/>
      <c r="M1464" s="486"/>
      <c r="N1464" s="487"/>
      <c r="O1464" s="486"/>
      <c r="P1464" s="487"/>
      <c r="Q1464" s="486"/>
      <c r="R1464" s="487"/>
      <c r="S1464" s="486"/>
      <c r="T1464" s="487"/>
      <c r="U1464" s="486"/>
      <c r="V1464" s="487"/>
      <c r="W1464" s="486"/>
      <c r="X1464" s="487"/>
      <c r="Y1464" s="486"/>
      <c r="Z1464" s="487"/>
      <c r="AA1464" s="402"/>
    </row>
    <row r="1465" spans="2:27" x14ac:dyDescent="0.2">
      <c r="B1465" s="405"/>
      <c r="C1465" s="372"/>
      <c r="D1465" s="372"/>
      <c r="E1465" s="402"/>
      <c r="F1465" s="486"/>
      <c r="G1465" s="487"/>
      <c r="H1465" s="486"/>
      <c r="I1465" s="487"/>
      <c r="J1465" s="486"/>
      <c r="K1465" s="487"/>
      <c r="L1465" s="486"/>
      <c r="M1465" s="487"/>
      <c r="N1465" s="486"/>
      <c r="O1465" s="487"/>
      <c r="P1465" s="486"/>
      <c r="Q1465" s="487"/>
      <c r="R1465" s="486"/>
      <c r="S1465" s="487"/>
      <c r="T1465" s="486"/>
      <c r="U1465" s="487"/>
      <c r="V1465" s="486"/>
      <c r="W1465" s="487"/>
      <c r="X1465" s="486"/>
      <c r="Y1465" s="487"/>
      <c r="Z1465" s="486"/>
      <c r="AA1465" s="487"/>
    </row>
    <row r="1466" spans="2:27" x14ac:dyDescent="0.2">
      <c r="B1466" s="406"/>
      <c r="C1466" s="372"/>
      <c r="D1466" s="372"/>
      <c r="E1466" s="486"/>
      <c r="F1466" s="487"/>
      <c r="G1466" s="486"/>
      <c r="H1466" s="487"/>
      <c r="I1466" s="486"/>
      <c r="J1466" s="487"/>
      <c r="K1466" s="486"/>
      <c r="L1466" s="487"/>
      <c r="M1466" s="486"/>
      <c r="N1466" s="487"/>
      <c r="O1466" s="486"/>
      <c r="P1466" s="487"/>
      <c r="Q1466" s="486"/>
      <c r="R1466" s="487"/>
      <c r="S1466" s="486"/>
      <c r="T1466" s="487"/>
      <c r="U1466" s="486"/>
      <c r="V1466" s="487"/>
      <c r="W1466" s="486"/>
      <c r="X1466" s="487"/>
      <c r="Y1466" s="486"/>
      <c r="Z1466" s="487"/>
      <c r="AA1466" s="402"/>
    </row>
    <row r="1467" spans="2:27" x14ac:dyDescent="0.2">
      <c r="B1467" s="405"/>
      <c r="C1467" s="372"/>
      <c r="D1467" s="372"/>
      <c r="E1467" s="402"/>
      <c r="F1467" s="486"/>
      <c r="G1467" s="487"/>
      <c r="H1467" s="486"/>
      <c r="I1467" s="487"/>
      <c r="J1467" s="486"/>
      <c r="K1467" s="487"/>
      <c r="L1467" s="486"/>
      <c r="M1467" s="487"/>
      <c r="N1467" s="486"/>
      <c r="O1467" s="487"/>
      <c r="P1467" s="486"/>
      <c r="Q1467" s="487"/>
      <c r="R1467" s="486"/>
      <c r="S1467" s="487"/>
      <c r="T1467" s="486"/>
      <c r="U1467" s="487"/>
      <c r="V1467" s="486"/>
      <c r="W1467" s="487"/>
      <c r="X1467" s="486"/>
      <c r="Y1467" s="487"/>
      <c r="Z1467" s="486"/>
      <c r="AA1467" s="487"/>
    </row>
    <row r="1468" spans="2:27" x14ac:dyDescent="0.2">
      <c r="B1468" s="406"/>
      <c r="C1468" s="372"/>
      <c r="D1468" s="372"/>
      <c r="E1468" s="486"/>
      <c r="F1468" s="487"/>
      <c r="G1468" s="486"/>
      <c r="H1468" s="487"/>
      <c r="I1468" s="486"/>
      <c r="J1468" s="487"/>
      <c r="K1468" s="486"/>
      <c r="L1468" s="487"/>
      <c r="M1468" s="486"/>
      <c r="N1468" s="487"/>
      <c r="O1468" s="486"/>
      <c r="P1468" s="487"/>
      <c r="Q1468" s="486"/>
      <c r="R1468" s="487"/>
      <c r="S1468" s="486"/>
      <c r="T1468" s="487"/>
      <c r="U1468" s="486"/>
      <c r="V1468" s="487"/>
      <c r="W1468" s="486"/>
      <c r="X1468" s="487"/>
      <c r="Y1468" s="486"/>
      <c r="Z1468" s="487"/>
      <c r="AA1468" s="402"/>
    </row>
    <row r="1469" spans="2:27" x14ac:dyDescent="0.2">
      <c r="B1469" s="405"/>
      <c r="C1469" s="372"/>
      <c r="D1469" s="372"/>
      <c r="E1469" s="402"/>
      <c r="F1469" s="486"/>
      <c r="G1469" s="487"/>
      <c r="H1469" s="486"/>
      <c r="I1469" s="487"/>
      <c r="J1469" s="486"/>
      <c r="K1469" s="487"/>
      <c r="L1469" s="486"/>
      <c r="M1469" s="487"/>
      <c r="N1469" s="486"/>
      <c r="O1469" s="487"/>
      <c r="P1469" s="486"/>
      <c r="Q1469" s="487"/>
      <c r="R1469" s="486"/>
      <c r="S1469" s="487"/>
      <c r="T1469" s="486"/>
      <c r="U1469" s="487"/>
      <c r="V1469" s="486"/>
      <c r="W1469" s="487"/>
      <c r="X1469" s="486"/>
      <c r="Y1469" s="487"/>
      <c r="Z1469" s="486"/>
      <c r="AA1469" s="487"/>
    </row>
    <row r="1470" spans="2:27" x14ac:dyDescent="0.2">
      <c r="B1470" s="406"/>
      <c r="C1470" s="372"/>
      <c r="D1470" s="372"/>
      <c r="E1470" s="486"/>
      <c r="F1470" s="487"/>
      <c r="G1470" s="486"/>
      <c r="H1470" s="487"/>
      <c r="I1470" s="486"/>
      <c r="J1470" s="487"/>
      <c r="K1470" s="486"/>
      <c r="L1470" s="487"/>
      <c r="M1470" s="486"/>
      <c r="N1470" s="487"/>
      <c r="O1470" s="486"/>
      <c r="P1470" s="487"/>
      <c r="Q1470" s="486"/>
      <c r="R1470" s="487"/>
      <c r="S1470" s="486"/>
      <c r="T1470" s="487"/>
      <c r="U1470" s="486"/>
      <c r="V1470" s="487"/>
      <c r="W1470" s="486"/>
      <c r="X1470" s="487"/>
      <c r="Y1470" s="486"/>
      <c r="Z1470" s="487"/>
      <c r="AA1470" s="402"/>
    </row>
    <row r="1471" spans="2:27" x14ac:dyDescent="0.2">
      <c r="B1471" s="405"/>
      <c r="C1471" s="372"/>
      <c r="D1471" s="372"/>
      <c r="E1471" s="402"/>
      <c r="F1471" s="486"/>
      <c r="G1471" s="487"/>
      <c r="H1471" s="486"/>
      <c r="I1471" s="487"/>
      <c r="J1471" s="486"/>
      <c r="K1471" s="487"/>
      <c r="L1471" s="486"/>
      <c r="M1471" s="487"/>
      <c r="N1471" s="486"/>
      <c r="O1471" s="487"/>
      <c r="P1471" s="486"/>
      <c r="Q1471" s="487"/>
      <c r="R1471" s="486"/>
      <c r="S1471" s="487"/>
      <c r="T1471" s="486"/>
      <c r="U1471" s="487"/>
      <c r="V1471" s="486"/>
      <c r="W1471" s="487"/>
      <c r="X1471" s="486"/>
      <c r="Y1471" s="487"/>
      <c r="Z1471" s="486"/>
      <c r="AA1471" s="487"/>
    </row>
    <row r="1472" spans="2:27" x14ac:dyDescent="0.2">
      <c r="B1472" s="406"/>
      <c r="C1472" s="372"/>
      <c r="D1472" s="372"/>
      <c r="E1472" s="486"/>
      <c r="F1472" s="487"/>
      <c r="G1472" s="486"/>
      <c r="H1472" s="487"/>
      <c r="I1472" s="486"/>
      <c r="J1472" s="487"/>
      <c r="K1472" s="486"/>
      <c r="L1472" s="487"/>
      <c r="M1472" s="486"/>
      <c r="N1472" s="487"/>
      <c r="O1472" s="486"/>
      <c r="P1472" s="487"/>
      <c r="Q1472" s="486"/>
      <c r="R1472" s="487"/>
      <c r="S1472" s="486"/>
      <c r="T1472" s="487"/>
      <c r="U1472" s="486"/>
      <c r="V1472" s="487"/>
      <c r="W1472" s="486"/>
      <c r="X1472" s="487"/>
      <c r="Y1472" s="486"/>
      <c r="Z1472" s="487"/>
      <c r="AA1472" s="402"/>
    </row>
    <row r="1473" spans="2:27" x14ac:dyDescent="0.2">
      <c r="B1473" s="405"/>
      <c r="C1473" s="372"/>
      <c r="D1473" s="372"/>
      <c r="E1473" s="402"/>
      <c r="F1473" s="486"/>
      <c r="G1473" s="487"/>
      <c r="H1473" s="486"/>
      <c r="I1473" s="487"/>
      <c r="J1473" s="486"/>
      <c r="K1473" s="487"/>
      <c r="L1473" s="486"/>
      <c r="M1473" s="487"/>
      <c r="N1473" s="486"/>
      <c r="O1473" s="487"/>
      <c r="P1473" s="486"/>
      <c r="Q1473" s="487"/>
      <c r="R1473" s="486"/>
      <c r="S1473" s="487"/>
      <c r="T1473" s="486"/>
      <c r="U1473" s="487"/>
      <c r="V1473" s="486"/>
      <c r="W1473" s="487"/>
      <c r="X1473" s="486"/>
      <c r="Y1473" s="487"/>
      <c r="Z1473" s="486"/>
      <c r="AA1473" s="487"/>
    </row>
    <row r="1474" spans="2:27" x14ac:dyDescent="0.2">
      <c r="B1474" s="406"/>
      <c r="C1474" s="372"/>
      <c r="D1474" s="372"/>
      <c r="E1474" s="486"/>
      <c r="F1474" s="487"/>
      <c r="G1474" s="486"/>
      <c r="H1474" s="487"/>
      <c r="I1474" s="486"/>
      <c r="J1474" s="487"/>
      <c r="K1474" s="486"/>
      <c r="L1474" s="487"/>
      <c r="M1474" s="486"/>
      <c r="N1474" s="487"/>
      <c r="O1474" s="486"/>
      <c r="P1474" s="487"/>
      <c r="Q1474" s="486"/>
      <c r="R1474" s="487"/>
      <c r="S1474" s="486"/>
      <c r="T1474" s="487"/>
      <c r="U1474" s="486"/>
      <c r="V1474" s="487"/>
      <c r="W1474" s="486"/>
      <c r="X1474" s="487"/>
      <c r="Y1474" s="486"/>
      <c r="Z1474" s="487"/>
      <c r="AA1474" s="402"/>
    </row>
    <row r="1475" spans="2:27" x14ac:dyDescent="0.2">
      <c r="B1475" s="405"/>
      <c r="C1475" s="372"/>
      <c r="D1475" s="372"/>
      <c r="E1475" s="402"/>
      <c r="F1475" s="486"/>
      <c r="G1475" s="487"/>
      <c r="H1475" s="486"/>
      <c r="I1475" s="487"/>
      <c r="J1475" s="486"/>
      <c r="K1475" s="487"/>
      <c r="L1475" s="486"/>
      <c r="M1475" s="487"/>
      <c r="N1475" s="486"/>
      <c r="O1475" s="487"/>
      <c r="P1475" s="486"/>
      <c r="Q1475" s="487"/>
      <c r="R1475" s="486"/>
      <c r="S1475" s="487"/>
      <c r="T1475" s="486"/>
      <c r="U1475" s="487"/>
      <c r="V1475" s="486"/>
      <c r="W1475" s="487"/>
      <c r="X1475" s="486"/>
      <c r="Y1475" s="487"/>
      <c r="Z1475" s="486"/>
      <c r="AA1475" s="487"/>
    </row>
    <row r="1476" spans="2:27" x14ac:dyDescent="0.2">
      <c r="B1476" s="406"/>
      <c r="C1476" s="372"/>
      <c r="D1476" s="372"/>
      <c r="E1476" s="486"/>
      <c r="F1476" s="487"/>
      <c r="G1476" s="486"/>
      <c r="H1476" s="487"/>
      <c r="I1476" s="486"/>
      <c r="J1476" s="487"/>
      <c r="K1476" s="486"/>
      <c r="L1476" s="487"/>
      <c r="M1476" s="486"/>
      <c r="N1476" s="487"/>
      <c r="O1476" s="486"/>
      <c r="P1476" s="487"/>
      <c r="Q1476" s="486"/>
      <c r="R1476" s="487"/>
      <c r="S1476" s="486"/>
      <c r="T1476" s="487"/>
      <c r="U1476" s="486"/>
      <c r="V1476" s="487"/>
      <c r="W1476" s="486"/>
      <c r="X1476" s="487"/>
      <c r="Y1476" s="486"/>
      <c r="Z1476" s="487"/>
      <c r="AA1476" s="402"/>
    </row>
    <row r="1477" spans="2:27" x14ac:dyDescent="0.2">
      <c r="B1477" s="405"/>
      <c r="C1477" s="372"/>
      <c r="D1477" s="372"/>
      <c r="E1477" s="402"/>
      <c r="F1477" s="486"/>
      <c r="G1477" s="487"/>
      <c r="H1477" s="486"/>
      <c r="I1477" s="487"/>
      <c r="J1477" s="486"/>
      <c r="K1477" s="487"/>
      <c r="L1477" s="486"/>
      <c r="M1477" s="487"/>
      <c r="N1477" s="486"/>
      <c r="O1477" s="487"/>
      <c r="P1477" s="486"/>
      <c r="Q1477" s="487"/>
      <c r="R1477" s="486"/>
      <c r="S1477" s="487"/>
      <c r="T1477" s="486"/>
      <c r="U1477" s="487"/>
      <c r="V1477" s="486"/>
      <c r="W1477" s="487"/>
      <c r="X1477" s="486"/>
      <c r="Y1477" s="487"/>
      <c r="Z1477" s="486"/>
      <c r="AA1477" s="487"/>
    </row>
    <row r="1478" spans="2:27" x14ac:dyDescent="0.2">
      <c r="B1478" s="406"/>
      <c r="C1478" s="372"/>
      <c r="D1478" s="372"/>
      <c r="E1478" s="486"/>
      <c r="F1478" s="487"/>
      <c r="G1478" s="486"/>
      <c r="H1478" s="487"/>
      <c r="I1478" s="486"/>
      <c r="J1478" s="487"/>
      <c r="K1478" s="486"/>
      <c r="L1478" s="487"/>
      <c r="M1478" s="486"/>
      <c r="N1478" s="487"/>
      <c r="O1478" s="486"/>
      <c r="P1478" s="487"/>
      <c r="Q1478" s="486"/>
      <c r="R1478" s="487"/>
      <c r="S1478" s="486"/>
      <c r="T1478" s="487"/>
      <c r="U1478" s="486"/>
      <c r="V1478" s="487"/>
      <c r="W1478" s="486"/>
      <c r="X1478" s="487"/>
      <c r="Y1478" s="486"/>
      <c r="Z1478" s="487"/>
      <c r="AA1478" s="402"/>
    </row>
    <row r="1479" spans="2:27" x14ac:dyDescent="0.2">
      <c r="B1479" s="405"/>
      <c r="C1479" s="372"/>
      <c r="D1479" s="372"/>
      <c r="E1479" s="402"/>
      <c r="F1479" s="486"/>
      <c r="G1479" s="487"/>
      <c r="H1479" s="486"/>
      <c r="I1479" s="487"/>
      <c r="J1479" s="486"/>
      <c r="K1479" s="487"/>
      <c r="L1479" s="486"/>
      <c r="M1479" s="487"/>
      <c r="N1479" s="486"/>
      <c r="O1479" s="487"/>
      <c r="P1479" s="486"/>
      <c r="Q1479" s="487"/>
      <c r="R1479" s="486"/>
      <c r="S1479" s="487"/>
      <c r="T1479" s="486"/>
      <c r="U1479" s="487"/>
      <c r="V1479" s="486"/>
      <c r="W1479" s="487"/>
      <c r="X1479" s="486"/>
      <c r="Y1479" s="487"/>
      <c r="Z1479" s="486"/>
      <c r="AA1479" s="487"/>
    </row>
    <row r="1480" spans="2:27" x14ac:dyDescent="0.2">
      <c r="B1480" s="406"/>
      <c r="C1480" s="372"/>
      <c r="D1480" s="372"/>
      <c r="E1480" s="486"/>
      <c r="F1480" s="487"/>
      <c r="G1480" s="486"/>
      <c r="H1480" s="487"/>
      <c r="I1480" s="486"/>
      <c r="J1480" s="487"/>
      <c r="K1480" s="486"/>
      <c r="L1480" s="487"/>
      <c r="M1480" s="486"/>
      <c r="N1480" s="487"/>
      <c r="O1480" s="486"/>
      <c r="P1480" s="487"/>
      <c r="Q1480" s="486"/>
      <c r="R1480" s="487"/>
      <c r="S1480" s="486"/>
      <c r="T1480" s="487"/>
      <c r="U1480" s="486"/>
      <c r="V1480" s="487"/>
      <c r="W1480" s="486"/>
      <c r="X1480" s="487"/>
      <c r="Y1480" s="486"/>
      <c r="Z1480" s="487"/>
      <c r="AA1480" s="402"/>
    </row>
    <row r="1481" spans="2:27" x14ac:dyDescent="0.2">
      <c r="B1481" s="405"/>
      <c r="C1481" s="372"/>
      <c r="D1481" s="372"/>
      <c r="E1481" s="402"/>
      <c r="F1481" s="486"/>
      <c r="G1481" s="487"/>
      <c r="H1481" s="486"/>
      <c r="I1481" s="487"/>
      <c r="J1481" s="486"/>
      <c r="K1481" s="487"/>
      <c r="L1481" s="486"/>
      <c r="M1481" s="487"/>
      <c r="N1481" s="486"/>
      <c r="O1481" s="487"/>
      <c r="P1481" s="486"/>
      <c r="Q1481" s="487"/>
      <c r="R1481" s="486"/>
      <c r="S1481" s="487"/>
      <c r="T1481" s="486"/>
      <c r="U1481" s="487"/>
      <c r="V1481" s="486"/>
      <c r="W1481" s="487"/>
      <c r="X1481" s="486"/>
      <c r="Y1481" s="487"/>
      <c r="Z1481" s="486"/>
      <c r="AA1481" s="487"/>
    </row>
    <row r="1482" spans="2:27" x14ac:dyDescent="0.2">
      <c r="B1482" s="406"/>
      <c r="C1482" s="372"/>
      <c r="D1482" s="372"/>
      <c r="E1482" s="486"/>
      <c r="F1482" s="487"/>
      <c r="G1482" s="486"/>
      <c r="H1482" s="487"/>
      <c r="I1482" s="486"/>
      <c r="J1482" s="487"/>
      <c r="K1482" s="486"/>
      <c r="L1482" s="487"/>
      <c r="M1482" s="486"/>
      <c r="N1482" s="487"/>
      <c r="O1482" s="486"/>
      <c r="P1482" s="487"/>
      <c r="Q1482" s="486"/>
      <c r="R1482" s="487"/>
      <c r="S1482" s="486"/>
      <c r="T1482" s="487"/>
      <c r="U1482" s="486"/>
      <c r="V1482" s="487"/>
      <c r="W1482" s="486"/>
      <c r="X1482" s="487"/>
      <c r="Y1482" s="486"/>
      <c r="Z1482" s="487"/>
      <c r="AA1482" s="402"/>
    </row>
    <row r="1483" spans="2:27" x14ac:dyDescent="0.2">
      <c r="B1483" s="405"/>
      <c r="C1483" s="372"/>
      <c r="D1483" s="372"/>
      <c r="E1483" s="402"/>
      <c r="F1483" s="486"/>
      <c r="G1483" s="487"/>
      <c r="H1483" s="486"/>
      <c r="I1483" s="487"/>
      <c r="J1483" s="486"/>
      <c r="K1483" s="487"/>
      <c r="L1483" s="486"/>
      <c r="M1483" s="487"/>
      <c r="N1483" s="486"/>
      <c r="O1483" s="487"/>
      <c r="P1483" s="486"/>
      <c r="Q1483" s="487"/>
      <c r="R1483" s="486"/>
      <c r="S1483" s="487"/>
      <c r="T1483" s="486"/>
      <c r="U1483" s="487"/>
      <c r="V1483" s="486"/>
      <c r="W1483" s="487"/>
      <c r="X1483" s="486"/>
      <c r="Y1483" s="487"/>
      <c r="Z1483" s="486"/>
      <c r="AA1483" s="487"/>
    </row>
    <row r="1484" spans="2:27" x14ac:dyDescent="0.2">
      <c r="B1484" s="406"/>
      <c r="C1484" s="372"/>
      <c r="D1484" s="372"/>
      <c r="E1484" s="486"/>
      <c r="F1484" s="487"/>
      <c r="G1484" s="486"/>
      <c r="H1484" s="487"/>
      <c r="I1484" s="486"/>
      <c r="J1484" s="487"/>
      <c r="K1484" s="486"/>
      <c r="L1484" s="487"/>
      <c r="M1484" s="486"/>
      <c r="N1484" s="487"/>
      <c r="O1484" s="486"/>
      <c r="P1484" s="487"/>
      <c r="Q1484" s="486"/>
      <c r="R1484" s="487"/>
      <c r="S1484" s="486"/>
      <c r="T1484" s="487"/>
      <c r="U1484" s="486"/>
      <c r="V1484" s="487"/>
      <c r="W1484" s="486"/>
      <c r="X1484" s="487"/>
      <c r="Y1484" s="486"/>
      <c r="Z1484" s="487"/>
      <c r="AA1484" s="402"/>
    </row>
    <row r="1485" spans="2:27" x14ac:dyDescent="0.2">
      <c r="B1485" s="405"/>
      <c r="C1485" s="372"/>
      <c r="D1485" s="372"/>
      <c r="E1485" s="402"/>
      <c r="F1485" s="486"/>
      <c r="G1485" s="487"/>
      <c r="H1485" s="486"/>
      <c r="I1485" s="487"/>
      <c r="J1485" s="486"/>
      <c r="K1485" s="487"/>
      <c r="L1485" s="486"/>
      <c r="M1485" s="487"/>
      <c r="N1485" s="486"/>
      <c r="O1485" s="487"/>
      <c r="P1485" s="486"/>
      <c r="Q1485" s="487"/>
      <c r="R1485" s="486"/>
      <c r="S1485" s="487"/>
      <c r="T1485" s="486"/>
      <c r="U1485" s="487"/>
      <c r="V1485" s="486"/>
      <c r="W1485" s="487"/>
      <c r="X1485" s="486"/>
      <c r="Y1485" s="487"/>
      <c r="Z1485" s="486"/>
      <c r="AA1485" s="487"/>
    </row>
    <row r="1486" spans="2:27" x14ac:dyDescent="0.2">
      <c r="B1486" s="406"/>
      <c r="C1486" s="372"/>
      <c r="D1486" s="372"/>
      <c r="E1486" s="486"/>
      <c r="F1486" s="487"/>
      <c r="G1486" s="486"/>
      <c r="H1486" s="487"/>
      <c r="I1486" s="486"/>
      <c r="J1486" s="487"/>
      <c r="K1486" s="486"/>
      <c r="L1486" s="487"/>
      <c r="M1486" s="486"/>
      <c r="N1486" s="487"/>
      <c r="O1486" s="486"/>
      <c r="P1486" s="487"/>
      <c r="Q1486" s="486"/>
      <c r="R1486" s="487"/>
      <c r="S1486" s="486"/>
      <c r="T1486" s="487"/>
      <c r="U1486" s="486"/>
      <c r="V1486" s="487"/>
      <c r="W1486" s="486"/>
      <c r="X1486" s="487"/>
      <c r="Y1486" s="486"/>
      <c r="Z1486" s="487"/>
      <c r="AA1486" s="402"/>
    </row>
    <row r="1487" spans="2:27" x14ac:dyDescent="0.2">
      <c r="B1487" s="405"/>
      <c r="C1487" s="372"/>
      <c r="D1487" s="372"/>
      <c r="E1487" s="402"/>
      <c r="F1487" s="486"/>
      <c r="G1487" s="487"/>
      <c r="H1487" s="486"/>
      <c r="I1487" s="487"/>
      <c r="J1487" s="486"/>
      <c r="K1487" s="487"/>
      <c r="L1487" s="486"/>
      <c r="M1487" s="487"/>
      <c r="N1487" s="486"/>
      <c r="O1487" s="487"/>
      <c r="P1487" s="486"/>
      <c r="Q1487" s="487"/>
      <c r="R1487" s="486"/>
      <c r="S1487" s="487"/>
      <c r="T1487" s="486"/>
      <c r="U1487" s="487"/>
      <c r="V1487" s="486"/>
      <c r="W1487" s="487"/>
      <c r="X1487" s="486"/>
      <c r="Y1487" s="487"/>
      <c r="Z1487" s="486"/>
      <c r="AA1487" s="487"/>
    </row>
    <row r="1488" spans="2:27" x14ac:dyDescent="0.2">
      <c r="B1488" s="406"/>
      <c r="C1488" s="372"/>
      <c r="D1488" s="372"/>
      <c r="E1488" s="486"/>
      <c r="F1488" s="487"/>
      <c r="G1488" s="486"/>
      <c r="H1488" s="487"/>
      <c r="I1488" s="486"/>
      <c r="J1488" s="487"/>
      <c r="K1488" s="486"/>
      <c r="L1488" s="487"/>
      <c r="M1488" s="486"/>
      <c r="N1488" s="487"/>
      <c r="O1488" s="486"/>
      <c r="P1488" s="487"/>
      <c r="Q1488" s="486"/>
      <c r="R1488" s="487"/>
      <c r="S1488" s="486"/>
      <c r="T1488" s="487"/>
      <c r="U1488" s="486"/>
      <c r="V1488" s="487"/>
      <c r="W1488" s="486"/>
      <c r="X1488" s="487"/>
      <c r="Y1488" s="486"/>
      <c r="Z1488" s="487"/>
      <c r="AA1488" s="402"/>
    </row>
    <row r="1489" spans="2:27" x14ac:dyDescent="0.2">
      <c r="B1489" s="405"/>
      <c r="C1489" s="372"/>
      <c r="D1489" s="372"/>
      <c r="E1489" s="402"/>
      <c r="F1489" s="486"/>
      <c r="G1489" s="487"/>
      <c r="H1489" s="486"/>
      <c r="I1489" s="487"/>
      <c r="J1489" s="486"/>
      <c r="K1489" s="487"/>
      <c r="L1489" s="486"/>
      <c r="M1489" s="487"/>
      <c r="N1489" s="486"/>
      <c r="O1489" s="487"/>
      <c r="P1489" s="486"/>
      <c r="Q1489" s="487"/>
      <c r="R1489" s="486"/>
      <c r="S1489" s="487"/>
      <c r="T1489" s="486"/>
      <c r="U1489" s="487"/>
      <c r="V1489" s="486"/>
      <c r="W1489" s="487"/>
      <c r="X1489" s="486"/>
      <c r="Y1489" s="487"/>
      <c r="Z1489" s="486"/>
      <c r="AA1489" s="487"/>
    </row>
    <row r="1490" spans="2:27" x14ac:dyDescent="0.2">
      <c r="B1490" s="406"/>
      <c r="C1490" s="372"/>
      <c r="D1490" s="372"/>
      <c r="E1490" s="486"/>
      <c r="F1490" s="487"/>
      <c r="G1490" s="486"/>
      <c r="H1490" s="487"/>
      <c r="I1490" s="486"/>
      <c r="J1490" s="487"/>
      <c r="K1490" s="486"/>
      <c r="L1490" s="487"/>
      <c r="M1490" s="486"/>
      <c r="N1490" s="487"/>
      <c r="O1490" s="486"/>
      <c r="P1490" s="487"/>
      <c r="Q1490" s="486"/>
      <c r="R1490" s="487"/>
      <c r="S1490" s="486"/>
      <c r="T1490" s="487"/>
      <c r="U1490" s="486"/>
      <c r="V1490" s="487"/>
      <c r="W1490" s="486"/>
      <c r="X1490" s="487"/>
      <c r="Y1490" s="486"/>
      <c r="Z1490" s="487"/>
      <c r="AA1490" s="402"/>
    </row>
    <row r="1491" spans="2:27" x14ac:dyDescent="0.2">
      <c r="B1491" s="405"/>
      <c r="C1491" s="372"/>
      <c r="D1491" s="372"/>
      <c r="E1491" s="402"/>
      <c r="F1491" s="486"/>
      <c r="G1491" s="487"/>
      <c r="H1491" s="486"/>
      <c r="I1491" s="487"/>
      <c r="J1491" s="486"/>
      <c r="K1491" s="487"/>
      <c r="L1491" s="486"/>
      <c r="M1491" s="487"/>
      <c r="N1491" s="486"/>
      <c r="O1491" s="487"/>
      <c r="P1491" s="486"/>
      <c r="Q1491" s="487"/>
      <c r="R1491" s="486"/>
      <c r="S1491" s="487"/>
      <c r="T1491" s="486"/>
      <c r="U1491" s="487"/>
      <c r="V1491" s="486"/>
      <c r="W1491" s="487"/>
      <c r="X1491" s="486"/>
      <c r="Y1491" s="487"/>
      <c r="Z1491" s="486"/>
      <c r="AA1491" s="487"/>
    </row>
    <row r="1492" spans="2:27" x14ac:dyDescent="0.2">
      <c r="B1492" s="406"/>
      <c r="C1492" s="372"/>
      <c r="D1492" s="372"/>
      <c r="E1492" s="486"/>
      <c r="F1492" s="487"/>
      <c r="G1492" s="486"/>
      <c r="H1492" s="487"/>
      <c r="I1492" s="486"/>
      <c r="J1492" s="487"/>
      <c r="K1492" s="486"/>
      <c r="L1492" s="487"/>
      <c r="M1492" s="486"/>
      <c r="N1492" s="487"/>
      <c r="O1492" s="486"/>
      <c r="P1492" s="487"/>
      <c r="Q1492" s="486"/>
      <c r="R1492" s="487"/>
      <c r="S1492" s="486"/>
      <c r="T1492" s="487"/>
      <c r="U1492" s="486"/>
      <c r="V1492" s="487"/>
      <c r="W1492" s="486"/>
      <c r="X1492" s="487"/>
      <c r="Y1492" s="486"/>
      <c r="Z1492" s="487"/>
      <c r="AA1492" s="402"/>
    </row>
    <row r="1493" spans="2:27" x14ac:dyDescent="0.2">
      <c r="B1493" s="405"/>
      <c r="C1493" s="372"/>
      <c r="D1493" s="372"/>
      <c r="E1493" s="402"/>
      <c r="F1493" s="486"/>
      <c r="G1493" s="487"/>
      <c r="H1493" s="486"/>
      <c r="I1493" s="487"/>
      <c r="J1493" s="486"/>
      <c r="K1493" s="487"/>
      <c r="L1493" s="486"/>
      <c r="M1493" s="487"/>
      <c r="N1493" s="486"/>
      <c r="O1493" s="487"/>
      <c r="P1493" s="486"/>
      <c r="Q1493" s="487"/>
      <c r="R1493" s="486"/>
      <c r="S1493" s="487"/>
      <c r="T1493" s="486"/>
      <c r="U1493" s="487"/>
      <c r="V1493" s="486"/>
      <c r="W1493" s="487"/>
      <c r="X1493" s="486"/>
      <c r="Y1493" s="487"/>
      <c r="Z1493" s="486"/>
      <c r="AA1493" s="487"/>
    </row>
    <row r="1494" spans="2:27" x14ac:dyDescent="0.2">
      <c r="B1494" s="406"/>
      <c r="C1494" s="372"/>
      <c r="D1494" s="372"/>
      <c r="E1494" s="486"/>
      <c r="F1494" s="487"/>
      <c r="G1494" s="486"/>
      <c r="H1494" s="487"/>
      <c r="I1494" s="486"/>
      <c r="J1494" s="487"/>
      <c r="K1494" s="486"/>
      <c r="L1494" s="487"/>
      <c r="M1494" s="486"/>
      <c r="N1494" s="487"/>
      <c r="O1494" s="486"/>
      <c r="P1494" s="487"/>
      <c r="Q1494" s="486"/>
      <c r="R1494" s="487"/>
      <c r="S1494" s="486"/>
      <c r="T1494" s="487"/>
      <c r="U1494" s="486"/>
      <c r="V1494" s="487"/>
      <c r="W1494" s="486"/>
      <c r="X1494" s="487"/>
      <c r="Y1494" s="486"/>
      <c r="Z1494" s="487"/>
      <c r="AA1494" s="402"/>
    </row>
    <row r="1495" spans="2:27" x14ac:dyDescent="0.2">
      <c r="B1495" s="405"/>
      <c r="C1495" s="372"/>
      <c r="D1495" s="372"/>
      <c r="E1495" s="402"/>
      <c r="F1495" s="486"/>
      <c r="G1495" s="487"/>
      <c r="H1495" s="486"/>
      <c r="I1495" s="487"/>
      <c r="J1495" s="486"/>
      <c r="K1495" s="487"/>
      <c r="L1495" s="486"/>
      <c r="M1495" s="487"/>
      <c r="N1495" s="486"/>
      <c r="O1495" s="487"/>
      <c r="P1495" s="486"/>
      <c r="Q1495" s="487"/>
      <c r="R1495" s="486"/>
      <c r="S1495" s="487"/>
      <c r="T1495" s="486"/>
      <c r="U1495" s="487"/>
      <c r="V1495" s="486"/>
      <c r="W1495" s="487"/>
      <c r="X1495" s="486"/>
      <c r="Y1495" s="487"/>
      <c r="Z1495" s="486"/>
      <c r="AA1495" s="487"/>
    </row>
    <row r="1496" spans="2:27" x14ac:dyDescent="0.2">
      <c r="B1496" s="406"/>
      <c r="C1496" s="372"/>
      <c r="D1496" s="372"/>
      <c r="E1496" s="486"/>
      <c r="F1496" s="487"/>
      <c r="G1496" s="486"/>
      <c r="H1496" s="487"/>
      <c r="I1496" s="486"/>
      <c r="J1496" s="487"/>
      <c r="K1496" s="486"/>
      <c r="L1496" s="487"/>
      <c r="M1496" s="486"/>
      <c r="N1496" s="487"/>
      <c r="O1496" s="486"/>
      <c r="P1496" s="487"/>
      <c r="Q1496" s="486"/>
      <c r="R1496" s="487"/>
      <c r="S1496" s="486"/>
      <c r="T1496" s="487"/>
      <c r="U1496" s="486"/>
      <c r="V1496" s="487"/>
      <c r="W1496" s="486"/>
      <c r="X1496" s="487"/>
      <c r="Y1496" s="486"/>
      <c r="Z1496" s="487"/>
      <c r="AA1496" s="402"/>
    </row>
    <row r="1497" spans="2:27" x14ac:dyDescent="0.2">
      <c r="B1497" s="405"/>
      <c r="C1497" s="372"/>
      <c r="D1497" s="372"/>
      <c r="E1497" s="402"/>
      <c r="F1497" s="486"/>
      <c r="G1497" s="487"/>
      <c r="H1497" s="486"/>
      <c r="I1497" s="487"/>
      <c r="J1497" s="486"/>
      <c r="K1497" s="487"/>
      <c r="L1497" s="486"/>
      <c r="M1497" s="487"/>
      <c r="N1497" s="486"/>
      <c r="O1497" s="487"/>
      <c r="P1497" s="486"/>
      <c r="Q1497" s="487"/>
      <c r="R1497" s="486"/>
      <c r="S1497" s="487"/>
      <c r="T1497" s="486"/>
      <c r="U1497" s="487"/>
      <c r="V1497" s="486"/>
      <c r="W1497" s="487"/>
      <c r="X1497" s="486"/>
      <c r="Y1497" s="487"/>
      <c r="Z1497" s="486"/>
      <c r="AA1497" s="487"/>
    </row>
    <row r="1498" spans="2:27" x14ac:dyDescent="0.2">
      <c r="B1498" s="406"/>
      <c r="C1498" s="372"/>
      <c r="D1498" s="372"/>
      <c r="E1498" s="486"/>
      <c r="F1498" s="487"/>
      <c r="G1498" s="486"/>
      <c r="H1498" s="487"/>
      <c r="I1498" s="486"/>
      <c r="J1498" s="487"/>
      <c r="K1498" s="486"/>
      <c r="L1498" s="487"/>
      <c r="M1498" s="486"/>
      <c r="N1498" s="487"/>
      <c r="O1498" s="486"/>
      <c r="P1498" s="487"/>
      <c r="Q1498" s="486"/>
      <c r="R1498" s="487"/>
      <c r="S1498" s="486"/>
      <c r="T1498" s="487"/>
      <c r="U1498" s="486"/>
      <c r="V1498" s="487"/>
      <c r="W1498" s="486"/>
      <c r="X1498" s="487"/>
      <c r="Y1498" s="486"/>
      <c r="Z1498" s="487"/>
      <c r="AA1498" s="402"/>
    </row>
    <row r="1499" spans="2:27" x14ac:dyDescent="0.2">
      <c r="B1499" s="405"/>
      <c r="C1499" s="372"/>
      <c r="D1499" s="372"/>
      <c r="E1499" s="402"/>
      <c r="F1499" s="486"/>
      <c r="G1499" s="487"/>
      <c r="H1499" s="486"/>
      <c r="I1499" s="487"/>
      <c r="J1499" s="486"/>
      <c r="K1499" s="487"/>
      <c r="L1499" s="486"/>
      <c r="M1499" s="487"/>
      <c r="N1499" s="486"/>
      <c r="O1499" s="487"/>
      <c r="P1499" s="486"/>
      <c r="Q1499" s="487"/>
      <c r="R1499" s="486"/>
      <c r="S1499" s="487"/>
      <c r="T1499" s="486"/>
      <c r="U1499" s="487"/>
      <c r="V1499" s="486"/>
      <c r="W1499" s="487"/>
      <c r="X1499" s="486"/>
      <c r="Y1499" s="487"/>
      <c r="Z1499" s="486"/>
      <c r="AA1499" s="487"/>
    </row>
    <row r="1500" spans="2:27" x14ac:dyDescent="0.2">
      <c r="B1500" s="406"/>
      <c r="C1500" s="372"/>
      <c r="D1500" s="372"/>
      <c r="E1500" s="486"/>
      <c r="F1500" s="487"/>
      <c r="G1500" s="486"/>
      <c r="H1500" s="487"/>
      <c r="I1500" s="486"/>
      <c r="J1500" s="487"/>
      <c r="K1500" s="486"/>
      <c r="L1500" s="487"/>
      <c r="M1500" s="486"/>
      <c r="N1500" s="487"/>
      <c r="O1500" s="486"/>
      <c r="P1500" s="487"/>
      <c r="Q1500" s="486"/>
      <c r="R1500" s="487"/>
      <c r="S1500" s="486"/>
      <c r="T1500" s="487"/>
      <c r="U1500" s="486"/>
      <c r="V1500" s="487"/>
      <c r="W1500" s="486"/>
      <c r="X1500" s="487"/>
      <c r="Y1500" s="486"/>
      <c r="Z1500" s="487"/>
      <c r="AA1500" s="402"/>
    </row>
    <row r="1501" spans="2:27" x14ac:dyDescent="0.2">
      <c r="B1501" s="405"/>
      <c r="C1501" s="372"/>
      <c r="D1501" s="372"/>
      <c r="E1501" s="402"/>
      <c r="F1501" s="486"/>
      <c r="G1501" s="487"/>
      <c r="H1501" s="486"/>
      <c r="I1501" s="487"/>
      <c r="J1501" s="486"/>
      <c r="K1501" s="487"/>
      <c r="L1501" s="486"/>
      <c r="M1501" s="487"/>
      <c r="N1501" s="486"/>
      <c r="O1501" s="487"/>
      <c r="P1501" s="486"/>
      <c r="Q1501" s="487"/>
      <c r="R1501" s="486"/>
      <c r="S1501" s="487"/>
      <c r="T1501" s="486"/>
      <c r="U1501" s="487"/>
      <c r="V1501" s="486"/>
      <c r="W1501" s="487"/>
      <c r="X1501" s="486"/>
      <c r="Y1501" s="487"/>
      <c r="Z1501" s="486"/>
      <c r="AA1501" s="487"/>
    </row>
    <row r="1502" spans="2:27" x14ac:dyDescent="0.2">
      <c r="B1502" s="406"/>
      <c r="C1502" s="372"/>
      <c r="D1502" s="372"/>
      <c r="E1502" s="486"/>
      <c r="F1502" s="487"/>
      <c r="G1502" s="486"/>
      <c r="H1502" s="487"/>
      <c r="I1502" s="486"/>
      <c r="J1502" s="487"/>
      <c r="K1502" s="486"/>
      <c r="L1502" s="487"/>
      <c r="M1502" s="486"/>
      <c r="N1502" s="487"/>
      <c r="O1502" s="486"/>
      <c r="P1502" s="487"/>
      <c r="Q1502" s="486"/>
      <c r="R1502" s="487"/>
      <c r="S1502" s="486"/>
      <c r="T1502" s="487"/>
      <c r="U1502" s="486"/>
      <c r="V1502" s="487"/>
      <c r="W1502" s="486"/>
      <c r="X1502" s="487"/>
      <c r="Y1502" s="486"/>
      <c r="Z1502" s="487"/>
      <c r="AA1502" s="402"/>
    </row>
    <row r="1503" spans="2:27" x14ac:dyDescent="0.2">
      <c r="B1503" s="405"/>
      <c r="C1503" s="372"/>
      <c r="D1503" s="372"/>
      <c r="E1503" s="402"/>
      <c r="F1503" s="486"/>
      <c r="G1503" s="487"/>
      <c r="H1503" s="486"/>
      <c r="I1503" s="487"/>
      <c r="J1503" s="486"/>
      <c r="K1503" s="487"/>
      <c r="L1503" s="486"/>
      <c r="M1503" s="487"/>
      <c r="N1503" s="486"/>
      <c r="O1503" s="487"/>
      <c r="P1503" s="486"/>
      <c r="Q1503" s="487"/>
      <c r="R1503" s="486"/>
      <c r="S1503" s="487"/>
      <c r="T1503" s="486"/>
      <c r="U1503" s="487"/>
      <c r="V1503" s="486"/>
      <c r="W1503" s="487"/>
      <c r="X1503" s="486"/>
      <c r="Y1503" s="487"/>
      <c r="Z1503" s="486"/>
      <c r="AA1503" s="487"/>
    </row>
    <row r="1504" spans="2:27" x14ac:dyDescent="0.2">
      <c r="B1504" s="406"/>
      <c r="C1504" s="372"/>
      <c r="D1504" s="372"/>
      <c r="E1504" s="486"/>
      <c r="F1504" s="487"/>
      <c r="G1504" s="486"/>
      <c r="H1504" s="487"/>
      <c r="I1504" s="486"/>
      <c r="J1504" s="487"/>
      <c r="K1504" s="486"/>
      <c r="L1504" s="487"/>
      <c r="M1504" s="486"/>
      <c r="N1504" s="487"/>
      <c r="O1504" s="486"/>
      <c r="P1504" s="487"/>
      <c r="Q1504" s="486"/>
      <c r="R1504" s="487"/>
      <c r="S1504" s="486"/>
      <c r="T1504" s="487"/>
      <c r="U1504" s="486"/>
      <c r="V1504" s="487"/>
      <c r="W1504" s="486"/>
      <c r="X1504" s="487"/>
      <c r="Y1504" s="486"/>
      <c r="Z1504" s="487"/>
      <c r="AA1504" s="402"/>
    </row>
    <row r="1505" spans="2:27" x14ac:dyDescent="0.2">
      <c r="B1505" s="405"/>
      <c r="C1505" s="372"/>
      <c r="D1505" s="372"/>
      <c r="E1505" s="402"/>
      <c r="F1505" s="486"/>
      <c r="G1505" s="487"/>
      <c r="H1505" s="486"/>
      <c r="I1505" s="487"/>
      <c r="J1505" s="486"/>
      <c r="K1505" s="487"/>
      <c r="L1505" s="486"/>
      <c r="M1505" s="487"/>
      <c r="N1505" s="486"/>
      <c r="O1505" s="487"/>
      <c r="P1505" s="486"/>
      <c r="Q1505" s="487"/>
      <c r="R1505" s="486"/>
      <c r="S1505" s="487"/>
      <c r="T1505" s="486"/>
      <c r="U1505" s="487"/>
      <c r="V1505" s="486"/>
      <c r="W1505" s="487"/>
      <c r="X1505" s="486"/>
      <c r="Y1505" s="487"/>
      <c r="Z1505" s="486"/>
      <c r="AA1505" s="487"/>
    </row>
    <row r="1506" spans="2:27" x14ac:dyDescent="0.2">
      <c r="B1506" s="406"/>
      <c r="C1506" s="372"/>
      <c r="D1506" s="372"/>
      <c r="E1506" s="486"/>
      <c r="F1506" s="487"/>
      <c r="G1506" s="486"/>
      <c r="H1506" s="487"/>
      <c r="I1506" s="486"/>
      <c r="J1506" s="487"/>
      <c r="K1506" s="486"/>
      <c r="L1506" s="487"/>
      <c r="M1506" s="486"/>
      <c r="N1506" s="487"/>
      <c r="O1506" s="486"/>
      <c r="P1506" s="487"/>
      <c r="Q1506" s="486"/>
      <c r="R1506" s="487"/>
      <c r="S1506" s="486"/>
      <c r="T1506" s="487"/>
      <c r="U1506" s="486"/>
      <c r="V1506" s="487"/>
      <c r="W1506" s="486"/>
      <c r="X1506" s="487"/>
      <c r="Y1506" s="486"/>
      <c r="Z1506" s="487"/>
      <c r="AA1506" s="402"/>
    </row>
    <row r="1507" spans="2:27" x14ac:dyDescent="0.2">
      <c r="B1507" s="405"/>
      <c r="C1507" s="372"/>
      <c r="D1507" s="372"/>
      <c r="E1507" s="402"/>
      <c r="F1507" s="486"/>
      <c r="G1507" s="487"/>
      <c r="H1507" s="486"/>
      <c r="I1507" s="487"/>
      <c r="J1507" s="486"/>
      <c r="K1507" s="487"/>
      <c r="L1507" s="486"/>
      <c r="M1507" s="487"/>
      <c r="N1507" s="486"/>
      <c r="O1507" s="487"/>
      <c r="P1507" s="486"/>
      <c r="Q1507" s="487"/>
      <c r="R1507" s="486"/>
      <c r="S1507" s="487"/>
      <c r="T1507" s="486"/>
      <c r="U1507" s="487"/>
      <c r="V1507" s="486"/>
      <c r="W1507" s="487"/>
      <c r="X1507" s="486"/>
      <c r="Y1507" s="487"/>
      <c r="Z1507" s="486"/>
      <c r="AA1507" s="487"/>
    </row>
    <row r="1508" spans="2:27" x14ac:dyDescent="0.2">
      <c r="B1508" s="406"/>
      <c r="C1508" s="372"/>
      <c r="D1508" s="372"/>
      <c r="E1508" s="486"/>
      <c r="F1508" s="487"/>
      <c r="G1508" s="486"/>
      <c r="H1508" s="487"/>
      <c r="I1508" s="486"/>
      <c r="J1508" s="487"/>
      <c r="K1508" s="486"/>
      <c r="L1508" s="487"/>
      <c r="M1508" s="486"/>
      <c r="N1508" s="487"/>
      <c r="O1508" s="486"/>
      <c r="P1508" s="487"/>
      <c r="Q1508" s="486"/>
      <c r="R1508" s="487"/>
      <c r="S1508" s="486"/>
      <c r="T1508" s="487"/>
      <c r="U1508" s="486"/>
      <c r="V1508" s="487"/>
      <c r="W1508" s="486"/>
      <c r="X1508" s="487"/>
      <c r="Y1508" s="486"/>
      <c r="Z1508" s="487"/>
      <c r="AA1508" s="402"/>
    </row>
    <row r="1509" spans="2:27" x14ac:dyDescent="0.2">
      <c r="B1509" s="405"/>
      <c r="C1509" s="372"/>
      <c r="D1509" s="372"/>
      <c r="E1509" s="402"/>
      <c r="F1509" s="486"/>
      <c r="G1509" s="487"/>
      <c r="H1509" s="486"/>
      <c r="I1509" s="487"/>
      <c r="J1509" s="486"/>
      <c r="K1509" s="487"/>
      <c r="L1509" s="486"/>
      <c r="M1509" s="487"/>
      <c r="N1509" s="486"/>
      <c r="O1509" s="487"/>
      <c r="P1509" s="486"/>
      <c r="Q1509" s="487"/>
      <c r="R1509" s="486"/>
      <c r="S1509" s="487"/>
      <c r="T1509" s="486"/>
      <c r="U1509" s="487"/>
      <c r="V1509" s="486"/>
      <c r="W1509" s="487"/>
      <c r="X1509" s="486"/>
      <c r="Y1509" s="487"/>
      <c r="Z1509" s="486"/>
      <c r="AA1509" s="487"/>
    </row>
    <row r="1510" spans="2:27" x14ac:dyDescent="0.2">
      <c r="B1510" s="406"/>
      <c r="C1510" s="372"/>
      <c r="D1510" s="372"/>
      <c r="E1510" s="486"/>
      <c r="F1510" s="487"/>
      <c r="G1510" s="486"/>
      <c r="H1510" s="487"/>
      <c r="I1510" s="486"/>
      <c r="J1510" s="487"/>
      <c r="K1510" s="486"/>
      <c r="L1510" s="487"/>
      <c r="M1510" s="486"/>
      <c r="N1510" s="487"/>
      <c r="O1510" s="486"/>
      <c r="P1510" s="487"/>
      <c r="Q1510" s="486"/>
      <c r="R1510" s="487"/>
      <c r="S1510" s="486"/>
      <c r="T1510" s="487"/>
      <c r="U1510" s="486"/>
      <c r="V1510" s="487"/>
      <c r="W1510" s="486"/>
      <c r="X1510" s="487"/>
      <c r="Y1510" s="486"/>
      <c r="Z1510" s="487"/>
      <c r="AA1510" s="402"/>
    </row>
    <row r="1511" spans="2:27" x14ac:dyDescent="0.2">
      <c r="B1511" s="405"/>
      <c r="C1511" s="372"/>
      <c r="D1511" s="372"/>
      <c r="E1511" s="402"/>
      <c r="F1511" s="486"/>
      <c r="G1511" s="487"/>
      <c r="H1511" s="486"/>
      <c r="I1511" s="487"/>
      <c r="J1511" s="486"/>
      <c r="K1511" s="487"/>
      <c r="L1511" s="486"/>
      <c r="M1511" s="487"/>
      <c r="N1511" s="486"/>
      <c r="O1511" s="487"/>
      <c r="P1511" s="486"/>
      <c r="Q1511" s="487"/>
      <c r="R1511" s="486"/>
      <c r="S1511" s="487"/>
      <c r="T1511" s="486"/>
      <c r="U1511" s="487"/>
      <c r="V1511" s="486"/>
      <c r="W1511" s="487"/>
      <c r="X1511" s="486"/>
      <c r="Y1511" s="487"/>
      <c r="Z1511" s="486"/>
      <c r="AA1511" s="487"/>
    </row>
    <row r="1512" spans="2:27" x14ac:dyDescent="0.2">
      <c r="B1512" s="406"/>
      <c r="C1512" s="372"/>
      <c r="D1512" s="372"/>
      <c r="E1512" s="486"/>
      <c r="F1512" s="487"/>
      <c r="G1512" s="486"/>
      <c r="H1512" s="487"/>
      <c r="I1512" s="486"/>
      <c r="J1512" s="487"/>
      <c r="K1512" s="486"/>
      <c r="L1512" s="487"/>
      <c r="M1512" s="486"/>
      <c r="N1512" s="487"/>
      <c r="O1512" s="486"/>
      <c r="P1512" s="487"/>
      <c r="Q1512" s="486"/>
      <c r="R1512" s="487"/>
      <c r="S1512" s="486"/>
      <c r="T1512" s="487"/>
      <c r="U1512" s="486"/>
      <c r="V1512" s="487"/>
      <c r="W1512" s="486"/>
      <c r="X1512" s="487"/>
      <c r="Y1512" s="486"/>
      <c r="Z1512" s="487"/>
      <c r="AA1512" s="402"/>
    </row>
    <row r="1513" spans="2:27" x14ac:dyDescent="0.2">
      <c r="B1513" s="405"/>
      <c r="C1513" s="372"/>
      <c r="D1513" s="372"/>
      <c r="E1513" s="402"/>
      <c r="F1513" s="486"/>
      <c r="G1513" s="487"/>
      <c r="H1513" s="486"/>
      <c r="I1513" s="487"/>
      <c r="J1513" s="486"/>
      <c r="K1513" s="487"/>
      <c r="L1513" s="486"/>
      <c r="M1513" s="487"/>
      <c r="N1513" s="486"/>
      <c r="O1513" s="487"/>
      <c r="P1513" s="486"/>
      <c r="Q1513" s="487"/>
      <c r="R1513" s="486"/>
      <c r="S1513" s="487"/>
      <c r="T1513" s="486"/>
      <c r="U1513" s="487"/>
      <c r="V1513" s="486"/>
      <c r="W1513" s="487"/>
      <c r="X1513" s="486"/>
      <c r="Y1513" s="487"/>
      <c r="Z1513" s="486"/>
      <c r="AA1513" s="487"/>
    </row>
    <row r="1514" spans="2:27" x14ac:dyDescent="0.2">
      <c r="B1514" s="406"/>
      <c r="C1514" s="372"/>
      <c r="D1514" s="372"/>
      <c r="E1514" s="486"/>
      <c r="F1514" s="487"/>
      <c r="G1514" s="486"/>
      <c r="H1514" s="487"/>
      <c r="I1514" s="486"/>
      <c r="J1514" s="487"/>
      <c r="K1514" s="486"/>
      <c r="L1514" s="487"/>
      <c r="M1514" s="486"/>
      <c r="N1514" s="487"/>
      <c r="O1514" s="486"/>
      <c r="P1514" s="487"/>
      <c r="Q1514" s="486"/>
      <c r="R1514" s="487"/>
      <c r="S1514" s="486"/>
      <c r="T1514" s="487"/>
      <c r="U1514" s="486"/>
      <c r="V1514" s="487"/>
      <c r="W1514" s="486"/>
      <c r="X1514" s="487"/>
      <c r="Y1514" s="486"/>
      <c r="Z1514" s="487"/>
      <c r="AA1514" s="402"/>
    </row>
    <row r="1515" spans="2:27" x14ac:dyDescent="0.2">
      <c r="B1515" s="405"/>
      <c r="C1515" s="372"/>
      <c r="D1515" s="372"/>
      <c r="E1515" s="402"/>
      <c r="F1515" s="486"/>
      <c r="G1515" s="487"/>
      <c r="H1515" s="486"/>
      <c r="I1515" s="487"/>
      <c r="J1515" s="486"/>
      <c r="K1515" s="487"/>
      <c r="L1515" s="486"/>
      <c r="M1515" s="487"/>
      <c r="N1515" s="486"/>
      <c r="O1515" s="487"/>
      <c r="P1515" s="486"/>
      <c r="Q1515" s="487"/>
      <c r="R1515" s="486"/>
      <c r="S1515" s="487"/>
      <c r="T1515" s="486"/>
      <c r="U1515" s="487"/>
      <c r="V1515" s="486"/>
      <c r="W1515" s="487"/>
      <c r="X1515" s="486"/>
      <c r="Y1515" s="487"/>
      <c r="Z1515" s="486"/>
      <c r="AA1515" s="487"/>
    </row>
    <row r="1516" spans="2:27" x14ac:dyDescent="0.2">
      <c r="B1516" s="406"/>
      <c r="C1516" s="372"/>
      <c r="D1516" s="372"/>
      <c r="E1516" s="486"/>
      <c r="F1516" s="487"/>
      <c r="G1516" s="486"/>
      <c r="H1516" s="487"/>
      <c r="I1516" s="486"/>
      <c r="J1516" s="487"/>
      <c r="K1516" s="486"/>
      <c r="L1516" s="487"/>
      <c r="M1516" s="486"/>
      <c r="N1516" s="487"/>
      <c r="O1516" s="486"/>
      <c r="P1516" s="487"/>
      <c r="Q1516" s="486"/>
      <c r="R1516" s="487"/>
      <c r="S1516" s="486"/>
      <c r="T1516" s="487"/>
      <c r="U1516" s="486"/>
      <c r="V1516" s="487"/>
      <c r="W1516" s="486"/>
      <c r="X1516" s="487"/>
      <c r="Y1516" s="486"/>
      <c r="Z1516" s="487"/>
      <c r="AA1516" s="402"/>
    </row>
    <row r="1517" spans="2:27" x14ac:dyDescent="0.2">
      <c r="B1517" s="405"/>
      <c r="C1517" s="372"/>
      <c r="D1517" s="372"/>
      <c r="E1517" s="402"/>
      <c r="F1517" s="486"/>
      <c r="G1517" s="487"/>
      <c r="H1517" s="486"/>
      <c r="I1517" s="487"/>
      <c r="J1517" s="486"/>
      <c r="K1517" s="487"/>
      <c r="L1517" s="486"/>
      <c r="M1517" s="487"/>
      <c r="N1517" s="486"/>
      <c r="O1517" s="487"/>
      <c r="P1517" s="486"/>
      <c r="Q1517" s="487"/>
      <c r="R1517" s="486"/>
      <c r="S1517" s="487"/>
      <c r="T1517" s="486"/>
      <c r="U1517" s="487"/>
      <c r="V1517" s="486"/>
      <c r="W1517" s="487"/>
      <c r="X1517" s="486"/>
      <c r="Y1517" s="487"/>
      <c r="Z1517" s="486"/>
      <c r="AA1517" s="487"/>
    </row>
    <row r="1518" spans="2:27" x14ac:dyDescent="0.2">
      <c r="B1518" s="406"/>
      <c r="C1518" s="372"/>
      <c r="D1518" s="372"/>
      <c r="E1518" s="486"/>
      <c r="F1518" s="487"/>
      <c r="G1518" s="486"/>
      <c r="H1518" s="487"/>
      <c r="I1518" s="486"/>
      <c r="J1518" s="487"/>
      <c r="K1518" s="486"/>
      <c r="L1518" s="487"/>
      <c r="M1518" s="486"/>
      <c r="N1518" s="487"/>
      <c r="O1518" s="486"/>
      <c r="P1518" s="487"/>
      <c r="Q1518" s="486"/>
      <c r="R1518" s="487"/>
      <c r="S1518" s="486"/>
      <c r="T1518" s="487"/>
      <c r="U1518" s="486"/>
      <c r="V1518" s="487"/>
      <c r="W1518" s="486"/>
      <c r="X1518" s="487"/>
      <c r="Y1518" s="486"/>
      <c r="Z1518" s="487"/>
      <c r="AA1518" s="402"/>
    </row>
    <row r="1519" spans="2:27" x14ac:dyDescent="0.2">
      <c r="B1519" s="405"/>
      <c r="C1519" s="372"/>
      <c r="D1519" s="372"/>
      <c r="E1519" s="402"/>
      <c r="F1519" s="486"/>
      <c r="G1519" s="487"/>
      <c r="H1519" s="486"/>
      <c r="I1519" s="487"/>
      <c r="J1519" s="486"/>
      <c r="K1519" s="487"/>
      <c r="L1519" s="486"/>
      <c r="M1519" s="487"/>
      <c r="N1519" s="486"/>
      <c r="O1519" s="487"/>
      <c r="P1519" s="486"/>
      <c r="Q1519" s="487"/>
      <c r="R1519" s="486"/>
      <c r="S1519" s="487"/>
      <c r="T1519" s="486"/>
      <c r="U1519" s="487"/>
      <c r="V1519" s="486"/>
      <c r="W1519" s="487"/>
      <c r="X1519" s="486"/>
      <c r="Y1519" s="487"/>
      <c r="Z1519" s="486"/>
      <c r="AA1519" s="487"/>
    </row>
    <row r="1520" spans="2:27" x14ac:dyDescent="0.2">
      <c r="B1520" s="406"/>
      <c r="C1520" s="372"/>
      <c r="D1520" s="372"/>
      <c r="E1520" s="486"/>
      <c r="F1520" s="487"/>
      <c r="G1520" s="486"/>
      <c r="H1520" s="487"/>
      <c r="I1520" s="486"/>
      <c r="J1520" s="487"/>
      <c r="K1520" s="486"/>
      <c r="L1520" s="487"/>
      <c r="M1520" s="486"/>
      <c r="N1520" s="487"/>
      <c r="O1520" s="486"/>
      <c r="P1520" s="487"/>
      <c r="Q1520" s="486"/>
      <c r="R1520" s="487"/>
      <c r="S1520" s="486"/>
      <c r="T1520" s="487"/>
      <c r="U1520" s="486"/>
      <c r="V1520" s="487"/>
      <c r="W1520" s="486"/>
      <c r="X1520" s="487"/>
      <c r="Y1520" s="486"/>
      <c r="Z1520" s="487"/>
      <c r="AA1520" s="402"/>
    </row>
    <row r="1521" spans="2:27" x14ac:dyDescent="0.2">
      <c r="B1521" s="405"/>
      <c r="C1521" s="372"/>
      <c r="D1521" s="372"/>
      <c r="E1521" s="402"/>
      <c r="F1521" s="486"/>
      <c r="G1521" s="487"/>
      <c r="H1521" s="486"/>
      <c r="I1521" s="487"/>
      <c r="J1521" s="486"/>
      <c r="K1521" s="487"/>
      <c r="L1521" s="486"/>
      <c r="M1521" s="487"/>
      <c r="N1521" s="486"/>
      <c r="O1521" s="487"/>
      <c r="P1521" s="486"/>
      <c r="Q1521" s="487"/>
      <c r="R1521" s="486"/>
      <c r="S1521" s="487"/>
      <c r="T1521" s="486"/>
      <c r="U1521" s="487"/>
      <c r="V1521" s="486"/>
      <c r="W1521" s="487"/>
      <c r="X1521" s="486"/>
      <c r="Y1521" s="487"/>
      <c r="Z1521" s="486"/>
      <c r="AA1521" s="487"/>
    </row>
    <row r="1522" spans="2:27" x14ac:dyDescent="0.2">
      <c r="B1522" s="406"/>
      <c r="C1522" s="372"/>
      <c r="D1522" s="372"/>
      <c r="E1522" s="486"/>
      <c r="F1522" s="487"/>
      <c r="G1522" s="486"/>
      <c r="H1522" s="487"/>
      <c r="I1522" s="486"/>
      <c r="J1522" s="487"/>
      <c r="K1522" s="486"/>
      <c r="L1522" s="487"/>
      <c r="M1522" s="486"/>
      <c r="N1522" s="487"/>
      <c r="O1522" s="486"/>
      <c r="P1522" s="487"/>
      <c r="Q1522" s="486"/>
      <c r="R1522" s="487"/>
      <c r="S1522" s="486"/>
      <c r="T1522" s="487"/>
      <c r="U1522" s="486"/>
      <c r="V1522" s="487"/>
      <c r="W1522" s="486"/>
      <c r="X1522" s="487"/>
      <c r="Y1522" s="486"/>
      <c r="Z1522" s="487"/>
      <c r="AA1522" s="402"/>
    </row>
    <row r="1523" spans="2:27" x14ac:dyDescent="0.2">
      <c r="B1523" s="405"/>
      <c r="C1523" s="372"/>
      <c r="D1523" s="372"/>
      <c r="E1523" s="402"/>
      <c r="F1523" s="486"/>
      <c r="G1523" s="487"/>
      <c r="H1523" s="486"/>
      <c r="I1523" s="487"/>
      <c r="J1523" s="486"/>
      <c r="K1523" s="487"/>
      <c r="L1523" s="486"/>
      <c r="M1523" s="487"/>
      <c r="N1523" s="486"/>
      <c r="O1523" s="487"/>
      <c r="P1523" s="486"/>
      <c r="Q1523" s="487"/>
      <c r="R1523" s="486"/>
      <c r="S1523" s="487"/>
      <c r="T1523" s="486"/>
      <c r="U1523" s="487"/>
      <c r="V1523" s="486"/>
      <c r="W1523" s="487"/>
      <c r="X1523" s="486"/>
      <c r="Y1523" s="487"/>
      <c r="Z1523" s="486"/>
      <c r="AA1523" s="487"/>
    </row>
    <row r="1524" spans="2:27" x14ac:dyDescent="0.2">
      <c r="B1524" s="406"/>
      <c r="C1524" s="372"/>
      <c r="D1524" s="372"/>
      <c r="E1524" s="486"/>
      <c r="F1524" s="487"/>
      <c r="G1524" s="486"/>
      <c r="H1524" s="487"/>
      <c r="I1524" s="486"/>
      <c r="J1524" s="487"/>
      <c r="K1524" s="486"/>
      <c r="L1524" s="487"/>
      <c r="M1524" s="486"/>
      <c r="N1524" s="487"/>
      <c r="O1524" s="486"/>
      <c r="P1524" s="487"/>
      <c r="Q1524" s="486"/>
      <c r="R1524" s="487"/>
      <c r="S1524" s="486"/>
      <c r="T1524" s="487"/>
      <c r="U1524" s="486"/>
      <c r="V1524" s="487"/>
      <c r="W1524" s="486"/>
      <c r="X1524" s="487"/>
      <c r="Y1524" s="486"/>
      <c r="Z1524" s="487"/>
      <c r="AA1524" s="402"/>
    </row>
    <row r="1525" spans="2:27" x14ac:dyDescent="0.2">
      <c r="B1525" s="405"/>
      <c r="C1525" s="372"/>
      <c r="D1525" s="372"/>
      <c r="E1525" s="402"/>
      <c r="F1525" s="486"/>
      <c r="G1525" s="487"/>
      <c r="H1525" s="486"/>
      <c r="I1525" s="487"/>
      <c r="J1525" s="486"/>
      <c r="K1525" s="487"/>
      <c r="L1525" s="486"/>
      <c r="M1525" s="487"/>
      <c r="N1525" s="486"/>
      <c r="O1525" s="487"/>
      <c r="P1525" s="486"/>
      <c r="Q1525" s="487"/>
      <c r="R1525" s="486"/>
      <c r="S1525" s="487"/>
      <c r="T1525" s="486"/>
      <c r="U1525" s="487"/>
      <c r="V1525" s="486"/>
      <c r="W1525" s="487"/>
      <c r="X1525" s="486"/>
      <c r="Y1525" s="487"/>
      <c r="Z1525" s="486"/>
      <c r="AA1525" s="487"/>
    </row>
    <row r="1526" spans="2:27" x14ac:dyDescent="0.2">
      <c r="B1526" s="406"/>
      <c r="C1526" s="372"/>
      <c r="D1526" s="372"/>
      <c r="E1526" s="486"/>
      <c r="F1526" s="487"/>
      <c r="G1526" s="486"/>
      <c r="H1526" s="487"/>
      <c r="I1526" s="486"/>
      <c r="J1526" s="487"/>
      <c r="K1526" s="486"/>
      <c r="L1526" s="487"/>
      <c r="M1526" s="486"/>
      <c r="N1526" s="487"/>
      <c r="O1526" s="486"/>
      <c r="P1526" s="487"/>
      <c r="Q1526" s="486"/>
      <c r="R1526" s="487"/>
      <c r="S1526" s="486"/>
      <c r="T1526" s="487"/>
      <c r="U1526" s="486"/>
      <c r="V1526" s="487"/>
      <c r="W1526" s="486"/>
      <c r="X1526" s="487"/>
      <c r="Y1526" s="486"/>
      <c r="Z1526" s="487"/>
      <c r="AA1526" s="402"/>
    </row>
    <row r="1527" spans="2:27" x14ac:dyDescent="0.2">
      <c r="B1527" s="405"/>
      <c r="C1527" s="372"/>
      <c r="D1527" s="372"/>
      <c r="E1527" s="402"/>
      <c r="F1527" s="486"/>
      <c r="G1527" s="487"/>
      <c r="H1527" s="486"/>
      <c r="I1527" s="487"/>
      <c r="J1527" s="486"/>
      <c r="K1527" s="487"/>
      <c r="L1527" s="486"/>
      <c r="M1527" s="487"/>
      <c r="N1527" s="486"/>
      <c r="O1527" s="487"/>
      <c r="P1527" s="486"/>
      <c r="Q1527" s="487"/>
      <c r="R1527" s="486"/>
      <c r="S1527" s="487"/>
      <c r="T1527" s="486"/>
      <c r="U1527" s="487"/>
      <c r="V1527" s="486"/>
      <c r="W1527" s="487"/>
      <c r="X1527" s="486"/>
      <c r="Y1527" s="487"/>
      <c r="Z1527" s="486"/>
      <c r="AA1527" s="487"/>
    </row>
    <row r="1528" spans="2:27" x14ac:dyDescent="0.2">
      <c r="B1528" s="406"/>
      <c r="C1528" s="372"/>
      <c r="D1528" s="372"/>
      <c r="E1528" s="486"/>
      <c r="F1528" s="487"/>
      <c r="G1528" s="486"/>
      <c r="H1528" s="487"/>
      <c r="I1528" s="486"/>
      <c r="J1528" s="487"/>
      <c r="K1528" s="486"/>
      <c r="L1528" s="487"/>
      <c r="M1528" s="486"/>
      <c r="N1528" s="487"/>
      <c r="O1528" s="486"/>
      <c r="P1528" s="487"/>
      <c r="Q1528" s="486"/>
      <c r="R1528" s="487"/>
      <c r="S1528" s="486"/>
      <c r="T1528" s="487"/>
      <c r="U1528" s="486"/>
      <c r="V1528" s="487"/>
      <c r="W1528" s="486"/>
      <c r="X1528" s="487"/>
      <c r="Y1528" s="486"/>
      <c r="Z1528" s="487"/>
      <c r="AA1528" s="402"/>
    </row>
    <row r="1529" spans="2:27" x14ac:dyDescent="0.2">
      <c r="B1529" s="405"/>
      <c r="C1529" s="372"/>
      <c r="D1529" s="372"/>
      <c r="E1529" s="402"/>
      <c r="F1529" s="486"/>
      <c r="G1529" s="487"/>
      <c r="H1529" s="486"/>
      <c r="I1529" s="487"/>
      <c r="J1529" s="486"/>
      <c r="K1529" s="487"/>
      <c r="L1529" s="486"/>
      <c r="M1529" s="487"/>
      <c r="N1529" s="486"/>
      <c r="O1529" s="487"/>
      <c r="P1529" s="486"/>
      <c r="Q1529" s="487"/>
      <c r="R1529" s="486"/>
      <c r="S1529" s="487"/>
      <c r="T1529" s="486"/>
      <c r="U1529" s="487"/>
      <c r="V1529" s="486"/>
      <c r="W1529" s="487"/>
      <c r="X1529" s="486"/>
      <c r="Y1529" s="487"/>
      <c r="Z1529" s="486"/>
      <c r="AA1529" s="487"/>
    </row>
    <row r="1530" spans="2:27" x14ac:dyDescent="0.2">
      <c r="B1530" s="406"/>
      <c r="C1530" s="372"/>
      <c r="D1530" s="372"/>
      <c r="E1530" s="486"/>
      <c r="F1530" s="487"/>
      <c r="G1530" s="486"/>
      <c r="H1530" s="487"/>
      <c r="I1530" s="486"/>
      <c r="J1530" s="487"/>
      <c r="K1530" s="486"/>
      <c r="L1530" s="487"/>
      <c r="M1530" s="486"/>
      <c r="N1530" s="487"/>
      <c r="O1530" s="486"/>
      <c r="P1530" s="487"/>
      <c r="Q1530" s="486"/>
      <c r="R1530" s="487"/>
      <c r="S1530" s="486"/>
      <c r="T1530" s="487"/>
      <c r="U1530" s="486"/>
      <c r="V1530" s="487"/>
      <c r="W1530" s="486"/>
      <c r="X1530" s="487"/>
      <c r="Y1530" s="486"/>
      <c r="Z1530" s="487"/>
      <c r="AA1530" s="402"/>
    </row>
    <row r="1531" spans="2:27" x14ac:dyDescent="0.2">
      <c r="B1531" s="405"/>
      <c r="C1531" s="372"/>
      <c r="D1531" s="372"/>
      <c r="E1531" s="402"/>
      <c r="F1531" s="486"/>
      <c r="G1531" s="487"/>
      <c r="H1531" s="486"/>
      <c r="I1531" s="487"/>
      <c r="J1531" s="486"/>
      <c r="K1531" s="487"/>
      <c r="L1531" s="486"/>
      <c r="M1531" s="487"/>
      <c r="N1531" s="486"/>
      <c r="O1531" s="487"/>
      <c r="P1531" s="486"/>
      <c r="Q1531" s="487"/>
      <c r="R1531" s="486"/>
      <c r="S1531" s="487"/>
      <c r="T1531" s="486"/>
      <c r="U1531" s="487"/>
      <c r="V1531" s="486"/>
      <c r="W1531" s="487"/>
      <c r="X1531" s="486"/>
      <c r="Y1531" s="487"/>
      <c r="Z1531" s="486"/>
      <c r="AA1531" s="487"/>
    </row>
    <row r="1532" spans="2:27" x14ac:dyDescent="0.2">
      <c r="B1532" s="406"/>
      <c r="C1532" s="372"/>
      <c r="D1532" s="372"/>
      <c r="E1532" s="486"/>
      <c r="F1532" s="487"/>
      <c r="G1532" s="486"/>
      <c r="H1532" s="487"/>
      <c r="I1532" s="486"/>
      <c r="J1532" s="487"/>
      <c r="K1532" s="486"/>
      <c r="L1532" s="487"/>
      <c r="M1532" s="486"/>
      <c r="N1532" s="487"/>
      <c r="O1532" s="486"/>
      <c r="P1532" s="487"/>
      <c r="Q1532" s="486"/>
      <c r="R1532" s="487"/>
      <c r="S1532" s="486"/>
      <c r="T1532" s="487"/>
      <c r="U1532" s="486"/>
      <c r="V1532" s="487"/>
      <c r="W1532" s="486"/>
      <c r="X1532" s="487"/>
      <c r="Y1532" s="486"/>
      <c r="Z1532" s="487"/>
      <c r="AA1532" s="402"/>
    </row>
    <row r="1533" spans="2:27" x14ac:dyDescent="0.2">
      <c r="B1533" s="405"/>
      <c r="C1533" s="372"/>
      <c r="D1533" s="372"/>
      <c r="E1533" s="402"/>
      <c r="F1533" s="486"/>
      <c r="G1533" s="487"/>
      <c r="H1533" s="486"/>
      <c r="I1533" s="487"/>
      <c r="J1533" s="486"/>
      <c r="K1533" s="487"/>
      <c r="L1533" s="486"/>
      <c r="M1533" s="487"/>
      <c r="N1533" s="486"/>
      <c r="O1533" s="487"/>
      <c r="P1533" s="486"/>
      <c r="Q1533" s="487"/>
      <c r="R1533" s="486"/>
      <c r="S1533" s="487"/>
      <c r="T1533" s="486"/>
      <c r="U1533" s="487"/>
      <c r="V1533" s="486"/>
      <c r="W1533" s="487"/>
      <c r="X1533" s="486"/>
      <c r="Y1533" s="487"/>
      <c r="Z1533" s="486"/>
      <c r="AA1533" s="487"/>
    </row>
    <row r="1534" spans="2:27" x14ac:dyDescent="0.2">
      <c r="B1534" s="406"/>
      <c r="C1534" s="372"/>
      <c r="D1534" s="372"/>
      <c r="E1534" s="486"/>
      <c r="F1534" s="487"/>
      <c r="G1534" s="486"/>
      <c r="H1534" s="487"/>
      <c r="I1534" s="486"/>
      <c r="J1534" s="487"/>
      <c r="K1534" s="486"/>
      <c r="L1534" s="487"/>
      <c r="M1534" s="486"/>
      <c r="N1534" s="487"/>
      <c r="O1534" s="486"/>
      <c r="P1534" s="487"/>
      <c r="Q1534" s="486"/>
      <c r="R1534" s="487"/>
      <c r="S1534" s="486"/>
      <c r="T1534" s="487"/>
      <c r="U1534" s="486"/>
      <c r="V1534" s="487"/>
      <c r="W1534" s="486"/>
      <c r="X1534" s="487"/>
      <c r="Y1534" s="486"/>
      <c r="Z1534" s="487"/>
      <c r="AA1534" s="402"/>
    </row>
    <row r="1535" spans="2:27" x14ac:dyDescent="0.2">
      <c r="B1535" s="405"/>
      <c r="C1535" s="372"/>
      <c r="D1535" s="372"/>
      <c r="E1535" s="402"/>
      <c r="F1535" s="486"/>
      <c r="G1535" s="487"/>
      <c r="H1535" s="486"/>
      <c r="I1535" s="487"/>
      <c r="J1535" s="486"/>
      <c r="K1535" s="487"/>
      <c r="L1535" s="486"/>
      <c r="M1535" s="487"/>
      <c r="N1535" s="486"/>
      <c r="O1535" s="487"/>
      <c r="P1535" s="486"/>
      <c r="Q1535" s="487"/>
      <c r="R1535" s="486"/>
      <c r="S1535" s="487"/>
      <c r="T1535" s="486"/>
      <c r="U1535" s="487"/>
      <c r="V1535" s="486"/>
      <c r="W1535" s="487"/>
      <c r="X1535" s="486"/>
      <c r="Y1535" s="487"/>
      <c r="Z1535" s="486"/>
      <c r="AA1535" s="487"/>
    </row>
    <row r="1536" spans="2:27" x14ac:dyDescent="0.2">
      <c r="B1536" s="406"/>
      <c r="C1536" s="372"/>
      <c r="D1536" s="372"/>
      <c r="E1536" s="486"/>
      <c r="F1536" s="487"/>
      <c r="G1536" s="486"/>
      <c r="H1536" s="487"/>
      <c r="I1536" s="486"/>
      <c r="J1536" s="487"/>
      <c r="K1536" s="486"/>
      <c r="L1536" s="487"/>
      <c r="M1536" s="486"/>
      <c r="N1536" s="487"/>
      <c r="O1536" s="486"/>
      <c r="P1536" s="487"/>
      <c r="Q1536" s="486"/>
      <c r="R1536" s="487"/>
      <c r="S1536" s="486"/>
      <c r="T1536" s="487"/>
      <c r="U1536" s="486"/>
      <c r="V1536" s="487"/>
      <c r="W1536" s="486"/>
      <c r="X1536" s="487"/>
      <c r="Y1536" s="486"/>
      <c r="Z1536" s="487"/>
      <c r="AA1536" s="402"/>
    </row>
    <row r="1537" spans="2:27" x14ac:dyDescent="0.2">
      <c r="B1537" s="405"/>
      <c r="C1537" s="372"/>
      <c r="D1537" s="372"/>
      <c r="E1537" s="402"/>
      <c r="F1537" s="486"/>
      <c r="G1537" s="487"/>
      <c r="H1537" s="486"/>
      <c r="I1537" s="487"/>
      <c r="J1537" s="486"/>
      <c r="K1537" s="487"/>
      <c r="L1537" s="486"/>
      <c r="M1537" s="487"/>
      <c r="N1537" s="486"/>
      <c r="O1537" s="487"/>
      <c r="P1537" s="486"/>
      <c r="Q1537" s="487"/>
      <c r="R1537" s="486"/>
      <c r="S1537" s="487"/>
      <c r="T1537" s="486"/>
      <c r="U1537" s="487"/>
      <c r="V1537" s="486"/>
      <c r="W1537" s="487"/>
      <c r="X1537" s="486"/>
      <c r="Y1537" s="487"/>
      <c r="Z1537" s="486"/>
      <c r="AA1537" s="487"/>
    </row>
    <row r="1538" spans="2:27" x14ac:dyDescent="0.2">
      <c r="B1538" s="406"/>
      <c r="C1538" s="372"/>
      <c r="D1538" s="372"/>
      <c r="E1538" s="486"/>
      <c r="F1538" s="487"/>
      <c r="G1538" s="486"/>
      <c r="H1538" s="487"/>
      <c r="I1538" s="486"/>
      <c r="J1538" s="487"/>
      <c r="K1538" s="486"/>
      <c r="L1538" s="487"/>
      <c r="M1538" s="486"/>
      <c r="N1538" s="487"/>
      <c r="O1538" s="486"/>
      <c r="P1538" s="487"/>
      <c r="Q1538" s="486"/>
      <c r="R1538" s="487"/>
      <c r="S1538" s="486"/>
      <c r="T1538" s="487"/>
      <c r="U1538" s="486"/>
      <c r="V1538" s="487"/>
      <c r="W1538" s="486"/>
      <c r="X1538" s="487"/>
      <c r="Y1538" s="486"/>
      <c r="Z1538" s="487"/>
      <c r="AA1538" s="402"/>
    </row>
    <row r="1539" spans="2:27" x14ac:dyDescent="0.2">
      <c r="B1539" s="405"/>
      <c r="C1539" s="372"/>
      <c r="D1539" s="372"/>
      <c r="E1539" s="402"/>
      <c r="F1539" s="486"/>
      <c r="G1539" s="487"/>
      <c r="H1539" s="486"/>
      <c r="I1539" s="487"/>
      <c r="J1539" s="486"/>
      <c r="K1539" s="487"/>
      <c r="L1539" s="486"/>
      <c r="M1539" s="487"/>
      <c r="N1539" s="486"/>
      <c r="O1539" s="487"/>
      <c r="P1539" s="486"/>
      <c r="Q1539" s="487"/>
      <c r="R1539" s="486"/>
      <c r="S1539" s="487"/>
      <c r="T1539" s="486"/>
      <c r="U1539" s="487"/>
      <c r="V1539" s="486"/>
      <c r="W1539" s="487"/>
      <c r="X1539" s="486"/>
      <c r="Y1539" s="487"/>
      <c r="Z1539" s="486"/>
      <c r="AA1539" s="487"/>
    </row>
    <row r="1540" spans="2:27" x14ac:dyDescent="0.2">
      <c r="B1540" s="406"/>
      <c r="C1540" s="372"/>
      <c r="D1540" s="372"/>
      <c r="E1540" s="486"/>
      <c r="F1540" s="487"/>
      <c r="G1540" s="486"/>
      <c r="H1540" s="487"/>
      <c r="I1540" s="486"/>
      <c r="J1540" s="487"/>
      <c r="K1540" s="486"/>
      <c r="L1540" s="487"/>
      <c r="M1540" s="486"/>
      <c r="N1540" s="487"/>
      <c r="O1540" s="486"/>
      <c r="P1540" s="487"/>
      <c r="Q1540" s="486"/>
      <c r="R1540" s="487"/>
      <c r="S1540" s="486"/>
      <c r="T1540" s="487"/>
      <c r="U1540" s="486"/>
      <c r="V1540" s="487"/>
      <c r="W1540" s="486"/>
      <c r="X1540" s="487"/>
      <c r="Y1540" s="486"/>
      <c r="Z1540" s="487"/>
      <c r="AA1540" s="402"/>
    </row>
    <row r="1541" spans="2:27" x14ac:dyDescent="0.2">
      <c r="B1541" s="405"/>
      <c r="C1541" s="372"/>
      <c r="D1541" s="372"/>
      <c r="E1541" s="402"/>
      <c r="F1541" s="486"/>
      <c r="G1541" s="487"/>
      <c r="H1541" s="486"/>
      <c r="I1541" s="487"/>
      <c r="J1541" s="486"/>
      <c r="K1541" s="487"/>
      <c r="L1541" s="486"/>
      <c r="M1541" s="487"/>
      <c r="N1541" s="486"/>
      <c r="O1541" s="487"/>
      <c r="P1541" s="486"/>
      <c r="Q1541" s="487"/>
      <c r="R1541" s="486"/>
      <c r="S1541" s="487"/>
      <c r="T1541" s="486"/>
      <c r="U1541" s="487"/>
      <c r="V1541" s="486"/>
      <c r="W1541" s="487"/>
      <c r="X1541" s="486"/>
      <c r="Y1541" s="487"/>
      <c r="Z1541" s="486"/>
      <c r="AA1541" s="487"/>
    </row>
    <row r="1542" spans="2:27" x14ac:dyDescent="0.2">
      <c r="B1542" s="406"/>
      <c r="C1542" s="372"/>
      <c r="D1542" s="372"/>
      <c r="E1542" s="486"/>
      <c r="F1542" s="487"/>
      <c r="G1542" s="486"/>
      <c r="H1542" s="487"/>
      <c r="I1542" s="486"/>
      <c r="J1542" s="487"/>
      <c r="K1542" s="486"/>
      <c r="L1542" s="487"/>
      <c r="M1542" s="486"/>
      <c r="N1542" s="487"/>
      <c r="O1542" s="486"/>
      <c r="P1542" s="487"/>
      <c r="Q1542" s="486"/>
      <c r="R1542" s="487"/>
      <c r="S1542" s="486"/>
      <c r="T1542" s="487"/>
      <c r="U1542" s="486"/>
      <c r="V1542" s="487"/>
      <c r="W1542" s="486"/>
      <c r="X1542" s="487"/>
      <c r="Y1542" s="486"/>
      <c r="Z1542" s="487"/>
      <c r="AA1542" s="402"/>
    </row>
    <row r="1543" spans="2:27" x14ac:dyDescent="0.2">
      <c r="B1543" s="405"/>
      <c r="C1543" s="372"/>
      <c r="D1543" s="372"/>
      <c r="E1543" s="402"/>
      <c r="F1543" s="486"/>
      <c r="G1543" s="487"/>
      <c r="H1543" s="486"/>
      <c r="I1543" s="487"/>
      <c r="J1543" s="486"/>
      <c r="K1543" s="487"/>
      <c r="L1543" s="486"/>
      <c r="M1543" s="487"/>
      <c r="N1543" s="486"/>
      <c r="O1543" s="487"/>
      <c r="P1543" s="486"/>
      <c r="Q1543" s="487"/>
      <c r="R1543" s="486"/>
      <c r="S1543" s="487"/>
      <c r="T1543" s="486"/>
      <c r="U1543" s="487"/>
      <c r="V1543" s="486"/>
      <c r="W1543" s="487"/>
      <c r="X1543" s="486"/>
      <c r="Y1543" s="487"/>
      <c r="Z1543" s="486"/>
      <c r="AA1543" s="487"/>
    </row>
    <row r="1544" spans="2:27" x14ac:dyDescent="0.2">
      <c r="B1544" s="406"/>
      <c r="C1544" s="372"/>
      <c r="D1544" s="372"/>
      <c r="E1544" s="486"/>
      <c r="F1544" s="487"/>
      <c r="G1544" s="486"/>
      <c r="H1544" s="487"/>
      <c r="I1544" s="486"/>
      <c r="J1544" s="487"/>
      <c r="K1544" s="486"/>
      <c r="L1544" s="487"/>
      <c r="M1544" s="486"/>
      <c r="N1544" s="487"/>
      <c r="O1544" s="486"/>
      <c r="P1544" s="487"/>
      <c r="Q1544" s="486"/>
      <c r="R1544" s="487"/>
      <c r="S1544" s="486"/>
      <c r="T1544" s="487"/>
      <c r="U1544" s="486"/>
      <c r="V1544" s="487"/>
      <c r="W1544" s="486"/>
      <c r="X1544" s="487"/>
      <c r="Y1544" s="486"/>
      <c r="Z1544" s="487"/>
      <c r="AA1544" s="402"/>
    </row>
    <row r="1545" spans="2:27" x14ac:dyDescent="0.2">
      <c r="B1545" s="405"/>
      <c r="C1545" s="372"/>
      <c r="D1545" s="372"/>
      <c r="E1545" s="402"/>
      <c r="F1545" s="486"/>
      <c r="G1545" s="487"/>
      <c r="H1545" s="486"/>
      <c r="I1545" s="487"/>
      <c r="J1545" s="486"/>
      <c r="K1545" s="487"/>
      <c r="L1545" s="486"/>
      <c r="M1545" s="487"/>
      <c r="N1545" s="486"/>
      <c r="O1545" s="487"/>
      <c r="P1545" s="486"/>
      <c r="Q1545" s="487"/>
      <c r="R1545" s="486"/>
      <c r="S1545" s="487"/>
      <c r="T1545" s="486"/>
      <c r="U1545" s="487"/>
      <c r="V1545" s="486"/>
      <c r="W1545" s="487"/>
      <c r="X1545" s="486"/>
      <c r="Y1545" s="487"/>
      <c r="Z1545" s="486"/>
      <c r="AA1545" s="487"/>
    </row>
    <row r="1546" spans="2:27" x14ac:dyDescent="0.2">
      <c r="B1546" s="406"/>
      <c r="C1546" s="372"/>
      <c r="D1546" s="372"/>
      <c r="E1546" s="486"/>
      <c r="F1546" s="487"/>
      <c r="G1546" s="486"/>
      <c r="H1546" s="487"/>
      <c r="I1546" s="486"/>
      <c r="J1546" s="487"/>
      <c r="K1546" s="486"/>
      <c r="L1546" s="487"/>
      <c r="M1546" s="486"/>
      <c r="N1546" s="487"/>
      <c r="O1546" s="486"/>
      <c r="P1546" s="487"/>
      <c r="Q1546" s="486"/>
      <c r="R1546" s="487"/>
      <c r="S1546" s="486"/>
      <c r="T1546" s="487"/>
      <c r="U1546" s="486"/>
      <c r="V1546" s="487"/>
      <c r="W1546" s="486"/>
      <c r="X1546" s="487"/>
      <c r="Y1546" s="486"/>
      <c r="Z1546" s="487"/>
      <c r="AA1546" s="402"/>
    </row>
    <row r="1547" spans="2:27" x14ac:dyDescent="0.2">
      <c r="B1547" s="405"/>
      <c r="C1547" s="372"/>
      <c r="D1547" s="372"/>
      <c r="E1547" s="402"/>
      <c r="F1547" s="486"/>
      <c r="G1547" s="487"/>
      <c r="H1547" s="486"/>
      <c r="I1547" s="487"/>
      <c r="J1547" s="486"/>
      <c r="K1547" s="487"/>
      <c r="L1547" s="486"/>
      <c r="M1547" s="487"/>
      <c r="N1547" s="486"/>
      <c r="O1547" s="487"/>
      <c r="P1547" s="486"/>
      <c r="Q1547" s="487"/>
      <c r="R1547" s="486"/>
      <c r="S1547" s="487"/>
      <c r="T1547" s="486"/>
      <c r="U1547" s="487"/>
      <c r="V1547" s="486"/>
      <c r="W1547" s="487"/>
      <c r="X1547" s="486"/>
      <c r="Y1547" s="487"/>
      <c r="Z1547" s="486"/>
      <c r="AA1547" s="487"/>
    </row>
    <row r="1548" spans="2:27" x14ac:dyDescent="0.2">
      <c r="B1548" s="406"/>
      <c r="C1548" s="372"/>
      <c r="D1548" s="372"/>
      <c r="E1548" s="486"/>
      <c r="F1548" s="487"/>
      <c r="G1548" s="486"/>
      <c r="H1548" s="487"/>
      <c r="I1548" s="486"/>
      <c r="J1548" s="487"/>
      <c r="K1548" s="486"/>
      <c r="L1548" s="487"/>
      <c r="M1548" s="486"/>
      <c r="N1548" s="487"/>
      <c r="O1548" s="486"/>
      <c r="P1548" s="487"/>
      <c r="Q1548" s="486"/>
      <c r="R1548" s="487"/>
      <c r="S1548" s="486"/>
      <c r="T1548" s="487"/>
      <c r="U1548" s="486"/>
      <c r="V1548" s="487"/>
      <c r="W1548" s="486"/>
      <c r="X1548" s="487"/>
      <c r="Y1548" s="486"/>
      <c r="Z1548" s="487"/>
      <c r="AA1548" s="402"/>
    </row>
    <row r="1549" spans="2:27" x14ac:dyDescent="0.2">
      <c r="B1549" s="405"/>
      <c r="C1549" s="372"/>
      <c r="D1549" s="372"/>
      <c r="E1549" s="402"/>
      <c r="F1549" s="486"/>
      <c r="G1549" s="487"/>
      <c r="H1549" s="486"/>
      <c r="I1549" s="487"/>
      <c r="J1549" s="486"/>
      <c r="K1549" s="487"/>
      <c r="L1549" s="486"/>
      <c r="M1549" s="487"/>
      <c r="N1549" s="486"/>
      <c r="O1549" s="487"/>
      <c r="P1549" s="486"/>
      <c r="Q1549" s="487"/>
      <c r="R1549" s="486"/>
      <c r="S1549" s="487"/>
      <c r="T1549" s="486"/>
      <c r="U1549" s="487"/>
      <c r="V1549" s="486"/>
      <c r="W1549" s="487"/>
      <c r="X1549" s="486"/>
      <c r="Y1549" s="487"/>
      <c r="Z1549" s="486"/>
      <c r="AA1549" s="487"/>
    </row>
    <row r="1550" spans="2:27" x14ac:dyDescent="0.2">
      <c r="B1550" s="406"/>
      <c r="C1550" s="372"/>
      <c r="D1550" s="372"/>
      <c r="E1550" s="486"/>
      <c r="F1550" s="487"/>
      <c r="G1550" s="486"/>
      <c r="H1550" s="487"/>
      <c r="I1550" s="486"/>
      <c r="J1550" s="487"/>
      <c r="K1550" s="486"/>
      <c r="L1550" s="487"/>
      <c r="M1550" s="486"/>
      <c r="N1550" s="487"/>
      <c r="O1550" s="486"/>
      <c r="P1550" s="487"/>
      <c r="Q1550" s="486"/>
      <c r="R1550" s="487"/>
      <c r="S1550" s="486"/>
      <c r="T1550" s="487"/>
      <c r="U1550" s="486"/>
      <c r="V1550" s="487"/>
      <c r="W1550" s="486"/>
      <c r="X1550" s="487"/>
      <c r="Y1550" s="486"/>
      <c r="Z1550" s="487"/>
      <c r="AA1550" s="402"/>
    </row>
    <row r="1551" spans="2:27" x14ac:dyDescent="0.2">
      <c r="B1551" s="405"/>
      <c r="C1551" s="372"/>
      <c r="D1551" s="372"/>
      <c r="E1551" s="402"/>
      <c r="F1551" s="486"/>
      <c r="G1551" s="487"/>
      <c r="H1551" s="486"/>
      <c r="I1551" s="487"/>
      <c r="J1551" s="486"/>
      <c r="K1551" s="487"/>
      <c r="L1551" s="486"/>
      <c r="M1551" s="487"/>
      <c r="N1551" s="486"/>
      <c r="O1551" s="487"/>
      <c r="P1551" s="486"/>
      <c r="Q1551" s="487"/>
      <c r="R1551" s="486"/>
      <c r="S1551" s="487"/>
      <c r="T1551" s="486"/>
      <c r="U1551" s="487"/>
      <c r="V1551" s="486"/>
      <c r="W1551" s="487"/>
      <c r="X1551" s="486"/>
      <c r="Y1551" s="487"/>
      <c r="Z1551" s="486"/>
      <c r="AA1551" s="487"/>
    </row>
    <row r="1552" spans="2:27" x14ac:dyDescent="0.2">
      <c r="B1552" s="406"/>
      <c r="C1552" s="372"/>
      <c r="D1552" s="372"/>
      <c r="E1552" s="486"/>
      <c r="F1552" s="487"/>
      <c r="G1552" s="486"/>
      <c r="H1552" s="487"/>
      <c r="I1552" s="486"/>
      <c r="J1552" s="487"/>
      <c r="K1552" s="486"/>
      <c r="L1552" s="487"/>
      <c r="M1552" s="486"/>
      <c r="N1552" s="487"/>
      <c r="O1552" s="486"/>
      <c r="P1552" s="487"/>
      <c r="Q1552" s="486"/>
      <c r="R1552" s="487"/>
      <c r="S1552" s="486"/>
      <c r="T1552" s="487"/>
      <c r="U1552" s="486"/>
      <c r="V1552" s="487"/>
      <c r="W1552" s="486"/>
      <c r="X1552" s="487"/>
      <c r="Y1552" s="486"/>
      <c r="Z1552" s="487"/>
      <c r="AA1552" s="402"/>
    </row>
    <row r="1553" spans="2:27" x14ac:dyDescent="0.2">
      <c r="B1553" s="405"/>
      <c r="C1553" s="372"/>
      <c r="D1553" s="372"/>
      <c r="E1553" s="402"/>
      <c r="F1553" s="486"/>
      <c r="G1553" s="487"/>
      <c r="H1553" s="486"/>
      <c r="I1553" s="487"/>
      <c r="J1553" s="486"/>
      <c r="K1553" s="487"/>
      <c r="L1553" s="486"/>
      <c r="M1553" s="487"/>
      <c r="N1553" s="486"/>
      <c r="O1553" s="487"/>
      <c r="P1553" s="486"/>
      <c r="Q1553" s="487"/>
      <c r="R1553" s="486"/>
      <c r="S1553" s="487"/>
      <c r="T1553" s="486"/>
      <c r="U1553" s="487"/>
      <c r="V1553" s="486"/>
      <c r="W1553" s="487"/>
      <c r="X1553" s="486"/>
      <c r="Y1553" s="487"/>
      <c r="Z1553" s="486"/>
      <c r="AA1553" s="487"/>
    </row>
    <row r="1554" spans="2:27" x14ac:dyDescent="0.2">
      <c r="B1554" s="406"/>
      <c r="C1554" s="372"/>
      <c r="D1554" s="372"/>
      <c r="E1554" s="486"/>
      <c r="F1554" s="487"/>
      <c r="G1554" s="486"/>
      <c r="H1554" s="487"/>
      <c r="I1554" s="486"/>
      <c r="J1554" s="487"/>
      <c r="K1554" s="486"/>
      <c r="L1554" s="487"/>
      <c r="M1554" s="486"/>
      <c r="N1554" s="487"/>
      <c r="O1554" s="486"/>
      <c r="P1554" s="487"/>
      <c r="Q1554" s="486"/>
      <c r="R1554" s="487"/>
      <c r="S1554" s="486"/>
      <c r="T1554" s="487"/>
      <c r="U1554" s="486"/>
      <c r="V1554" s="487"/>
      <c r="W1554" s="486"/>
      <c r="X1554" s="487"/>
      <c r="Y1554" s="486"/>
      <c r="Z1554" s="487"/>
      <c r="AA1554" s="402"/>
    </row>
    <row r="1555" spans="2:27" x14ac:dyDescent="0.2">
      <c r="B1555" s="405"/>
      <c r="C1555" s="372"/>
      <c r="D1555" s="372"/>
      <c r="E1555" s="402"/>
      <c r="F1555" s="486"/>
      <c r="G1555" s="487"/>
      <c r="H1555" s="486"/>
      <c r="I1555" s="487"/>
      <c r="J1555" s="486"/>
      <c r="K1555" s="487"/>
      <c r="L1555" s="486"/>
      <c r="M1555" s="487"/>
      <c r="N1555" s="486"/>
      <c r="O1555" s="487"/>
      <c r="P1555" s="486"/>
      <c r="Q1555" s="487"/>
      <c r="R1555" s="486"/>
      <c r="S1555" s="487"/>
      <c r="T1555" s="486"/>
      <c r="U1555" s="487"/>
      <c r="V1555" s="486"/>
      <c r="W1555" s="487"/>
      <c r="X1555" s="486"/>
      <c r="Y1555" s="487"/>
      <c r="Z1555" s="486"/>
      <c r="AA1555" s="487"/>
    </row>
    <row r="1556" spans="2:27" x14ac:dyDescent="0.2">
      <c r="B1556" s="406"/>
      <c r="C1556" s="372"/>
      <c r="D1556" s="372"/>
      <c r="E1556" s="486"/>
      <c r="F1556" s="487"/>
      <c r="G1556" s="486"/>
      <c r="H1556" s="487"/>
      <c r="I1556" s="486"/>
      <c r="J1556" s="487"/>
      <c r="K1556" s="486"/>
      <c r="L1556" s="487"/>
      <c r="M1556" s="486"/>
      <c r="N1556" s="487"/>
      <c r="O1556" s="486"/>
      <c r="P1556" s="487"/>
      <c r="Q1556" s="486"/>
      <c r="R1556" s="487"/>
      <c r="S1556" s="486"/>
      <c r="T1556" s="487"/>
      <c r="U1556" s="486"/>
      <c r="V1556" s="487"/>
      <c r="W1556" s="486"/>
      <c r="X1556" s="487"/>
      <c r="Y1556" s="486"/>
      <c r="Z1556" s="487"/>
      <c r="AA1556" s="402"/>
    </row>
    <row r="1557" spans="2:27" x14ac:dyDescent="0.2">
      <c r="B1557" s="405"/>
      <c r="C1557" s="372"/>
      <c r="D1557" s="372"/>
      <c r="E1557" s="402"/>
      <c r="F1557" s="486"/>
      <c r="G1557" s="487"/>
      <c r="H1557" s="486"/>
      <c r="I1557" s="487"/>
      <c r="J1557" s="486"/>
      <c r="K1557" s="487"/>
      <c r="L1557" s="486"/>
      <c r="M1557" s="487"/>
      <c r="N1557" s="486"/>
      <c r="O1557" s="487"/>
      <c r="P1557" s="486"/>
      <c r="Q1557" s="487"/>
      <c r="R1557" s="486"/>
      <c r="S1557" s="487"/>
      <c r="T1557" s="486"/>
      <c r="U1557" s="487"/>
      <c r="V1557" s="486"/>
      <c r="W1557" s="487"/>
      <c r="X1557" s="486"/>
      <c r="Y1557" s="487"/>
      <c r="Z1557" s="486"/>
      <c r="AA1557" s="487"/>
    </row>
    <row r="1558" spans="2:27" x14ac:dyDescent="0.2">
      <c r="B1558" s="406"/>
      <c r="C1558" s="372"/>
      <c r="D1558" s="372"/>
      <c r="E1558" s="486"/>
      <c r="F1558" s="487"/>
      <c r="G1558" s="486"/>
      <c r="H1558" s="487"/>
      <c r="I1558" s="486"/>
      <c r="J1558" s="487"/>
      <c r="K1558" s="486"/>
      <c r="L1558" s="487"/>
      <c r="M1558" s="486"/>
      <c r="N1558" s="487"/>
      <c r="O1558" s="486"/>
      <c r="P1558" s="487"/>
      <c r="Q1558" s="486"/>
      <c r="R1558" s="487"/>
      <c r="S1558" s="486"/>
      <c r="T1558" s="487"/>
      <c r="U1558" s="486"/>
      <c r="V1558" s="487"/>
      <c r="W1558" s="486"/>
      <c r="X1558" s="487"/>
      <c r="Y1558" s="486"/>
      <c r="Z1558" s="487"/>
      <c r="AA1558" s="402"/>
    </row>
    <row r="1559" spans="2:27" x14ac:dyDescent="0.2">
      <c r="B1559" s="405"/>
      <c r="C1559" s="372"/>
      <c r="D1559" s="372"/>
      <c r="E1559" s="402"/>
      <c r="F1559" s="486"/>
      <c r="G1559" s="487"/>
      <c r="H1559" s="486"/>
      <c r="I1559" s="487"/>
      <c r="J1559" s="486"/>
      <c r="K1559" s="487"/>
      <c r="L1559" s="486"/>
      <c r="M1559" s="487"/>
      <c r="N1559" s="486"/>
      <c r="O1559" s="487"/>
      <c r="P1559" s="486"/>
      <c r="Q1559" s="487"/>
      <c r="R1559" s="486"/>
      <c r="S1559" s="487"/>
      <c r="T1559" s="486"/>
      <c r="U1559" s="487"/>
      <c r="V1559" s="486"/>
      <c r="W1559" s="487"/>
      <c r="X1559" s="486"/>
      <c r="Y1559" s="487"/>
      <c r="Z1559" s="486"/>
      <c r="AA1559" s="487"/>
    </row>
    <row r="1560" spans="2:27" x14ac:dyDescent="0.2">
      <c r="B1560" s="406"/>
      <c r="C1560" s="372"/>
      <c r="D1560" s="372"/>
      <c r="E1560" s="486"/>
      <c r="F1560" s="487"/>
      <c r="G1560" s="486"/>
      <c r="H1560" s="487"/>
      <c r="I1560" s="486"/>
      <c r="J1560" s="487"/>
      <c r="K1560" s="486"/>
      <c r="L1560" s="487"/>
      <c r="M1560" s="486"/>
      <c r="N1560" s="487"/>
      <c r="O1560" s="486"/>
      <c r="P1560" s="487"/>
      <c r="Q1560" s="486"/>
      <c r="R1560" s="487"/>
      <c r="S1560" s="486"/>
      <c r="T1560" s="487"/>
      <c r="U1560" s="486"/>
      <c r="V1560" s="487"/>
      <c r="W1560" s="486"/>
      <c r="X1560" s="487"/>
      <c r="Y1560" s="486"/>
      <c r="Z1560" s="487"/>
      <c r="AA1560" s="402"/>
    </row>
    <row r="1561" spans="2:27" x14ac:dyDescent="0.2">
      <c r="B1561" s="405"/>
      <c r="C1561" s="372"/>
      <c r="D1561" s="372"/>
      <c r="E1561" s="402"/>
      <c r="F1561" s="486"/>
      <c r="G1561" s="487"/>
      <c r="H1561" s="486"/>
      <c r="I1561" s="487"/>
      <c r="J1561" s="486"/>
      <c r="K1561" s="487"/>
      <c r="L1561" s="486"/>
      <c r="M1561" s="487"/>
      <c r="N1561" s="486"/>
      <c r="O1561" s="487"/>
      <c r="P1561" s="486"/>
      <c r="Q1561" s="487"/>
      <c r="R1561" s="486"/>
      <c r="S1561" s="487"/>
      <c r="T1561" s="486"/>
      <c r="U1561" s="487"/>
      <c r="V1561" s="486"/>
      <c r="W1561" s="487"/>
      <c r="X1561" s="486"/>
      <c r="Y1561" s="487"/>
      <c r="Z1561" s="486"/>
      <c r="AA1561" s="487"/>
    </row>
    <row r="1562" spans="2:27" x14ac:dyDescent="0.2">
      <c r="B1562" s="406"/>
      <c r="C1562" s="372"/>
      <c r="D1562" s="372"/>
      <c r="E1562" s="486"/>
      <c r="F1562" s="487"/>
      <c r="G1562" s="486"/>
      <c r="H1562" s="487"/>
      <c r="I1562" s="486"/>
      <c r="J1562" s="487"/>
      <c r="K1562" s="486"/>
      <c r="L1562" s="487"/>
      <c r="M1562" s="486"/>
      <c r="N1562" s="487"/>
      <c r="O1562" s="486"/>
      <c r="P1562" s="487"/>
      <c r="Q1562" s="486"/>
      <c r="R1562" s="487"/>
      <c r="S1562" s="486"/>
      <c r="T1562" s="487"/>
      <c r="U1562" s="486"/>
      <c r="V1562" s="487"/>
      <c r="W1562" s="486"/>
      <c r="X1562" s="487"/>
      <c r="Y1562" s="486"/>
      <c r="Z1562" s="487"/>
      <c r="AA1562" s="402"/>
    </row>
    <row r="1563" spans="2:27" x14ac:dyDescent="0.2">
      <c r="B1563" s="405"/>
      <c r="C1563" s="372"/>
      <c r="D1563" s="372"/>
      <c r="E1563" s="402"/>
      <c r="F1563" s="486"/>
      <c r="G1563" s="487"/>
      <c r="H1563" s="486"/>
      <c r="I1563" s="487"/>
      <c r="J1563" s="486"/>
      <c r="K1563" s="487"/>
      <c r="L1563" s="486"/>
      <c r="M1563" s="487"/>
      <c r="N1563" s="486"/>
      <c r="O1563" s="487"/>
      <c r="P1563" s="486"/>
      <c r="Q1563" s="487"/>
      <c r="R1563" s="486"/>
      <c r="S1563" s="487"/>
      <c r="T1563" s="486"/>
      <c r="U1563" s="487"/>
      <c r="V1563" s="486"/>
      <c r="W1563" s="487"/>
      <c r="X1563" s="486"/>
      <c r="Y1563" s="487"/>
      <c r="Z1563" s="486"/>
      <c r="AA1563" s="487"/>
    </row>
    <row r="1564" spans="2:27" x14ac:dyDescent="0.2">
      <c r="B1564" s="406"/>
      <c r="C1564" s="372"/>
      <c r="D1564" s="372"/>
      <c r="E1564" s="486"/>
      <c r="F1564" s="487"/>
      <c r="G1564" s="486"/>
      <c r="H1564" s="487"/>
      <c r="I1564" s="486"/>
      <c r="J1564" s="487"/>
      <c r="K1564" s="486"/>
      <c r="L1564" s="487"/>
      <c r="M1564" s="486"/>
      <c r="N1564" s="487"/>
      <c r="O1564" s="486"/>
      <c r="P1564" s="487"/>
      <c r="Q1564" s="486"/>
      <c r="R1564" s="487"/>
      <c r="S1564" s="486"/>
      <c r="T1564" s="487"/>
      <c r="U1564" s="486"/>
      <c r="V1564" s="487"/>
      <c r="W1564" s="486"/>
      <c r="X1564" s="487"/>
      <c r="Y1564" s="486"/>
      <c r="Z1564" s="487"/>
      <c r="AA1564" s="402"/>
    </row>
    <row r="1565" spans="2:27" x14ac:dyDescent="0.2">
      <c r="B1565" s="405"/>
      <c r="C1565" s="372"/>
      <c r="D1565" s="372"/>
      <c r="E1565" s="402"/>
      <c r="F1565" s="486"/>
      <c r="G1565" s="487"/>
      <c r="H1565" s="486"/>
      <c r="I1565" s="487"/>
      <c r="J1565" s="486"/>
      <c r="K1565" s="487"/>
      <c r="L1565" s="486"/>
      <c r="M1565" s="487"/>
      <c r="N1565" s="486"/>
      <c r="O1565" s="487"/>
      <c r="P1565" s="486"/>
      <c r="Q1565" s="487"/>
      <c r="R1565" s="486"/>
      <c r="S1565" s="487"/>
      <c r="T1565" s="486"/>
      <c r="U1565" s="487"/>
      <c r="V1565" s="486"/>
      <c r="W1565" s="487"/>
      <c r="X1565" s="486"/>
      <c r="Y1565" s="487"/>
      <c r="Z1565" s="486"/>
      <c r="AA1565" s="487"/>
    </row>
    <row r="1566" spans="2:27" x14ac:dyDescent="0.2">
      <c r="B1566" s="406"/>
      <c r="C1566" s="372"/>
      <c r="D1566" s="372"/>
      <c r="E1566" s="486"/>
      <c r="F1566" s="487"/>
      <c r="G1566" s="486"/>
      <c r="H1566" s="487"/>
      <c r="I1566" s="486"/>
      <c r="J1566" s="487"/>
      <c r="K1566" s="486"/>
      <c r="L1566" s="487"/>
      <c r="M1566" s="486"/>
      <c r="N1566" s="487"/>
      <c r="O1566" s="486"/>
      <c r="P1566" s="487"/>
      <c r="Q1566" s="486"/>
      <c r="R1566" s="487"/>
      <c r="S1566" s="486"/>
      <c r="T1566" s="487"/>
      <c r="U1566" s="486"/>
      <c r="V1566" s="487"/>
      <c r="W1566" s="486"/>
      <c r="X1566" s="487"/>
      <c r="Y1566" s="486"/>
      <c r="Z1566" s="487"/>
      <c r="AA1566" s="402"/>
    </row>
    <row r="1567" spans="2:27" x14ac:dyDescent="0.2">
      <c r="B1567" s="405"/>
      <c r="C1567" s="372"/>
      <c r="D1567" s="372"/>
      <c r="E1567" s="402"/>
      <c r="F1567" s="486"/>
      <c r="G1567" s="487"/>
      <c r="H1567" s="486"/>
      <c r="I1567" s="487"/>
      <c r="J1567" s="486"/>
      <c r="K1567" s="487"/>
      <c r="L1567" s="486"/>
      <c r="M1567" s="487"/>
      <c r="N1567" s="486"/>
      <c r="O1567" s="487"/>
      <c r="P1567" s="486"/>
      <c r="Q1567" s="487"/>
      <c r="R1567" s="486"/>
      <c r="S1567" s="487"/>
      <c r="T1567" s="486"/>
      <c r="U1567" s="487"/>
      <c r="V1567" s="486"/>
      <c r="W1567" s="487"/>
      <c r="X1567" s="486"/>
      <c r="Y1567" s="487"/>
      <c r="Z1567" s="486"/>
      <c r="AA1567" s="487"/>
    </row>
    <row r="1568" spans="2:27" x14ac:dyDescent="0.2">
      <c r="B1568" s="406"/>
      <c r="C1568" s="372"/>
      <c r="D1568" s="372"/>
      <c r="E1568" s="486"/>
      <c r="F1568" s="487"/>
      <c r="G1568" s="486"/>
      <c r="H1568" s="487"/>
      <c r="I1568" s="486"/>
      <c r="J1568" s="487"/>
      <c r="K1568" s="486"/>
      <c r="L1568" s="487"/>
      <c r="M1568" s="486"/>
      <c r="N1568" s="487"/>
      <c r="O1568" s="486"/>
      <c r="P1568" s="487"/>
      <c r="Q1568" s="486"/>
      <c r="R1568" s="487"/>
      <c r="S1568" s="486"/>
      <c r="T1568" s="487"/>
      <c r="U1568" s="486"/>
      <c r="V1568" s="487"/>
      <c r="W1568" s="486"/>
      <c r="X1568" s="487"/>
      <c r="Y1568" s="486"/>
      <c r="Z1568" s="487"/>
      <c r="AA1568" s="402"/>
    </row>
    <row r="1569" spans="2:27" x14ac:dyDescent="0.2">
      <c r="B1569" s="405"/>
      <c r="C1569" s="372"/>
      <c r="D1569" s="372"/>
      <c r="E1569" s="402"/>
      <c r="F1569" s="486"/>
      <c r="G1569" s="487"/>
      <c r="H1569" s="486"/>
      <c r="I1569" s="487"/>
      <c r="J1569" s="486"/>
      <c r="K1569" s="487"/>
      <c r="L1569" s="486"/>
      <c r="M1569" s="487"/>
      <c r="N1569" s="486"/>
      <c r="O1569" s="487"/>
      <c r="P1569" s="486"/>
      <c r="Q1569" s="487"/>
      <c r="R1569" s="486"/>
      <c r="S1569" s="487"/>
      <c r="T1569" s="486"/>
      <c r="U1569" s="487"/>
      <c r="V1569" s="486"/>
      <c r="W1569" s="487"/>
      <c r="X1569" s="486"/>
      <c r="Y1569" s="487"/>
      <c r="Z1569" s="486"/>
      <c r="AA1569" s="487"/>
    </row>
    <row r="1570" spans="2:27" x14ac:dyDescent="0.2">
      <c r="B1570" s="406"/>
      <c r="C1570" s="372"/>
      <c r="D1570" s="372"/>
      <c r="E1570" s="486"/>
      <c r="F1570" s="487"/>
      <c r="G1570" s="486"/>
      <c r="H1570" s="487"/>
      <c r="I1570" s="486"/>
      <c r="J1570" s="487"/>
      <c r="K1570" s="486"/>
      <c r="L1570" s="487"/>
      <c r="M1570" s="486"/>
      <c r="N1570" s="487"/>
      <c r="O1570" s="486"/>
      <c r="P1570" s="487"/>
      <c r="Q1570" s="486"/>
      <c r="R1570" s="487"/>
      <c r="S1570" s="486"/>
      <c r="T1570" s="487"/>
      <c r="U1570" s="486"/>
      <c r="V1570" s="487"/>
      <c r="W1570" s="486"/>
      <c r="X1570" s="487"/>
      <c r="Y1570" s="486"/>
      <c r="Z1570" s="487"/>
      <c r="AA1570" s="402"/>
    </row>
    <row r="1571" spans="2:27" x14ac:dyDescent="0.2">
      <c r="B1571" s="405"/>
      <c r="C1571" s="372"/>
      <c r="D1571" s="372"/>
      <c r="E1571" s="402"/>
      <c r="F1571" s="486"/>
      <c r="G1571" s="487"/>
      <c r="H1571" s="486"/>
      <c r="I1571" s="487"/>
      <c r="J1571" s="486"/>
      <c r="K1571" s="487"/>
      <c r="L1571" s="486"/>
      <c r="M1571" s="487"/>
      <c r="N1571" s="486"/>
      <c r="O1571" s="487"/>
      <c r="P1571" s="486"/>
      <c r="Q1571" s="487"/>
      <c r="R1571" s="486"/>
      <c r="S1571" s="487"/>
      <c r="T1571" s="486"/>
      <c r="U1571" s="487"/>
      <c r="V1571" s="486"/>
      <c r="W1571" s="487"/>
      <c r="X1571" s="486"/>
      <c r="Y1571" s="487"/>
      <c r="Z1571" s="486"/>
      <c r="AA1571" s="487"/>
    </row>
    <row r="1572" spans="2:27" x14ac:dyDescent="0.2">
      <c r="B1572" s="406"/>
      <c r="C1572" s="372"/>
      <c r="D1572" s="372"/>
      <c r="E1572" s="486"/>
      <c r="F1572" s="487"/>
      <c r="G1572" s="486"/>
      <c r="H1572" s="487"/>
      <c r="I1572" s="486"/>
      <c r="J1572" s="487"/>
      <c r="K1572" s="486"/>
      <c r="L1572" s="487"/>
      <c r="M1572" s="486"/>
      <c r="N1572" s="487"/>
      <c r="O1572" s="486"/>
      <c r="P1572" s="487"/>
      <c r="Q1572" s="486"/>
      <c r="R1572" s="487"/>
      <c r="S1572" s="486"/>
      <c r="T1572" s="487"/>
      <c r="U1572" s="486"/>
      <c r="V1572" s="487"/>
      <c r="W1572" s="486"/>
      <c r="X1572" s="487"/>
      <c r="Y1572" s="486"/>
      <c r="Z1572" s="487"/>
      <c r="AA1572" s="402"/>
    </row>
    <row r="1573" spans="2:27" x14ac:dyDescent="0.2">
      <c r="B1573" s="405"/>
      <c r="C1573" s="372"/>
      <c r="D1573" s="372"/>
      <c r="E1573" s="402"/>
      <c r="F1573" s="486"/>
      <c r="G1573" s="487"/>
      <c r="H1573" s="486"/>
      <c r="I1573" s="487"/>
      <c r="J1573" s="486"/>
      <c r="K1573" s="487"/>
      <c r="L1573" s="486"/>
      <c r="M1573" s="487"/>
      <c r="N1573" s="486"/>
      <c r="O1573" s="487"/>
      <c r="P1573" s="486"/>
      <c r="Q1573" s="487"/>
      <c r="R1573" s="486"/>
      <c r="S1573" s="487"/>
      <c r="T1573" s="486"/>
      <c r="U1573" s="487"/>
      <c r="V1573" s="486"/>
      <c r="W1573" s="487"/>
      <c r="X1573" s="486"/>
      <c r="Y1573" s="487"/>
      <c r="Z1573" s="486"/>
      <c r="AA1573" s="487"/>
    </row>
    <row r="1574" spans="2:27" x14ac:dyDescent="0.2">
      <c r="B1574" s="406"/>
      <c r="C1574" s="372"/>
      <c r="D1574" s="372"/>
      <c r="E1574" s="486"/>
      <c r="F1574" s="487"/>
      <c r="G1574" s="486"/>
      <c r="H1574" s="487"/>
      <c r="I1574" s="486"/>
      <c r="J1574" s="487"/>
      <c r="K1574" s="486"/>
      <c r="L1574" s="487"/>
      <c r="M1574" s="486"/>
      <c r="N1574" s="487"/>
      <c r="O1574" s="486"/>
      <c r="P1574" s="487"/>
      <c r="Q1574" s="486"/>
      <c r="R1574" s="487"/>
      <c r="S1574" s="486"/>
      <c r="T1574" s="487"/>
      <c r="U1574" s="486"/>
      <c r="V1574" s="487"/>
      <c r="W1574" s="486"/>
      <c r="X1574" s="487"/>
      <c r="Y1574" s="486"/>
      <c r="Z1574" s="487"/>
      <c r="AA1574" s="402"/>
    </row>
    <row r="1575" spans="2:27" x14ac:dyDescent="0.2">
      <c r="B1575" s="405"/>
      <c r="C1575" s="372"/>
      <c r="D1575" s="372"/>
      <c r="E1575" s="402"/>
      <c r="F1575" s="486"/>
      <c r="G1575" s="487"/>
      <c r="H1575" s="486"/>
      <c r="I1575" s="487"/>
      <c r="J1575" s="486"/>
      <c r="K1575" s="487"/>
      <c r="L1575" s="486"/>
      <c r="M1575" s="487"/>
      <c r="N1575" s="486"/>
      <c r="O1575" s="487"/>
      <c r="P1575" s="486"/>
      <c r="Q1575" s="487"/>
      <c r="R1575" s="486"/>
      <c r="S1575" s="487"/>
      <c r="T1575" s="486"/>
      <c r="U1575" s="487"/>
      <c r="V1575" s="486"/>
      <c r="W1575" s="487"/>
      <c r="X1575" s="486"/>
      <c r="Y1575" s="487"/>
      <c r="Z1575" s="486"/>
      <c r="AA1575" s="487"/>
    </row>
    <row r="1576" spans="2:27" x14ac:dyDescent="0.2">
      <c r="B1576" s="406"/>
      <c r="C1576" s="372"/>
      <c r="D1576" s="372"/>
      <c r="E1576" s="486"/>
      <c r="F1576" s="487"/>
      <c r="G1576" s="486"/>
      <c r="H1576" s="487"/>
      <c r="I1576" s="486"/>
      <c r="J1576" s="487"/>
      <c r="K1576" s="486"/>
      <c r="L1576" s="487"/>
      <c r="M1576" s="486"/>
      <c r="N1576" s="487"/>
      <c r="O1576" s="486"/>
      <c r="P1576" s="487"/>
      <c r="Q1576" s="486"/>
      <c r="R1576" s="487"/>
      <c r="S1576" s="486"/>
      <c r="T1576" s="487"/>
      <c r="U1576" s="486"/>
      <c r="V1576" s="487"/>
      <c r="W1576" s="486"/>
      <c r="X1576" s="487"/>
      <c r="Y1576" s="486"/>
      <c r="Z1576" s="487"/>
      <c r="AA1576" s="402"/>
    </row>
    <row r="1577" spans="2:27" x14ac:dyDescent="0.2">
      <c r="B1577" s="405"/>
      <c r="C1577" s="372"/>
      <c r="D1577" s="372"/>
      <c r="E1577" s="402"/>
      <c r="F1577" s="486"/>
      <c r="G1577" s="487"/>
      <c r="H1577" s="486"/>
      <c r="I1577" s="487"/>
      <c r="J1577" s="486"/>
      <c r="K1577" s="487"/>
      <c r="L1577" s="486"/>
      <c r="M1577" s="487"/>
      <c r="N1577" s="486"/>
      <c r="O1577" s="487"/>
      <c r="P1577" s="486"/>
      <c r="Q1577" s="487"/>
      <c r="R1577" s="486"/>
      <c r="S1577" s="487"/>
      <c r="T1577" s="486"/>
      <c r="U1577" s="487"/>
      <c r="V1577" s="486"/>
      <c r="W1577" s="487"/>
      <c r="X1577" s="486"/>
      <c r="Y1577" s="487"/>
      <c r="Z1577" s="486"/>
      <c r="AA1577" s="487"/>
    </row>
    <row r="1578" spans="2:27" x14ac:dyDescent="0.2">
      <c r="B1578" s="406"/>
      <c r="C1578" s="372"/>
      <c r="D1578" s="372"/>
      <c r="E1578" s="486"/>
      <c r="F1578" s="487"/>
      <c r="G1578" s="486"/>
      <c r="H1578" s="487"/>
      <c r="I1578" s="486"/>
      <c r="J1578" s="487"/>
      <c r="K1578" s="486"/>
      <c r="L1578" s="487"/>
      <c r="M1578" s="486"/>
      <c r="N1578" s="487"/>
      <c r="O1578" s="486"/>
      <c r="P1578" s="487"/>
      <c r="Q1578" s="486"/>
      <c r="R1578" s="487"/>
      <c r="S1578" s="486"/>
      <c r="T1578" s="487"/>
      <c r="U1578" s="486"/>
      <c r="V1578" s="487"/>
      <c r="W1578" s="486"/>
      <c r="X1578" s="487"/>
      <c r="Y1578" s="486"/>
      <c r="Z1578" s="487"/>
      <c r="AA1578" s="402"/>
    </row>
    <row r="1579" spans="2:27" x14ac:dyDescent="0.2">
      <c r="B1579" s="405"/>
      <c r="C1579" s="372"/>
      <c r="D1579" s="372"/>
      <c r="E1579" s="402"/>
      <c r="F1579" s="486"/>
      <c r="G1579" s="487"/>
      <c r="H1579" s="486"/>
      <c r="I1579" s="487"/>
      <c r="J1579" s="486"/>
      <c r="K1579" s="487"/>
      <c r="L1579" s="486"/>
      <c r="M1579" s="487"/>
      <c r="N1579" s="486"/>
      <c r="O1579" s="487"/>
      <c r="P1579" s="486"/>
      <c r="Q1579" s="487"/>
      <c r="R1579" s="486"/>
      <c r="S1579" s="487"/>
      <c r="T1579" s="486"/>
      <c r="U1579" s="487"/>
      <c r="V1579" s="486"/>
      <c r="W1579" s="487"/>
      <c r="X1579" s="486"/>
      <c r="Y1579" s="487"/>
      <c r="Z1579" s="486"/>
      <c r="AA1579" s="487"/>
    </row>
    <row r="1580" spans="2:27" x14ac:dyDescent="0.2">
      <c r="B1580" s="406"/>
      <c r="C1580" s="372"/>
      <c r="D1580" s="372"/>
      <c r="E1580" s="486"/>
      <c r="F1580" s="487"/>
      <c r="G1580" s="486"/>
      <c r="H1580" s="487"/>
      <c r="I1580" s="486"/>
      <c r="J1580" s="487"/>
      <c r="K1580" s="486"/>
      <c r="L1580" s="487"/>
      <c r="M1580" s="486"/>
      <c r="N1580" s="487"/>
      <c r="O1580" s="486"/>
      <c r="P1580" s="487"/>
      <c r="Q1580" s="486"/>
      <c r="R1580" s="487"/>
      <c r="S1580" s="486"/>
      <c r="T1580" s="487"/>
      <c r="U1580" s="486"/>
      <c r="V1580" s="487"/>
      <c r="W1580" s="486"/>
      <c r="X1580" s="487"/>
      <c r="Y1580" s="486"/>
      <c r="Z1580" s="487"/>
      <c r="AA1580" s="402"/>
    </row>
    <row r="1581" spans="2:27" x14ac:dyDescent="0.2">
      <c r="B1581" s="405"/>
      <c r="C1581" s="372"/>
      <c r="D1581" s="372"/>
      <c r="E1581" s="402"/>
      <c r="F1581" s="486"/>
      <c r="G1581" s="487"/>
      <c r="H1581" s="486"/>
      <c r="I1581" s="487"/>
      <c r="J1581" s="486"/>
      <c r="K1581" s="487"/>
      <c r="L1581" s="486"/>
      <c r="M1581" s="487"/>
      <c r="N1581" s="486"/>
      <c r="O1581" s="487"/>
      <c r="P1581" s="486"/>
      <c r="Q1581" s="487"/>
      <c r="R1581" s="486"/>
      <c r="S1581" s="487"/>
      <c r="T1581" s="486"/>
      <c r="U1581" s="487"/>
      <c r="V1581" s="486"/>
      <c r="W1581" s="487"/>
      <c r="X1581" s="486"/>
      <c r="Y1581" s="487"/>
      <c r="Z1581" s="486"/>
      <c r="AA1581" s="487"/>
    </row>
    <row r="1582" spans="2:27" x14ac:dyDescent="0.2">
      <c r="B1582" s="406"/>
      <c r="C1582" s="372"/>
      <c r="D1582" s="372"/>
      <c r="E1582" s="486"/>
      <c r="F1582" s="487"/>
      <c r="G1582" s="486"/>
      <c r="H1582" s="487"/>
      <c r="I1582" s="486"/>
      <c r="J1582" s="487"/>
      <c r="K1582" s="486"/>
      <c r="L1582" s="487"/>
      <c r="M1582" s="486"/>
      <c r="N1582" s="487"/>
      <c r="O1582" s="486"/>
      <c r="P1582" s="487"/>
      <c r="Q1582" s="486"/>
      <c r="R1582" s="487"/>
      <c r="S1582" s="486"/>
      <c r="T1582" s="487"/>
      <c r="U1582" s="486"/>
      <c r="V1582" s="487"/>
      <c r="W1582" s="486"/>
      <c r="X1582" s="487"/>
      <c r="Y1582" s="486"/>
      <c r="Z1582" s="487"/>
      <c r="AA1582" s="402"/>
    </row>
    <row r="1583" spans="2:27" x14ac:dyDescent="0.2">
      <c r="B1583" s="405"/>
      <c r="C1583" s="372"/>
      <c r="D1583" s="372"/>
      <c r="E1583" s="402"/>
      <c r="F1583" s="486"/>
      <c r="G1583" s="487"/>
      <c r="H1583" s="486"/>
      <c r="I1583" s="487"/>
      <c r="J1583" s="486"/>
      <c r="K1583" s="487"/>
      <c r="L1583" s="486"/>
      <c r="M1583" s="487"/>
      <c r="N1583" s="486"/>
      <c r="O1583" s="487"/>
      <c r="P1583" s="486"/>
      <c r="Q1583" s="487"/>
      <c r="R1583" s="486"/>
      <c r="S1583" s="487"/>
      <c r="T1583" s="486"/>
      <c r="U1583" s="487"/>
      <c r="V1583" s="486"/>
      <c r="W1583" s="487"/>
      <c r="X1583" s="486"/>
      <c r="Y1583" s="487"/>
      <c r="Z1583" s="486"/>
      <c r="AA1583" s="487"/>
    </row>
    <row r="1584" spans="2:27" x14ac:dyDescent="0.2">
      <c r="B1584" s="406"/>
      <c r="C1584" s="372"/>
      <c r="D1584" s="372"/>
      <c r="E1584" s="486"/>
      <c r="F1584" s="487"/>
      <c r="G1584" s="486"/>
      <c r="H1584" s="487"/>
      <c r="I1584" s="486"/>
      <c r="J1584" s="487"/>
      <c r="K1584" s="486"/>
      <c r="L1584" s="487"/>
      <c r="M1584" s="486"/>
      <c r="N1584" s="487"/>
      <c r="O1584" s="486"/>
      <c r="P1584" s="487"/>
      <c r="Q1584" s="486"/>
      <c r="R1584" s="487"/>
      <c r="S1584" s="486"/>
      <c r="T1584" s="487"/>
      <c r="U1584" s="486"/>
      <c r="V1584" s="487"/>
      <c r="W1584" s="486"/>
      <c r="X1584" s="487"/>
      <c r="Y1584" s="486"/>
      <c r="Z1584" s="487"/>
      <c r="AA1584" s="402"/>
    </row>
    <row r="1585" spans="2:27" x14ac:dyDescent="0.2">
      <c r="B1585" s="405"/>
      <c r="C1585" s="372"/>
      <c r="D1585" s="372"/>
      <c r="E1585" s="402"/>
      <c r="F1585" s="486"/>
      <c r="G1585" s="487"/>
      <c r="H1585" s="486"/>
      <c r="I1585" s="487"/>
      <c r="J1585" s="486"/>
      <c r="K1585" s="487"/>
      <c r="L1585" s="486"/>
      <c r="M1585" s="487"/>
      <c r="N1585" s="486"/>
      <c r="O1585" s="487"/>
      <c r="P1585" s="486"/>
      <c r="Q1585" s="487"/>
      <c r="R1585" s="486"/>
      <c r="S1585" s="487"/>
      <c r="T1585" s="486"/>
      <c r="U1585" s="487"/>
      <c r="V1585" s="486"/>
      <c r="W1585" s="487"/>
      <c r="X1585" s="486"/>
      <c r="Y1585" s="487"/>
      <c r="Z1585" s="486"/>
      <c r="AA1585" s="487"/>
    </row>
    <row r="1586" spans="2:27" x14ac:dyDescent="0.2">
      <c r="B1586" s="406"/>
      <c r="C1586" s="372"/>
      <c r="D1586" s="372"/>
      <c r="E1586" s="486"/>
      <c r="F1586" s="487"/>
      <c r="G1586" s="486"/>
      <c r="H1586" s="487"/>
      <c r="I1586" s="486"/>
      <c r="J1586" s="487"/>
      <c r="K1586" s="486"/>
      <c r="L1586" s="487"/>
      <c r="M1586" s="486"/>
      <c r="N1586" s="487"/>
      <c r="O1586" s="486"/>
      <c r="P1586" s="487"/>
      <c r="Q1586" s="486"/>
      <c r="R1586" s="487"/>
      <c r="S1586" s="486"/>
      <c r="T1586" s="487"/>
      <c r="U1586" s="486"/>
      <c r="V1586" s="487"/>
      <c r="W1586" s="486"/>
      <c r="X1586" s="487"/>
      <c r="Y1586" s="486"/>
      <c r="Z1586" s="487"/>
      <c r="AA1586" s="402"/>
    </row>
    <row r="1587" spans="2:27" x14ac:dyDescent="0.2">
      <c r="B1587" s="405"/>
      <c r="C1587" s="372"/>
      <c r="D1587" s="372"/>
      <c r="E1587" s="402"/>
      <c r="F1587" s="486"/>
      <c r="G1587" s="487"/>
      <c r="H1587" s="486"/>
      <c r="I1587" s="487"/>
      <c r="J1587" s="486"/>
      <c r="K1587" s="487"/>
      <c r="L1587" s="486"/>
      <c r="M1587" s="487"/>
      <c r="N1587" s="486"/>
      <c r="O1587" s="487"/>
      <c r="P1587" s="486"/>
      <c r="Q1587" s="487"/>
      <c r="R1587" s="486"/>
      <c r="S1587" s="487"/>
      <c r="T1587" s="486"/>
      <c r="U1587" s="487"/>
      <c r="V1587" s="486"/>
      <c r="W1587" s="487"/>
      <c r="X1587" s="486"/>
      <c r="Y1587" s="487"/>
      <c r="Z1587" s="486"/>
      <c r="AA1587" s="487"/>
    </row>
    <row r="1588" spans="2:27" x14ac:dyDescent="0.2">
      <c r="B1588" s="406"/>
      <c r="C1588" s="372"/>
      <c r="D1588" s="372"/>
      <c r="E1588" s="486"/>
      <c r="F1588" s="487"/>
      <c r="G1588" s="486"/>
      <c r="H1588" s="487"/>
      <c r="I1588" s="486"/>
      <c r="J1588" s="487"/>
      <c r="K1588" s="486"/>
      <c r="L1588" s="487"/>
      <c r="M1588" s="486"/>
      <c r="N1588" s="487"/>
      <c r="O1588" s="486"/>
      <c r="P1588" s="487"/>
      <c r="Q1588" s="486"/>
      <c r="R1588" s="487"/>
      <c r="S1588" s="486"/>
      <c r="T1588" s="487"/>
      <c r="U1588" s="486"/>
      <c r="V1588" s="487"/>
      <c r="W1588" s="486"/>
      <c r="X1588" s="487"/>
      <c r="Y1588" s="486"/>
      <c r="Z1588" s="487"/>
      <c r="AA1588" s="402"/>
    </row>
    <row r="1589" spans="2:27" x14ac:dyDescent="0.2">
      <c r="B1589" s="405"/>
      <c r="C1589" s="372"/>
      <c r="D1589" s="372"/>
      <c r="E1589" s="402"/>
      <c r="F1589" s="486"/>
      <c r="G1589" s="487"/>
      <c r="H1589" s="486"/>
      <c r="I1589" s="487"/>
      <c r="J1589" s="486"/>
      <c r="K1589" s="487"/>
      <c r="L1589" s="486"/>
      <c r="M1589" s="487"/>
      <c r="N1589" s="486"/>
      <c r="O1589" s="487"/>
      <c r="P1589" s="486"/>
      <c r="Q1589" s="487"/>
      <c r="R1589" s="486"/>
      <c r="S1589" s="487"/>
      <c r="T1589" s="486"/>
      <c r="U1589" s="487"/>
      <c r="V1589" s="486"/>
      <c r="W1589" s="487"/>
      <c r="X1589" s="486"/>
      <c r="Y1589" s="487"/>
      <c r="Z1589" s="486"/>
      <c r="AA1589" s="487"/>
    </row>
    <row r="1590" spans="2:27" x14ac:dyDescent="0.2">
      <c r="B1590" s="406"/>
      <c r="C1590" s="372"/>
      <c r="D1590" s="372"/>
      <c r="E1590" s="486"/>
      <c r="F1590" s="487"/>
      <c r="G1590" s="486"/>
      <c r="H1590" s="487"/>
      <c r="I1590" s="486"/>
      <c r="J1590" s="487"/>
      <c r="K1590" s="486"/>
      <c r="L1590" s="487"/>
      <c r="M1590" s="486"/>
      <c r="N1590" s="487"/>
      <c r="O1590" s="486"/>
      <c r="P1590" s="487"/>
      <c r="Q1590" s="486"/>
      <c r="R1590" s="487"/>
      <c r="S1590" s="486"/>
      <c r="T1590" s="487"/>
      <c r="U1590" s="486"/>
      <c r="V1590" s="487"/>
      <c r="W1590" s="486"/>
      <c r="X1590" s="487"/>
      <c r="Y1590" s="486"/>
      <c r="Z1590" s="487"/>
      <c r="AA1590" s="402"/>
    </row>
    <row r="1591" spans="2:27" x14ac:dyDescent="0.2">
      <c r="B1591" s="405"/>
      <c r="C1591" s="372"/>
      <c r="D1591" s="372"/>
      <c r="E1591" s="402"/>
      <c r="F1591" s="486"/>
      <c r="G1591" s="487"/>
      <c r="H1591" s="486"/>
      <c r="I1591" s="487"/>
      <c r="J1591" s="486"/>
      <c r="K1591" s="487"/>
      <c r="L1591" s="486"/>
      <c r="M1591" s="487"/>
      <c r="N1591" s="486"/>
      <c r="O1591" s="487"/>
      <c r="P1591" s="486"/>
      <c r="Q1591" s="487"/>
      <c r="R1591" s="486"/>
      <c r="S1591" s="487"/>
      <c r="T1591" s="486"/>
      <c r="U1591" s="487"/>
      <c r="V1591" s="486"/>
      <c r="W1591" s="487"/>
      <c r="X1591" s="486"/>
      <c r="Y1591" s="487"/>
      <c r="Z1591" s="486"/>
      <c r="AA1591" s="487"/>
    </row>
    <row r="1592" spans="2:27" x14ac:dyDescent="0.2">
      <c r="B1592" s="406"/>
      <c r="C1592" s="372"/>
      <c r="D1592" s="372"/>
      <c r="E1592" s="486"/>
      <c r="F1592" s="487"/>
      <c r="G1592" s="486"/>
      <c r="H1592" s="487"/>
      <c r="I1592" s="486"/>
      <c r="J1592" s="487"/>
      <c r="K1592" s="486"/>
      <c r="L1592" s="487"/>
      <c r="M1592" s="486"/>
      <c r="N1592" s="487"/>
      <c r="O1592" s="486"/>
      <c r="P1592" s="487"/>
      <c r="Q1592" s="486"/>
      <c r="R1592" s="487"/>
      <c r="S1592" s="486"/>
      <c r="T1592" s="487"/>
      <c r="U1592" s="486"/>
      <c r="V1592" s="487"/>
      <c r="W1592" s="486"/>
      <c r="X1592" s="487"/>
      <c r="Y1592" s="486"/>
      <c r="Z1592" s="487"/>
      <c r="AA1592" s="402"/>
    </row>
    <row r="1593" spans="2:27" x14ac:dyDescent="0.2">
      <c r="B1593" s="405"/>
      <c r="C1593" s="372"/>
      <c r="D1593" s="372"/>
      <c r="E1593" s="402"/>
      <c r="F1593" s="486"/>
      <c r="G1593" s="487"/>
      <c r="H1593" s="486"/>
      <c r="I1593" s="487"/>
      <c r="J1593" s="486"/>
      <c r="K1593" s="487"/>
      <c r="L1593" s="486"/>
      <c r="M1593" s="487"/>
      <c r="N1593" s="486"/>
      <c r="O1593" s="487"/>
      <c r="P1593" s="486"/>
      <c r="Q1593" s="487"/>
      <c r="R1593" s="486"/>
      <c r="S1593" s="487"/>
      <c r="T1593" s="486"/>
      <c r="U1593" s="487"/>
      <c r="V1593" s="486"/>
      <c r="W1593" s="487"/>
      <c r="X1593" s="486"/>
      <c r="Y1593" s="487"/>
      <c r="Z1593" s="486"/>
      <c r="AA1593" s="487"/>
    </row>
    <row r="1594" spans="2:27" x14ac:dyDescent="0.2">
      <c r="B1594" s="406"/>
      <c r="C1594" s="372"/>
      <c r="D1594" s="372"/>
      <c r="E1594" s="486"/>
      <c r="F1594" s="487"/>
      <c r="G1594" s="486"/>
      <c r="H1594" s="487"/>
      <c r="I1594" s="486"/>
      <c r="J1594" s="487"/>
      <c r="K1594" s="486"/>
      <c r="L1594" s="487"/>
      <c r="M1594" s="486"/>
      <c r="N1594" s="487"/>
      <c r="O1594" s="486"/>
      <c r="P1594" s="487"/>
      <c r="Q1594" s="486"/>
      <c r="R1594" s="487"/>
      <c r="S1594" s="486"/>
      <c r="T1594" s="487"/>
      <c r="U1594" s="486"/>
      <c r="V1594" s="487"/>
      <c r="W1594" s="486"/>
      <c r="X1594" s="487"/>
      <c r="Y1594" s="486"/>
      <c r="Z1594" s="487"/>
      <c r="AA1594" s="402"/>
    </row>
    <row r="1595" spans="2:27" x14ac:dyDescent="0.2">
      <c r="B1595" s="405"/>
      <c r="C1595" s="372"/>
      <c r="D1595" s="372"/>
      <c r="E1595" s="402"/>
      <c r="F1595" s="486"/>
      <c r="G1595" s="487"/>
      <c r="H1595" s="486"/>
      <c r="I1595" s="487"/>
      <c r="J1595" s="486"/>
      <c r="K1595" s="487"/>
      <c r="L1595" s="486"/>
      <c r="M1595" s="487"/>
      <c r="N1595" s="486"/>
      <c r="O1595" s="487"/>
      <c r="P1595" s="486"/>
      <c r="Q1595" s="487"/>
      <c r="R1595" s="486"/>
      <c r="S1595" s="487"/>
      <c r="T1595" s="486"/>
      <c r="U1595" s="487"/>
      <c r="V1595" s="486"/>
      <c r="W1595" s="487"/>
      <c r="X1595" s="486"/>
      <c r="Y1595" s="487"/>
      <c r="Z1595" s="486"/>
      <c r="AA1595" s="487"/>
    </row>
    <row r="1596" spans="2:27" x14ac:dyDescent="0.2">
      <c r="B1596" s="406"/>
      <c r="C1596" s="372"/>
      <c r="D1596" s="372"/>
      <c r="E1596" s="486"/>
      <c r="F1596" s="487"/>
      <c r="G1596" s="486"/>
      <c r="H1596" s="487"/>
      <c r="I1596" s="486"/>
      <c r="J1596" s="487"/>
      <c r="K1596" s="486"/>
      <c r="L1596" s="487"/>
      <c r="M1596" s="486"/>
      <c r="N1596" s="487"/>
      <c r="O1596" s="486"/>
      <c r="P1596" s="487"/>
      <c r="Q1596" s="486"/>
      <c r="R1596" s="487"/>
      <c r="S1596" s="486"/>
      <c r="T1596" s="487"/>
      <c r="U1596" s="486"/>
      <c r="V1596" s="487"/>
      <c r="W1596" s="486"/>
      <c r="X1596" s="487"/>
      <c r="Y1596" s="486"/>
      <c r="Z1596" s="487"/>
      <c r="AA1596" s="402"/>
    </row>
    <row r="1597" spans="2:27" x14ac:dyDescent="0.2">
      <c r="B1597" s="405"/>
      <c r="C1597" s="372"/>
      <c r="D1597" s="372"/>
      <c r="E1597" s="402"/>
      <c r="F1597" s="486"/>
      <c r="G1597" s="487"/>
      <c r="H1597" s="486"/>
      <c r="I1597" s="487"/>
      <c r="J1597" s="486"/>
      <c r="K1597" s="487"/>
      <c r="L1597" s="486"/>
      <c r="M1597" s="487"/>
      <c r="N1597" s="486"/>
      <c r="O1597" s="487"/>
      <c r="P1597" s="486"/>
      <c r="Q1597" s="487"/>
      <c r="R1597" s="486"/>
      <c r="S1597" s="487"/>
      <c r="T1597" s="486"/>
      <c r="U1597" s="487"/>
      <c r="V1597" s="486"/>
      <c r="W1597" s="487"/>
      <c r="X1597" s="486"/>
      <c r="Y1597" s="487"/>
      <c r="Z1597" s="486"/>
      <c r="AA1597" s="487"/>
    </row>
    <row r="1598" spans="2:27" x14ac:dyDescent="0.2">
      <c r="B1598" s="406"/>
      <c r="C1598" s="372"/>
      <c r="D1598" s="372"/>
      <c r="E1598" s="486"/>
      <c r="F1598" s="487"/>
      <c r="G1598" s="486"/>
      <c r="H1598" s="487"/>
      <c r="I1598" s="486"/>
      <c r="J1598" s="487"/>
      <c r="K1598" s="486"/>
      <c r="L1598" s="487"/>
      <c r="M1598" s="486"/>
      <c r="N1598" s="487"/>
      <c r="O1598" s="486"/>
      <c r="P1598" s="487"/>
      <c r="Q1598" s="486"/>
      <c r="R1598" s="487"/>
      <c r="S1598" s="486"/>
      <c r="T1598" s="487"/>
      <c r="U1598" s="486"/>
      <c r="V1598" s="487"/>
      <c r="W1598" s="486"/>
      <c r="X1598" s="487"/>
      <c r="Y1598" s="486"/>
      <c r="Z1598" s="487"/>
      <c r="AA1598" s="402"/>
    </row>
    <row r="1599" spans="2:27" x14ac:dyDescent="0.2">
      <c r="B1599" s="405"/>
      <c r="C1599" s="372"/>
      <c r="D1599" s="372"/>
      <c r="E1599" s="402"/>
      <c r="F1599" s="486"/>
      <c r="G1599" s="487"/>
      <c r="H1599" s="486"/>
      <c r="I1599" s="487"/>
      <c r="J1599" s="486"/>
      <c r="K1599" s="487"/>
      <c r="L1599" s="486"/>
      <c r="M1599" s="487"/>
      <c r="N1599" s="486"/>
      <c r="O1599" s="487"/>
      <c r="P1599" s="486"/>
      <c r="Q1599" s="487"/>
      <c r="R1599" s="486"/>
      <c r="S1599" s="487"/>
      <c r="T1599" s="486"/>
      <c r="U1599" s="487"/>
      <c r="V1599" s="486"/>
      <c r="W1599" s="487"/>
      <c r="X1599" s="486"/>
      <c r="Y1599" s="487"/>
      <c r="Z1599" s="486"/>
      <c r="AA1599" s="487"/>
    </row>
    <row r="1600" spans="2:27" x14ac:dyDescent="0.2">
      <c r="B1600" s="406"/>
      <c r="C1600" s="372"/>
      <c r="D1600" s="372"/>
      <c r="E1600" s="486"/>
      <c r="F1600" s="487"/>
      <c r="G1600" s="486"/>
      <c r="H1600" s="487"/>
      <c r="I1600" s="486"/>
      <c r="J1600" s="487"/>
      <c r="K1600" s="486"/>
      <c r="L1600" s="487"/>
      <c r="M1600" s="486"/>
      <c r="N1600" s="487"/>
      <c r="O1600" s="486"/>
      <c r="P1600" s="487"/>
      <c r="Q1600" s="486"/>
      <c r="R1600" s="487"/>
      <c r="S1600" s="486"/>
      <c r="T1600" s="487"/>
      <c r="U1600" s="486"/>
      <c r="V1600" s="487"/>
      <c r="W1600" s="486"/>
      <c r="X1600" s="487"/>
      <c r="Y1600" s="486"/>
      <c r="Z1600" s="487"/>
      <c r="AA1600" s="402"/>
    </row>
    <row r="1601" spans="2:27" x14ac:dyDescent="0.2">
      <c r="B1601" s="405"/>
      <c r="C1601" s="372"/>
      <c r="D1601" s="372"/>
      <c r="E1601" s="402"/>
      <c r="F1601" s="486"/>
      <c r="G1601" s="487"/>
      <c r="H1601" s="486"/>
      <c r="I1601" s="487"/>
      <c r="J1601" s="486"/>
      <c r="K1601" s="487"/>
      <c r="L1601" s="486"/>
      <c r="M1601" s="487"/>
      <c r="N1601" s="486"/>
      <c r="O1601" s="487"/>
      <c r="P1601" s="486"/>
      <c r="Q1601" s="487"/>
      <c r="R1601" s="486"/>
      <c r="S1601" s="487"/>
      <c r="T1601" s="486"/>
      <c r="U1601" s="487"/>
      <c r="V1601" s="486"/>
      <c r="W1601" s="487"/>
      <c r="X1601" s="486"/>
      <c r="Y1601" s="487"/>
      <c r="Z1601" s="486"/>
      <c r="AA1601" s="487"/>
    </row>
    <row r="1602" spans="2:27" x14ac:dyDescent="0.2">
      <c r="B1602" s="406"/>
      <c r="C1602" s="372"/>
      <c r="D1602" s="372"/>
      <c r="E1602" s="486"/>
      <c r="F1602" s="487"/>
      <c r="G1602" s="486"/>
      <c r="H1602" s="487"/>
      <c r="I1602" s="486"/>
      <c r="J1602" s="487"/>
      <c r="K1602" s="486"/>
      <c r="L1602" s="487"/>
      <c r="M1602" s="486"/>
      <c r="N1602" s="487"/>
      <c r="O1602" s="486"/>
      <c r="P1602" s="487"/>
      <c r="Q1602" s="486"/>
      <c r="R1602" s="487"/>
      <c r="S1602" s="486"/>
      <c r="T1602" s="487"/>
      <c r="U1602" s="486"/>
      <c r="V1602" s="487"/>
      <c r="W1602" s="486"/>
      <c r="X1602" s="487"/>
      <c r="Y1602" s="486"/>
      <c r="Z1602" s="487"/>
      <c r="AA1602" s="402"/>
    </row>
    <row r="1603" spans="2:27" x14ac:dyDescent="0.2">
      <c r="B1603" s="405"/>
      <c r="C1603" s="372"/>
      <c r="D1603" s="372"/>
      <c r="E1603" s="402"/>
      <c r="F1603" s="486"/>
      <c r="G1603" s="487"/>
      <c r="H1603" s="486"/>
      <c r="I1603" s="487"/>
      <c r="J1603" s="486"/>
      <c r="K1603" s="487"/>
      <c r="L1603" s="486"/>
      <c r="M1603" s="487"/>
      <c r="N1603" s="486"/>
      <c r="O1603" s="487"/>
      <c r="P1603" s="486"/>
      <c r="Q1603" s="487"/>
      <c r="R1603" s="486"/>
      <c r="S1603" s="487"/>
      <c r="T1603" s="486"/>
      <c r="U1603" s="487"/>
      <c r="V1603" s="486"/>
      <c r="W1603" s="487"/>
      <c r="X1603" s="486"/>
      <c r="Y1603" s="487"/>
      <c r="Z1603" s="486"/>
      <c r="AA1603" s="487"/>
    </row>
    <row r="1604" spans="2:27" x14ac:dyDescent="0.2">
      <c r="B1604" s="406"/>
      <c r="C1604" s="372"/>
      <c r="D1604" s="372"/>
      <c r="E1604" s="486"/>
      <c r="F1604" s="487"/>
      <c r="G1604" s="486"/>
      <c r="H1604" s="487"/>
      <c r="I1604" s="486"/>
      <c r="J1604" s="487"/>
      <c r="K1604" s="486"/>
      <c r="L1604" s="487"/>
      <c r="M1604" s="486"/>
      <c r="N1604" s="487"/>
      <c r="O1604" s="486"/>
      <c r="P1604" s="487"/>
      <c r="Q1604" s="486"/>
      <c r="R1604" s="487"/>
      <c r="S1604" s="486"/>
      <c r="T1604" s="487"/>
      <c r="U1604" s="486"/>
      <c r="V1604" s="487"/>
      <c r="W1604" s="486"/>
      <c r="X1604" s="487"/>
      <c r="Y1604" s="486"/>
      <c r="Z1604" s="487"/>
      <c r="AA1604" s="402"/>
    </row>
    <row r="1605" spans="2:27" x14ac:dyDescent="0.2">
      <c r="B1605" s="405"/>
      <c r="C1605" s="372"/>
      <c r="D1605" s="372"/>
      <c r="E1605" s="402"/>
      <c r="F1605" s="486"/>
      <c r="G1605" s="487"/>
      <c r="H1605" s="486"/>
      <c r="I1605" s="487"/>
      <c r="J1605" s="486"/>
      <c r="K1605" s="487"/>
      <c r="L1605" s="486"/>
      <c r="M1605" s="487"/>
      <c r="N1605" s="486"/>
      <c r="O1605" s="487"/>
      <c r="P1605" s="486"/>
      <c r="Q1605" s="487"/>
      <c r="R1605" s="486"/>
      <c r="S1605" s="487"/>
      <c r="T1605" s="486"/>
      <c r="U1605" s="487"/>
      <c r="V1605" s="486"/>
      <c r="W1605" s="487"/>
      <c r="X1605" s="486"/>
      <c r="Y1605" s="487"/>
      <c r="Z1605" s="486"/>
      <c r="AA1605" s="487"/>
    </row>
    <row r="1606" spans="2:27" x14ac:dyDescent="0.2">
      <c r="B1606" s="406"/>
      <c r="C1606" s="372"/>
      <c r="D1606" s="372"/>
      <c r="E1606" s="486"/>
      <c r="F1606" s="487"/>
      <c r="G1606" s="486"/>
      <c r="H1606" s="487"/>
      <c r="I1606" s="486"/>
      <c r="J1606" s="487"/>
      <c r="K1606" s="486"/>
      <c r="L1606" s="487"/>
      <c r="M1606" s="486"/>
      <c r="N1606" s="487"/>
      <c r="O1606" s="486"/>
      <c r="P1606" s="487"/>
      <c r="Q1606" s="486"/>
      <c r="R1606" s="487"/>
      <c r="S1606" s="486"/>
      <c r="T1606" s="487"/>
      <c r="U1606" s="486"/>
      <c r="V1606" s="487"/>
      <c r="W1606" s="486"/>
      <c r="X1606" s="487"/>
      <c r="Y1606" s="486"/>
      <c r="Z1606" s="487"/>
      <c r="AA1606" s="402"/>
    </row>
    <row r="1607" spans="2:27" x14ac:dyDescent="0.2">
      <c r="B1607" s="405"/>
      <c r="C1607" s="372"/>
      <c r="D1607" s="372"/>
      <c r="E1607" s="402"/>
      <c r="F1607" s="486"/>
      <c r="G1607" s="487"/>
      <c r="H1607" s="486"/>
      <c r="I1607" s="487"/>
      <c r="J1607" s="486"/>
      <c r="K1607" s="487"/>
      <c r="L1607" s="486"/>
      <c r="M1607" s="487"/>
      <c r="N1607" s="486"/>
      <c r="O1607" s="487"/>
      <c r="P1607" s="486"/>
      <c r="Q1607" s="487"/>
      <c r="R1607" s="486"/>
      <c r="S1607" s="487"/>
      <c r="T1607" s="486"/>
      <c r="U1607" s="487"/>
      <c r="V1607" s="486"/>
      <c r="W1607" s="487"/>
      <c r="X1607" s="486"/>
      <c r="Y1607" s="487"/>
      <c r="Z1607" s="486"/>
      <c r="AA1607" s="487"/>
    </row>
    <row r="1608" spans="2:27" x14ac:dyDescent="0.2">
      <c r="B1608" s="406"/>
      <c r="C1608" s="372"/>
      <c r="D1608" s="372"/>
      <c r="E1608" s="486"/>
      <c r="F1608" s="487"/>
      <c r="G1608" s="486"/>
      <c r="H1608" s="487"/>
      <c r="I1608" s="486"/>
      <c r="J1608" s="487"/>
      <c r="K1608" s="486"/>
      <c r="L1608" s="487"/>
      <c r="M1608" s="486"/>
      <c r="N1608" s="487"/>
      <c r="O1608" s="486"/>
      <c r="P1608" s="487"/>
      <c r="Q1608" s="486"/>
      <c r="R1608" s="487"/>
      <c r="S1608" s="486"/>
      <c r="T1608" s="487"/>
      <c r="U1608" s="486"/>
      <c r="V1608" s="487"/>
      <c r="W1608" s="486"/>
      <c r="X1608" s="487"/>
      <c r="Y1608" s="486"/>
      <c r="Z1608" s="487"/>
      <c r="AA1608" s="402"/>
    </row>
    <row r="1609" spans="2:27" x14ac:dyDescent="0.2">
      <c r="B1609" s="405"/>
      <c r="C1609" s="372"/>
      <c r="D1609" s="372"/>
      <c r="E1609" s="402"/>
      <c r="F1609" s="486"/>
      <c r="G1609" s="487"/>
      <c r="H1609" s="486"/>
      <c r="I1609" s="487"/>
      <c r="J1609" s="486"/>
      <c r="K1609" s="487"/>
      <c r="L1609" s="486"/>
      <c r="M1609" s="487"/>
      <c r="N1609" s="486"/>
      <c r="O1609" s="487"/>
      <c r="P1609" s="486"/>
      <c r="Q1609" s="487"/>
      <c r="R1609" s="486"/>
      <c r="S1609" s="487"/>
      <c r="T1609" s="486"/>
      <c r="U1609" s="487"/>
      <c r="V1609" s="486"/>
      <c r="W1609" s="487"/>
      <c r="X1609" s="486"/>
      <c r="Y1609" s="487"/>
      <c r="Z1609" s="486"/>
      <c r="AA1609" s="487"/>
    </row>
    <row r="1610" spans="2:27" x14ac:dyDescent="0.2">
      <c r="B1610" s="406"/>
      <c r="C1610" s="372"/>
      <c r="D1610" s="372"/>
      <c r="E1610" s="486"/>
      <c r="F1610" s="487"/>
      <c r="G1610" s="486"/>
      <c r="H1610" s="487"/>
      <c r="I1610" s="486"/>
      <c r="J1610" s="487"/>
      <c r="K1610" s="486"/>
      <c r="L1610" s="487"/>
      <c r="M1610" s="486"/>
      <c r="N1610" s="487"/>
      <c r="O1610" s="486"/>
      <c r="P1610" s="487"/>
      <c r="Q1610" s="486"/>
      <c r="R1610" s="487"/>
      <c r="S1610" s="486"/>
      <c r="T1610" s="487"/>
      <c r="U1610" s="486"/>
      <c r="V1610" s="487"/>
      <c r="W1610" s="486"/>
      <c r="X1610" s="487"/>
      <c r="Y1610" s="486"/>
      <c r="Z1610" s="487"/>
      <c r="AA1610" s="402"/>
    </row>
    <row r="1611" spans="2:27" x14ac:dyDescent="0.2">
      <c r="B1611" s="405"/>
      <c r="C1611" s="372"/>
      <c r="D1611" s="372"/>
      <c r="E1611" s="402"/>
      <c r="F1611" s="486"/>
      <c r="G1611" s="487"/>
      <c r="H1611" s="486"/>
      <c r="I1611" s="487"/>
      <c r="J1611" s="486"/>
      <c r="K1611" s="487"/>
      <c r="L1611" s="486"/>
      <c r="M1611" s="487"/>
      <c r="N1611" s="486"/>
      <c r="O1611" s="487"/>
      <c r="P1611" s="486"/>
      <c r="Q1611" s="487"/>
      <c r="R1611" s="486"/>
      <c r="S1611" s="487"/>
      <c r="T1611" s="486"/>
      <c r="U1611" s="487"/>
      <c r="V1611" s="486"/>
      <c r="W1611" s="487"/>
      <c r="X1611" s="486"/>
      <c r="Y1611" s="487"/>
      <c r="Z1611" s="486"/>
      <c r="AA1611" s="487"/>
    </row>
    <row r="1612" spans="2:27" x14ac:dyDescent="0.2">
      <c r="B1612" s="406"/>
      <c r="C1612" s="372"/>
      <c r="D1612" s="372"/>
      <c r="E1612" s="486"/>
      <c r="F1612" s="487"/>
      <c r="G1612" s="486"/>
      <c r="H1612" s="487"/>
      <c r="I1612" s="486"/>
      <c r="J1612" s="487"/>
      <c r="K1612" s="486"/>
      <c r="L1612" s="487"/>
      <c r="M1612" s="486"/>
      <c r="N1612" s="487"/>
      <c r="O1612" s="486"/>
      <c r="P1612" s="487"/>
      <c r="Q1612" s="486"/>
      <c r="R1612" s="487"/>
      <c r="S1612" s="486"/>
      <c r="T1612" s="487"/>
      <c r="U1612" s="486"/>
      <c r="V1612" s="487"/>
      <c r="W1612" s="486"/>
      <c r="X1612" s="487"/>
      <c r="Y1612" s="486"/>
      <c r="Z1612" s="487"/>
      <c r="AA1612" s="402"/>
    </row>
    <row r="1613" spans="2:27" x14ac:dyDescent="0.2">
      <c r="B1613" s="405"/>
      <c r="C1613" s="372"/>
      <c r="D1613" s="372"/>
      <c r="E1613" s="402"/>
      <c r="F1613" s="486"/>
      <c r="G1613" s="487"/>
      <c r="H1613" s="486"/>
      <c r="I1613" s="487"/>
      <c r="J1613" s="486"/>
      <c r="K1613" s="487"/>
      <c r="L1613" s="486"/>
      <c r="M1613" s="487"/>
      <c r="N1613" s="486"/>
      <c r="O1613" s="487"/>
      <c r="P1613" s="486"/>
      <c r="Q1613" s="487"/>
      <c r="R1613" s="486"/>
      <c r="S1613" s="487"/>
      <c r="T1613" s="486"/>
      <c r="U1613" s="487"/>
      <c r="V1613" s="486"/>
      <c r="W1613" s="487"/>
      <c r="X1613" s="486"/>
      <c r="Y1613" s="487"/>
      <c r="Z1613" s="486"/>
      <c r="AA1613" s="487"/>
    </row>
    <row r="1614" spans="2:27" x14ac:dyDescent="0.2">
      <c r="B1614" s="406"/>
      <c r="C1614" s="372"/>
      <c r="D1614" s="372"/>
      <c r="E1614" s="486"/>
      <c r="F1614" s="487"/>
      <c r="G1614" s="486"/>
      <c r="H1614" s="487"/>
      <c r="I1614" s="486"/>
      <c r="J1614" s="487"/>
      <c r="K1614" s="486"/>
      <c r="L1614" s="487"/>
      <c r="M1614" s="486"/>
      <c r="N1614" s="487"/>
      <c r="O1614" s="486"/>
      <c r="P1614" s="487"/>
      <c r="Q1614" s="486"/>
      <c r="R1614" s="487"/>
      <c r="S1614" s="486"/>
      <c r="T1614" s="487"/>
      <c r="U1614" s="486"/>
      <c r="V1614" s="487"/>
      <c r="W1614" s="486"/>
      <c r="X1614" s="487"/>
      <c r="Y1614" s="486"/>
      <c r="Z1614" s="487"/>
      <c r="AA1614" s="402"/>
    </row>
    <row r="1615" spans="2:27" x14ac:dyDescent="0.2">
      <c r="B1615" s="405"/>
      <c r="C1615" s="372"/>
      <c r="D1615" s="372"/>
      <c r="E1615" s="402"/>
      <c r="F1615" s="486"/>
      <c r="G1615" s="487"/>
      <c r="H1615" s="486"/>
      <c r="I1615" s="487"/>
      <c r="J1615" s="486"/>
      <c r="K1615" s="487"/>
      <c r="L1615" s="486"/>
      <c r="M1615" s="487"/>
      <c r="N1615" s="486"/>
      <c r="O1615" s="487"/>
      <c r="P1615" s="486"/>
      <c r="Q1615" s="487"/>
      <c r="R1615" s="486"/>
      <c r="S1615" s="487"/>
      <c r="T1615" s="486"/>
      <c r="U1615" s="487"/>
      <c r="V1615" s="486"/>
      <c r="W1615" s="487"/>
      <c r="X1615" s="486"/>
      <c r="Y1615" s="487"/>
      <c r="Z1615" s="486"/>
      <c r="AA1615" s="487"/>
    </row>
    <row r="1616" spans="2:27" x14ac:dyDescent="0.2">
      <c r="B1616" s="406"/>
      <c r="C1616" s="372"/>
      <c r="D1616" s="372"/>
      <c r="E1616" s="486"/>
      <c r="F1616" s="487"/>
      <c r="G1616" s="486"/>
      <c r="H1616" s="487"/>
      <c r="I1616" s="486"/>
      <c r="J1616" s="487"/>
      <c r="K1616" s="486"/>
      <c r="L1616" s="487"/>
      <c r="M1616" s="486"/>
      <c r="N1616" s="487"/>
      <c r="O1616" s="486"/>
      <c r="P1616" s="487"/>
      <c r="Q1616" s="486"/>
      <c r="R1616" s="487"/>
      <c r="S1616" s="486"/>
      <c r="T1616" s="487"/>
      <c r="U1616" s="486"/>
      <c r="V1616" s="487"/>
      <c r="W1616" s="486"/>
      <c r="X1616" s="487"/>
      <c r="Y1616" s="486"/>
      <c r="Z1616" s="487"/>
      <c r="AA1616" s="402"/>
    </row>
    <row r="1617" spans="2:27" x14ac:dyDescent="0.2">
      <c r="B1617" s="405"/>
      <c r="C1617" s="372"/>
      <c r="D1617" s="372"/>
      <c r="E1617" s="402"/>
      <c r="F1617" s="486"/>
      <c r="G1617" s="487"/>
      <c r="H1617" s="486"/>
      <c r="I1617" s="487"/>
      <c r="J1617" s="486"/>
      <c r="K1617" s="487"/>
      <c r="L1617" s="486"/>
      <c r="M1617" s="487"/>
      <c r="N1617" s="486"/>
      <c r="O1617" s="487"/>
      <c r="P1617" s="486"/>
      <c r="Q1617" s="487"/>
      <c r="R1617" s="486"/>
      <c r="S1617" s="487"/>
      <c r="T1617" s="486"/>
      <c r="U1617" s="487"/>
      <c r="V1617" s="486"/>
      <c r="W1617" s="487"/>
      <c r="X1617" s="486"/>
      <c r="Y1617" s="487"/>
      <c r="Z1617" s="486"/>
      <c r="AA1617" s="487"/>
    </row>
    <row r="1618" spans="2:27" x14ac:dyDescent="0.2">
      <c r="B1618" s="406"/>
      <c r="C1618" s="372"/>
      <c r="D1618" s="372"/>
      <c r="E1618" s="486"/>
      <c r="F1618" s="487"/>
      <c r="G1618" s="486"/>
      <c r="H1618" s="487"/>
      <c r="I1618" s="486"/>
      <c r="J1618" s="487"/>
      <c r="K1618" s="486"/>
      <c r="L1618" s="487"/>
      <c r="M1618" s="486"/>
      <c r="N1618" s="487"/>
      <c r="O1618" s="486"/>
      <c r="P1618" s="487"/>
      <c r="Q1618" s="486"/>
      <c r="R1618" s="487"/>
      <c r="S1618" s="486"/>
      <c r="T1618" s="487"/>
      <c r="U1618" s="486"/>
      <c r="V1618" s="487"/>
      <c r="W1618" s="486"/>
      <c r="X1618" s="487"/>
      <c r="Y1618" s="486"/>
      <c r="Z1618" s="487"/>
      <c r="AA1618" s="402"/>
    </row>
    <row r="1619" spans="2:27" x14ac:dyDescent="0.2">
      <c r="B1619" s="405"/>
      <c r="C1619" s="372"/>
      <c r="D1619" s="372"/>
      <c r="E1619" s="402"/>
      <c r="F1619" s="486"/>
      <c r="G1619" s="487"/>
      <c r="H1619" s="486"/>
      <c r="I1619" s="487"/>
      <c r="J1619" s="486"/>
      <c r="K1619" s="487"/>
      <c r="L1619" s="486"/>
      <c r="M1619" s="487"/>
      <c r="N1619" s="486"/>
      <c r="O1619" s="487"/>
      <c r="P1619" s="486"/>
      <c r="Q1619" s="487"/>
      <c r="R1619" s="486"/>
      <c r="S1619" s="487"/>
      <c r="T1619" s="486"/>
      <c r="U1619" s="487"/>
      <c r="V1619" s="486"/>
      <c r="W1619" s="487"/>
      <c r="X1619" s="486"/>
      <c r="Y1619" s="487"/>
      <c r="Z1619" s="486"/>
      <c r="AA1619" s="487"/>
    </row>
    <row r="1620" spans="2:27" x14ac:dyDescent="0.2">
      <c r="B1620" s="406"/>
      <c r="C1620" s="372"/>
      <c r="D1620" s="372"/>
      <c r="E1620" s="486"/>
      <c r="F1620" s="487"/>
      <c r="G1620" s="486"/>
      <c r="H1620" s="487"/>
      <c r="I1620" s="486"/>
      <c r="J1620" s="487"/>
      <c r="K1620" s="486"/>
      <c r="L1620" s="487"/>
      <c r="M1620" s="486"/>
      <c r="N1620" s="487"/>
      <c r="O1620" s="486"/>
      <c r="P1620" s="487"/>
      <c r="Q1620" s="486"/>
      <c r="R1620" s="487"/>
      <c r="S1620" s="486"/>
      <c r="T1620" s="487"/>
      <c r="U1620" s="486"/>
      <c r="V1620" s="487"/>
      <c r="W1620" s="486"/>
      <c r="X1620" s="487"/>
      <c r="Y1620" s="486"/>
      <c r="Z1620" s="487"/>
      <c r="AA1620" s="402"/>
    </row>
    <row r="1621" spans="2:27" x14ac:dyDescent="0.2">
      <c r="B1621" s="405"/>
      <c r="C1621" s="372"/>
      <c r="D1621" s="372"/>
      <c r="E1621" s="402"/>
      <c r="F1621" s="486"/>
      <c r="G1621" s="487"/>
      <c r="H1621" s="486"/>
      <c r="I1621" s="487"/>
      <c r="J1621" s="486"/>
      <c r="K1621" s="487"/>
      <c r="L1621" s="486"/>
      <c r="M1621" s="487"/>
      <c r="N1621" s="486"/>
      <c r="O1621" s="487"/>
      <c r="P1621" s="486"/>
      <c r="Q1621" s="487"/>
      <c r="R1621" s="486"/>
      <c r="S1621" s="487"/>
      <c r="T1621" s="486"/>
      <c r="U1621" s="487"/>
      <c r="V1621" s="486"/>
      <c r="W1621" s="487"/>
      <c r="X1621" s="486"/>
      <c r="Y1621" s="487"/>
      <c r="Z1621" s="486"/>
      <c r="AA1621" s="487"/>
    </row>
    <row r="1622" spans="2:27" x14ac:dyDescent="0.2">
      <c r="B1622" s="406"/>
      <c r="C1622" s="372"/>
      <c r="D1622" s="372"/>
      <c r="E1622" s="486"/>
      <c r="F1622" s="487"/>
      <c r="G1622" s="486"/>
      <c r="H1622" s="487"/>
      <c r="I1622" s="486"/>
      <c r="J1622" s="487"/>
      <c r="K1622" s="486"/>
      <c r="L1622" s="487"/>
      <c r="M1622" s="486"/>
      <c r="N1622" s="487"/>
      <c r="O1622" s="486"/>
      <c r="P1622" s="487"/>
      <c r="Q1622" s="486"/>
      <c r="R1622" s="487"/>
      <c r="S1622" s="486"/>
      <c r="T1622" s="487"/>
      <c r="U1622" s="486"/>
      <c r="V1622" s="487"/>
      <c r="W1622" s="486"/>
      <c r="X1622" s="487"/>
      <c r="Y1622" s="486"/>
      <c r="Z1622" s="487"/>
      <c r="AA1622" s="402"/>
    </row>
    <row r="1623" spans="2:27" x14ac:dyDescent="0.2">
      <c r="B1623" s="405"/>
      <c r="C1623" s="372"/>
      <c r="D1623" s="372"/>
      <c r="E1623" s="402"/>
      <c r="F1623" s="486"/>
      <c r="G1623" s="487"/>
      <c r="H1623" s="486"/>
      <c r="I1623" s="487"/>
      <c r="J1623" s="486"/>
      <c r="K1623" s="487"/>
      <c r="L1623" s="486"/>
      <c r="M1623" s="487"/>
      <c r="N1623" s="486"/>
      <c r="O1623" s="487"/>
      <c r="P1623" s="486"/>
      <c r="Q1623" s="487"/>
      <c r="R1623" s="486"/>
      <c r="S1623" s="487"/>
      <c r="T1623" s="486"/>
      <c r="U1623" s="487"/>
      <c r="V1623" s="486"/>
      <c r="W1623" s="487"/>
      <c r="X1623" s="486"/>
      <c r="Y1623" s="487"/>
      <c r="Z1623" s="486"/>
      <c r="AA1623" s="487"/>
    </row>
    <row r="1624" spans="2:27" x14ac:dyDescent="0.2">
      <c r="B1624" s="406"/>
      <c r="C1624" s="372"/>
      <c r="D1624" s="372"/>
      <c r="E1624" s="486"/>
      <c r="F1624" s="487"/>
      <c r="G1624" s="486"/>
      <c r="H1624" s="487"/>
      <c r="I1624" s="486"/>
      <c r="J1624" s="487"/>
      <c r="K1624" s="486"/>
      <c r="L1624" s="487"/>
      <c r="M1624" s="486"/>
      <c r="N1624" s="487"/>
      <c r="O1624" s="486"/>
      <c r="P1624" s="487"/>
      <c r="Q1624" s="486"/>
      <c r="R1624" s="487"/>
      <c r="S1624" s="486"/>
      <c r="T1624" s="487"/>
      <c r="U1624" s="486"/>
      <c r="V1624" s="487"/>
      <c r="W1624" s="486"/>
      <c r="X1624" s="487"/>
      <c r="Y1624" s="486"/>
      <c r="Z1624" s="487"/>
      <c r="AA1624" s="402"/>
    </row>
    <row r="1625" spans="2:27" x14ac:dyDescent="0.2">
      <c r="B1625" s="405"/>
      <c r="C1625" s="372"/>
      <c r="D1625" s="372"/>
      <c r="E1625" s="402"/>
      <c r="F1625" s="486"/>
      <c r="G1625" s="487"/>
      <c r="H1625" s="486"/>
      <c r="I1625" s="487"/>
      <c r="J1625" s="486"/>
      <c r="K1625" s="487"/>
      <c r="L1625" s="486"/>
      <c r="M1625" s="487"/>
      <c r="N1625" s="486"/>
      <c r="O1625" s="487"/>
      <c r="P1625" s="486"/>
      <c r="Q1625" s="487"/>
      <c r="R1625" s="486"/>
      <c r="S1625" s="487"/>
      <c r="T1625" s="486"/>
      <c r="U1625" s="487"/>
      <c r="V1625" s="486"/>
      <c r="W1625" s="487"/>
      <c r="X1625" s="486"/>
      <c r="Y1625" s="487"/>
      <c r="Z1625" s="486"/>
      <c r="AA1625" s="487"/>
    </row>
    <row r="1626" spans="2:27" x14ac:dyDescent="0.2">
      <c r="B1626" s="406"/>
      <c r="C1626" s="372"/>
      <c r="D1626" s="372"/>
      <c r="E1626" s="486"/>
      <c r="F1626" s="487"/>
      <c r="G1626" s="486"/>
      <c r="H1626" s="487"/>
      <c r="I1626" s="486"/>
      <c r="J1626" s="487"/>
      <c r="K1626" s="486"/>
      <c r="L1626" s="487"/>
      <c r="M1626" s="486"/>
      <c r="N1626" s="487"/>
      <c r="O1626" s="486"/>
      <c r="P1626" s="487"/>
      <c r="Q1626" s="486"/>
      <c r="R1626" s="487"/>
      <c r="S1626" s="486"/>
      <c r="T1626" s="487"/>
      <c r="U1626" s="486"/>
      <c r="V1626" s="487"/>
      <c r="W1626" s="486"/>
      <c r="X1626" s="487"/>
      <c r="Y1626" s="486"/>
      <c r="Z1626" s="487"/>
      <c r="AA1626" s="402"/>
    </row>
    <row r="1627" spans="2:27" x14ac:dyDescent="0.2">
      <c r="B1627" s="405"/>
      <c r="C1627" s="372"/>
      <c r="D1627" s="372"/>
      <c r="E1627" s="402"/>
      <c r="F1627" s="486"/>
      <c r="G1627" s="487"/>
      <c r="H1627" s="486"/>
      <c r="I1627" s="487"/>
      <c r="J1627" s="486"/>
      <c r="K1627" s="487"/>
      <c r="L1627" s="486"/>
      <c r="M1627" s="487"/>
      <c r="N1627" s="486"/>
      <c r="O1627" s="487"/>
      <c r="P1627" s="486"/>
      <c r="Q1627" s="487"/>
      <c r="R1627" s="486"/>
      <c r="S1627" s="487"/>
      <c r="T1627" s="486"/>
      <c r="U1627" s="487"/>
      <c r="V1627" s="486"/>
      <c r="W1627" s="487"/>
      <c r="X1627" s="486"/>
      <c r="Y1627" s="487"/>
      <c r="Z1627" s="486"/>
      <c r="AA1627" s="487"/>
    </row>
    <row r="1628" spans="2:27" x14ac:dyDescent="0.2">
      <c r="B1628" s="406"/>
      <c r="C1628" s="372"/>
      <c r="D1628" s="372"/>
      <c r="E1628" s="486"/>
      <c r="F1628" s="487"/>
      <c r="G1628" s="486"/>
      <c r="H1628" s="487"/>
      <c r="I1628" s="486"/>
      <c r="J1628" s="487"/>
      <c r="K1628" s="486"/>
      <c r="L1628" s="487"/>
      <c r="M1628" s="486"/>
      <c r="N1628" s="487"/>
      <c r="O1628" s="486"/>
      <c r="P1628" s="487"/>
      <c r="Q1628" s="486"/>
      <c r="R1628" s="487"/>
      <c r="S1628" s="486"/>
      <c r="T1628" s="487"/>
      <c r="U1628" s="486"/>
      <c r="V1628" s="487"/>
      <c r="W1628" s="486"/>
      <c r="X1628" s="487"/>
      <c r="Y1628" s="486"/>
      <c r="Z1628" s="487"/>
      <c r="AA1628" s="402"/>
    </row>
    <row r="1629" spans="2:27" x14ac:dyDescent="0.2">
      <c r="B1629" s="405"/>
      <c r="C1629" s="372"/>
      <c r="D1629" s="372"/>
      <c r="E1629" s="402"/>
      <c r="F1629" s="486"/>
      <c r="G1629" s="487"/>
      <c r="H1629" s="486"/>
      <c r="I1629" s="487"/>
      <c r="J1629" s="486"/>
      <c r="K1629" s="487"/>
      <c r="L1629" s="486"/>
      <c r="M1629" s="487"/>
      <c r="N1629" s="486"/>
      <c r="O1629" s="487"/>
      <c r="P1629" s="486"/>
      <c r="Q1629" s="487"/>
      <c r="R1629" s="486"/>
      <c r="S1629" s="487"/>
      <c r="T1629" s="486"/>
      <c r="U1629" s="487"/>
      <c r="V1629" s="486"/>
      <c r="W1629" s="487"/>
      <c r="X1629" s="486"/>
      <c r="Y1629" s="487"/>
      <c r="Z1629" s="486"/>
      <c r="AA1629" s="487"/>
    </row>
    <row r="1630" spans="2:27" x14ac:dyDescent="0.2">
      <c r="B1630" s="406"/>
      <c r="C1630" s="372"/>
      <c r="D1630" s="372"/>
      <c r="E1630" s="486"/>
      <c r="F1630" s="487"/>
      <c r="G1630" s="486"/>
      <c r="H1630" s="487"/>
      <c r="I1630" s="486"/>
      <c r="J1630" s="487"/>
      <c r="K1630" s="486"/>
      <c r="L1630" s="487"/>
      <c r="M1630" s="486"/>
      <c r="N1630" s="487"/>
      <c r="O1630" s="486"/>
      <c r="P1630" s="487"/>
      <c r="Q1630" s="486"/>
      <c r="R1630" s="487"/>
      <c r="S1630" s="486"/>
      <c r="T1630" s="487"/>
      <c r="U1630" s="486"/>
      <c r="V1630" s="487"/>
      <c r="W1630" s="486"/>
      <c r="X1630" s="487"/>
      <c r="Y1630" s="486"/>
      <c r="Z1630" s="487"/>
      <c r="AA1630" s="402"/>
    </row>
    <row r="1631" spans="2:27" x14ac:dyDescent="0.2">
      <c r="B1631" s="405"/>
      <c r="C1631" s="372"/>
      <c r="D1631" s="372"/>
      <c r="E1631" s="402"/>
      <c r="F1631" s="486"/>
      <c r="G1631" s="487"/>
      <c r="H1631" s="486"/>
      <c r="I1631" s="487"/>
      <c r="J1631" s="486"/>
      <c r="K1631" s="487"/>
      <c r="L1631" s="486"/>
      <c r="M1631" s="487"/>
      <c r="N1631" s="486"/>
      <c r="O1631" s="487"/>
      <c r="P1631" s="486"/>
      <c r="Q1631" s="487"/>
      <c r="R1631" s="486"/>
      <c r="S1631" s="487"/>
      <c r="T1631" s="486"/>
      <c r="U1631" s="487"/>
      <c r="V1631" s="486"/>
      <c r="W1631" s="487"/>
      <c r="X1631" s="486"/>
      <c r="Y1631" s="487"/>
      <c r="Z1631" s="486"/>
      <c r="AA1631" s="487"/>
    </row>
    <row r="1632" spans="2:27" x14ac:dyDescent="0.2">
      <c r="B1632" s="406"/>
      <c r="C1632" s="372"/>
      <c r="D1632" s="372"/>
      <c r="E1632" s="486"/>
      <c r="F1632" s="487"/>
      <c r="G1632" s="486"/>
      <c r="H1632" s="487"/>
      <c r="I1632" s="486"/>
      <c r="J1632" s="487"/>
      <c r="K1632" s="486"/>
      <c r="L1632" s="487"/>
      <c r="M1632" s="486"/>
      <c r="N1632" s="487"/>
      <c r="O1632" s="486"/>
      <c r="P1632" s="487"/>
      <c r="Q1632" s="486"/>
      <c r="R1632" s="487"/>
      <c r="S1632" s="486"/>
      <c r="T1632" s="487"/>
      <c r="U1632" s="486"/>
      <c r="V1632" s="487"/>
      <c r="W1632" s="486"/>
      <c r="X1632" s="487"/>
      <c r="Y1632" s="486"/>
      <c r="Z1632" s="487"/>
      <c r="AA1632" s="402"/>
    </row>
    <row r="1633" spans="2:27" x14ac:dyDescent="0.2">
      <c r="B1633" s="405"/>
      <c r="C1633" s="372"/>
      <c r="D1633" s="372"/>
      <c r="E1633" s="402"/>
      <c r="F1633" s="486"/>
      <c r="G1633" s="487"/>
      <c r="H1633" s="486"/>
      <c r="I1633" s="487"/>
      <c r="J1633" s="486"/>
      <c r="K1633" s="487"/>
      <c r="L1633" s="486"/>
      <c r="M1633" s="487"/>
      <c r="N1633" s="486"/>
      <c r="O1633" s="487"/>
      <c r="P1633" s="486"/>
      <c r="Q1633" s="487"/>
      <c r="R1633" s="486"/>
      <c r="S1633" s="487"/>
      <c r="T1633" s="486"/>
      <c r="U1633" s="487"/>
      <c r="V1633" s="486"/>
      <c r="W1633" s="487"/>
      <c r="X1633" s="486"/>
      <c r="Y1633" s="487"/>
      <c r="Z1633" s="486"/>
      <c r="AA1633" s="487"/>
    </row>
    <row r="1634" spans="2:27" x14ac:dyDescent="0.2">
      <c r="B1634" s="406"/>
      <c r="C1634" s="372"/>
      <c r="D1634" s="372"/>
      <c r="E1634" s="486"/>
      <c r="F1634" s="487"/>
      <c r="G1634" s="486"/>
      <c r="H1634" s="487"/>
      <c r="I1634" s="486"/>
      <c r="J1634" s="487"/>
      <c r="K1634" s="486"/>
      <c r="L1634" s="487"/>
      <c r="M1634" s="486"/>
      <c r="N1634" s="487"/>
      <c r="O1634" s="486"/>
      <c r="P1634" s="487"/>
      <c r="Q1634" s="486"/>
      <c r="R1634" s="487"/>
      <c r="S1634" s="486"/>
      <c r="T1634" s="487"/>
      <c r="U1634" s="486"/>
      <c r="V1634" s="487"/>
      <c r="W1634" s="486"/>
      <c r="X1634" s="487"/>
      <c r="Y1634" s="486"/>
      <c r="Z1634" s="487"/>
      <c r="AA1634" s="402"/>
    </row>
    <row r="1635" spans="2:27" x14ac:dyDescent="0.2">
      <c r="B1635" s="405"/>
      <c r="C1635" s="372"/>
      <c r="D1635" s="372"/>
      <c r="E1635" s="402"/>
      <c r="F1635" s="486"/>
      <c r="G1635" s="487"/>
      <c r="H1635" s="486"/>
      <c r="I1635" s="487"/>
      <c r="J1635" s="486"/>
      <c r="K1635" s="487"/>
      <c r="L1635" s="486"/>
      <c r="M1635" s="487"/>
      <c r="N1635" s="486"/>
      <c r="O1635" s="487"/>
      <c r="P1635" s="486"/>
      <c r="Q1635" s="487"/>
      <c r="R1635" s="486"/>
      <c r="S1635" s="487"/>
      <c r="T1635" s="486"/>
      <c r="U1635" s="487"/>
      <c r="V1635" s="486"/>
      <c r="W1635" s="487"/>
      <c r="X1635" s="486"/>
      <c r="Y1635" s="487"/>
      <c r="Z1635" s="486"/>
      <c r="AA1635" s="487"/>
    </row>
    <row r="1636" spans="2:27" x14ac:dyDescent="0.2">
      <c r="B1636" s="406"/>
      <c r="C1636" s="372"/>
      <c r="D1636" s="372"/>
      <c r="E1636" s="486"/>
      <c r="F1636" s="487"/>
      <c r="G1636" s="486"/>
      <c r="H1636" s="487"/>
      <c r="I1636" s="486"/>
      <c r="J1636" s="487"/>
      <c r="K1636" s="486"/>
      <c r="L1636" s="487"/>
      <c r="M1636" s="486"/>
      <c r="N1636" s="487"/>
      <c r="O1636" s="486"/>
      <c r="P1636" s="487"/>
      <c r="Q1636" s="486"/>
      <c r="R1636" s="487"/>
      <c r="S1636" s="486"/>
      <c r="T1636" s="487"/>
      <c r="U1636" s="486"/>
      <c r="V1636" s="487"/>
      <c r="W1636" s="486"/>
      <c r="X1636" s="487"/>
      <c r="Y1636" s="486"/>
      <c r="Z1636" s="487"/>
      <c r="AA1636" s="402"/>
    </row>
    <row r="1637" spans="2:27" x14ac:dyDescent="0.2">
      <c r="B1637" s="405"/>
      <c r="C1637" s="372"/>
      <c r="D1637" s="372"/>
      <c r="E1637" s="402"/>
      <c r="F1637" s="486"/>
      <c r="G1637" s="487"/>
      <c r="H1637" s="486"/>
      <c r="I1637" s="487"/>
      <c r="J1637" s="486"/>
      <c r="K1637" s="487"/>
      <c r="L1637" s="486"/>
      <c r="M1637" s="487"/>
      <c r="N1637" s="486"/>
      <c r="O1637" s="487"/>
      <c r="P1637" s="486"/>
      <c r="Q1637" s="487"/>
      <c r="R1637" s="486"/>
      <c r="S1637" s="487"/>
      <c r="T1637" s="486"/>
      <c r="U1637" s="487"/>
      <c r="V1637" s="486"/>
      <c r="W1637" s="487"/>
      <c r="X1637" s="486"/>
      <c r="Y1637" s="487"/>
      <c r="Z1637" s="486"/>
      <c r="AA1637" s="487"/>
    </row>
    <row r="1638" spans="2:27" x14ac:dyDescent="0.2">
      <c r="B1638" s="406"/>
      <c r="C1638" s="372"/>
      <c r="D1638" s="372"/>
      <c r="E1638" s="486"/>
      <c r="F1638" s="487"/>
      <c r="G1638" s="486"/>
      <c r="H1638" s="487"/>
      <c r="I1638" s="486"/>
      <c r="J1638" s="487"/>
      <c r="K1638" s="486"/>
      <c r="L1638" s="487"/>
      <c r="M1638" s="486"/>
      <c r="N1638" s="487"/>
      <c r="O1638" s="486"/>
      <c r="P1638" s="487"/>
      <c r="Q1638" s="486"/>
      <c r="R1638" s="487"/>
      <c r="S1638" s="486"/>
      <c r="T1638" s="487"/>
      <c r="U1638" s="486"/>
      <c r="V1638" s="487"/>
      <c r="W1638" s="486"/>
      <c r="X1638" s="487"/>
      <c r="Y1638" s="486"/>
      <c r="Z1638" s="487"/>
      <c r="AA1638" s="402"/>
    </row>
    <row r="1639" spans="2:27" x14ac:dyDescent="0.2">
      <c r="B1639" s="405"/>
      <c r="C1639" s="372"/>
      <c r="D1639" s="372"/>
      <c r="E1639" s="402"/>
      <c r="F1639" s="486"/>
      <c r="G1639" s="487"/>
      <c r="H1639" s="486"/>
      <c r="I1639" s="487"/>
      <c r="J1639" s="486"/>
      <c r="K1639" s="487"/>
      <c r="L1639" s="486"/>
      <c r="M1639" s="487"/>
      <c r="N1639" s="486"/>
      <c r="O1639" s="487"/>
      <c r="P1639" s="486"/>
      <c r="Q1639" s="487"/>
      <c r="R1639" s="486"/>
      <c r="S1639" s="487"/>
      <c r="T1639" s="486"/>
      <c r="U1639" s="487"/>
      <c r="V1639" s="486"/>
      <c r="W1639" s="487"/>
      <c r="X1639" s="486"/>
      <c r="Y1639" s="487"/>
      <c r="Z1639" s="486"/>
      <c r="AA1639" s="487"/>
    </row>
    <row r="1640" spans="2:27" x14ac:dyDescent="0.2">
      <c r="B1640" s="406"/>
      <c r="C1640" s="372"/>
      <c r="D1640" s="372"/>
      <c r="E1640" s="486"/>
      <c r="F1640" s="487"/>
      <c r="G1640" s="486"/>
      <c r="H1640" s="487"/>
      <c r="I1640" s="486"/>
      <c r="J1640" s="487"/>
      <c r="K1640" s="486"/>
      <c r="L1640" s="487"/>
      <c r="M1640" s="486"/>
      <c r="N1640" s="487"/>
      <c r="O1640" s="486"/>
      <c r="P1640" s="487"/>
      <c r="Q1640" s="486"/>
      <c r="R1640" s="487"/>
      <c r="S1640" s="486"/>
      <c r="T1640" s="487"/>
      <c r="U1640" s="486"/>
      <c r="V1640" s="487"/>
      <c r="W1640" s="486"/>
      <c r="X1640" s="487"/>
      <c r="Y1640" s="486"/>
      <c r="Z1640" s="487"/>
      <c r="AA1640" s="402"/>
    </row>
    <row r="1641" spans="2:27" x14ac:dyDescent="0.2">
      <c r="B1641" s="405"/>
      <c r="C1641" s="372"/>
      <c r="D1641" s="372"/>
      <c r="E1641" s="402"/>
      <c r="F1641" s="486"/>
      <c r="G1641" s="487"/>
      <c r="H1641" s="486"/>
      <c r="I1641" s="487"/>
      <c r="J1641" s="486"/>
      <c r="K1641" s="487"/>
      <c r="L1641" s="486"/>
      <c r="M1641" s="487"/>
      <c r="N1641" s="486"/>
      <c r="O1641" s="487"/>
      <c r="P1641" s="486"/>
      <c r="Q1641" s="487"/>
      <c r="R1641" s="486"/>
      <c r="S1641" s="487"/>
      <c r="T1641" s="486"/>
      <c r="U1641" s="487"/>
      <c r="V1641" s="486"/>
      <c r="W1641" s="487"/>
      <c r="X1641" s="486"/>
      <c r="Y1641" s="487"/>
      <c r="Z1641" s="486"/>
      <c r="AA1641" s="487"/>
    </row>
    <row r="1642" spans="2:27" x14ac:dyDescent="0.2">
      <c r="B1642" s="406"/>
      <c r="C1642" s="372"/>
      <c r="D1642" s="372"/>
      <c r="E1642" s="486"/>
      <c r="F1642" s="487"/>
      <c r="G1642" s="486"/>
      <c r="H1642" s="487"/>
      <c r="I1642" s="486"/>
      <c r="J1642" s="487"/>
      <c r="K1642" s="486"/>
      <c r="L1642" s="487"/>
      <c r="M1642" s="486"/>
      <c r="N1642" s="487"/>
      <c r="O1642" s="486"/>
      <c r="P1642" s="487"/>
      <c r="Q1642" s="486"/>
      <c r="R1642" s="487"/>
      <c r="S1642" s="486"/>
      <c r="T1642" s="487"/>
      <c r="U1642" s="486"/>
      <c r="V1642" s="487"/>
      <c r="W1642" s="486"/>
      <c r="X1642" s="487"/>
      <c r="Y1642" s="486"/>
      <c r="Z1642" s="487"/>
      <c r="AA1642" s="402"/>
    </row>
    <row r="1643" spans="2:27" x14ac:dyDescent="0.2">
      <c r="B1643" s="405"/>
      <c r="C1643" s="372"/>
      <c r="D1643" s="372"/>
      <c r="E1643" s="402"/>
      <c r="F1643" s="486"/>
      <c r="G1643" s="487"/>
      <c r="H1643" s="486"/>
      <c r="I1643" s="487"/>
      <c r="J1643" s="486"/>
      <c r="K1643" s="487"/>
      <c r="L1643" s="486"/>
      <c r="M1643" s="487"/>
      <c r="N1643" s="486"/>
      <c r="O1643" s="487"/>
      <c r="P1643" s="486"/>
      <c r="Q1643" s="487"/>
      <c r="R1643" s="486"/>
      <c r="S1643" s="487"/>
      <c r="T1643" s="486"/>
      <c r="U1643" s="487"/>
      <c r="V1643" s="486"/>
      <c r="W1643" s="487"/>
      <c r="X1643" s="486"/>
      <c r="Y1643" s="487"/>
      <c r="Z1643" s="486"/>
      <c r="AA1643" s="487"/>
    </row>
    <row r="1644" spans="2:27" x14ac:dyDescent="0.2">
      <c r="B1644" s="406"/>
      <c r="C1644" s="372"/>
      <c r="D1644" s="372"/>
      <c r="E1644" s="486"/>
      <c r="F1644" s="487"/>
      <c r="G1644" s="486"/>
      <c r="H1644" s="487"/>
      <c r="I1644" s="486"/>
      <c r="J1644" s="487"/>
      <c r="K1644" s="486"/>
      <c r="L1644" s="487"/>
      <c r="M1644" s="486"/>
      <c r="N1644" s="487"/>
      <c r="O1644" s="486"/>
      <c r="P1644" s="487"/>
      <c r="Q1644" s="486"/>
      <c r="R1644" s="487"/>
      <c r="S1644" s="486"/>
      <c r="T1644" s="487"/>
      <c r="U1644" s="486"/>
      <c r="V1644" s="487"/>
      <c r="W1644" s="486"/>
      <c r="X1644" s="487"/>
      <c r="Y1644" s="486"/>
      <c r="Z1644" s="487"/>
      <c r="AA1644" s="402"/>
    </row>
    <row r="1645" spans="2:27" x14ac:dyDescent="0.2">
      <c r="B1645" s="405"/>
      <c r="C1645" s="372"/>
      <c r="D1645" s="372"/>
      <c r="E1645" s="402"/>
      <c r="F1645" s="486"/>
      <c r="G1645" s="487"/>
      <c r="H1645" s="486"/>
      <c r="I1645" s="487"/>
      <c r="J1645" s="486"/>
      <c r="K1645" s="487"/>
      <c r="L1645" s="486"/>
      <c r="M1645" s="487"/>
      <c r="N1645" s="486"/>
      <c r="O1645" s="487"/>
      <c r="P1645" s="486"/>
      <c r="Q1645" s="487"/>
      <c r="R1645" s="486"/>
      <c r="S1645" s="487"/>
      <c r="T1645" s="486"/>
      <c r="U1645" s="487"/>
      <c r="V1645" s="486"/>
      <c r="W1645" s="487"/>
      <c r="X1645" s="486"/>
      <c r="Y1645" s="487"/>
      <c r="Z1645" s="486"/>
      <c r="AA1645" s="487"/>
    </row>
    <row r="1646" spans="2:27" x14ac:dyDescent="0.2">
      <c r="B1646" s="406"/>
      <c r="C1646" s="372"/>
      <c r="D1646" s="372"/>
      <c r="E1646" s="486"/>
      <c r="F1646" s="487"/>
      <c r="G1646" s="486"/>
      <c r="H1646" s="487"/>
      <c r="I1646" s="486"/>
      <c r="J1646" s="487"/>
      <c r="K1646" s="486"/>
      <c r="L1646" s="487"/>
      <c r="M1646" s="486"/>
      <c r="N1646" s="487"/>
      <c r="O1646" s="486"/>
      <c r="P1646" s="487"/>
      <c r="Q1646" s="486"/>
      <c r="R1646" s="487"/>
      <c r="S1646" s="486"/>
      <c r="T1646" s="487"/>
      <c r="U1646" s="486"/>
      <c r="V1646" s="487"/>
      <c r="W1646" s="486"/>
      <c r="X1646" s="487"/>
      <c r="Y1646" s="486"/>
      <c r="Z1646" s="487"/>
      <c r="AA1646" s="402"/>
    </row>
    <row r="1647" spans="2:27" x14ac:dyDescent="0.2">
      <c r="B1647" s="405"/>
      <c r="C1647" s="372"/>
      <c r="D1647" s="372"/>
      <c r="E1647" s="402"/>
      <c r="F1647" s="486"/>
      <c r="G1647" s="487"/>
      <c r="H1647" s="486"/>
      <c r="I1647" s="487"/>
      <c r="J1647" s="486"/>
      <c r="K1647" s="487"/>
      <c r="L1647" s="486"/>
      <c r="M1647" s="487"/>
      <c r="N1647" s="486"/>
      <c r="O1647" s="487"/>
      <c r="P1647" s="486"/>
      <c r="Q1647" s="487"/>
      <c r="R1647" s="486"/>
      <c r="S1647" s="487"/>
      <c r="T1647" s="486"/>
      <c r="U1647" s="487"/>
      <c r="V1647" s="486"/>
      <c r="W1647" s="487"/>
      <c r="X1647" s="486"/>
      <c r="Y1647" s="487"/>
      <c r="Z1647" s="486"/>
      <c r="AA1647" s="487"/>
    </row>
    <row r="1648" spans="2:27" x14ac:dyDescent="0.2">
      <c r="B1648" s="406"/>
      <c r="C1648" s="372"/>
      <c r="D1648" s="372"/>
      <c r="E1648" s="486"/>
      <c r="F1648" s="487"/>
      <c r="G1648" s="486"/>
      <c r="H1648" s="487"/>
      <c r="I1648" s="486"/>
      <c r="J1648" s="487"/>
      <c r="K1648" s="486"/>
      <c r="L1648" s="487"/>
      <c r="M1648" s="486"/>
      <c r="N1648" s="487"/>
      <c r="O1648" s="486"/>
      <c r="P1648" s="487"/>
      <c r="Q1648" s="486"/>
      <c r="R1648" s="487"/>
      <c r="S1648" s="486"/>
      <c r="T1648" s="487"/>
      <c r="U1648" s="486"/>
      <c r="V1648" s="487"/>
      <c r="W1648" s="486"/>
      <c r="X1648" s="487"/>
      <c r="Y1648" s="486"/>
      <c r="Z1648" s="487"/>
      <c r="AA1648" s="402"/>
    </row>
    <row r="1649" spans="2:27" x14ac:dyDescent="0.2">
      <c r="B1649" s="405"/>
      <c r="C1649" s="372"/>
      <c r="D1649" s="372"/>
      <c r="E1649" s="402"/>
      <c r="F1649" s="486"/>
      <c r="G1649" s="487"/>
      <c r="H1649" s="486"/>
      <c r="I1649" s="487"/>
      <c r="J1649" s="486"/>
      <c r="K1649" s="487"/>
      <c r="L1649" s="486"/>
      <c r="M1649" s="487"/>
      <c r="N1649" s="486"/>
      <c r="O1649" s="487"/>
      <c r="P1649" s="486"/>
      <c r="Q1649" s="487"/>
      <c r="R1649" s="486"/>
      <c r="S1649" s="487"/>
      <c r="T1649" s="486"/>
      <c r="U1649" s="487"/>
      <c r="V1649" s="486"/>
      <c r="W1649" s="487"/>
      <c r="X1649" s="486"/>
      <c r="Y1649" s="487"/>
      <c r="Z1649" s="486"/>
      <c r="AA1649" s="487"/>
    </row>
    <row r="1650" spans="2:27" x14ac:dyDescent="0.2">
      <c r="B1650" s="406"/>
      <c r="C1650" s="372"/>
      <c r="D1650" s="372"/>
      <c r="E1650" s="486"/>
      <c r="F1650" s="487"/>
      <c r="G1650" s="486"/>
      <c r="H1650" s="487"/>
      <c r="I1650" s="486"/>
      <c r="J1650" s="487"/>
      <c r="K1650" s="486"/>
      <c r="L1650" s="487"/>
      <c r="M1650" s="486"/>
      <c r="N1650" s="487"/>
      <c r="O1650" s="486"/>
      <c r="P1650" s="487"/>
      <c r="Q1650" s="486"/>
      <c r="R1650" s="487"/>
      <c r="S1650" s="486"/>
      <c r="T1650" s="487"/>
      <c r="U1650" s="486"/>
      <c r="V1650" s="487"/>
      <c r="W1650" s="486"/>
      <c r="X1650" s="487"/>
      <c r="Y1650" s="486"/>
      <c r="Z1650" s="487"/>
      <c r="AA1650" s="402"/>
    </row>
    <row r="1651" spans="2:27" x14ac:dyDescent="0.2">
      <c r="B1651" s="405"/>
      <c r="C1651" s="372"/>
      <c r="D1651" s="372"/>
      <c r="E1651" s="402"/>
      <c r="F1651" s="486"/>
      <c r="G1651" s="487"/>
      <c r="H1651" s="486"/>
      <c r="I1651" s="487"/>
      <c r="J1651" s="486"/>
      <c r="K1651" s="487"/>
      <c r="L1651" s="486"/>
      <c r="M1651" s="487"/>
      <c r="N1651" s="486"/>
      <c r="O1651" s="487"/>
      <c r="P1651" s="486"/>
      <c r="Q1651" s="487"/>
      <c r="R1651" s="486"/>
      <c r="S1651" s="487"/>
      <c r="T1651" s="486"/>
      <c r="U1651" s="487"/>
      <c r="V1651" s="486"/>
      <c r="W1651" s="487"/>
      <c r="X1651" s="486"/>
      <c r="Y1651" s="487"/>
      <c r="Z1651" s="486"/>
      <c r="AA1651" s="487"/>
    </row>
    <row r="1652" spans="2:27" x14ac:dyDescent="0.2">
      <c r="B1652" s="406"/>
      <c r="C1652" s="372"/>
      <c r="D1652" s="372"/>
      <c r="E1652" s="486"/>
      <c r="F1652" s="487"/>
      <c r="G1652" s="486"/>
      <c r="H1652" s="487"/>
      <c r="I1652" s="486"/>
      <c r="J1652" s="487"/>
      <c r="K1652" s="486"/>
      <c r="L1652" s="487"/>
      <c r="M1652" s="486"/>
      <c r="N1652" s="487"/>
      <c r="O1652" s="486"/>
      <c r="P1652" s="487"/>
      <c r="Q1652" s="486"/>
      <c r="R1652" s="487"/>
      <c r="S1652" s="486"/>
      <c r="T1652" s="487"/>
      <c r="U1652" s="486"/>
      <c r="V1652" s="487"/>
      <c r="W1652" s="486"/>
      <c r="X1652" s="487"/>
      <c r="Y1652" s="486"/>
      <c r="Z1652" s="487"/>
      <c r="AA1652" s="402"/>
    </row>
    <row r="1653" spans="2:27" x14ac:dyDescent="0.2">
      <c r="B1653" s="405"/>
      <c r="C1653" s="372"/>
      <c r="D1653" s="372"/>
      <c r="E1653" s="402"/>
      <c r="F1653" s="486"/>
      <c r="G1653" s="487"/>
      <c r="H1653" s="486"/>
      <c r="I1653" s="487"/>
      <c r="J1653" s="486"/>
      <c r="K1653" s="487"/>
      <c r="L1653" s="486"/>
      <c r="M1653" s="487"/>
      <c r="N1653" s="486"/>
      <c r="O1653" s="487"/>
      <c r="P1653" s="486"/>
      <c r="Q1653" s="487"/>
      <c r="R1653" s="486"/>
      <c r="S1653" s="487"/>
      <c r="T1653" s="486"/>
      <c r="U1653" s="487"/>
      <c r="V1653" s="486"/>
      <c r="W1653" s="487"/>
      <c r="X1653" s="486"/>
      <c r="Y1653" s="487"/>
      <c r="Z1653" s="486"/>
      <c r="AA1653" s="487"/>
    </row>
    <row r="1654" spans="2:27" x14ac:dyDescent="0.2">
      <c r="B1654" s="406"/>
      <c r="C1654" s="372"/>
      <c r="D1654" s="372"/>
      <c r="E1654" s="486"/>
      <c r="F1654" s="487"/>
      <c r="G1654" s="486"/>
      <c r="H1654" s="487"/>
      <c r="I1654" s="486"/>
      <c r="J1654" s="487"/>
      <c r="K1654" s="486"/>
      <c r="L1654" s="487"/>
      <c r="M1654" s="486"/>
      <c r="N1654" s="487"/>
      <c r="O1654" s="486"/>
      <c r="P1654" s="487"/>
      <c r="Q1654" s="486"/>
      <c r="R1654" s="487"/>
      <c r="S1654" s="486"/>
      <c r="T1654" s="487"/>
      <c r="U1654" s="486"/>
      <c r="V1654" s="487"/>
      <c r="W1654" s="486"/>
      <c r="X1654" s="487"/>
      <c r="Y1654" s="486"/>
      <c r="Z1654" s="487"/>
      <c r="AA1654" s="402"/>
    </row>
    <row r="1655" spans="2:27" x14ac:dyDescent="0.2">
      <c r="B1655" s="405"/>
      <c r="C1655" s="372"/>
      <c r="D1655" s="372"/>
      <c r="E1655" s="402"/>
      <c r="F1655" s="486"/>
      <c r="G1655" s="487"/>
      <c r="H1655" s="486"/>
      <c r="I1655" s="487"/>
      <c r="J1655" s="486"/>
      <c r="K1655" s="487"/>
      <c r="L1655" s="486"/>
      <c r="M1655" s="487"/>
      <c r="N1655" s="486"/>
      <c r="O1655" s="487"/>
      <c r="P1655" s="486"/>
      <c r="Q1655" s="487"/>
      <c r="R1655" s="486"/>
      <c r="S1655" s="487"/>
      <c r="T1655" s="486"/>
      <c r="U1655" s="487"/>
      <c r="V1655" s="486"/>
      <c r="W1655" s="487"/>
      <c r="X1655" s="486"/>
      <c r="Y1655" s="487"/>
      <c r="Z1655" s="486"/>
      <c r="AA1655" s="487"/>
    </row>
    <row r="1656" spans="2:27" x14ac:dyDescent="0.2">
      <c r="B1656" s="406"/>
      <c r="C1656" s="372"/>
      <c r="D1656" s="372"/>
      <c r="E1656" s="486"/>
      <c r="F1656" s="487"/>
      <c r="G1656" s="486"/>
      <c r="H1656" s="487"/>
      <c r="I1656" s="486"/>
      <c r="J1656" s="487"/>
      <c r="K1656" s="486"/>
      <c r="L1656" s="487"/>
      <c r="M1656" s="486"/>
      <c r="N1656" s="487"/>
      <c r="O1656" s="486"/>
      <c r="P1656" s="487"/>
      <c r="Q1656" s="486"/>
      <c r="R1656" s="487"/>
      <c r="S1656" s="486"/>
      <c r="T1656" s="487"/>
      <c r="U1656" s="486"/>
      <c r="V1656" s="487"/>
      <c r="W1656" s="486"/>
      <c r="X1656" s="487"/>
      <c r="Y1656" s="486"/>
      <c r="Z1656" s="487"/>
      <c r="AA1656" s="402"/>
    </row>
    <row r="1657" spans="2:27" x14ac:dyDescent="0.2">
      <c r="B1657" s="405"/>
      <c r="C1657" s="372"/>
      <c r="D1657" s="372"/>
      <c r="E1657" s="402"/>
      <c r="F1657" s="486"/>
      <c r="G1657" s="487"/>
      <c r="H1657" s="486"/>
      <c r="I1657" s="487"/>
      <c r="J1657" s="486"/>
      <c r="K1657" s="487"/>
      <c r="L1657" s="486"/>
      <c r="M1657" s="487"/>
      <c r="N1657" s="486"/>
      <c r="O1657" s="487"/>
      <c r="P1657" s="486"/>
      <c r="Q1657" s="487"/>
      <c r="R1657" s="486"/>
      <c r="S1657" s="487"/>
      <c r="T1657" s="486"/>
      <c r="U1657" s="487"/>
      <c r="V1657" s="486"/>
      <c r="W1657" s="487"/>
      <c r="X1657" s="486"/>
      <c r="Y1657" s="487"/>
      <c r="Z1657" s="486"/>
      <c r="AA1657" s="487"/>
    </row>
    <row r="1658" spans="2:27" x14ac:dyDescent="0.2">
      <c r="B1658" s="406"/>
      <c r="C1658" s="372"/>
      <c r="D1658" s="372"/>
      <c r="E1658" s="486"/>
      <c r="F1658" s="487"/>
      <c r="G1658" s="486"/>
      <c r="H1658" s="487"/>
      <c r="I1658" s="486"/>
      <c r="J1658" s="487"/>
      <c r="K1658" s="486"/>
      <c r="L1658" s="487"/>
      <c r="M1658" s="486"/>
      <c r="N1658" s="487"/>
      <c r="O1658" s="486"/>
      <c r="P1658" s="487"/>
      <c r="Q1658" s="486"/>
      <c r="R1658" s="487"/>
      <c r="S1658" s="486"/>
      <c r="T1658" s="487"/>
      <c r="U1658" s="486"/>
      <c r="V1658" s="487"/>
      <c r="W1658" s="486"/>
      <c r="X1658" s="487"/>
      <c r="Y1658" s="486"/>
      <c r="Z1658" s="487"/>
      <c r="AA1658" s="402"/>
    </row>
    <row r="1659" spans="2:27" x14ac:dyDescent="0.2">
      <c r="B1659" s="405"/>
      <c r="C1659" s="372"/>
      <c r="D1659" s="372"/>
      <c r="E1659" s="402"/>
      <c r="F1659" s="486"/>
      <c r="G1659" s="487"/>
      <c r="H1659" s="486"/>
      <c r="I1659" s="487"/>
      <c r="J1659" s="486"/>
      <c r="K1659" s="487"/>
      <c r="L1659" s="486"/>
      <c r="M1659" s="487"/>
      <c r="N1659" s="486"/>
      <c r="O1659" s="487"/>
      <c r="P1659" s="486"/>
      <c r="Q1659" s="487"/>
      <c r="R1659" s="486"/>
      <c r="S1659" s="487"/>
      <c r="T1659" s="486"/>
      <c r="U1659" s="487"/>
      <c r="V1659" s="486"/>
      <c r="W1659" s="487"/>
      <c r="X1659" s="486"/>
      <c r="Y1659" s="487"/>
      <c r="Z1659" s="486"/>
      <c r="AA1659" s="487"/>
    </row>
    <row r="1660" spans="2:27" x14ac:dyDescent="0.2">
      <c r="B1660" s="406"/>
      <c r="C1660" s="372"/>
      <c r="D1660" s="372"/>
      <c r="E1660" s="486"/>
      <c r="F1660" s="487"/>
      <c r="G1660" s="486"/>
      <c r="H1660" s="487"/>
      <c r="I1660" s="486"/>
      <c r="J1660" s="487"/>
      <c r="K1660" s="486"/>
      <c r="L1660" s="487"/>
      <c r="M1660" s="486"/>
      <c r="N1660" s="487"/>
      <c r="O1660" s="486"/>
      <c r="P1660" s="487"/>
      <c r="Q1660" s="486"/>
      <c r="R1660" s="487"/>
      <c r="S1660" s="486"/>
      <c r="T1660" s="487"/>
      <c r="U1660" s="486"/>
      <c r="V1660" s="487"/>
      <c r="W1660" s="486"/>
      <c r="X1660" s="487"/>
      <c r="Y1660" s="486"/>
      <c r="Z1660" s="487"/>
      <c r="AA1660" s="402"/>
    </row>
    <row r="1661" spans="2:27" x14ac:dyDescent="0.2">
      <c r="B1661" s="405"/>
      <c r="C1661" s="372"/>
      <c r="D1661" s="372"/>
      <c r="E1661" s="402"/>
      <c r="F1661" s="486"/>
      <c r="G1661" s="487"/>
      <c r="H1661" s="486"/>
      <c r="I1661" s="487"/>
      <c r="J1661" s="486"/>
      <c r="K1661" s="487"/>
      <c r="L1661" s="486"/>
      <c r="M1661" s="487"/>
      <c r="N1661" s="486"/>
      <c r="O1661" s="487"/>
      <c r="P1661" s="486"/>
      <c r="Q1661" s="487"/>
      <c r="R1661" s="486"/>
      <c r="S1661" s="487"/>
      <c r="T1661" s="486"/>
      <c r="U1661" s="487"/>
      <c r="V1661" s="486"/>
      <c r="W1661" s="487"/>
      <c r="X1661" s="486"/>
      <c r="Y1661" s="487"/>
      <c r="Z1661" s="486"/>
      <c r="AA1661" s="487"/>
    </row>
    <row r="1662" spans="2:27" x14ac:dyDescent="0.2">
      <c r="B1662" s="406"/>
      <c r="C1662" s="372"/>
      <c r="D1662" s="372"/>
      <c r="E1662" s="486"/>
      <c r="F1662" s="487"/>
      <c r="G1662" s="486"/>
      <c r="H1662" s="487"/>
      <c r="I1662" s="486"/>
      <c r="J1662" s="487"/>
      <c r="K1662" s="486"/>
      <c r="L1662" s="487"/>
      <c r="M1662" s="486"/>
      <c r="N1662" s="487"/>
      <c r="O1662" s="486"/>
      <c r="P1662" s="487"/>
      <c r="Q1662" s="486"/>
      <c r="R1662" s="487"/>
      <c r="S1662" s="486"/>
      <c r="T1662" s="487"/>
      <c r="U1662" s="486"/>
      <c r="V1662" s="487"/>
      <c r="W1662" s="486"/>
      <c r="X1662" s="487"/>
      <c r="Y1662" s="486"/>
      <c r="Z1662" s="487"/>
      <c r="AA1662" s="402"/>
    </row>
    <row r="1663" spans="2:27" x14ac:dyDescent="0.2">
      <c r="B1663" s="405"/>
      <c r="C1663" s="372"/>
      <c r="D1663" s="372"/>
      <c r="E1663" s="402"/>
      <c r="F1663" s="486"/>
      <c r="G1663" s="487"/>
      <c r="H1663" s="486"/>
      <c r="I1663" s="487"/>
      <c r="J1663" s="486"/>
      <c r="K1663" s="487"/>
      <c r="L1663" s="486"/>
      <c r="M1663" s="487"/>
      <c r="N1663" s="486"/>
      <c r="O1663" s="487"/>
      <c r="P1663" s="486"/>
      <c r="Q1663" s="487"/>
      <c r="R1663" s="486"/>
      <c r="S1663" s="487"/>
      <c r="T1663" s="486"/>
      <c r="U1663" s="487"/>
      <c r="V1663" s="486"/>
      <c r="W1663" s="487"/>
      <c r="X1663" s="486"/>
      <c r="Y1663" s="487"/>
      <c r="Z1663" s="486"/>
      <c r="AA1663" s="487"/>
    </row>
    <row r="1664" spans="2:27" x14ac:dyDescent="0.2">
      <c r="B1664" s="406"/>
      <c r="C1664" s="372"/>
      <c r="D1664" s="372"/>
      <c r="E1664" s="486"/>
      <c r="F1664" s="487"/>
      <c r="G1664" s="486"/>
      <c r="H1664" s="487"/>
      <c r="I1664" s="486"/>
      <c r="J1664" s="487"/>
      <c r="K1664" s="486"/>
      <c r="L1664" s="487"/>
      <c r="M1664" s="486"/>
      <c r="N1664" s="487"/>
      <c r="O1664" s="486"/>
      <c r="P1664" s="487"/>
      <c r="Q1664" s="486"/>
      <c r="R1664" s="487"/>
      <c r="S1664" s="486"/>
      <c r="T1664" s="487"/>
      <c r="U1664" s="486"/>
      <c r="V1664" s="487"/>
      <c r="W1664" s="486"/>
      <c r="X1664" s="487"/>
      <c r="Y1664" s="486"/>
      <c r="Z1664" s="487"/>
      <c r="AA1664" s="402"/>
    </row>
    <row r="1665" spans="2:27" x14ac:dyDescent="0.2">
      <c r="B1665" s="405"/>
      <c r="C1665" s="372"/>
      <c r="D1665" s="372"/>
      <c r="E1665" s="402"/>
      <c r="F1665" s="486"/>
      <c r="G1665" s="487"/>
      <c r="H1665" s="486"/>
      <c r="I1665" s="487"/>
      <c r="J1665" s="486"/>
      <c r="K1665" s="487"/>
      <c r="L1665" s="486"/>
      <c r="M1665" s="487"/>
      <c r="N1665" s="486"/>
      <c r="O1665" s="487"/>
      <c r="P1665" s="486"/>
      <c r="Q1665" s="487"/>
      <c r="R1665" s="486"/>
      <c r="S1665" s="487"/>
      <c r="T1665" s="486"/>
      <c r="U1665" s="487"/>
      <c r="V1665" s="486"/>
      <c r="W1665" s="487"/>
      <c r="X1665" s="486"/>
      <c r="Y1665" s="487"/>
      <c r="Z1665" s="486"/>
      <c r="AA1665" s="487"/>
    </row>
    <row r="1666" spans="2:27" x14ac:dyDescent="0.2">
      <c r="B1666" s="406"/>
      <c r="C1666" s="372"/>
      <c r="D1666" s="372"/>
      <c r="E1666" s="486"/>
      <c r="F1666" s="487"/>
      <c r="G1666" s="486"/>
      <c r="H1666" s="487"/>
      <c r="I1666" s="486"/>
      <c r="J1666" s="487"/>
      <c r="K1666" s="486"/>
      <c r="L1666" s="487"/>
      <c r="M1666" s="486"/>
      <c r="N1666" s="487"/>
      <c r="O1666" s="486"/>
      <c r="P1666" s="487"/>
      <c r="Q1666" s="486"/>
      <c r="R1666" s="487"/>
      <c r="S1666" s="486"/>
      <c r="T1666" s="487"/>
      <c r="U1666" s="486"/>
      <c r="V1666" s="487"/>
      <c r="W1666" s="486"/>
      <c r="X1666" s="487"/>
      <c r="Y1666" s="486"/>
      <c r="Z1666" s="487"/>
      <c r="AA1666" s="402"/>
    </row>
    <row r="1667" spans="2:27" x14ac:dyDescent="0.2">
      <c r="B1667" s="405"/>
      <c r="C1667" s="372"/>
      <c r="D1667" s="372"/>
      <c r="E1667" s="402"/>
      <c r="F1667" s="486"/>
      <c r="G1667" s="487"/>
      <c r="H1667" s="486"/>
      <c r="I1667" s="487"/>
      <c r="J1667" s="486"/>
      <c r="K1667" s="487"/>
      <c r="L1667" s="486"/>
      <c r="M1667" s="487"/>
      <c r="N1667" s="486"/>
      <c r="O1667" s="487"/>
      <c r="P1667" s="486"/>
      <c r="Q1667" s="487"/>
      <c r="R1667" s="486"/>
      <c r="S1667" s="487"/>
      <c r="T1667" s="486"/>
      <c r="U1667" s="487"/>
      <c r="V1667" s="486"/>
      <c r="W1667" s="487"/>
      <c r="X1667" s="486"/>
      <c r="Y1667" s="487"/>
      <c r="Z1667" s="486"/>
      <c r="AA1667" s="487"/>
    </row>
    <row r="1668" spans="2:27" x14ac:dyDescent="0.2">
      <c r="B1668" s="406"/>
      <c r="C1668" s="372"/>
      <c r="D1668" s="372"/>
      <c r="E1668" s="486"/>
      <c r="F1668" s="487"/>
      <c r="G1668" s="486"/>
      <c r="H1668" s="487"/>
      <c r="I1668" s="486"/>
      <c r="J1668" s="487"/>
      <c r="K1668" s="486"/>
      <c r="L1668" s="487"/>
      <c r="M1668" s="486"/>
      <c r="N1668" s="487"/>
      <c r="O1668" s="486"/>
      <c r="P1668" s="487"/>
      <c r="Q1668" s="486"/>
      <c r="R1668" s="487"/>
      <c r="S1668" s="486"/>
      <c r="T1668" s="487"/>
      <c r="U1668" s="486"/>
      <c r="V1668" s="487"/>
      <c r="W1668" s="486"/>
      <c r="X1668" s="487"/>
      <c r="Y1668" s="486"/>
      <c r="Z1668" s="487"/>
      <c r="AA1668" s="402"/>
    </row>
    <row r="1669" spans="2:27" x14ac:dyDescent="0.2">
      <c r="B1669" s="405"/>
      <c r="C1669" s="372"/>
      <c r="D1669" s="372"/>
      <c r="E1669" s="402"/>
      <c r="F1669" s="486"/>
      <c r="G1669" s="487"/>
      <c r="H1669" s="486"/>
      <c r="I1669" s="487"/>
      <c r="J1669" s="486"/>
      <c r="K1669" s="487"/>
      <c r="L1669" s="486"/>
      <c r="M1669" s="487"/>
      <c r="N1669" s="486"/>
      <c r="O1669" s="487"/>
      <c r="P1669" s="486"/>
      <c r="Q1669" s="487"/>
      <c r="R1669" s="486"/>
      <c r="S1669" s="487"/>
      <c r="T1669" s="486"/>
      <c r="U1669" s="487"/>
      <c r="V1669" s="486"/>
      <c r="W1669" s="487"/>
      <c r="X1669" s="486"/>
      <c r="Y1669" s="487"/>
      <c r="Z1669" s="486"/>
      <c r="AA1669" s="487"/>
    </row>
    <row r="1670" spans="2:27" x14ac:dyDescent="0.2">
      <c r="B1670" s="406"/>
      <c r="C1670" s="372"/>
      <c r="D1670" s="372"/>
      <c r="E1670" s="486"/>
      <c r="F1670" s="487"/>
      <c r="G1670" s="486"/>
      <c r="H1670" s="487"/>
      <c r="I1670" s="486"/>
      <c r="J1670" s="487"/>
      <c r="K1670" s="486"/>
      <c r="L1670" s="487"/>
      <c r="M1670" s="486"/>
      <c r="N1670" s="487"/>
      <c r="O1670" s="486"/>
      <c r="P1670" s="487"/>
      <c r="Q1670" s="486"/>
      <c r="R1670" s="487"/>
      <c r="S1670" s="486"/>
      <c r="T1670" s="487"/>
      <c r="U1670" s="486"/>
      <c r="V1670" s="487"/>
      <c r="W1670" s="486"/>
      <c r="X1670" s="487"/>
      <c r="Y1670" s="486"/>
      <c r="Z1670" s="487"/>
      <c r="AA1670" s="402"/>
    </row>
    <row r="1671" spans="2:27" x14ac:dyDescent="0.2">
      <c r="B1671" s="405"/>
      <c r="C1671" s="372"/>
      <c r="D1671" s="372"/>
      <c r="E1671" s="402"/>
      <c r="F1671" s="486"/>
      <c r="G1671" s="487"/>
      <c r="H1671" s="486"/>
      <c r="I1671" s="487"/>
      <c r="J1671" s="486"/>
      <c r="K1671" s="487"/>
      <c r="L1671" s="486"/>
      <c r="M1671" s="487"/>
      <c r="N1671" s="486"/>
      <c r="O1671" s="487"/>
      <c r="P1671" s="486"/>
      <c r="Q1671" s="487"/>
      <c r="R1671" s="486"/>
      <c r="S1671" s="487"/>
      <c r="T1671" s="486"/>
      <c r="U1671" s="487"/>
      <c r="V1671" s="486"/>
      <c r="W1671" s="487"/>
      <c r="X1671" s="486"/>
      <c r="Y1671" s="487"/>
      <c r="Z1671" s="486"/>
      <c r="AA1671" s="487"/>
    </row>
    <row r="1672" spans="2:27" x14ac:dyDescent="0.2">
      <c r="B1672" s="406"/>
      <c r="C1672" s="372"/>
      <c r="D1672" s="372"/>
      <c r="E1672" s="486"/>
      <c r="F1672" s="487"/>
      <c r="G1672" s="486"/>
      <c r="H1672" s="487"/>
      <c r="I1672" s="486"/>
      <c r="J1672" s="487"/>
      <c r="K1672" s="486"/>
      <c r="L1672" s="487"/>
      <c r="M1672" s="486"/>
      <c r="N1672" s="487"/>
      <c r="O1672" s="486"/>
      <c r="P1672" s="487"/>
      <c r="Q1672" s="486"/>
      <c r="R1672" s="487"/>
      <c r="S1672" s="486"/>
      <c r="T1672" s="487"/>
      <c r="U1672" s="486"/>
      <c r="V1672" s="487"/>
      <c r="W1672" s="486"/>
      <c r="X1672" s="487"/>
      <c r="Y1672" s="486"/>
      <c r="Z1672" s="487"/>
      <c r="AA1672" s="402"/>
    </row>
    <row r="1673" spans="2:27" x14ac:dyDescent="0.2">
      <c r="B1673" s="405"/>
      <c r="C1673" s="372"/>
      <c r="D1673" s="372"/>
      <c r="E1673" s="402"/>
      <c r="F1673" s="486"/>
      <c r="G1673" s="487"/>
      <c r="H1673" s="486"/>
      <c r="I1673" s="487"/>
      <c r="J1673" s="486"/>
      <c r="K1673" s="487"/>
      <c r="L1673" s="486"/>
      <c r="M1673" s="487"/>
      <c r="N1673" s="486"/>
      <c r="O1673" s="487"/>
      <c r="P1673" s="486"/>
      <c r="Q1673" s="487"/>
      <c r="R1673" s="486"/>
      <c r="S1673" s="487"/>
      <c r="T1673" s="486"/>
      <c r="U1673" s="487"/>
      <c r="V1673" s="486"/>
      <c r="W1673" s="487"/>
      <c r="X1673" s="486"/>
      <c r="Y1673" s="487"/>
      <c r="Z1673" s="486"/>
      <c r="AA1673" s="487"/>
    </row>
    <row r="1674" spans="2:27" x14ac:dyDescent="0.2">
      <c r="B1674" s="406"/>
      <c r="C1674" s="372"/>
      <c r="D1674" s="372"/>
      <c r="E1674" s="486"/>
      <c r="F1674" s="487"/>
      <c r="G1674" s="486"/>
      <c r="H1674" s="487"/>
      <c r="I1674" s="486"/>
      <c r="J1674" s="487"/>
      <c r="K1674" s="486"/>
      <c r="L1674" s="487"/>
      <c r="M1674" s="486"/>
      <c r="N1674" s="487"/>
      <c r="O1674" s="486"/>
      <c r="P1674" s="487"/>
      <c r="Q1674" s="486"/>
      <c r="R1674" s="487"/>
      <c r="S1674" s="486"/>
      <c r="T1674" s="487"/>
      <c r="U1674" s="486"/>
      <c r="V1674" s="487"/>
      <c r="W1674" s="486"/>
      <c r="X1674" s="487"/>
      <c r="Y1674" s="486"/>
      <c r="Z1674" s="487"/>
      <c r="AA1674" s="402"/>
    </row>
    <row r="1675" spans="2:27" x14ac:dyDescent="0.2">
      <c r="B1675" s="405"/>
      <c r="C1675" s="372"/>
      <c r="D1675" s="372"/>
      <c r="E1675" s="402"/>
      <c r="F1675" s="486"/>
      <c r="G1675" s="487"/>
      <c r="H1675" s="486"/>
      <c r="I1675" s="487"/>
      <c r="J1675" s="486"/>
      <c r="K1675" s="487"/>
      <c r="L1675" s="486"/>
      <c r="M1675" s="487"/>
      <c r="N1675" s="486"/>
      <c r="O1675" s="487"/>
      <c r="P1675" s="486"/>
      <c r="Q1675" s="487"/>
      <c r="R1675" s="486"/>
      <c r="S1675" s="487"/>
      <c r="T1675" s="486"/>
      <c r="U1675" s="487"/>
      <c r="V1675" s="486"/>
      <c r="W1675" s="487"/>
      <c r="X1675" s="486"/>
      <c r="Y1675" s="487"/>
      <c r="Z1675" s="486"/>
      <c r="AA1675" s="487"/>
    </row>
    <row r="1676" spans="2:27" x14ac:dyDescent="0.2">
      <c r="B1676" s="406"/>
      <c r="C1676" s="372"/>
      <c r="D1676" s="372"/>
      <c r="E1676" s="486"/>
      <c r="F1676" s="487"/>
      <c r="G1676" s="486"/>
      <c r="H1676" s="487"/>
      <c r="I1676" s="486"/>
      <c r="J1676" s="487"/>
      <c r="K1676" s="486"/>
      <c r="L1676" s="487"/>
      <c r="M1676" s="486"/>
      <c r="N1676" s="487"/>
      <c r="O1676" s="486"/>
      <c r="P1676" s="487"/>
      <c r="Q1676" s="486"/>
      <c r="R1676" s="487"/>
      <c r="S1676" s="486"/>
      <c r="T1676" s="487"/>
      <c r="U1676" s="486"/>
      <c r="V1676" s="487"/>
      <c r="W1676" s="486"/>
      <c r="X1676" s="487"/>
      <c r="Y1676" s="486"/>
      <c r="Z1676" s="487"/>
      <c r="AA1676" s="402"/>
    </row>
    <row r="1677" spans="2:27" x14ac:dyDescent="0.2">
      <c r="B1677" s="405"/>
      <c r="C1677" s="372"/>
      <c r="D1677" s="372"/>
      <c r="E1677" s="402"/>
      <c r="F1677" s="486"/>
      <c r="G1677" s="487"/>
      <c r="H1677" s="486"/>
      <c r="I1677" s="487"/>
      <c r="J1677" s="486"/>
      <c r="K1677" s="487"/>
      <c r="L1677" s="486"/>
      <c r="M1677" s="487"/>
      <c r="N1677" s="486"/>
      <c r="O1677" s="487"/>
      <c r="P1677" s="486"/>
      <c r="Q1677" s="487"/>
      <c r="R1677" s="486"/>
      <c r="S1677" s="487"/>
      <c r="T1677" s="486"/>
      <c r="U1677" s="487"/>
      <c r="V1677" s="486"/>
      <c r="W1677" s="487"/>
      <c r="X1677" s="486"/>
      <c r="Y1677" s="487"/>
      <c r="Z1677" s="486"/>
      <c r="AA1677" s="487"/>
    </row>
    <row r="1678" spans="2:27" x14ac:dyDescent="0.2">
      <c r="B1678" s="406"/>
      <c r="C1678" s="372"/>
      <c r="D1678" s="372"/>
      <c r="E1678" s="486"/>
      <c r="F1678" s="487"/>
      <c r="G1678" s="486"/>
      <c r="H1678" s="487"/>
      <c r="I1678" s="486"/>
      <c r="J1678" s="487"/>
      <c r="K1678" s="486"/>
      <c r="L1678" s="487"/>
      <c r="M1678" s="486"/>
      <c r="N1678" s="487"/>
      <c r="O1678" s="486"/>
      <c r="P1678" s="487"/>
      <c r="Q1678" s="486"/>
      <c r="R1678" s="487"/>
      <c r="S1678" s="486"/>
      <c r="T1678" s="487"/>
      <c r="U1678" s="486"/>
      <c r="V1678" s="487"/>
      <c r="W1678" s="486"/>
      <c r="X1678" s="487"/>
      <c r="Y1678" s="486"/>
      <c r="Z1678" s="487"/>
      <c r="AA1678" s="402"/>
    </row>
    <row r="1679" spans="2:27" x14ac:dyDescent="0.2">
      <c r="B1679" s="405"/>
      <c r="C1679" s="372"/>
      <c r="D1679" s="372"/>
      <c r="E1679" s="402"/>
      <c r="F1679" s="486"/>
      <c r="G1679" s="487"/>
      <c r="H1679" s="486"/>
      <c r="I1679" s="487"/>
      <c r="J1679" s="486"/>
      <c r="K1679" s="487"/>
      <c r="L1679" s="486"/>
      <c r="M1679" s="487"/>
      <c r="N1679" s="486"/>
      <c r="O1679" s="487"/>
      <c r="P1679" s="486"/>
      <c r="Q1679" s="487"/>
      <c r="R1679" s="486"/>
      <c r="S1679" s="487"/>
      <c r="T1679" s="486"/>
      <c r="U1679" s="487"/>
      <c r="V1679" s="486"/>
      <c r="W1679" s="487"/>
      <c r="X1679" s="486"/>
      <c r="Y1679" s="487"/>
      <c r="Z1679" s="486"/>
      <c r="AA1679" s="487"/>
    </row>
    <row r="1680" spans="2:27" x14ac:dyDescent="0.2">
      <c r="B1680" s="406"/>
      <c r="C1680" s="372"/>
      <c r="D1680" s="372"/>
      <c r="E1680" s="486"/>
      <c r="F1680" s="487"/>
      <c r="G1680" s="486"/>
      <c r="H1680" s="487"/>
      <c r="I1680" s="486"/>
      <c r="J1680" s="487"/>
      <c r="K1680" s="486"/>
      <c r="L1680" s="487"/>
      <c r="M1680" s="486"/>
      <c r="N1680" s="487"/>
      <c r="O1680" s="486"/>
      <c r="P1680" s="487"/>
      <c r="Q1680" s="486"/>
      <c r="R1680" s="487"/>
      <c r="S1680" s="486"/>
      <c r="T1680" s="487"/>
      <c r="U1680" s="486"/>
      <c r="V1680" s="487"/>
      <c r="W1680" s="486"/>
      <c r="X1680" s="487"/>
      <c r="Y1680" s="486"/>
      <c r="Z1680" s="487"/>
      <c r="AA1680" s="402"/>
    </row>
    <row r="1681" spans="2:27" x14ac:dyDescent="0.2">
      <c r="B1681" s="405"/>
      <c r="C1681" s="372"/>
      <c r="D1681" s="372"/>
      <c r="E1681" s="402"/>
      <c r="F1681" s="486"/>
      <c r="G1681" s="487"/>
      <c r="H1681" s="486"/>
      <c r="I1681" s="487"/>
      <c r="J1681" s="486"/>
      <c r="K1681" s="487"/>
      <c r="L1681" s="486"/>
      <c r="M1681" s="487"/>
      <c r="N1681" s="486"/>
      <c r="O1681" s="487"/>
      <c r="P1681" s="486"/>
      <c r="Q1681" s="487"/>
      <c r="R1681" s="486"/>
      <c r="S1681" s="487"/>
      <c r="T1681" s="486"/>
      <c r="U1681" s="487"/>
      <c r="V1681" s="486"/>
      <c r="W1681" s="487"/>
      <c r="X1681" s="486"/>
      <c r="Y1681" s="487"/>
      <c r="Z1681" s="486"/>
      <c r="AA1681" s="487"/>
    </row>
    <row r="1682" spans="2:27" x14ac:dyDescent="0.2">
      <c r="B1682" s="406"/>
      <c r="C1682" s="372"/>
      <c r="D1682" s="372"/>
      <c r="E1682" s="486"/>
      <c r="F1682" s="487"/>
      <c r="G1682" s="486"/>
      <c r="H1682" s="487"/>
      <c r="I1682" s="486"/>
      <c r="J1682" s="487"/>
      <c r="K1682" s="486"/>
      <c r="L1682" s="487"/>
      <c r="M1682" s="486"/>
      <c r="N1682" s="487"/>
      <c r="O1682" s="486"/>
      <c r="P1682" s="487"/>
      <c r="Q1682" s="486"/>
      <c r="R1682" s="487"/>
      <c r="S1682" s="486"/>
      <c r="T1682" s="487"/>
      <c r="U1682" s="486"/>
      <c r="V1682" s="487"/>
      <c r="W1682" s="486"/>
      <c r="X1682" s="487"/>
      <c r="Y1682" s="486"/>
      <c r="Z1682" s="487"/>
      <c r="AA1682" s="402"/>
    </row>
    <row r="1683" spans="2:27" x14ac:dyDescent="0.2">
      <c r="B1683" s="405"/>
      <c r="C1683" s="372"/>
      <c r="D1683" s="372"/>
      <c r="E1683" s="402"/>
      <c r="F1683" s="486"/>
      <c r="G1683" s="487"/>
      <c r="H1683" s="486"/>
      <c r="I1683" s="487"/>
      <c r="J1683" s="486"/>
      <c r="K1683" s="487"/>
      <c r="L1683" s="486"/>
      <c r="M1683" s="487"/>
      <c r="N1683" s="486"/>
      <c r="O1683" s="487"/>
      <c r="P1683" s="486"/>
      <c r="Q1683" s="487"/>
      <c r="R1683" s="486"/>
      <c r="S1683" s="487"/>
      <c r="T1683" s="486"/>
      <c r="U1683" s="487"/>
      <c r="V1683" s="486"/>
      <c r="W1683" s="487"/>
      <c r="X1683" s="486"/>
      <c r="Y1683" s="487"/>
      <c r="Z1683" s="486"/>
      <c r="AA1683" s="487"/>
    </row>
    <row r="1684" spans="2:27" x14ac:dyDescent="0.2">
      <c r="B1684" s="406"/>
      <c r="C1684" s="372"/>
      <c r="D1684" s="372"/>
      <c r="E1684" s="486"/>
      <c r="F1684" s="487"/>
      <c r="G1684" s="486"/>
      <c r="H1684" s="487"/>
      <c r="I1684" s="486"/>
      <c r="J1684" s="487"/>
      <c r="K1684" s="486"/>
      <c r="L1684" s="487"/>
      <c r="M1684" s="486"/>
      <c r="N1684" s="487"/>
      <c r="O1684" s="486"/>
      <c r="P1684" s="487"/>
      <c r="Q1684" s="486"/>
      <c r="R1684" s="487"/>
      <c r="S1684" s="486"/>
      <c r="T1684" s="487"/>
      <c r="U1684" s="486"/>
      <c r="V1684" s="487"/>
      <c r="W1684" s="486"/>
      <c r="X1684" s="487"/>
      <c r="Y1684" s="486"/>
      <c r="Z1684" s="487"/>
      <c r="AA1684" s="402"/>
    </row>
    <row r="1685" spans="2:27" x14ac:dyDescent="0.2">
      <c r="B1685" s="405"/>
      <c r="C1685" s="372"/>
      <c r="D1685" s="372"/>
      <c r="E1685" s="402"/>
      <c r="F1685" s="486"/>
      <c r="G1685" s="487"/>
      <c r="H1685" s="486"/>
      <c r="I1685" s="487"/>
      <c r="J1685" s="486"/>
      <c r="K1685" s="487"/>
      <c r="L1685" s="486"/>
      <c r="M1685" s="487"/>
      <c r="N1685" s="486"/>
      <c r="O1685" s="487"/>
      <c r="P1685" s="486"/>
      <c r="Q1685" s="487"/>
      <c r="R1685" s="486"/>
      <c r="S1685" s="487"/>
      <c r="T1685" s="486"/>
      <c r="U1685" s="487"/>
      <c r="V1685" s="486"/>
      <c r="W1685" s="487"/>
      <c r="X1685" s="486"/>
      <c r="Y1685" s="487"/>
      <c r="Z1685" s="486"/>
      <c r="AA1685" s="487"/>
    </row>
    <row r="1686" spans="2:27" x14ac:dyDescent="0.2">
      <c r="B1686" s="406"/>
      <c r="C1686" s="372"/>
      <c r="D1686" s="372"/>
      <c r="E1686" s="486"/>
      <c r="F1686" s="487"/>
      <c r="G1686" s="486"/>
      <c r="H1686" s="487"/>
      <c r="I1686" s="486"/>
      <c r="J1686" s="487"/>
      <c r="K1686" s="486"/>
      <c r="L1686" s="487"/>
      <c r="M1686" s="486"/>
      <c r="N1686" s="487"/>
      <c r="O1686" s="486"/>
      <c r="P1686" s="487"/>
      <c r="Q1686" s="486"/>
      <c r="R1686" s="487"/>
      <c r="S1686" s="486"/>
      <c r="T1686" s="487"/>
      <c r="U1686" s="486"/>
      <c r="V1686" s="487"/>
      <c r="W1686" s="486"/>
      <c r="X1686" s="487"/>
      <c r="Y1686" s="486"/>
      <c r="Z1686" s="487"/>
      <c r="AA1686" s="402"/>
    </row>
    <row r="1687" spans="2:27" x14ac:dyDescent="0.2">
      <c r="B1687" s="405"/>
      <c r="C1687" s="372"/>
      <c r="D1687" s="372"/>
      <c r="E1687" s="402"/>
      <c r="F1687" s="486"/>
      <c r="G1687" s="487"/>
      <c r="H1687" s="486"/>
      <c r="I1687" s="487"/>
      <c r="J1687" s="486"/>
      <c r="K1687" s="487"/>
      <c r="L1687" s="486"/>
      <c r="M1687" s="487"/>
      <c r="N1687" s="486"/>
      <c r="O1687" s="487"/>
      <c r="P1687" s="486"/>
      <c r="Q1687" s="487"/>
      <c r="R1687" s="486"/>
      <c r="S1687" s="487"/>
      <c r="T1687" s="486"/>
      <c r="U1687" s="487"/>
      <c r="V1687" s="486"/>
      <c r="W1687" s="487"/>
      <c r="X1687" s="486"/>
      <c r="Y1687" s="487"/>
      <c r="Z1687" s="486"/>
      <c r="AA1687" s="487"/>
    </row>
    <row r="1688" spans="2:27" x14ac:dyDescent="0.2">
      <c r="B1688" s="406"/>
      <c r="C1688" s="372"/>
      <c r="D1688" s="372"/>
      <c r="E1688" s="486"/>
      <c r="F1688" s="487"/>
      <c r="G1688" s="486"/>
      <c r="H1688" s="487"/>
      <c r="I1688" s="486"/>
      <c r="J1688" s="487"/>
      <c r="K1688" s="486"/>
      <c r="L1688" s="487"/>
      <c r="M1688" s="486"/>
      <c r="N1688" s="487"/>
      <c r="O1688" s="486"/>
      <c r="P1688" s="487"/>
      <c r="Q1688" s="486"/>
      <c r="R1688" s="487"/>
      <c r="S1688" s="486"/>
      <c r="T1688" s="487"/>
      <c r="U1688" s="486"/>
      <c r="V1688" s="487"/>
      <c r="W1688" s="486"/>
      <c r="X1688" s="487"/>
      <c r="Y1688" s="486"/>
      <c r="Z1688" s="487"/>
      <c r="AA1688" s="402"/>
    </row>
    <row r="1689" spans="2:27" x14ac:dyDescent="0.2">
      <c r="B1689" s="405"/>
      <c r="C1689" s="372"/>
      <c r="D1689" s="372"/>
      <c r="E1689" s="402"/>
      <c r="F1689" s="486"/>
      <c r="G1689" s="487"/>
      <c r="H1689" s="486"/>
      <c r="I1689" s="487"/>
      <c r="J1689" s="486"/>
      <c r="K1689" s="487"/>
      <c r="L1689" s="486"/>
      <c r="M1689" s="487"/>
      <c r="N1689" s="486"/>
      <c r="O1689" s="487"/>
      <c r="P1689" s="486"/>
      <c r="Q1689" s="487"/>
      <c r="R1689" s="486"/>
      <c r="S1689" s="487"/>
      <c r="T1689" s="486"/>
      <c r="U1689" s="487"/>
      <c r="V1689" s="486"/>
      <c r="W1689" s="487"/>
      <c r="X1689" s="486"/>
      <c r="Y1689" s="487"/>
      <c r="Z1689" s="486"/>
      <c r="AA1689" s="487"/>
    </row>
    <row r="1690" spans="2:27" x14ac:dyDescent="0.2">
      <c r="B1690" s="406"/>
      <c r="C1690" s="372"/>
      <c r="D1690" s="372"/>
      <c r="E1690" s="486"/>
      <c r="F1690" s="487"/>
      <c r="G1690" s="486"/>
      <c r="H1690" s="487"/>
      <c r="I1690" s="486"/>
      <c r="J1690" s="487"/>
      <c r="K1690" s="486"/>
      <c r="L1690" s="487"/>
      <c r="M1690" s="486"/>
      <c r="N1690" s="487"/>
      <c r="O1690" s="486"/>
      <c r="P1690" s="487"/>
      <c r="Q1690" s="486"/>
      <c r="R1690" s="487"/>
      <c r="S1690" s="486"/>
      <c r="T1690" s="487"/>
      <c r="U1690" s="486"/>
      <c r="V1690" s="487"/>
      <c r="W1690" s="486"/>
      <c r="X1690" s="487"/>
      <c r="Y1690" s="486"/>
      <c r="Z1690" s="487"/>
      <c r="AA1690" s="402"/>
    </row>
    <row r="1691" spans="2:27" x14ac:dyDescent="0.2">
      <c r="B1691" s="405"/>
      <c r="C1691" s="372"/>
      <c r="D1691" s="372"/>
      <c r="E1691" s="402"/>
      <c r="F1691" s="486"/>
      <c r="G1691" s="487"/>
      <c r="H1691" s="486"/>
      <c r="I1691" s="487"/>
      <c r="J1691" s="486"/>
      <c r="K1691" s="487"/>
      <c r="L1691" s="486"/>
      <c r="M1691" s="487"/>
      <c r="N1691" s="486"/>
      <c r="O1691" s="487"/>
      <c r="P1691" s="486"/>
      <c r="Q1691" s="487"/>
      <c r="R1691" s="486"/>
      <c r="S1691" s="487"/>
      <c r="T1691" s="486"/>
      <c r="U1691" s="487"/>
      <c r="V1691" s="486"/>
      <c r="W1691" s="487"/>
      <c r="X1691" s="486"/>
      <c r="Y1691" s="487"/>
      <c r="Z1691" s="486"/>
      <c r="AA1691" s="487"/>
    </row>
    <row r="1692" spans="2:27" x14ac:dyDescent="0.2">
      <c r="B1692" s="406"/>
      <c r="C1692" s="372"/>
      <c r="D1692" s="372"/>
      <c r="E1692" s="486"/>
      <c r="F1692" s="487"/>
      <c r="G1692" s="486"/>
      <c r="H1692" s="487"/>
      <c r="I1692" s="486"/>
      <c r="J1692" s="487"/>
      <c r="K1692" s="486"/>
      <c r="L1692" s="487"/>
      <c r="M1692" s="486"/>
      <c r="N1692" s="487"/>
      <c r="O1692" s="486"/>
      <c r="P1692" s="487"/>
      <c r="Q1692" s="486"/>
      <c r="R1692" s="487"/>
      <c r="S1692" s="486"/>
      <c r="T1692" s="487"/>
      <c r="U1692" s="486"/>
      <c r="V1692" s="487"/>
      <c r="W1692" s="486"/>
      <c r="X1692" s="487"/>
      <c r="Y1692" s="486"/>
      <c r="Z1692" s="487"/>
      <c r="AA1692" s="402"/>
    </row>
    <row r="1693" spans="2:27" x14ac:dyDescent="0.2">
      <c r="B1693" s="405"/>
      <c r="C1693" s="372"/>
      <c r="D1693" s="372"/>
      <c r="E1693" s="402"/>
      <c r="F1693" s="486"/>
      <c r="G1693" s="487"/>
      <c r="H1693" s="486"/>
      <c r="I1693" s="487"/>
      <c r="J1693" s="486"/>
      <c r="K1693" s="487"/>
      <c r="L1693" s="486"/>
      <c r="M1693" s="487"/>
      <c r="N1693" s="486"/>
      <c r="O1693" s="487"/>
      <c r="P1693" s="486"/>
      <c r="Q1693" s="487"/>
      <c r="R1693" s="486"/>
      <c r="S1693" s="487"/>
      <c r="T1693" s="486"/>
      <c r="U1693" s="487"/>
      <c r="V1693" s="486"/>
      <c r="W1693" s="487"/>
      <c r="X1693" s="486"/>
      <c r="Y1693" s="487"/>
      <c r="Z1693" s="486"/>
      <c r="AA1693" s="487"/>
    </row>
    <row r="1694" spans="2:27" x14ac:dyDescent="0.2">
      <c r="B1694" s="406"/>
      <c r="C1694" s="372"/>
      <c r="D1694" s="372"/>
      <c r="E1694" s="486"/>
      <c r="F1694" s="487"/>
      <c r="G1694" s="486"/>
      <c r="H1694" s="487"/>
      <c r="I1694" s="486"/>
      <c r="J1694" s="487"/>
      <c r="K1694" s="486"/>
      <c r="L1694" s="487"/>
      <c r="M1694" s="486"/>
      <c r="N1694" s="487"/>
      <c r="O1694" s="486"/>
      <c r="P1694" s="487"/>
      <c r="Q1694" s="486"/>
      <c r="R1694" s="487"/>
      <c r="S1694" s="486"/>
      <c r="T1694" s="487"/>
      <c r="U1694" s="486"/>
      <c r="V1694" s="487"/>
      <c r="W1694" s="486"/>
      <c r="X1694" s="487"/>
      <c r="Y1694" s="486"/>
      <c r="Z1694" s="487"/>
      <c r="AA1694" s="402"/>
    </row>
    <row r="1695" spans="2:27" x14ac:dyDescent="0.2">
      <c r="B1695" s="405"/>
      <c r="C1695" s="372"/>
      <c r="D1695" s="372"/>
      <c r="E1695" s="402"/>
      <c r="F1695" s="486"/>
      <c r="G1695" s="487"/>
      <c r="H1695" s="486"/>
      <c r="I1695" s="487"/>
      <c r="J1695" s="486"/>
      <c r="K1695" s="487"/>
      <c r="L1695" s="486"/>
      <c r="M1695" s="487"/>
      <c r="N1695" s="486"/>
      <c r="O1695" s="487"/>
      <c r="P1695" s="486"/>
      <c r="Q1695" s="487"/>
      <c r="R1695" s="486"/>
      <c r="S1695" s="487"/>
      <c r="T1695" s="486"/>
      <c r="U1695" s="487"/>
      <c r="V1695" s="486"/>
      <c r="W1695" s="487"/>
      <c r="X1695" s="486"/>
      <c r="Y1695" s="487"/>
      <c r="Z1695" s="486"/>
      <c r="AA1695" s="487"/>
    </row>
    <row r="1696" spans="2:27" x14ac:dyDescent="0.2">
      <c r="B1696" s="406"/>
      <c r="C1696" s="372"/>
      <c r="D1696" s="372"/>
      <c r="E1696" s="486"/>
      <c r="F1696" s="487"/>
      <c r="G1696" s="486"/>
      <c r="H1696" s="487"/>
      <c r="I1696" s="486"/>
      <c r="J1696" s="487"/>
      <c r="K1696" s="486"/>
      <c r="L1696" s="487"/>
      <c r="M1696" s="486"/>
      <c r="N1696" s="487"/>
      <c r="O1696" s="486"/>
      <c r="P1696" s="487"/>
      <c r="Q1696" s="486"/>
      <c r="R1696" s="487"/>
      <c r="S1696" s="486"/>
      <c r="T1696" s="487"/>
      <c r="U1696" s="486"/>
      <c r="V1696" s="487"/>
      <c r="W1696" s="486"/>
      <c r="X1696" s="487"/>
      <c r="Y1696" s="486"/>
      <c r="Z1696" s="487"/>
      <c r="AA1696" s="402"/>
    </row>
    <row r="1697" spans="2:27" x14ac:dyDescent="0.2">
      <c r="B1697" s="405"/>
      <c r="C1697" s="372"/>
      <c r="D1697" s="372"/>
      <c r="E1697" s="402"/>
      <c r="F1697" s="486"/>
      <c r="G1697" s="487"/>
      <c r="H1697" s="486"/>
      <c r="I1697" s="487"/>
      <c r="J1697" s="486"/>
      <c r="K1697" s="487"/>
      <c r="L1697" s="486"/>
      <c r="M1697" s="487"/>
      <c r="N1697" s="486"/>
      <c r="O1697" s="487"/>
      <c r="P1697" s="486"/>
      <c r="Q1697" s="487"/>
      <c r="R1697" s="486"/>
      <c r="S1697" s="487"/>
      <c r="T1697" s="486"/>
      <c r="U1697" s="487"/>
      <c r="V1697" s="486"/>
      <c r="W1697" s="487"/>
      <c r="X1697" s="486"/>
      <c r="Y1697" s="487"/>
      <c r="Z1697" s="486"/>
      <c r="AA1697" s="487"/>
    </row>
    <row r="1698" spans="2:27" x14ac:dyDescent="0.2">
      <c r="B1698" s="406"/>
      <c r="C1698" s="372"/>
      <c r="D1698" s="372"/>
      <c r="E1698" s="486"/>
      <c r="F1698" s="487"/>
      <c r="G1698" s="486"/>
      <c r="H1698" s="487"/>
      <c r="I1698" s="486"/>
      <c r="J1698" s="487"/>
      <c r="K1698" s="486"/>
      <c r="L1698" s="487"/>
      <c r="M1698" s="486"/>
      <c r="N1698" s="487"/>
      <c r="O1698" s="486"/>
      <c r="P1698" s="487"/>
      <c r="Q1698" s="486"/>
      <c r="R1698" s="487"/>
      <c r="S1698" s="486"/>
      <c r="T1698" s="487"/>
      <c r="U1698" s="486"/>
      <c r="V1698" s="487"/>
      <c r="W1698" s="486"/>
      <c r="X1698" s="487"/>
      <c r="Y1698" s="486"/>
      <c r="Z1698" s="487"/>
      <c r="AA1698" s="402"/>
    </row>
    <row r="1699" spans="2:27" x14ac:dyDescent="0.2">
      <c r="B1699" s="405"/>
      <c r="C1699" s="372"/>
      <c r="D1699" s="372"/>
      <c r="E1699" s="402"/>
      <c r="F1699" s="486"/>
      <c r="G1699" s="487"/>
      <c r="H1699" s="486"/>
      <c r="I1699" s="487"/>
      <c r="J1699" s="486"/>
      <c r="K1699" s="487"/>
      <c r="L1699" s="486"/>
      <c r="M1699" s="487"/>
      <c r="N1699" s="486"/>
      <c r="O1699" s="487"/>
      <c r="P1699" s="486"/>
      <c r="Q1699" s="487"/>
      <c r="R1699" s="486"/>
      <c r="S1699" s="487"/>
      <c r="T1699" s="486"/>
      <c r="U1699" s="487"/>
      <c r="V1699" s="486"/>
      <c r="W1699" s="487"/>
      <c r="X1699" s="486"/>
      <c r="Y1699" s="487"/>
      <c r="Z1699" s="486"/>
      <c r="AA1699" s="487"/>
    </row>
    <row r="1700" spans="2:27" x14ac:dyDescent="0.2">
      <c r="B1700" s="406"/>
      <c r="C1700" s="372"/>
      <c r="D1700" s="372"/>
      <c r="E1700" s="486"/>
      <c r="F1700" s="487"/>
      <c r="G1700" s="486"/>
      <c r="H1700" s="487"/>
      <c r="I1700" s="486"/>
      <c r="J1700" s="487"/>
      <c r="K1700" s="486"/>
      <c r="L1700" s="487"/>
      <c r="M1700" s="486"/>
      <c r="N1700" s="487"/>
      <c r="O1700" s="486"/>
      <c r="P1700" s="487"/>
      <c r="Q1700" s="486"/>
      <c r="R1700" s="487"/>
      <c r="S1700" s="486"/>
      <c r="T1700" s="487"/>
      <c r="U1700" s="486"/>
      <c r="V1700" s="487"/>
      <c r="W1700" s="486"/>
      <c r="X1700" s="487"/>
      <c r="Y1700" s="486"/>
      <c r="Z1700" s="487"/>
      <c r="AA1700" s="402"/>
    </row>
    <row r="1701" spans="2:27" x14ac:dyDescent="0.2">
      <c r="B1701" s="405"/>
      <c r="C1701" s="372"/>
      <c r="D1701" s="372"/>
      <c r="E1701" s="402"/>
      <c r="F1701" s="486"/>
      <c r="G1701" s="487"/>
      <c r="H1701" s="486"/>
      <c r="I1701" s="487"/>
      <c r="J1701" s="486"/>
      <c r="K1701" s="487"/>
      <c r="L1701" s="486"/>
      <c r="M1701" s="487"/>
      <c r="N1701" s="486"/>
      <c r="O1701" s="487"/>
      <c r="P1701" s="486"/>
      <c r="Q1701" s="487"/>
      <c r="R1701" s="486"/>
      <c r="S1701" s="487"/>
      <c r="T1701" s="486"/>
      <c r="U1701" s="487"/>
      <c r="V1701" s="486"/>
      <c r="W1701" s="487"/>
      <c r="X1701" s="486"/>
      <c r="Y1701" s="487"/>
      <c r="Z1701" s="486"/>
      <c r="AA1701" s="487"/>
    </row>
    <row r="1702" spans="2:27" x14ac:dyDescent="0.2">
      <c r="B1702" s="406"/>
      <c r="C1702" s="372"/>
      <c r="D1702" s="372"/>
      <c r="E1702" s="486"/>
      <c r="F1702" s="487"/>
      <c r="G1702" s="486"/>
      <c r="H1702" s="487"/>
      <c r="I1702" s="486"/>
      <c r="J1702" s="487"/>
      <c r="K1702" s="486"/>
      <c r="L1702" s="487"/>
      <c r="M1702" s="486"/>
      <c r="N1702" s="487"/>
      <c r="O1702" s="486"/>
      <c r="P1702" s="487"/>
      <c r="Q1702" s="486"/>
      <c r="R1702" s="487"/>
      <c r="S1702" s="486"/>
      <c r="T1702" s="487"/>
      <c r="U1702" s="486"/>
      <c r="V1702" s="487"/>
      <c r="W1702" s="486"/>
      <c r="X1702" s="487"/>
      <c r="Y1702" s="486"/>
      <c r="Z1702" s="487"/>
      <c r="AA1702" s="402"/>
    </row>
    <row r="1703" spans="2:27" x14ac:dyDescent="0.2">
      <c r="B1703" s="405"/>
      <c r="C1703" s="372"/>
      <c r="D1703" s="372"/>
      <c r="E1703" s="402"/>
      <c r="F1703" s="486"/>
      <c r="G1703" s="487"/>
      <c r="H1703" s="486"/>
      <c r="I1703" s="487"/>
      <c r="J1703" s="486"/>
      <c r="K1703" s="487"/>
      <c r="L1703" s="486"/>
      <c r="M1703" s="487"/>
      <c r="N1703" s="486"/>
      <c r="O1703" s="487"/>
      <c r="P1703" s="486"/>
      <c r="Q1703" s="487"/>
      <c r="R1703" s="486"/>
      <c r="S1703" s="487"/>
      <c r="T1703" s="486"/>
      <c r="U1703" s="487"/>
      <c r="V1703" s="486"/>
      <c r="W1703" s="487"/>
      <c r="X1703" s="486"/>
      <c r="Y1703" s="487"/>
      <c r="Z1703" s="486"/>
      <c r="AA1703" s="487"/>
    </row>
    <row r="1704" spans="2:27" x14ac:dyDescent="0.2">
      <c r="B1704" s="406"/>
      <c r="C1704" s="372"/>
      <c r="D1704" s="372"/>
      <c r="E1704" s="486"/>
      <c r="F1704" s="487"/>
      <c r="G1704" s="486"/>
      <c r="H1704" s="487"/>
      <c r="I1704" s="486"/>
      <c r="J1704" s="487"/>
      <c r="K1704" s="486"/>
      <c r="L1704" s="487"/>
      <c r="M1704" s="486"/>
      <c r="N1704" s="487"/>
      <c r="O1704" s="486"/>
      <c r="P1704" s="487"/>
      <c r="Q1704" s="486"/>
      <c r="R1704" s="487"/>
      <c r="S1704" s="486"/>
      <c r="T1704" s="487"/>
      <c r="U1704" s="486"/>
      <c r="V1704" s="487"/>
      <c r="W1704" s="486"/>
      <c r="X1704" s="487"/>
      <c r="Y1704" s="486"/>
      <c r="Z1704" s="487"/>
      <c r="AA1704" s="402"/>
    </row>
    <row r="1705" spans="2:27" x14ac:dyDescent="0.2">
      <c r="B1705" s="405"/>
      <c r="C1705" s="372"/>
      <c r="D1705" s="372"/>
      <c r="E1705" s="402"/>
      <c r="F1705" s="486"/>
      <c r="G1705" s="487"/>
      <c r="H1705" s="486"/>
      <c r="I1705" s="487"/>
      <c r="J1705" s="486"/>
      <c r="K1705" s="487"/>
      <c r="L1705" s="486"/>
      <c r="M1705" s="487"/>
      <c r="N1705" s="486"/>
      <c r="O1705" s="487"/>
      <c r="P1705" s="486"/>
      <c r="Q1705" s="487"/>
      <c r="R1705" s="486"/>
      <c r="S1705" s="487"/>
      <c r="T1705" s="486"/>
      <c r="U1705" s="487"/>
      <c r="V1705" s="486"/>
      <c r="W1705" s="487"/>
      <c r="X1705" s="486"/>
      <c r="Y1705" s="487"/>
      <c r="Z1705" s="486"/>
      <c r="AA1705" s="487"/>
    </row>
    <row r="1706" spans="2:27" x14ac:dyDescent="0.2">
      <c r="B1706" s="406"/>
      <c r="C1706" s="372"/>
      <c r="D1706" s="372"/>
      <c r="E1706" s="486"/>
      <c r="F1706" s="487"/>
      <c r="G1706" s="486"/>
      <c r="H1706" s="487"/>
      <c r="I1706" s="486"/>
      <c r="J1706" s="487"/>
      <c r="K1706" s="486"/>
      <c r="L1706" s="487"/>
      <c r="M1706" s="486"/>
      <c r="N1706" s="487"/>
      <c r="O1706" s="486"/>
      <c r="P1706" s="487"/>
      <c r="Q1706" s="486"/>
      <c r="R1706" s="487"/>
      <c r="S1706" s="486"/>
      <c r="T1706" s="487"/>
      <c r="U1706" s="486"/>
      <c r="V1706" s="487"/>
      <c r="W1706" s="486"/>
      <c r="X1706" s="487"/>
      <c r="Y1706" s="486"/>
      <c r="Z1706" s="487"/>
      <c r="AA1706" s="402"/>
    </row>
    <row r="1707" spans="2:27" x14ac:dyDescent="0.2">
      <c r="B1707" s="405"/>
      <c r="C1707" s="372"/>
      <c r="D1707" s="372"/>
      <c r="E1707" s="402"/>
      <c r="F1707" s="486"/>
      <c r="G1707" s="487"/>
      <c r="H1707" s="486"/>
      <c r="I1707" s="487"/>
      <c r="J1707" s="486"/>
      <c r="K1707" s="487"/>
      <c r="L1707" s="486"/>
      <c r="M1707" s="487"/>
      <c r="N1707" s="486"/>
      <c r="O1707" s="487"/>
      <c r="P1707" s="486"/>
      <c r="Q1707" s="487"/>
      <c r="R1707" s="486"/>
      <c r="S1707" s="487"/>
      <c r="T1707" s="486"/>
      <c r="U1707" s="487"/>
      <c r="V1707" s="486"/>
      <c r="W1707" s="487"/>
      <c r="X1707" s="486"/>
      <c r="Y1707" s="487"/>
      <c r="Z1707" s="486"/>
      <c r="AA1707" s="487"/>
    </row>
    <row r="1708" spans="2:27" x14ac:dyDescent="0.2">
      <c r="B1708" s="406"/>
      <c r="C1708" s="372"/>
      <c r="D1708" s="372"/>
      <c r="E1708" s="486"/>
      <c r="F1708" s="487"/>
      <c r="G1708" s="486"/>
      <c r="H1708" s="487"/>
      <c r="I1708" s="486"/>
      <c r="J1708" s="487"/>
      <c r="K1708" s="486"/>
      <c r="L1708" s="487"/>
      <c r="M1708" s="486"/>
      <c r="N1708" s="487"/>
      <c r="O1708" s="486"/>
      <c r="P1708" s="487"/>
      <c r="Q1708" s="486"/>
      <c r="R1708" s="487"/>
      <c r="S1708" s="486"/>
      <c r="T1708" s="487"/>
      <c r="U1708" s="486"/>
      <c r="V1708" s="487"/>
      <c r="W1708" s="486"/>
      <c r="X1708" s="487"/>
      <c r="Y1708" s="486"/>
      <c r="Z1708" s="487"/>
      <c r="AA1708" s="402"/>
    </row>
    <row r="1709" spans="2:27" x14ac:dyDescent="0.2">
      <c r="B1709" s="405"/>
      <c r="C1709" s="372"/>
      <c r="D1709" s="372"/>
      <c r="E1709" s="402"/>
      <c r="F1709" s="486"/>
      <c r="G1709" s="487"/>
      <c r="H1709" s="486"/>
      <c r="I1709" s="487"/>
      <c r="J1709" s="486"/>
      <c r="K1709" s="487"/>
      <c r="L1709" s="486"/>
      <c r="M1709" s="487"/>
      <c r="N1709" s="486"/>
      <c r="O1709" s="487"/>
      <c r="P1709" s="486"/>
      <c r="Q1709" s="487"/>
      <c r="R1709" s="486"/>
      <c r="S1709" s="487"/>
      <c r="T1709" s="486"/>
      <c r="U1709" s="487"/>
      <c r="V1709" s="486"/>
      <c r="W1709" s="487"/>
      <c r="X1709" s="486"/>
      <c r="Y1709" s="487"/>
      <c r="Z1709" s="486"/>
      <c r="AA1709" s="487"/>
    </row>
    <row r="1710" spans="2:27" x14ac:dyDescent="0.2">
      <c r="B1710" s="406"/>
      <c r="C1710" s="372"/>
      <c r="D1710" s="372"/>
      <c r="E1710" s="486"/>
      <c r="F1710" s="487"/>
      <c r="G1710" s="486"/>
      <c r="H1710" s="487"/>
      <c r="I1710" s="486"/>
      <c r="J1710" s="487"/>
      <c r="K1710" s="486"/>
      <c r="L1710" s="487"/>
      <c r="M1710" s="486"/>
      <c r="N1710" s="487"/>
      <c r="O1710" s="486"/>
      <c r="P1710" s="487"/>
      <c r="Q1710" s="486"/>
      <c r="R1710" s="487"/>
      <c r="S1710" s="486"/>
      <c r="T1710" s="487"/>
      <c r="U1710" s="486"/>
      <c r="V1710" s="487"/>
      <c r="W1710" s="486"/>
      <c r="X1710" s="487"/>
      <c r="Y1710" s="486"/>
      <c r="Z1710" s="487"/>
      <c r="AA1710" s="402"/>
    </row>
    <row r="1711" spans="2:27" x14ac:dyDescent="0.2">
      <c r="B1711" s="405"/>
      <c r="C1711" s="372"/>
      <c r="D1711" s="372"/>
      <c r="E1711" s="402"/>
      <c r="F1711" s="486"/>
      <c r="G1711" s="487"/>
      <c r="H1711" s="486"/>
      <c r="I1711" s="487"/>
      <c r="J1711" s="486"/>
      <c r="K1711" s="487"/>
      <c r="L1711" s="486"/>
      <c r="M1711" s="487"/>
      <c r="N1711" s="486"/>
      <c r="O1711" s="487"/>
      <c r="P1711" s="486"/>
      <c r="Q1711" s="487"/>
      <c r="R1711" s="486"/>
      <c r="S1711" s="487"/>
      <c r="T1711" s="486"/>
      <c r="U1711" s="487"/>
      <c r="V1711" s="486"/>
      <c r="W1711" s="487"/>
      <c r="X1711" s="486"/>
      <c r="Y1711" s="487"/>
      <c r="Z1711" s="486"/>
      <c r="AA1711" s="487"/>
    </row>
    <row r="1712" spans="2:27" x14ac:dyDescent="0.2">
      <c r="B1712" s="406"/>
      <c r="C1712" s="372"/>
      <c r="D1712" s="372"/>
      <c r="E1712" s="486"/>
      <c r="F1712" s="487"/>
      <c r="G1712" s="486"/>
      <c r="H1712" s="487"/>
      <c r="I1712" s="486"/>
      <c r="J1712" s="487"/>
      <c r="K1712" s="486"/>
      <c r="L1712" s="487"/>
      <c r="M1712" s="486"/>
      <c r="N1712" s="487"/>
      <c r="O1712" s="486"/>
      <c r="P1712" s="487"/>
      <c r="Q1712" s="486"/>
      <c r="R1712" s="487"/>
      <c r="S1712" s="486"/>
      <c r="T1712" s="487"/>
      <c r="U1712" s="486"/>
      <c r="V1712" s="487"/>
      <c r="W1712" s="486"/>
      <c r="X1712" s="487"/>
      <c r="Y1712" s="486"/>
      <c r="Z1712" s="487"/>
      <c r="AA1712" s="402"/>
    </row>
    <row r="1713" spans="2:27" x14ac:dyDescent="0.2">
      <c r="B1713" s="405"/>
      <c r="C1713" s="372"/>
      <c r="D1713" s="372"/>
      <c r="E1713" s="402"/>
      <c r="F1713" s="486"/>
      <c r="G1713" s="487"/>
      <c r="H1713" s="486"/>
      <c r="I1713" s="487"/>
      <c r="J1713" s="486"/>
      <c r="K1713" s="487"/>
      <c r="L1713" s="486"/>
      <c r="M1713" s="487"/>
      <c r="N1713" s="486"/>
      <c r="O1713" s="487"/>
      <c r="P1713" s="486"/>
      <c r="Q1713" s="487"/>
      <c r="R1713" s="486"/>
      <c r="S1713" s="487"/>
      <c r="T1713" s="486"/>
      <c r="U1713" s="487"/>
      <c r="V1713" s="486"/>
      <c r="W1713" s="487"/>
      <c r="X1713" s="486"/>
      <c r="Y1713" s="487"/>
      <c r="Z1713" s="486"/>
      <c r="AA1713" s="487"/>
    </row>
    <row r="1714" spans="2:27" x14ac:dyDescent="0.2">
      <c r="B1714" s="406"/>
      <c r="C1714" s="372"/>
      <c r="D1714" s="372"/>
      <c r="E1714" s="486"/>
      <c r="F1714" s="487"/>
      <c r="G1714" s="486"/>
      <c r="H1714" s="487"/>
      <c r="I1714" s="486"/>
      <c r="J1714" s="487"/>
      <c r="K1714" s="486"/>
      <c r="L1714" s="487"/>
      <c r="M1714" s="486"/>
      <c r="N1714" s="487"/>
      <c r="O1714" s="486"/>
      <c r="P1714" s="487"/>
      <c r="Q1714" s="486"/>
      <c r="R1714" s="487"/>
      <c r="S1714" s="486"/>
      <c r="T1714" s="487"/>
      <c r="U1714" s="486"/>
      <c r="V1714" s="487"/>
      <c r="W1714" s="486"/>
      <c r="X1714" s="487"/>
      <c r="Y1714" s="486"/>
      <c r="Z1714" s="487"/>
      <c r="AA1714" s="402"/>
    </row>
    <row r="1715" spans="2:27" x14ac:dyDescent="0.2">
      <c r="B1715" s="405"/>
      <c r="C1715" s="372"/>
      <c r="D1715" s="372"/>
      <c r="E1715" s="402"/>
      <c r="F1715" s="486"/>
      <c r="G1715" s="487"/>
      <c r="H1715" s="486"/>
      <c r="I1715" s="487"/>
      <c r="J1715" s="486"/>
      <c r="K1715" s="487"/>
      <c r="L1715" s="486"/>
      <c r="M1715" s="487"/>
      <c r="N1715" s="486"/>
      <c r="O1715" s="487"/>
      <c r="P1715" s="486"/>
      <c r="Q1715" s="487"/>
      <c r="R1715" s="486"/>
      <c r="S1715" s="487"/>
      <c r="T1715" s="486"/>
      <c r="U1715" s="487"/>
      <c r="V1715" s="486"/>
      <c r="W1715" s="487"/>
      <c r="X1715" s="486"/>
      <c r="Y1715" s="487"/>
      <c r="Z1715" s="486"/>
      <c r="AA1715" s="487"/>
    </row>
    <row r="1716" spans="2:27" x14ac:dyDescent="0.2">
      <c r="B1716" s="406"/>
      <c r="C1716" s="372"/>
      <c r="D1716" s="372"/>
      <c r="E1716" s="486"/>
      <c r="F1716" s="487"/>
      <c r="G1716" s="486"/>
      <c r="H1716" s="487"/>
      <c r="I1716" s="486"/>
      <c r="J1716" s="487"/>
      <c r="K1716" s="486"/>
      <c r="L1716" s="487"/>
      <c r="M1716" s="486"/>
      <c r="N1716" s="487"/>
      <c r="O1716" s="486"/>
      <c r="P1716" s="487"/>
      <c r="Q1716" s="486"/>
      <c r="R1716" s="487"/>
      <c r="S1716" s="486"/>
      <c r="T1716" s="487"/>
      <c r="U1716" s="486"/>
      <c r="V1716" s="487"/>
      <c r="W1716" s="486"/>
      <c r="X1716" s="487"/>
      <c r="Y1716" s="486"/>
      <c r="Z1716" s="487"/>
      <c r="AA1716" s="402"/>
    </row>
    <row r="1717" spans="2:27" x14ac:dyDescent="0.2">
      <c r="B1717" s="405"/>
      <c r="C1717" s="372"/>
      <c r="D1717" s="372"/>
      <c r="E1717" s="402"/>
      <c r="F1717" s="486"/>
      <c r="G1717" s="487"/>
      <c r="H1717" s="486"/>
      <c r="I1717" s="487"/>
      <c r="J1717" s="486"/>
      <c r="K1717" s="487"/>
      <c r="L1717" s="486"/>
      <c r="M1717" s="487"/>
      <c r="N1717" s="486"/>
      <c r="O1717" s="487"/>
      <c r="P1717" s="486"/>
      <c r="Q1717" s="487"/>
      <c r="R1717" s="486"/>
      <c r="S1717" s="487"/>
      <c r="T1717" s="486"/>
      <c r="U1717" s="487"/>
      <c r="V1717" s="486"/>
      <c r="W1717" s="487"/>
      <c r="X1717" s="486"/>
      <c r="Y1717" s="487"/>
      <c r="Z1717" s="486"/>
      <c r="AA1717" s="487"/>
    </row>
    <row r="1718" spans="2:27" x14ac:dyDescent="0.2">
      <c r="B1718" s="406"/>
      <c r="C1718" s="372"/>
      <c r="D1718" s="372"/>
      <c r="E1718" s="486"/>
      <c r="F1718" s="487"/>
      <c r="G1718" s="486"/>
      <c r="H1718" s="487"/>
      <c r="I1718" s="486"/>
      <c r="J1718" s="487"/>
      <c r="K1718" s="486"/>
      <c r="L1718" s="487"/>
      <c r="M1718" s="486"/>
      <c r="N1718" s="487"/>
      <c r="O1718" s="486"/>
      <c r="P1718" s="487"/>
      <c r="Q1718" s="486"/>
      <c r="R1718" s="487"/>
      <c r="S1718" s="486"/>
      <c r="T1718" s="487"/>
      <c r="U1718" s="486"/>
      <c r="V1718" s="487"/>
      <c r="W1718" s="486"/>
      <c r="X1718" s="487"/>
      <c r="Y1718" s="486"/>
      <c r="Z1718" s="487"/>
      <c r="AA1718" s="402"/>
    </row>
    <row r="1719" spans="2:27" x14ac:dyDescent="0.2">
      <c r="B1719" s="405"/>
      <c r="C1719" s="372"/>
      <c r="D1719" s="372"/>
      <c r="E1719" s="402"/>
      <c r="F1719" s="486"/>
      <c r="G1719" s="487"/>
      <c r="H1719" s="486"/>
      <c r="I1719" s="487"/>
      <c r="J1719" s="486"/>
      <c r="K1719" s="487"/>
      <c r="L1719" s="486"/>
      <c r="M1719" s="487"/>
      <c r="N1719" s="486"/>
      <c r="O1719" s="487"/>
      <c r="P1719" s="486"/>
      <c r="Q1719" s="487"/>
      <c r="R1719" s="486"/>
      <c r="S1719" s="487"/>
      <c r="T1719" s="486"/>
      <c r="U1719" s="487"/>
      <c r="V1719" s="486"/>
      <c r="W1719" s="487"/>
      <c r="X1719" s="486"/>
      <c r="Y1719" s="487"/>
      <c r="Z1719" s="486"/>
      <c r="AA1719" s="487"/>
    </row>
    <row r="1720" spans="2:27" x14ac:dyDescent="0.2">
      <c r="B1720" s="406"/>
      <c r="C1720" s="372"/>
      <c r="D1720" s="372"/>
      <c r="E1720" s="486"/>
      <c r="F1720" s="487"/>
      <c r="G1720" s="486"/>
      <c r="H1720" s="487"/>
      <c r="I1720" s="486"/>
      <c r="J1720" s="487"/>
      <c r="K1720" s="486"/>
      <c r="L1720" s="487"/>
      <c r="M1720" s="486"/>
      <c r="N1720" s="487"/>
      <c r="O1720" s="486"/>
      <c r="P1720" s="487"/>
      <c r="Q1720" s="486"/>
      <c r="R1720" s="487"/>
      <c r="S1720" s="486"/>
      <c r="T1720" s="487"/>
      <c r="U1720" s="486"/>
      <c r="V1720" s="487"/>
      <c r="W1720" s="486"/>
      <c r="X1720" s="487"/>
      <c r="Y1720" s="486"/>
      <c r="Z1720" s="487"/>
      <c r="AA1720" s="402"/>
    </row>
    <row r="1721" spans="2:27" x14ac:dyDescent="0.2">
      <c r="B1721" s="405"/>
      <c r="C1721" s="372"/>
      <c r="D1721" s="372"/>
      <c r="E1721" s="402"/>
      <c r="F1721" s="486"/>
      <c r="G1721" s="487"/>
      <c r="H1721" s="486"/>
      <c r="I1721" s="487"/>
      <c r="J1721" s="486"/>
      <c r="K1721" s="487"/>
      <c r="L1721" s="486"/>
      <c r="M1721" s="487"/>
      <c r="N1721" s="486"/>
      <c r="O1721" s="487"/>
      <c r="P1721" s="486"/>
      <c r="Q1721" s="487"/>
      <c r="R1721" s="486"/>
      <c r="S1721" s="487"/>
      <c r="T1721" s="486"/>
      <c r="U1721" s="487"/>
      <c r="V1721" s="486"/>
      <c r="W1721" s="487"/>
      <c r="X1721" s="486"/>
      <c r="Y1721" s="487"/>
      <c r="Z1721" s="486"/>
      <c r="AA1721" s="487"/>
    </row>
    <row r="1722" spans="2:27" x14ac:dyDescent="0.2">
      <c r="B1722" s="406"/>
      <c r="C1722" s="372"/>
      <c r="D1722" s="372"/>
      <c r="E1722" s="486"/>
      <c r="F1722" s="487"/>
      <c r="G1722" s="486"/>
      <c r="H1722" s="487"/>
      <c r="I1722" s="486"/>
      <c r="J1722" s="487"/>
      <c r="K1722" s="486"/>
      <c r="L1722" s="487"/>
      <c r="M1722" s="486"/>
      <c r="N1722" s="487"/>
      <c r="O1722" s="486"/>
      <c r="P1722" s="487"/>
      <c r="Q1722" s="486"/>
      <c r="R1722" s="487"/>
      <c r="S1722" s="486"/>
      <c r="T1722" s="487"/>
      <c r="U1722" s="486"/>
      <c r="V1722" s="487"/>
      <c r="W1722" s="486"/>
      <c r="X1722" s="487"/>
      <c r="Y1722" s="486"/>
      <c r="Z1722" s="487"/>
      <c r="AA1722" s="402"/>
    </row>
    <row r="1723" spans="2:27" x14ac:dyDescent="0.2">
      <c r="B1723" s="405"/>
      <c r="C1723" s="372"/>
      <c r="D1723" s="372"/>
      <c r="E1723" s="402"/>
      <c r="F1723" s="486"/>
      <c r="G1723" s="487"/>
      <c r="H1723" s="486"/>
      <c r="I1723" s="487"/>
      <c r="J1723" s="486"/>
      <c r="K1723" s="487"/>
      <c r="L1723" s="486"/>
      <c r="M1723" s="487"/>
      <c r="N1723" s="486"/>
      <c r="O1723" s="487"/>
      <c r="P1723" s="486"/>
      <c r="Q1723" s="487"/>
      <c r="R1723" s="486"/>
      <c r="S1723" s="487"/>
      <c r="T1723" s="486"/>
      <c r="U1723" s="487"/>
      <c r="V1723" s="486"/>
      <c r="W1723" s="487"/>
      <c r="X1723" s="486"/>
      <c r="Y1723" s="487"/>
      <c r="Z1723" s="486"/>
      <c r="AA1723" s="487"/>
    </row>
    <row r="1724" spans="2:27" x14ac:dyDescent="0.2">
      <c r="B1724" s="406"/>
      <c r="C1724" s="372"/>
      <c r="D1724" s="372"/>
      <c r="E1724" s="486"/>
      <c r="F1724" s="487"/>
      <c r="G1724" s="486"/>
      <c r="H1724" s="487"/>
      <c r="I1724" s="486"/>
      <c r="J1724" s="487"/>
      <c r="K1724" s="486"/>
      <c r="L1724" s="487"/>
      <c r="M1724" s="486"/>
      <c r="N1724" s="487"/>
      <c r="O1724" s="486"/>
      <c r="P1724" s="487"/>
      <c r="Q1724" s="486"/>
      <c r="R1724" s="487"/>
      <c r="S1724" s="486"/>
      <c r="T1724" s="487"/>
      <c r="U1724" s="486"/>
      <c r="V1724" s="487"/>
      <c r="W1724" s="486"/>
      <c r="X1724" s="487"/>
      <c r="Y1724" s="486"/>
      <c r="Z1724" s="487"/>
      <c r="AA1724" s="402"/>
    </row>
    <row r="1725" spans="2:27" x14ac:dyDescent="0.2">
      <c r="B1725" s="405"/>
      <c r="C1725" s="372"/>
      <c r="D1725" s="372"/>
      <c r="E1725" s="402"/>
      <c r="F1725" s="486"/>
      <c r="G1725" s="487"/>
      <c r="H1725" s="486"/>
      <c r="I1725" s="487"/>
      <c r="J1725" s="486"/>
      <c r="K1725" s="487"/>
      <c r="L1725" s="486"/>
      <c r="M1725" s="487"/>
      <c r="N1725" s="486"/>
      <c r="O1725" s="487"/>
      <c r="P1725" s="486"/>
      <c r="Q1725" s="487"/>
      <c r="R1725" s="486"/>
      <c r="S1725" s="487"/>
      <c r="T1725" s="486"/>
      <c r="U1725" s="487"/>
      <c r="V1725" s="486"/>
      <c r="W1725" s="487"/>
      <c r="X1725" s="486"/>
      <c r="Y1725" s="487"/>
      <c r="Z1725" s="486"/>
      <c r="AA1725" s="487"/>
    </row>
    <row r="1726" spans="2:27" x14ac:dyDescent="0.2">
      <c r="B1726" s="406"/>
      <c r="C1726" s="372"/>
      <c r="D1726" s="372"/>
      <c r="E1726" s="486"/>
      <c r="F1726" s="487"/>
      <c r="G1726" s="486"/>
      <c r="H1726" s="487"/>
      <c r="I1726" s="486"/>
      <c r="J1726" s="487"/>
      <c r="K1726" s="486"/>
      <c r="L1726" s="487"/>
      <c r="M1726" s="486"/>
      <c r="N1726" s="487"/>
      <c r="O1726" s="486"/>
      <c r="P1726" s="487"/>
      <c r="Q1726" s="486"/>
      <c r="R1726" s="487"/>
      <c r="S1726" s="486"/>
      <c r="T1726" s="487"/>
      <c r="U1726" s="486"/>
      <c r="V1726" s="487"/>
      <c r="W1726" s="486"/>
      <c r="X1726" s="487"/>
      <c r="Y1726" s="486"/>
      <c r="Z1726" s="487"/>
      <c r="AA1726" s="402"/>
    </row>
    <row r="1727" spans="2:27" x14ac:dyDescent="0.2">
      <c r="B1727" s="405"/>
      <c r="C1727" s="372"/>
      <c r="D1727" s="372"/>
      <c r="E1727" s="402"/>
      <c r="F1727" s="486"/>
      <c r="G1727" s="487"/>
      <c r="H1727" s="486"/>
      <c r="I1727" s="487"/>
      <c r="J1727" s="486"/>
      <c r="K1727" s="487"/>
      <c r="L1727" s="486"/>
      <c r="M1727" s="487"/>
      <c r="N1727" s="486"/>
      <c r="O1727" s="487"/>
      <c r="P1727" s="486"/>
      <c r="Q1727" s="487"/>
      <c r="R1727" s="486"/>
      <c r="S1727" s="487"/>
      <c r="T1727" s="486"/>
      <c r="U1727" s="487"/>
      <c r="V1727" s="486"/>
      <c r="W1727" s="487"/>
      <c r="X1727" s="486"/>
      <c r="Y1727" s="487"/>
      <c r="Z1727" s="486"/>
      <c r="AA1727" s="487"/>
    </row>
    <row r="1728" spans="2:27" x14ac:dyDescent="0.2">
      <c r="B1728" s="406"/>
      <c r="C1728" s="372"/>
      <c r="D1728" s="372"/>
      <c r="E1728" s="486"/>
      <c r="F1728" s="487"/>
      <c r="G1728" s="486"/>
      <c r="H1728" s="487"/>
      <c r="I1728" s="486"/>
      <c r="J1728" s="487"/>
      <c r="K1728" s="486"/>
      <c r="L1728" s="487"/>
      <c r="M1728" s="486"/>
      <c r="N1728" s="487"/>
      <c r="O1728" s="486"/>
      <c r="P1728" s="487"/>
      <c r="Q1728" s="486"/>
      <c r="R1728" s="487"/>
      <c r="S1728" s="486"/>
      <c r="T1728" s="487"/>
      <c r="U1728" s="486"/>
      <c r="V1728" s="487"/>
      <c r="W1728" s="486"/>
      <c r="X1728" s="487"/>
      <c r="Y1728" s="486"/>
      <c r="Z1728" s="487"/>
      <c r="AA1728" s="402"/>
    </row>
    <row r="1729" spans="2:27" x14ac:dyDescent="0.2">
      <c r="B1729" s="405"/>
      <c r="C1729" s="372"/>
      <c r="D1729" s="372"/>
      <c r="E1729" s="402"/>
      <c r="F1729" s="486"/>
      <c r="G1729" s="487"/>
      <c r="H1729" s="486"/>
      <c r="I1729" s="487"/>
      <c r="J1729" s="486"/>
      <c r="K1729" s="487"/>
      <c r="L1729" s="486"/>
      <c r="M1729" s="487"/>
      <c r="N1729" s="486"/>
      <c r="O1729" s="487"/>
      <c r="P1729" s="486"/>
      <c r="Q1729" s="487"/>
      <c r="R1729" s="486"/>
      <c r="S1729" s="487"/>
      <c r="T1729" s="486"/>
      <c r="U1729" s="487"/>
      <c r="V1729" s="486"/>
      <c r="W1729" s="487"/>
      <c r="X1729" s="486"/>
      <c r="Y1729" s="487"/>
      <c r="Z1729" s="486"/>
      <c r="AA1729" s="487"/>
    </row>
    <row r="1730" spans="2:27" x14ac:dyDescent="0.2">
      <c r="B1730" s="406"/>
      <c r="C1730" s="372"/>
      <c r="D1730" s="372"/>
      <c r="E1730" s="486"/>
      <c r="F1730" s="487"/>
      <c r="G1730" s="486"/>
      <c r="H1730" s="487"/>
      <c r="I1730" s="486"/>
      <c r="J1730" s="487"/>
      <c r="K1730" s="486"/>
      <c r="L1730" s="487"/>
      <c r="M1730" s="486"/>
      <c r="N1730" s="487"/>
      <c r="O1730" s="486"/>
      <c r="P1730" s="487"/>
      <c r="Q1730" s="486"/>
      <c r="R1730" s="487"/>
      <c r="S1730" s="486"/>
      <c r="T1730" s="487"/>
      <c r="U1730" s="486"/>
      <c r="V1730" s="487"/>
      <c r="W1730" s="486"/>
      <c r="X1730" s="487"/>
      <c r="Y1730" s="486"/>
      <c r="Z1730" s="487"/>
      <c r="AA1730" s="402"/>
    </row>
    <row r="1731" spans="2:27" x14ac:dyDescent="0.2">
      <c r="B1731" s="405"/>
      <c r="C1731" s="372"/>
      <c r="D1731" s="372"/>
      <c r="E1731" s="402"/>
      <c r="F1731" s="486"/>
      <c r="G1731" s="487"/>
      <c r="H1731" s="486"/>
      <c r="I1731" s="487"/>
      <c r="J1731" s="486"/>
      <c r="K1731" s="487"/>
      <c r="L1731" s="486"/>
      <c r="M1731" s="487"/>
      <c r="N1731" s="486"/>
      <c r="O1731" s="487"/>
      <c r="P1731" s="486"/>
      <c r="Q1731" s="487"/>
      <c r="R1731" s="486"/>
      <c r="S1731" s="487"/>
      <c r="T1731" s="486"/>
      <c r="U1731" s="487"/>
      <c r="V1731" s="486"/>
      <c r="W1731" s="487"/>
      <c r="X1731" s="486"/>
      <c r="Y1731" s="487"/>
      <c r="Z1731" s="486"/>
      <c r="AA1731" s="487"/>
    </row>
    <row r="1732" spans="2:27" x14ac:dyDescent="0.2">
      <c r="B1732" s="406"/>
      <c r="C1732" s="372"/>
      <c r="D1732" s="372"/>
      <c r="E1732" s="486"/>
      <c r="F1732" s="487"/>
      <c r="G1732" s="486"/>
      <c r="H1732" s="487"/>
      <c r="I1732" s="486"/>
      <c r="J1732" s="487"/>
      <c r="K1732" s="486"/>
      <c r="L1732" s="487"/>
      <c r="M1732" s="486"/>
      <c r="N1732" s="487"/>
      <c r="O1732" s="486"/>
      <c r="P1732" s="487"/>
      <c r="Q1732" s="486"/>
      <c r="R1732" s="487"/>
      <c r="S1732" s="486"/>
      <c r="T1732" s="487"/>
      <c r="U1732" s="486"/>
      <c r="V1732" s="487"/>
      <c r="W1732" s="486"/>
      <c r="X1732" s="487"/>
      <c r="Y1732" s="486"/>
      <c r="Z1732" s="487"/>
      <c r="AA1732" s="402"/>
    </row>
    <row r="1733" spans="2:27" x14ac:dyDescent="0.2">
      <c r="B1733" s="405"/>
      <c r="C1733" s="372"/>
      <c r="D1733" s="372"/>
      <c r="E1733" s="402"/>
      <c r="F1733" s="486"/>
      <c r="G1733" s="487"/>
      <c r="H1733" s="486"/>
      <c r="I1733" s="487"/>
      <c r="J1733" s="486"/>
      <c r="K1733" s="487"/>
      <c r="L1733" s="486"/>
      <c r="M1733" s="487"/>
      <c r="N1733" s="486"/>
      <c r="O1733" s="487"/>
      <c r="P1733" s="486"/>
      <c r="Q1733" s="487"/>
      <c r="R1733" s="486"/>
      <c r="S1733" s="487"/>
      <c r="T1733" s="486"/>
      <c r="U1733" s="487"/>
      <c r="V1733" s="486"/>
      <c r="W1733" s="487"/>
      <c r="X1733" s="486"/>
      <c r="Y1733" s="487"/>
      <c r="Z1733" s="486"/>
      <c r="AA1733" s="487"/>
    </row>
    <row r="1734" spans="2:27" x14ac:dyDescent="0.2">
      <c r="B1734" s="406"/>
      <c r="C1734" s="372"/>
      <c r="D1734" s="372"/>
      <c r="E1734" s="486"/>
      <c r="F1734" s="487"/>
      <c r="G1734" s="486"/>
      <c r="H1734" s="487"/>
      <c r="I1734" s="486"/>
      <c r="J1734" s="487"/>
      <c r="K1734" s="486"/>
      <c r="L1734" s="487"/>
      <c r="M1734" s="486"/>
      <c r="N1734" s="487"/>
      <c r="O1734" s="486"/>
      <c r="P1734" s="487"/>
      <c r="Q1734" s="486"/>
      <c r="R1734" s="487"/>
      <c r="S1734" s="486"/>
      <c r="T1734" s="487"/>
      <c r="U1734" s="486"/>
      <c r="V1734" s="487"/>
      <c r="W1734" s="486"/>
      <c r="X1734" s="487"/>
      <c r="Y1734" s="486"/>
      <c r="Z1734" s="487"/>
      <c r="AA1734" s="402"/>
    </row>
    <row r="1735" spans="2:27" x14ac:dyDescent="0.2">
      <c r="B1735" s="405"/>
      <c r="C1735" s="372"/>
      <c r="D1735" s="372"/>
      <c r="E1735" s="402"/>
      <c r="F1735" s="486"/>
      <c r="G1735" s="487"/>
      <c r="H1735" s="486"/>
      <c r="I1735" s="487"/>
      <c r="J1735" s="486"/>
      <c r="K1735" s="487"/>
      <c r="L1735" s="486"/>
      <c r="M1735" s="487"/>
      <c r="N1735" s="486"/>
      <c r="O1735" s="487"/>
      <c r="P1735" s="486"/>
      <c r="Q1735" s="487"/>
      <c r="R1735" s="486"/>
      <c r="S1735" s="487"/>
      <c r="T1735" s="486"/>
      <c r="U1735" s="487"/>
      <c r="V1735" s="486"/>
      <c r="W1735" s="487"/>
      <c r="X1735" s="486"/>
      <c r="Y1735" s="487"/>
      <c r="Z1735" s="486"/>
      <c r="AA1735" s="487"/>
    </row>
    <row r="1736" spans="2:27" x14ac:dyDescent="0.2">
      <c r="B1736" s="406"/>
      <c r="C1736" s="372"/>
      <c r="D1736" s="372"/>
      <c r="E1736" s="486"/>
      <c r="F1736" s="487"/>
      <c r="G1736" s="486"/>
      <c r="H1736" s="487"/>
      <c r="I1736" s="486"/>
      <c r="J1736" s="487"/>
      <c r="K1736" s="486"/>
      <c r="L1736" s="487"/>
      <c r="M1736" s="486"/>
      <c r="N1736" s="487"/>
      <c r="O1736" s="486"/>
      <c r="P1736" s="487"/>
      <c r="Q1736" s="486"/>
      <c r="R1736" s="487"/>
      <c r="S1736" s="486"/>
      <c r="T1736" s="487"/>
      <c r="U1736" s="486"/>
      <c r="V1736" s="487"/>
      <c r="W1736" s="486"/>
      <c r="X1736" s="487"/>
      <c r="Y1736" s="486"/>
      <c r="Z1736" s="487"/>
      <c r="AA1736" s="402"/>
    </row>
    <row r="1737" spans="2:27" x14ac:dyDescent="0.2">
      <c r="B1737" s="405"/>
      <c r="C1737" s="372"/>
      <c r="D1737" s="372"/>
      <c r="E1737" s="402"/>
      <c r="F1737" s="486"/>
      <c r="G1737" s="487"/>
      <c r="H1737" s="486"/>
      <c r="I1737" s="487"/>
      <c r="J1737" s="486"/>
      <c r="K1737" s="487"/>
      <c r="L1737" s="486"/>
      <c r="M1737" s="487"/>
      <c r="N1737" s="486"/>
      <c r="O1737" s="487"/>
      <c r="P1737" s="486"/>
      <c r="Q1737" s="487"/>
      <c r="R1737" s="486"/>
      <c r="S1737" s="487"/>
      <c r="T1737" s="486"/>
      <c r="U1737" s="487"/>
      <c r="V1737" s="486"/>
      <c r="W1737" s="487"/>
      <c r="X1737" s="486"/>
      <c r="Y1737" s="487"/>
      <c r="Z1737" s="486"/>
      <c r="AA1737" s="487"/>
    </row>
    <row r="1738" spans="2:27" x14ac:dyDescent="0.2">
      <c r="B1738" s="406"/>
      <c r="C1738" s="372"/>
      <c r="D1738" s="372"/>
      <c r="E1738" s="486"/>
      <c r="F1738" s="487"/>
      <c r="G1738" s="486"/>
      <c r="H1738" s="487"/>
      <c r="I1738" s="486"/>
      <c r="J1738" s="487"/>
      <c r="K1738" s="486"/>
      <c r="L1738" s="487"/>
      <c r="M1738" s="486"/>
      <c r="N1738" s="487"/>
      <c r="O1738" s="486"/>
      <c r="P1738" s="487"/>
      <c r="Q1738" s="486"/>
      <c r="R1738" s="487"/>
      <c r="S1738" s="486"/>
      <c r="T1738" s="487"/>
      <c r="U1738" s="486"/>
      <c r="V1738" s="487"/>
      <c r="W1738" s="486"/>
      <c r="X1738" s="487"/>
      <c r="Y1738" s="486"/>
      <c r="Z1738" s="487"/>
      <c r="AA1738" s="402"/>
    </row>
    <row r="1739" spans="2:27" x14ac:dyDescent="0.2">
      <c r="B1739" s="405"/>
      <c r="C1739" s="372"/>
      <c r="D1739" s="372"/>
      <c r="E1739" s="402"/>
      <c r="F1739" s="486"/>
      <c r="G1739" s="487"/>
      <c r="H1739" s="486"/>
      <c r="I1739" s="487"/>
      <c r="J1739" s="486"/>
      <c r="K1739" s="487"/>
      <c r="L1739" s="486"/>
      <c r="M1739" s="487"/>
      <c r="N1739" s="486"/>
      <c r="O1739" s="487"/>
      <c r="P1739" s="486"/>
      <c r="Q1739" s="487"/>
      <c r="R1739" s="486"/>
      <c r="S1739" s="487"/>
      <c r="T1739" s="486"/>
      <c r="U1739" s="487"/>
      <c r="V1739" s="486"/>
      <c r="W1739" s="487"/>
      <c r="X1739" s="486"/>
      <c r="Y1739" s="487"/>
      <c r="Z1739" s="486"/>
      <c r="AA1739" s="487"/>
    </row>
    <row r="1740" spans="2:27" x14ac:dyDescent="0.2">
      <c r="B1740" s="406"/>
      <c r="C1740" s="372"/>
      <c r="D1740" s="372"/>
      <c r="E1740" s="486"/>
      <c r="F1740" s="487"/>
      <c r="G1740" s="486"/>
      <c r="H1740" s="487"/>
      <c r="I1740" s="486"/>
      <c r="J1740" s="487"/>
      <c r="K1740" s="486"/>
      <c r="L1740" s="487"/>
      <c r="M1740" s="486"/>
      <c r="N1740" s="487"/>
      <c r="O1740" s="486"/>
      <c r="P1740" s="487"/>
      <c r="Q1740" s="486"/>
      <c r="R1740" s="487"/>
      <c r="S1740" s="486"/>
      <c r="T1740" s="487"/>
      <c r="U1740" s="486"/>
      <c r="V1740" s="487"/>
      <c r="W1740" s="486"/>
      <c r="X1740" s="487"/>
      <c r="Y1740" s="486"/>
      <c r="Z1740" s="487"/>
      <c r="AA1740" s="402"/>
    </row>
    <row r="1741" spans="2:27" x14ac:dyDescent="0.2">
      <c r="B1741" s="405"/>
      <c r="C1741" s="372"/>
      <c r="D1741" s="372"/>
      <c r="E1741" s="402"/>
      <c r="F1741" s="486"/>
      <c r="G1741" s="487"/>
      <c r="H1741" s="486"/>
      <c r="I1741" s="487"/>
      <c r="J1741" s="486"/>
      <c r="K1741" s="487"/>
      <c r="L1741" s="486"/>
      <c r="M1741" s="487"/>
      <c r="N1741" s="486"/>
      <c r="O1741" s="487"/>
      <c r="P1741" s="486"/>
      <c r="Q1741" s="487"/>
      <c r="R1741" s="486"/>
      <c r="S1741" s="487"/>
      <c r="T1741" s="486"/>
      <c r="U1741" s="487"/>
      <c r="V1741" s="486"/>
      <c r="W1741" s="487"/>
      <c r="X1741" s="486"/>
      <c r="Y1741" s="487"/>
      <c r="Z1741" s="486"/>
      <c r="AA1741" s="487"/>
    </row>
    <row r="1742" spans="2:27" x14ac:dyDescent="0.2">
      <c r="B1742" s="406"/>
      <c r="C1742" s="372"/>
      <c r="D1742" s="372"/>
      <c r="E1742" s="486"/>
      <c r="F1742" s="487"/>
      <c r="G1742" s="486"/>
      <c r="H1742" s="487"/>
      <c r="I1742" s="486"/>
      <c r="J1742" s="487"/>
      <c r="K1742" s="486"/>
      <c r="L1742" s="487"/>
      <c r="M1742" s="486"/>
      <c r="N1742" s="487"/>
      <c r="O1742" s="486"/>
      <c r="P1742" s="487"/>
      <c r="Q1742" s="486"/>
      <c r="R1742" s="487"/>
      <c r="S1742" s="486"/>
      <c r="T1742" s="487"/>
      <c r="U1742" s="486"/>
      <c r="V1742" s="487"/>
      <c r="W1742" s="486"/>
      <c r="X1742" s="487"/>
      <c r="Y1742" s="486"/>
      <c r="Z1742" s="487"/>
      <c r="AA1742" s="402"/>
    </row>
    <row r="1743" spans="2:27" x14ac:dyDescent="0.2">
      <c r="B1743" s="405"/>
      <c r="C1743" s="372"/>
      <c r="D1743" s="372"/>
      <c r="E1743" s="402"/>
      <c r="F1743" s="486"/>
      <c r="G1743" s="487"/>
      <c r="H1743" s="486"/>
      <c r="I1743" s="487"/>
      <c r="J1743" s="486"/>
      <c r="K1743" s="487"/>
      <c r="L1743" s="486"/>
      <c r="M1743" s="487"/>
      <c r="N1743" s="486"/>
      <c r="O1743" s="487"/>
      <c r="P1743" s="486"/>
      <c r="Q1743" s="487"/>
      <c r="R1743" s="486"/>
      <c r="S1743" s="487"/>
      <c r="T1743" s="486"/>
      <c r="U1743" s="487"/>
      <c r="V1743" s="486"/>
      <c r="W1743" s="487"/>
      <c r="X1743" s="486"/>
      <c r="Y1743" s="487"/>
      <c r="Z1743" s="486"/>
      <c r="AA1743" s="487"/>
    </row>
    <row r="1744" spans="2:27" x14ac:dyDescent="0.2">
      <c r="B1744" s="406"/>
      <c r="C1744" s="372"/>
      <c r="D1744" s="372"/>
      <c r="E1744" s="486"/>
      <c r="F1744" s="487"/>
      <c r="G1744" s="486"/>
      <c r="H1744" s="487"/>
      <c r="I1744" s="486"/>
      <c r="J1744" s="487"/>
      <c r="K1744" s="486"/>
      <c r="L1744" s="487"/>
      <c r="M1744" s="486"/>
      <c r="N1744" s="487"/>
      <c r="O1744" s="486"/>
      <c r="P1744" s="487"/>
      <c r="Q1744" s="486"/>
      <c r="R1744" s="487"/>
      <c r="S1744" s="486"/>
      <c r="T1744" s="487"/>
      <c r="U1744" s="486"/>
      <c r="V1744" s="487"/>
      <c r="W1744" s="486"/>
      <c r="X1744" s="487"/>
      <c r="Y1744" s="486"/>
      <c r="Z1744" s="487"/>
      <c r="AA1744" s="402"/>
    </row>
    <row r="1745" spans="2:27" x14ac:dyDescent="0.2">
      <c r="B1745" s="405"/>
      <c r="C1745" s="372"/>
      <c r="D1745" s="372"/>
      <c r="E1745" s="402"/>
      <c r="F1745" s="486"/>
      <c r="G1745" s="487"/>
      <c r="H1745" s="486"/>
      <c r="I1745" s="487"/>
      <c r="J1745" s="486"/>
      <c r="K1745" s="487"/>
      <c r="L1745" s="486"/>
      <c r="M1745" s="487"/>
      <c r="N1745" s="486"/>
      <c r="O1745" s="487"/>
      <c r="P1745" s="486"/>
      <c r="Q1745" s="487"/>
      <c r="R1745" s="486"/>
      <c r="S1745" s="487"/>
      <c r="T1745" s="486"/>
      <c r="U1745" s="487"/>
      <c r="V1745" s="486"/>
      <c r="W1745" s="487"/>
      <c r="X1745" s="486"/>
      <c r="Y1745" s="487"/>
      <c r="Z1745" s="486"/>
      <c r="AA1745" s="487"/>
    </row>
    <row r="1746" spans="2:27" x14ac:dyDescent="0.2">
      <c r="B1746" s="406"/>
      <c r="C1746" s="372"/>
      <c r="D1746" s="372"/>
      <c r="E1746" s="486"/>
      <c r="F1746" s="487"/>
      <c r="G1746" s="486"/>
      <c r="H1746" s="487"/>
      <c r="I1746" s="486"/>
      <c r="J1746" s="487"/>
      <c r="K1746" s="486"/>
      <c r="L1746" s="487"/>
      <c r="M1746" s="486"/>
      <c r="N1746" s="487"/>
      <c r="O1746" s="486"/>
      <c r="P1746" s="487"/>
      <c r="Q1746" s="486"/>
      <c r="R1746" s="487"/>
      <c r="S1746" s="486"/>
      <c r="T1746" s="487"/>
      <c r="U1746" s="486"/>
      <c r="V1746" s="487"/>
      <c r="W1746" s="486"/>
      <c r="X1746" s="487"/>
      <c r="Y1746" s="486"/>
      <c r="Z1746" s="487"/>
      <c r="AA1746" s="402"/>
    </row>
    <row r="1747" spans="2:27" x14ac:dyDescent="0.2">
      <c r="B1747" s="405"/>
      <c r="C1747" s="372"/>
      <c r="D1747" s="372"/>
      <c r="E1747" s="402"/>
      <c r="F1747" s="486"/>
      <c r="G1747" s="487"/>
      <c r="H1747" s="486"/>
      <c r="I1747" s="487"/>
      <c r="J1747" s="486"/>
      <c r="K1747" s="487"/>
      <c r="L1747" s="486"/>
      <c r="M1747" s="487"/>
      <c r="N1747" s="486"/>
      <c r="O1747" s="487"/>
      <c r="P1747" s="486"/>
      <c r="Q1747" s="487"/>
      <c r="R1747" s="486"/>
      <c r="S1747" s="487"/>
      <c r="T1747" s="486"/>
      <c r="U1747" s="487"/>
      <c r="V1747" s="486"/>
      <c r="W1747" s="487"/>
      <c r="X1747" s="486"/>
      <c r="Y1747" s="487"/>
      <c r="Z1747" s="486"/>
      <c r="AA1747" s="487"/>
    </row>
    <row r="1748" spans="2:27" x14ac:dyDescent="0.2">
      <c r="B1748" s="406"/>
      <c r="C1748" s="372"/>
      <c r="D1748" s="372"/>
      <c r="E1748" s="486"/>
      <c r="F1748" s="487"/>
      <c r="G1748" s="486"/>
      <c r="H1748" s="487"/>
      <c r="I1748" s="486"/>
      <c r="J1748" s="487"/>
      <c r="K1748" s="486"/>
      <c r="L1748" s="487"/>
      <c r="M1748" s="486"/>
      <c r="N1748" s="487"/>
      <c r="O1748" s="486"/>
      <c r="P1748" s="487"/>
      <c r="Q1748" s="486"/>
      <c r="R1748" s="487"/>
      <c r="S1748" s="486"/>
      <c r="T1748" s="487"/>
      <c r="U1748" s="486"/>
      <c r="V1748" s="487"/>
      <c r="W1748" s="486"/>
      <c r="X1748" s="487"/>
      <c r="Y1748" s="486"/>
      <c r="Z1748" s="487"/>
      <c r="AA1748" s="402"/>
    </row>
    <row r="1749" spans="2:27" x14ac:dyDescent="0.2">
      <c r="B1749" s="405"/>
      <c r="C1749" s="372"/>
      <c r="D1749" s="372"/>
      <c r="E1749" s="402"/>
      <c r="F1749" s="486"/>
      <c r="G1749" s="487"/>
      <c r="H1749" s="486"/>
      <c r="I1749" s="487"/>
      <c r="J1749" s="486"/>
      <c r="K1749" s="487"/>
      <c r="L1749" s="486"/>
      <c r="M1749" s="487"/>
      <c r="N1749" s="486"/>
      <c r="O1749" s="487"/>
      <c r="P1749" s="486"/>
      <c r="Q1749" s="487"/>
      <c r="R1749" s="486"/>
      <c r="S1749" s="487"/>
      <c r="T1749" s="486"/>
      <c r="U1749" s="487"/>
      <c r="V1749" s="486"/>
      <c r="W1749" s="487"/>
      <c r="X1749" s="486"/>
      <c r="Y1749" s="487"/>
      <c r="Z1749" s="486"/>
      <c r="AA1749" s="487"/>
    </row>
    <row r="1750" spans="2:27" x14ac:dyDescent="0.2">
      <c r="B1750" s="406"/>
      <c r="C1750" s="372"/>
      <c r="D1750" s="372"/>
      <c r="E1750" s="486"/>
      <c r="F1750" s="487"/>
      <c r="G1750" s="486"/>
      <c r="H1750" s="487"/>
      <c r="I1750" s="486"/>
      <c r="J1750" s="487"/>
      <c r="K1750" s="486"/>
      <c r="L1750" s="487"/>
      <c r="M1750" s="486"/>
      <c r="N1750" s="487"/>
      <c r="O1750" s="486"/>
      <c r="P1750" s="487"/>
      <c r="Q1750" s="486"/>
      <c r="R1750" s="487"/>
      <c r="S1750" s="486"/>
      <c r="T1750" s="487"/>
      <c r="U1750" s="486"/>
      <c r="V1750" s="487"/>
      <c r="W1750" s="486"/>
      <c r="X1750" s="487"/>
      <c r="Y1750" s="486"/>
      <c r="Z1750" s="487"/>
      <c r="AA1750" s="402"/>
    </row>
    <row r="1751" spans="2:27" x14ac:dyDescent="0.2">
      <c r="B1751" s="405"/>
      <c r="C1751" s="372"/>
      <c r="D1751" s="372"/>
      <c r="E1751" s="402"/>
      <c r="F1751" s="486"/>
      <c r="G1751" s="487"/>
      <c r="H1751" s="486"/>
      <c r="I1751" s="487"/>
      <c r="J1751" s="486"/>
      <c r="K1751" s="487"/>
      <c r="L1751" s="486"/>
      <c r="M1751" s="487"/>
      <c r="N1751" s="486"/>
      <c r="O1751" s="487"/>
      <c r="P1751" s="486"/>
      <c r="Q1751" s="487"/>
      <c r="R1751" s="486"/>
      <c r="S1751" s="487"/>
      <c r="T1751" s="486"/>
      <c r="U1751" s="487"/>
      <c r="V1751" s="486"/>
      <c r="W1751" s="487"/>
      <c r="X1751" s="486"/>
      <c r="Y1751" s="487"/>
      <c r="Z1751" s="486"/>
      <c r="AA1751" s="487"/>
    </row>
    <row r="1752" spans="2:27" x14ac:dyDescent="0.2">
      <c r="B1752" s="406"/>
      <c r="C1752" s="372"/>
      <c r="D1752" s="372"/>
      <c r="E1752" s="486"/>
      <c r="F1752" s="487"/>
      <c r="G1752" s="486"/>
      <c r="H1752" s="487"/>
      <c r="I1752" s="486"/>
      <c r="J1752" s="487"/>
      <c r="K1752" s="486"/>
      <c r="L1752" s="487"/>
      <c r="M1752" s="486"/>
      <c r="N1752" s="487"/>
      <c r="O1752" s="486"/>
      <c r="P1752" s="487"/>
      <c r="Q1752" s="486"/>
      <c r="R1752" s="487"/>
      <c r="S1752" s="486"/>
      <c r="T1752" s="487"/>
      <c r="U1752" s="486"/>
      <c r="V1752" s="487"/>
      <c r="W1752" s="486"/>
      <c r="X1752" s="487"/>
      <c r="Y1752" s="486"/>
      <c r="Z1752" s="487"/>
      <c r="AA1752" s="402"/>
    </row>
    <row r="1753" spans="2:27" x14ac:dyDescent="0.2">
      <c r="B1753" s="405"/>
      <c r="C1753" s="372"/>
      <c r="D1753" s="372"/>
      <c r="E1753" s="402"/>
      <c r="F1753" s="486"/>
      <c r="G1753" s="487"/>
      <c r="H1753" s="486"/>
      <c r="I1753" s="487"/>
      <c r="J1753" s="486"/>
      <c r="K1753" s="487"/>
      <c r="L1753" s="486"/>
      <c r="M1753" s="487"/>
      <c r="N1753" s="486"/>
      <c r="O1753" s="487"/>
      <c r="P1753" s="486"/>
      <c r="Q1753" s="487"/>
      <c r="R1753" s="486"/>
      <c r="S1753" s="487"/>
      <c r="T1753" s="486"/>
      <c r="U1753" s="487"/>
      <c r="V1753" s="486"/>
      <c r="W1753" s="487"/>
      <c r="X1753" s="486"/>
      <c r="Y1753" s="487"/>
      <c r="Z1753" s="486"/>
      <c r="AA1753" s="487"/>
    </row>
    <row r="1754" spans="2:27" x14ac:dyDescent="0.2">
      <c r="B1754" s="406"/>
      <c r="C1754" s="372"/>
      <c r="D1754" s="372"/>
      <c r="E1754" s="486"/>
      <c r="F1754" s="487"/>
      <c r="G1754" s="486"/>
      <c r="H1754" s="487"/>
      <c r="I1754" s="486"/>
      <c r="J1754" s="487"/>
      <c r="K1754" s="486"/>
      <c r="L1754" s="487"/>
      <c r="M1754" s="486"/>
      <c r="N1754" s="487"/>
      <c r="O1754" s="486"/>
      <c r="P1754" s="487"/>
      <c r="Q1754" s="486"/>
      <c r="R1754" s="487"/>
      <c r="S1754" s="486"/>
      <c r="T1754" s="487"/>
      <c r="U1754" s="486"/>
      <c r="V1754" s="487"/>
      <c r="W1754" s="486"/>
      <c r="X1754" s="487"/>
      <c r="Y1754" s="486"/>
      <c r="Z1754" s="487"/>
      <c r="AA1754" s="402"/>
    </row>
    <row r="1755" spans="2:27" x14ac:dyDescent="0.2">
      <c r="B1755" s="405"/>
      <c r="C1755" s="372"/>
      <c r="D1755" s="372"/>
      <c r="E1755" s="402"/>
      <c r="F1755" s="486"/>
      <c r="G1755" s="487"/>
      <c r="H1755" s="486"/>
      <c r="I1755" s="487"/>
      <c r="J1755" s="486"/>
      <c r="K1755" s="487"/>
      <c r="L1755" s="486"/>
      <c r="M1755" s="487"/>
      <c r="N1755" s="486"/>
      <c r="O1755" s="487"/>
      <c r="P1755" s="486"/>
      <c r="Q1755" s="487"/>
      <c r="R1755" s="486"/>
      <c r="S1755" s="487"/>
      <c r="T1755" s="486"/>
      <c r="U1755" s="487"/>
      <c r="V1755" s="486"/>
      <c r="W1755" s="487"/>
      <c r="X1755" s="486"/>
      <c r="Y1755" s="487"/>
      <c r="Z1755" s="486"/>
      <c r="AA1755" s="487"/>
    </row>
    <row r="1756" spans="2:27" x14ac:dyDescent="0.2">
      <c r="B1756" s="406"/>
      <c r="C1756" s="372"/>
      <c r="D1756" s="372"/>
      <c r="E1756" s="486"/>
      <c r="F1756" s="487"/>
      <c r="G1756" s="486"/>
      <c r="H1756" s="487"/>
      <c r="I1756" s="486"/>
      <c r="J1756" s="487"/>
      <c r="K1756" s="486"/>
      <c r="L1756" s="487"/>
      <c r="M1756" s="486"/>
      <c r="N1756" s="487"/>
      <c r="O1756" s="486"/>
      <c r="P1756" s="487"/>
      <c r="Q1756" s="486"/>
      <c r="R1756" s="487"/>
      <c r="S1756" s="486"/>
      <c r="T1756" s="487"/>
      <c r="U1756" s="486"/>
      <c r="V1756" s="487"/>
      <c r="W1756" s="486"/>
      <c r="X1756" s="487"/>
      <c r="Y1756" s="486"/>
      <c r="Z1756" s="487"/>
      <c r="AA1756" s="402"/>
    </row>
    <row r="1757" spans="2:27" x14ac:dyDescent="0.2">
      <c r="B1757" s="405"/>
      <c r="C1757" s="372"/>
      <c r="D1757" s="372"/>
      <c r="E1757" s="402"/>
      <c r="F1757" s="486"/>
      <c r="G1757" s="487"/>
      <c r="H1757" s="486"/>
      <c r="I1757" s="487"/>
      <c r="J1757" s="486"/>
      <c r="K1757" s="487"/>
      <c r="L1757" s="486"/>
      <c r="M1757" s="487"/>
      <c r="N1757" s="486"/>
      <c r="O1757" s="487"/>
      <c r="P1757" s="486"/>
      <c r="Q1757" s="487"/>
      <c r="R1757" s="486"/>
      <c r="S1757" s="487"/>
      <c r="T1757" s="486"/>
      <c r="U1757" s="487"/>
      <c r="V1757" s="486"/>
      <c r="W1757" s="487"/>
      <c r="X1757" s="486"/>
      <c r="Y1757" s="487"/>
      <c r="Z1757" s="486"/>
      <c r="AA1757" s="487"/>
    </row>
    <row r="1758" spans="2:27" x14ac:dyDescent="0.2">
      <c r="B1758" s="406"/>
      <c r="C1758" s="372"/>
      <c r="D1758" s="372"/>
      <c r="E1758" s="486"/>
      <c r="F1758" s="487"/>
      <c r="G1758" s="486"/>
      <c r="H1758" s="487"/>
      <c r="I1758" s="486"/>
      <c r="J1758" s="487"/>
      <c r="K1758" s="486"/>
      <c r="L1758" s="487"/>
      <c r="M1758" s="486"/>
      <c r="N1758" s="487"/>
      <c r="O1758" s="486"/>
      <c r="P1758" s="487"/>
      <c r="Q1758" s="486"/>
      <c r="R1758" s="487"/>
      <c r="S1758" s="486"/>
      <c r="T1758" s="487"/>
      <c r="U1758" s="486"/>
      <c r="V1758" s="487"/>
      <c r="W1758" s="486"/>
      <c r="X1758" s="487"/>
      <c r="Y1758" s="486"/>
      <c r="Z1758" s="487"/>
      <c r="AA1758" s="402"/>
    </row>
    <row r="1759" spans="2:27" x14ac:dyDescent="0.2">
      <c r="B1759" s="405"/>
      <c r="C1759" s="372"/>
      <c r="D1759" s="372"/>
      <c r="E1759" s="402"/>
      <c r="F1759" s="486"/>
      <c r="G1759" s="487"/>
      <c r="H1759" s="486"/>
      <c r="I1759" s="487"/>
      <c r="J1759" s="486"/>
      <c r="K1759" s="487"/>
      <c r="L1759" s="486"/>
      <c r="M1759" s="487"/>
      <c r="N1759" s="486"/>
      <c r="O1759" s="487"/>
      <c r="P1759" s="486"/>
      <c r="Q1759" s="487"/>
      <c r="R1759" s="486"/>
      <c r="S1759" s="487"/>
      <c r="T1759" s="486"/>
      <c r="U1759" s="487"/>
      <c r="V1759" s="486"/>
      <c r="W1759" s="487"/>
      <c r="X1759" s="486"/>
      <c r="Y1759" s="487"/>
      <c r="Z1759" s="486"/>
      <c r="AA1759" s="487"/>
    </row>
    <row r="1760" spans="2:27" x14ac:dyDescent="0.2">
      <c r="B1760" s="406"/>
      <c r="C1760" s="372"/>
      <c r="D1760" s="372"/>
      <c r="E1760" s="486"/>
      <c r="F1760" s="487"/>
      <c r="G1760" s="486"/>
      <c r="H1760" s="487"/>
      <c r="I1760" s="486"/>
      <c r="J1760" s="487"/>
      <c r="K1760" s="486"/>
      <c r="L1760" s="487"/>
      <c r="M1760" s="486"/>
      <c r="N1760" s="487"/>
      <c r="O1760" s="486"/>
      <c r="P1760" s="487"/>
      <c r="Q1760" s="486"/>
      <c r="R1760" s="487"/>
      <c r="S1760" s="486"/>
      <c r="T1760" s="487"/>
      <c r="U1760" s="486"/>
      <c r="V1760" s="487"/>
      <c r="W1760" s="486"/>
      <c r="X1760" s="487"/>
      <c r="Y1760" s="486"/>
      <c r="Z1760" s="487"/>
      <c r="AA1760" s="402"/>
    </row>
    <row r="1761" spans="2:27" x14ac:dyDescent="0.2">
      <c r="B1761" s="405"/>
      <c r="C1761" s="372"/>
      <c r="D1761" s="372"/>
      <c r="E1761" s="402"/>
      <c r="F1761" s="486"/>
      <c r="G1761" s="487"/>
      <c r="H1761" s="486"/>
      <c r="I1761" s="487"/>
      <c r="J1761" s="486"/>
      <c r="K1761" s="487"/>
      <c r="L1761" s="486"/>
      <c r="M1761" s="487"/>
      <c r="N1761" s="486"/>
      <c r="O1761" s="487"/>
      <c r="P1761" s="486"/>
      <c r="Q1761" s="487"/>
      <c r="R1761" s="486"/>
      <c r="S1761" s="487"/>
      <c r="T1761" s="486"/>
      <c r="U1761" s="487"/>
      <c r="V1761" s="486"/>
      <c r="W1761" s="487"/>
      <c r="X1761" s="486"/>
      <c r="Y1761" s="487"/>
      <c r="Z1761" s="486"/>
      <c r="AA1761" s="487"/>
    </row>
    <row r="1762" spans="2:27" x14ac:dyDescent="0.2">
      <c r="B1762" s="406"/>
      <c r="C1762" s="372"/>
      <c r="D1762" s="372"/>
      <c r="E1762" s="486"/>
      <c r="F1762" s="487"/>
      <c r="G1762" s="486"/>
      <c r="H1762" s="487"/>
      <c r="I1762" s="486"/>
      <c r="J1762" s="487"/>
      <c r="K1762" s="486"/>
      <c r="L1762" s="487"/>
      <c r="M1762" s="486"/>
      <c r="N1762" s="487"/>
      <c r="O1762" s="486"/>
      <c r="P1762" s="487"/>
      <c r="Q1762" s="486"/>
      <c r="R1762" s="487"/>
      <c r="S1762" s="486"/>
      <c r="T1762" s="487"/>
      <c r="U1762" s="486"/>
      <c r="V1762" s="487"/>
      <c r="W1762" s="486"/>
      <c r="X1762" s="487"/>
      <c r="Y1762" s="486"/>
      <c r="Z1762" s="487"/>
      <c r="AA1762" s="402"/>
    </row>
    <row r="1763" spans="2:27" x14ac:dyDescent="0.2">
      <c r="B1763" s="405"/>
      <c r="C1763" s="372"/>
      <c r="D1763" s="372"/>
      <c r="E1763" s="402"/>
      <c r="F1763" s="486"/>
      <c r="G1763" s="487"/>
      <c r="H1763" s="486"/>
      <c r="I1763" s="487"/>
      <c r="J1763" s="486"/>
      <c r="K1763" s="487"/>
      <c r="L1763" s="486"/>
      <c r="M1763" s="487"/>
      <c r="N1763" s="486"/>
      <c r="O1763" s="487"/>
      <c r="P1763" s="486"/>
      <c r="Q1763" s="487"/>
      <c r="R1763" s="486"/>
      <c r="S1763" s="487"/>
      <c r="T1763" s="486"/>
      <c r="U1763" s="487"/>
      <c r="V1763" s="486"/>
      <c r="W1763" s="487"/>
      <c r="X1763" s="486"/>
      <c r="Y1763" s="487"/>
      <c r="Z1763" s="486"/>
      <c r="AA1763" s="487"/>
    </row>
    <row r="1764" spans="2:27" x14ac:dyDescent="0.2">
      <c r="B1764" s="406"/>
      <c r="C1764" s="372"/>
      <c r="D1764" s="372"/>
      <c r="E1764" s="486"/>
      <c r="F1764" s="487"/>
      <c r="G1764" s="486"/>
      <c r="H1764" s="487"/>
      <c r="I1764" s="486"/>
      <c r="J1764" s="487"/>
      <c r="K1764" s="486"/>
      <c r="L1764" s="487"/>
      <c r="M1764" s="486"/>
      <c r="N1764" s="487"/>
      <c r="O1764" s="486"/>
      <c r="P1764" s="487"/>
      <c r="Q1764" s="486"/>
      <c r="R1764" s="487"/>
      <c r="S1764" s="486"/>
      <c r="T1764" s="487"/>
      <c r="U1764" s="486"/>
      <c r="V1764" s="487"/>
      <c r="W1764" s="486"/>
      <c r="X1764" s="487"/>
      <c r="Y1764" s="486"/>
      <c r="Z1764" s="487"/>
      <c r="AA1764" s="402"/>
    </row>
    <row r="1765" spans="2:27" x14ac:dyDescent="0.2">
      <c r="B1765" s="405"/>
      <c r="C1765" s="372"/>
      <c r="D1765" s="372"/>
      <c r="E1765" s="402"/>
      <c r="F1765" s="486"/>
      <c r="G1765" s="487"/>
      <c r="H1765" s="486"/>
      <c r="I1765" s="487"/>
      <c r="J1765" s="486"/>
      <c r="K1765" s="487"/>
      <c r="L1765" s="486"/>
      <c r="M1765" s="487"/>
      <c r="N1765" s="486"/>
      <c r="O1765" s="487"/>
      <c r="P1765" s="486"/>
      <c r="Q1765" s="487"/>
      <c r="R1765" s="486"/>
      <c r="S1765" s="487"/>
      <c r="T1765" s="486"/>
      <c r="U1765" s="487"/>
      <c r="V1765" s="486"/>
      <c r="W1765" s="487"/>
      <c r="X1765" s="486"/>
      <c r="Y1765" s="487"/>
      <c r="Z1765" s="486"/>
      <c r="AA1765" s="487"/>
    </row>
    <row r="1766" spans="2:27" x14ac:dyDescent="0.2">
      <c r="B1766" s="406"/>
      <c r="C1766" s="372"/>
      <c r="D1766" s="372"/>
      <c r="E1766" s="486"/>
      <c r="F1766" s="487"/>
      <c r="G1766" s="486"/>
      <c r="H1766" s="487"/>
      <c r="I1766" s="486"/>
      <c r="J1766" s="487"/>
      <c r="K1766" s="486"/>
      <c r="L1766" s="487"/>
      <c r="M1766" s="486"/>
      <c r="N1766" s="487"/>
      <c r="O1766" s="486"/>
      <c r="P1766" s="487"/>
      <c r="Q1766" s="486"/>
      <c r="R1766" s="487"/>
      <c r="S1766" s="486"/>
      <c r="T1766" s="487"/>
      <c r="U1766" s="486"/>
      <c r="V1766" s="487"/>
      <c r="W1766" s="486"/>
      <c r="X1766" s="487"/>
      <c r="Y1766" s="486"/>
      <c r="Z1766" s="487"/>
      <c r="AA1766" s="402"/>
    </row>
    <row r="1767" spans="2:27" x14ac:dyDescent="0.2">
      <c r="B1767" s="405"/>
      <c r="C1767" s="372"/>
      <c r="D1767" s="372"/>
      <c r="E1767" s="402"/>
      <c r="F1767" s="486"/>
      <c r="G1767" s="487"/>
      <c r="H1767" s="486"/>
      <c r="I1767" s="487"/>
      <c r="J1767" s="486"/>
      <c r="K1767" s="487"/>
      <c r="L1767" s="486"/>
      <c r="M1767" s="487"/>
      <c r="N1767" s="486"/>
      <c r="O1767" s="487"/>
      <c r="P1767" s="486"/>
      <c r="Q1767" s="487"/>
      <c r="R1767" s="486"/>
      <c r="S1767" s="487"/>
      <c r="T1767" s="486"/>
      <c r="U1767" s="487"/>
      <c r="V1767" s="486"/>
      <c r="W1767" s="487"/>
      <c r="X1767" s="486"/>
      <c r="Y1767" s="487"/>
      <c r="Z1767" s="486"/>
      <c r="AA1767" s="487"/>
    </row>
    <row r="1768" spans="2:27" x14ac:dyDescent="0.2">
      <c r="B1768" s="406"/>
      <c r="C1768" s="372"/>
      <c r="D1768" s="372"/>
      <c r="E1768" s="486"/>
      <c r="F1768" s="487"/>
      <c r="G1768" s="486"/>
      <c r="H1768" s="487"/>
      <c r="I1768" s="486"/>
      <c r="J1768" s="487"/>
      <c r="K1768" s="486"/>
      <c r="L1768" s="487"/>
      <c r="M1768" s="486"/>
      <c r="N1768" s="487"/>
      <c r="O1768" s="486"/>
      <c r="P1768" s="487"/>
      <c r="Q1768" s="486"/>
      <c r="R1768" s="487"/>
      <c r="S1768" s="486"/>
      <c r="T1768" s="487"/>
      <c r="U1768" s="486"/>
      <c r="V1768" s="487"/>
      <c r="W1768" s="486"/>
      <c r="X1768" s="487"/>
      <c r="Y1768" s="486"/>
      <c r="Z1768" s="487"/>
      <c r="AA1768" s="402"/>
    </row>
    <row r="1769" spans="2:27" x14ac:dyDescent="0.2">
      <c r="B1769" s="405"/>
      <c r="C1769" s="372"/>
      <c r="D1769" s="372"/>
      <c r="E1769" s="402"/>
      <c r="F1769" s="486"/>
      <c r="G1769" s="487"/>
      <c r="H1769" s="486"/>
      <c r="I1769" s="487"/>
      <c r="J1769" s="486"/>
      <c r="K1769" s="487"/>
      <c r="L1769" s="486"/>
      <c r="M1769" s="487"/>
      <c r="N1769" s="486"/>
      <c r="O1769" s="487"/>
      <c r="P1769" s="486"/>
      <c r="Q1769" s="487"/>
      <c r="R1769" s="486"/>
      <c r="S1769" s="487"/>
      <c r="T1769" s="486"/>
      <c r="U1769" s="487"/>
      <c r="V1769" s="486"/>
      <c r="W1769" s="487"/>
      <c r="X1769" s="486"/>
      <c r="Y1769" s="487"/>
      <c r="Z1769" s="486"/>
      <c r="AA1769" s="487"/>
    </row>
    <row r="1770" spans="2:27" x14ac:dyDescent="0.2">
      <c r="B1770" s="406"/>
      <c r="C1770" s="372"/>
      <c r="D1770" s="372"/>
      <c r="E1770" s="486"/>
      <c r="F1770" s="487"/>
      <c r="G1770" s="486"/>
      <c r="H1770" s="487"/>
      <c r="I1770" s="486"/>
      <c r="J1770" s="487"/>
      <c r="K1770" s="486"/>
      <c r="L1770" s="487"/>
      <c r="M1770" s="486"/>
      <c r="N1770" s="487"/>
      <c r="O1770" s="486"/>
      <c r="P1770" s="487"/>
      <c r="Q1770" s="486"/>
      <c r="R1770" s="487"/>
      <c r="S1770" s="486"/>
      <c r="T1770" s="487"/>
      <c r="U1770" s="486"/>
      <c r="V1770" s="487"/>
      <c r="W1770" s="486"/>
      <c r="X1770" s="487"/>
      <c r="Y1770" s="486"/>
      <c r="Z1770" s="487"/>
      <c r="AA1770" s="402"/>
    </row>
    <row r="1771" spans="2:27" x14ac:dyDescent="0.2">
      <c r="B1771" s="405"/>
      <c r="C1771" s="372"/>
      <c r="D1771" s="372"/>
      <c r="E1771" s="402"/>
      <c r="F1771" s="486"/>
      <c r="G1771" s="487"/>
      <c r="H1771" s="486"/>
      <c r="I1771" s="487"/>
      <c r="J1771" s="486"/>
      <c r="K1771" s="487"/>
      <c r="L1771" s="486"/>
      <c r="M1771" s="487"/>
      <c r="N1771" s="486"/>
      <c r="O1771" s="487"/>
      <c r="P1771" s="486"/>
      <c r="Q1771" s="487"/>
      <c r="R1771" s="486"/>
      <c r="S1771" s="487"/>
      <c r="T1771" s="486"/>
      <c r="U1771" s="487"/>
      <c r="V1771" s="486"/>
      <c r="W1771" s="487"/>
      <c r="X1771" s="486"/>
      <c r="Y1771" s="487"/>
      <c r="Z1771" s="486"/>
      <c r="AA1771" s="487"/>
    </row>
    <row r="1772" spans="2:27" x14ac:dyDescent="0.2">
      <c r="B1772" s="406"/>
      <c r="C1772" s="372"/>
      <c r="D1772" s="372"/>
      <c r="E1772" s="486"/>
      <c r="F1772" s="487"/>
      <c r="G1772" s="486"/>
      <c r="H1772" s="487"/>
      <c r="I1772" s="486"/>
      <c r="J1772" s="487"/>
      <c r="K1772" s="486"/>
      <c r="L1772" s="487"/>
      <c r="M1772" s="486"/>
      <c r="N1772" s="487"/>
      <c r="O1772" s="486"/>
      <c r="P1772" s="487"/>
      <c r="Q1772" s="486"/>
      <c r="R1772" s="487"/>
      <c r="S1772" s="486"/>
      <c r="T1772" s="487"/>
      <c r="U1772" s="486"/>
      <c r="V1772" s="487"/>
      <c r="W1772" s="486"/>
      <c r="X1772" s="487"/>
      <c r="Y1772" s="486"/>
      <c r="Z1772" s="487"/>
      <c r="AA1772" s="402"/>
    </row>
    <row r="1773" spans="2:27" x14ac:dyDescent="0.2">
      <c r="B1773" s="405"/>
      <c r="C1773" s="372"/>
      <c r="D1773" s="372"/>
      <c r="E1773" s="402"/>
      <c r="F1773" s="486"/>
      <c r="G1773" s="487"/>
      <c r="H1773" s="486"/>
      <c r="I1773" s="487"/>
      <c r="J1773" s="486"/>
      <c r="K1773" s="487"/>
      <c r="L1773" s="486"/>
      <c r="M1773" s="487"/>
      <c r="N1773" s="486"/>
      <c r="O1773" s="487"/>
      <c r="P1773" s="486"/>
      <c r="Q1773" s="487"/>
      <c r="R1773" s="486"/>
      <c r="S1773" s="487"/>
      <c r="T1773" s="486"/>
      <c r="U1773" s="487"/>
      <c r="V1773" s="486"/>
      <c r="W1773" s="487"/>
      <c r="X1773" s="486"/>
      <c r="Y1773" s="487"/>
      <c r="Z1773" s="486"/>
      <c r="AA1773" s="487"/>
    </row>
    <row r="1774" spans="2:27" x14ac:dyDescent="0.2">
      <c r="B1774" s="406"/>
      <c r="C1774" s="372"/>
      <c r="D1774" s="372"/>
      <c r="E1774" s="486"/>
      <c r="F1774" s="487"/>
      <c r="G1774" s="486"/>
      <c r="H1774" s="487"/>
      <c r="I1774" s="486"/>
      <c r="J1774" s="487"/>
      <c r="K1774" s="486"/>
      <c r="L1774" s="487"/>
      <c r="M1774" s="486"/>
      <c r="N1774" s="487"/>
      <c r="O1774" s="486"/>
      <c r="P1774" s="487"/>
      <c r="Q1774" s="486"/>
      <c r="R1774" s="487"/>
      <c r="S1774" s="486"/>
      <c r="T1774" s="487"/>
      <c r="U1774" s="486"/>
      <c r="V1774" s="487"/>
      <c r="W1774" s="486"/>
      <c r="X1774" s="487"/>
      <c r="Y1774" s="486"/>
      <c r="Z1774" s="487"/>
      <c r="AA1774" s="402"/>
    </row>
    <row r="1775" spans="2:27" x14ac:dyDescent="0.2">
      <c r="B1775" s="405"/>
      <c r="C1775" s="372"/>
      <c r="D1775" s="372"/>
      <c r="E1775" s="402"/>
      <c r="F1775" s="486"/>
      <c r="G1775" s="487"/>
      <c r="H1775" s="486"/>
      <c r="I1775" s="487"/>
      <c r="J1775" s="486"/>
      <c r="K1775" s="487"/>
      <c r="L1775" s="486"/>
      <c r="M1775" s="487"/>
      <c r="N1775" s="486"/>
      <c r="O1775" s="487"/>
      <c r="P1775" s="486"/>
      <c r="Q1775" s="487"/>
      <c r="R1775" s="486"/>
      <c r="S1775" s="487"/>
      <c r="T1775" s="486"/>
      <c r="U1775" s="487"/>
      <c r="V1775" s="486"/>
      <c r="W1775" s="487"/>
      <c r="X1775" s="486"/>
      <c r="Y1775" s="487"/>
      <c r="Z1775" s="486"/>
      <c r="AA1775" s="487"/>
    </row>
    <row r="1776" spans="2:27" x14ac:dyDescent="0.2">
      <c r="B1776" s="406"/>
      <c r="C1776" s="372"/>
      <c r="D1776" s="372"/>
      <c r="E1776" s="486"/>
      <c r="F1776" s="487"/>
      <c r="G1776" s="486"/>
      <c r="H1776" s="487"/>
      <c r="I1776" s="486"/>
      <c r="J1776" s="487"/>
      <c r="K1776" s="486"/>
      <c r="L1776" s="487"/>
      <c r="M1776" s="486"/>
      <c r="N1776" s="487"/>
      <c r="O1776" s="486"/>
      <c r="P1776" s="487"/>
      <c r="Q1776" s="486"/>
      <c r="R1776" s="487"/>
      <c r="S1776" s="486"/>
      <c r="T1776" s="487"/>
      <c r="U1776" s="486"/>
      <c r="V1776" s="487"/>
      <c r="W1776" s="486"/>
      <c r="X1776" s="487"/>
      <c r="Y1776" s="486"/>
      <c r="Z1776" s="487"/>
      <c r="AA1776" s="402"/>
    </row>
    <row r="1777" spans="2:27" x14ac:dyDescent="0.2">
      <c r="B1777" s="405"/>
      <c r="C1777" s="372"/>
      <c r="D1777" s="372"/>
      <c r="E1777" s="402"/>
      <c r="F1777" s="486"/>
      <c r="G1777" s="487"/>
      <c r="H1777" s="486"/>
      <c r="I1777" s="487"/>
      <c r="J1777" s="486"/>
      <c r="K1777" s="487"/>
      <c r="L1777" s="486"/>
      <c r="M1777" s="487"/>
      <c r="N1777" s="486"/>
      <c r="O1777" s="487"/>
      <c r="P1777" s="486"/>
      <c r="Q1777" s="487"/>
      <c r="R1777" s="486"/>
      <c r="S1777" s="487"/>
      <c r="T1777" s="486"/>
      <c r="U1777" s="487"/>
      <c r="V1777" s="486"/>
      <c r="W1777" s="487"/>
      <c r="X1777" s="486"/>
      <c r="Y1777" s="487"/>
      <c r="Z1777" s="486"/>
      <c r="AA1777" s="487"/>
    </row>
    <row r="1778" spans="2:27" x14ac:dyDescent="0.2">
      <c r="B1778" s="406"/>
      <c r="C1778" s="372"/>
      <c r="D1778" s="372"/>
      <c r="E1778" s="486"/>
      <c r="F1778" s="487"/>
      <c r="G1778" s="486"/>
      <c r="H1778" s="487"/>
      <c r="I1778" s="486"/>
      <c r="J1778" s="487"/>
      <c r="K1778" s="486"/>
      <c r="L1778" s="487"/>
      <c r="M1778" s="486"/>
      <c r="N1778" s="487"/>
      <c r="O1778" s="486"/>
      <c r="P1778" s="487"/>
      <c r="Q1778" s="486"/>
      <c r="R1778" s="487"/>
      <c r="S1778" s="486"/>
      <c r="T1778" s="487"/>
      <c r="U1778" s="486"/>
      <c r="V1778" s="487"/>
      <c r="W1778" s="486"/>
      <c r="X1778" s="487"/>
      <c r="Y1778" s="486"/>
      <c r="Z1778" s="487"/>
      <c r="AA1778" s="402"/>
    </row>
    <row r="1779" spans="2:27" x14ac:dyDescent="0.2">
      <c r="B1779" s="405"/>
      <c r="C1779" s="372"/>
      <c r="D1779" s="372"/>
      <c r="E1779" s="402"/>
      <c r="F1779" s="486"/>
      <c r="G1779" s="487"/>
      <c r="H1779" s="486"/>
      <c r="I1779" s="487"/>
      <c r="J1779" s="486"/>
      <c r="K1779" s="487"/>
      <c r="L1779" s="486"/>
      <c r="M1779" s="487"/>
      <c r="N1779" s="486"/>
      <c r="O1779" s="487"/>
      <c r="P1779" s="486"/>
      <c r="Q1779" s="487"/>
      <c r="R1779" s="486"/>
      <c r="S1779" s="487"/>
      <c r="T1779" s="486"/>
      <c r="U1779" s="487"/>
      <c r="V1779" s="486"/>
      <c r="W1779" s="487"/>
      <c r="X1779" s="486"/>
      <c r="Y1779" s="487"/>
      <c r="Z1779" s="486"/>
      <c r="AA1779" s="487"/>
    </row>
    <row r="1780" spans="2:27" x14ac:dyDescent="0.2">
      <c r="B1780" s="406"/>
      <c r="C1780" s="372"/>
      <c r="D1780" s="372"/>
      <c r="E1780" s="486"/>
      <c r="F1780" s="487"/>
      <c r="G1780" s="486"/>
      <c r="H1780" s="487"/>
      <c r="I1780" s="486"/>
      <c r="J1780" s="487"/>
      <c r="K1780" s="486"/>
      <c r="L1780" s="487"/>
      <c r="M1780" s="486"/>
      <c r="N1780" s="487"/>
      <c r="O1780" s="486"/>
      <c r="P1780" s="487"/>
      <c r="Q1780" s="486"/>
      <c r="R1780" s="487"/>
      <c r="S1780" s="486"/>
      <c r="T1780" s="487"/>
      <c r="U1780" s="486"/>
      <c r="V1780" s="487"/>
      <c r="W1780" s="486"/>
      <c r="X1780" s="487"/>
      <c r="Y1780" s="486"/>
      <c r="Z1780" s="487"/>
      <c r="AA1780" s="402"/>
    </row>
    <row r="1781" spans="2:27" x14ac:dyDescent="0.2">
      <c r="B1781" s="405"/>
      <c r="C1781" s="372"/>
      <c r="D1781" s="372"/>
      <c r="E1781" s="402"/>
      <c r="F1781" s="486"/>
      <c r="G1781" s="487"/>
      <c r="H1781" s="486"/>
      <c r="I1781" s="487"/>
      <c r="J1781" s="486"/>
      <c r="K1781" s="487"/>
      <c r="L1781" s="486"/>
      <c r="M1781" s="487"/>
      <c r="N1781" s="486"/>
      <c r="O1781" s="487"/>
      <c r="P1781" s="486"/>
      <c r="Q1781" s="487"/>
      <c r="R1781" s="486"/>
      <c r="S1781" s="487"/>
      <c r="T1781" s="486"/>
      <c r="U1781" s="487"/>
      <c r="V1781" s="486"/>
      <c r="W1781" s="487"/>
      <c r="X1781" s="486"/>
      <c r="Y1781" s="487"/>
      <c r="Z1781" s="486"/>
      <c r="AA1781" s="487"/>
    </row>
    <row r="1782" spans="2:27" x14ac:dyDescent="0.2">
      <c r="B1782" s="406"/>
      <c r="C1782" s="372"/>
      <c r="D1782" s="372"/>
      <c r="E1782" s="486"/>
      <c r="F1782" s="487"/>
      <c r="G1782" s="486"/>
      <c r="H1782" s="487"/>
      <c r="I1782" s="486"/>
      <c r="J1782" s="487"/>
      <c r="K1782" s="486"/>
      <c r="L1782" s="487"/>
      <c r="M1782" s="486"/>
      <c r="N1782" s="487"/>
      <c r="O1782" s="486"/>
      <c r="P1782" s="487"/>
      <c r="Q1782" s="486"/>
      <c r="R1782" s="487"/>
      <c r="S1782" s="486"/>
      <c r="T1782" s="487"/>
      <c r="U1782" s="486"/>
      <c r="V1782" s="487"/>
      <c r="W1782" s="486"/>
      <c r="X1782" s="487"/>
      <c r="Y1782" s="486"/>
      <c r="Z1782" s="487"/>
      <c r="AA1782" s="402"/>
    </row>
    <row r="1783" spans="2:27" x14ac:dyDescent="0.2">
      <c r="B1783" s="405"/>
      <c r="C1783" s="372"/>
      <c r="D1783" s="372"/>
      <c r="E1783" s="402"/>
      <c r="F1783" s="486"/>
      <c r="G1783" s="487"/>
      <c r="H1783" s="486"/>
      <c r="I1783" s="487"/>
      <c r="J1783" s="486"/>
      <c r="K1783" s="487"/>
      <c r="L1783" s="486"/>
      <c r="M1783" s="487"/>
      <c r="N1783" s="486"/>
      <c r="O1783" s="487"/>
      <c r="P1783" s="486"/>
      <c r="Q1783" s="487"/>
      <c r="R1783" s="486"/>
      <c r="S1783" s="487"/>
      <c r="T1783" s="486"/>
      <c r="U1783" s="487"/>
      <c r="V1783" s="486"/>
      <c r="W1783" s="487"/>
      <c r="X1783" s="486"/>
      <c r="Y1783" s="487"/>
      <c r="Z1783" s="486"/>
      <c r="AA1783" s="487"/>
    </row>
    <row r="1784" spans="2:27" x14ac:dyDescent="0.2">
      <c r="B1784" s="406"/>
      <c r="C1784" s="372"/>
      <c r="D1784" s="372"/>
      <c r="E1784" s="486"/>
      <c r="F1784" s="487"/>
      <c r="G1784" s="486"/>
      <c r="H1784" s="487"/>
      <c r="I1784" s="486"/>
      <c r="J1784" s="487"/>
      <c r="K1784" s="486"/>
      <c r="L1784" s="487"/>
      <c r="M1784" s="486"/>
      <c r="N1784" s="487"/>
      <c r="O1784" s="486"/>
      <c r="P1784" s="487"/>
      <c r="Q1784" s="486"/>
      <c r="R1784" s="487"/>
      <c r="S1784" s="486"/>
      <c r="T1784" s="487"/>
      <c r="U1784" s="486"/>
      <c r="V1784" s="487"/>
      <c r="W1784" s="486"/>
      <c r="X1784" s="487"/>
      <c r="Y1784" s="486"/>
      <c r="Z1784" s="487"/>
      <c r="AA1784" s="402"/>
    </row>
    <row r="1785" spans="2:27" x14ac:dyDescent="0.2">
      <c r="B1785" s="405"/>
      <c r="C1785" s="372"/>
      <c r="D1785" s="372"/>
      <c r="E1785" s="402"/>
      <c r="F1785" s="486"/>
      <c r="G1785" s="487"/>
      <c r="H1785" s="486"/>
      <c r="I1785" s="487"/>
      <c r="J1785" s="486"/>
      <c r="K1785" s="487"/>
      <c r="L1785" s="486"/>
      <c r="M1785" s="487"/>
      <c r="N1785" s="486"/>
      <c r="O1785" s="487"/>
      <c r="P1785" s="486"/>
      <c r="Q1785" s="487"/>
      <c r="R1785" s="486"/>
      <c r="S1785" s="487"/>
      <c r="T1785" s="486"/>
      <c r="U1785" s="487"/>
      <c r="V1785" s="486"/>
      <c r="W1785" s="487"/>
      <c r="X1785" s="486"/>
      <c r="Y1785" s="487"/>
      <c r="Z1785" s="486"/>
      <c r="AA1785" s="487"/>
    </row>
    <row r="1786" spans="2:27" x14ac:dyDescent="0.2">
      <c r="B1786" s="406"/>
      <c r="C1786" s="372"/>
      <c r="D1786" s="372"/>
      <c r="E1786" s="486"/>
      <c r="F1786" s="487"/>
      <c r="G1786" s="486"/>
      <c r="H1786" s="487"/>
      <c r="I1786" s="486"/>
      <c r="J1786" s="487"/>
      <c r="K1786" s="486"/>
      <c r="L1786" s="487"/>
      <c r="M1786" s="486"/>
      <c r="N1786" s="487"/>
      <c r="O1786" s="486"/>
      <c r="P1786" s="487"/>
      <c r="Q1786" s="486"/>
      <c r="R1786" s="487"/>
      <c r="S1786" s="486"/>
      <c r="T1786" s="487"/>
      <c r="U1786" s="486"/>
      <c r="V1786" s="487"/>
      <c r="W1786" s="486"/>
      <c r="X1786" s="487"/>
      <c r="Y1786" s="486"/>
      <c r="Z1786" s="487"/>
      <c r="AA1786" s="402"/>
    </row>
    <row r="1787" spans="2:27" x14ac:dyDescent="0.2">
      <c r="B1787" s="405"/>
      <c r="C1787" s="372"/>
      <c r="D1787" s="372"/>
      <c r="E1787" s="402"/>
      <c r="F1787" s="486"/>
      <c r="G1787" s="487"/>
      <c r="H1787" s="486"/>
      <c r="I1787" s="487"/>
      <c r="J1787" s="486"/>
      <c r="K1787" s="487"/>
      <c r="L1787" s="486"/>
      <c r="M1787" s="487"/>
      <c r="N1787" s="486"/>
      <c r="O1787" s="487"/>
      <c r="P1787" s="486"/>
      <c r="Q1787" s="487"/>
      <c r="R1787" s="486"/>
      <c r="S1787" s="487"/>
      <c r="T1787" s="486"/>
      <c r="U1787" s="487"/>
      <c r="V1787" s="486"/>
      <c r="W1787" s="487"/>
      <c r="X1787" s="486"/>
      <c r="Y1787" s="487"/>
      <c r="Z1787" s="486"/>
      <c r="AA1787" s="487"/>
    </row>
    <row r="1788" spans="2:27" x14ac:dyDescent="0.2">
      <c r="B1788" s="406"/>
      <c r="C1788" s="372"/>
      <c r="D1788" s="372"/>
      <c r="E1788" s="486"/>
      <c r="F1788" s="487"/>
      <c r="G1788" s="486"/>
      <c r="H1788" s="487"/>
      <c r="I1788" s="486"/>
      <c r="J1788" s="487"/>
      <c r="K1788" s="486"/>
      <c r="L1788" s="487"/>
      <c r="M1788" s="486"/>
      <c r="N1788" s="487"/>
      <c r="O1788" s="486"/>
      <c r="P1788" s="487"/>
      <c r="Q1788" s="486"/>
      <c r="R1788" s="487"/>
      <c r="S1788" s="486"/>
      <c r="T1788" s="487"/>
      <c r="U1788" s="486"/>
      <c r="V1788" s="487"/>
      <c r="W1788" s="486"/>
      <c r="X1788" s="487"/>
      <c r="Y1788" s="486"/>
      <c r="Z1788" s="487"/>
      <c r="AA1788" s="402"/>
    </row>
    <row r="1789" spans="2:27" x14ac:dyDescent="0.2">
      <c r="B1789" s="405"/>
      <c r="C1789" s="372"/>
      <c r="D1789" s="372"/>
      <c r="E1789" s="402"/>
      <c r="F1789" s="486"/>
      <c r="G1789" s="487"/>
      <c r="H1789" s="486"/>
      <c r="I1789" s="487"/>
      <c r="J1789" s="486"/>
      <c r="K1789" s="487"/>
      <c r="L1789" s="486"/>
      <c r="M1789" s="487"/>
      <c r="N1789" s="486"/>
      <c r="O1789" s="487"/>
      <c r="P1789" s="486"/>
      <c r="Q1789" s="487"/>
      <c r="R1789" s="486"/>
      <c r="S1789" s="487"/>
      <c r="T1789" s="486"/>
      <c r="U1789" s="487"/>
      <c r="V1789" s="486"/>
      <c r="W1789" s="487"/>
      <c r="X1789" s="486"/>
      <c r="Y1789" s="487"/>
      <c r="Z1789" s="486"/>
      <c r="AA1789" s="487"/>
    </row>
    <row r="1790" spans="2:27" x14ac:dyDescent="0.2">
      <c r="B1790" s="406"/>
      <c r="C1790" s="372"/>
      <c r="D1790" s="372"/>
      <c r="E1790" s="486"/>
      <c r="F1790" s="487"/>
      <c r="G1790" s="486"/>
      <c r="H1790" s="487"/>
      <c r="I1790" s="486"/>
      <c r="J1790" s="487"/>
      <c r="K1790" s="486"/>
      <c r="L1790" s="487"/>
      <c r="M1790" s="486"/>
      <c r="N1790" s="487"/>
      <c r="O1790" s="486"/>
      <c r="P1790" s="487"/>
      <c r="Q1790" s="486"/>
      <c r="R1790" s="487"/>
      <c r="S1790" s="486"/>
      <c r="T1790" s="487"/>
      <c r="U1790" s="486"/>
      <c r="V1790" s="487"/>
      <c r="W1790" s="486"/>
      <c r="X1790" s="487"/>
      <c r="Y1790" s="486"/>
      <c r="Z1790" s="487"/>
      <c r="AA1790" s="402"/>
    </row>
    <row r="1791" spans="2:27" x14ac:dyDescent="0.2">
      <c r="B1791" s="405"/>
      <c r="C1791" s="372"/>
      <c r="D1791" s="372"/>
      <c r="E1791" s="402"/>
      <c r="F1791" s="486"/>
      <c r="G1791" s="487"/>
      <c r="H1791" s="486"/>
      <c r="I1791" s="487"/>
      <c r="J1791" s="486"/>
      <c r="K1791" s="487"/>
      <c r="L1791" s="486"/>
      <c r="M1791" s="487"/>
      <c r="N1791" s="486"/>
      <c r="O1791" s="487"/>
      <c r="P1791" s="486"/>
      <c r="Q1791" s="487"/>
      <c r="R1791" s="486"/>
      <c r="S1791" s="487"/>
      <c r="T1791" s="486"/>
      <c r="U1791" s="487"/>
      <c r="V1791" s="486"/>
      <c r="W1791" s="487"/>
      <c r="X1791" s="486"/>
      <c r="Y1791" s="487"/>
      <c r="Z1791" s="486"/>
      <c r="AA1791" s="487"/>
    </row>
    <row r="1792" spans="2:27" x14ac:dyDescent="0.2">
      <c r="B1792" s="406"/>
      <c r="C1792" s="372"/>
      <c r="D1792" s="372"/>
      <c r="E1792" s="486"/>
      <c r="F1792" s="487"/>
      <c r="G1792" s="486"/>
      <c r="H1792" s="487"/>
      <c r="I1792" s="486"/>
      <c r="J1792" s="487"/>
      <c r="K1792" s="486"/>
      <c r="L1792" s="487"/>
      <c r="M1792" s="486"/>
      <c r="N1792" s="487"/>
      <c r="O1792" s="486"/>
      <c r="P1792" s="487"/>
      <c r="Q1792" s="486"/>
      <c r="R1792" s="487"/>
      <c r="S1792" s="486"/>
      <c r="T1792" s="487"/>
      <c r="U1792" s="486"/>
      <c r="V1792" s="487"/>
      <c r="W1792" s="486"/>
      <c r="X1792" s="487"/>
      <c r="Y1792" s="486"/>
      <c r="Z1792" s="487"/>
      <c r="AA1792" s="402"/>
    </row>
    <row r="1793" spans="2:27" x14ac:dyDescent="0.2">
      <c r="B1793" s="405"/>
      <c r="C1793" s="372"/>
      <c r="D1793" s="372"/>
      <c r="E1793" s="402"/>
      <c r="F1793" s="486"/>
      <c r="G1793" s="487"/>
      <c r="H1793" s="486"/>
      <c r="I1793" s="487"/>
      <c r="J1793" s="486"/>
      <c r="K1793" s="487"/>
      <c r="L1793" s="486"/>
      <c r="M1793" s="487"/>
      <c r="N1793" s="486"/>
      <c r="O1793" s="487"/>
      <c r="P1793" s="486"/>
      <c r="Q1793" s="487"/>
      <c r="R1793" s="486"/>
      <c r="S1793" s="487"/>
      <c r="T1793" s="486"/>
      <c r="U1793" s="487"/>
      <c r="V1793" s="486"/>
      <c r="W1793" s="487"/>
      <c r="X1793" s="486"/>
      <c r="Y1793" s="487"/>
      <c r="Z1793" s="486"/>
      <c r="AA1793" s="487"/>
    </row>
    <row r="1794" spans="2:27" x14ac:dyDescent="0.2">
      <c r="B1794" s="406"/>
      <c r="C1794" s="372"/>
      <c r="D1794" s="372"/>
      <c r="E1794" s="486"/>
      <c r="F1794" s="487"/>
      <c r="G1794" s="486"/>
      <c r="H1794" s="487"/>
      <c r="I1794" s="486"/>
      <c r="J1794" s="487"/>
      <c r="K1794" s="486"/>
      <c r="L1794" s="487"/>
      <c r="M1794" s="486"/>
      <c r="N1794" s="487"/>
      <c r="O1794" s="486"/>
      <c r="P1794" s="487"/>
      <c r="Q1794" s="486"/>
      <c r="R1794" s="487"/>
      <c r="S1794" s="486"/>
      <c r="T1794" s="487"/>
      <c r="U1794" s="486"/>
      <c r="V1794" s="487"/>
      <c r="W1794" s="486"/>
      <c r="X1794" s="487"/>
      <c r="Y1794" s="486"/>
      <c r="Z1794" s="487"/>
      <c r="AA1794" s="402"/>
    </row>
    <row r="1795" spans="2:27" x14ac:dyDescent="0.2">
      <c r="B1795" s="405"/>
      <c r="C1795" s="372"/>
      <c r="D1795" s="372"/>
      <c r="E1795" s="402"/>
      <c r="F1795" s="486"/>
      <c r="G1795" s="487"/>
      <c r="H1795" s="486"/>
      <c r="I1795" s="487"/>
      <c r="J1795" s="486"/>
      <c r="K1795" s="487"/>
      <c r="L1795" s="486"/>
      <c r="M1795" s="487"/>
      <c r="N1795" s="486"/>
      <c r="O1795" s="487"/>
      <c r="P1795" s="486"/>
      <c r="Q1795" s="487"/>
      <c r="R1795" s="486"/>
      <c r="S1795" s="487"/>
      <c r="T1795" s="486"/>
      <c r="U1795" s="487"/>
      <c r="V1795" s="486"/>
      <c r="W1795" s="487"/>
      <c r="X1795" s="486"/>
      <c r="Y1795" s="487"/>
      <c r="Z1795" s="486"/>
      <c r="AA1795" s="487"/>
    </row>
    <row r="1796" spans="2:27" x14ac:dyDescent="0.2">
      <c r="B1796" s="406"/>
      <c r="C1796" s="372"/>
      <c r="D1796" s="372"/>
      <c r="E1796" s="486"/>
      <c r="F1796" s="487"/>
      <c r="G1796" s="486"/>
      <c r="H1796" s="487"/>
      <c r="I1796" s="486"/>
      <c r="J1796" s="487"/>
      <c r="K1796" s="486"/>
      <c r="L1796" s="487"/>
      <c r="M1796" s="486"/>
      <c r="N1796" s="487"/>
      <c r="O1796" s="486"/>
      <c r="P1796" s="487"/>
      <c r="Q1796" s="486"/>
      <c r="R1796" s="487"/>
      <c r="S1796" s="486"/>
      <c r="T1796" s="487"/>
      <c r="U1796" s="486"/>
      <c r="V1796" s="487"/>
      <c r="W1796" s="486"/>
      <c r="X1796" s="487"/>
      <c r="Y1796" s="486"/>
      <c r="Z1796" s="487"/>
      <c r="AA1796" s="402"/>
    </row>
    <row r="1797" spans="2:27" x14ac:dyDescent="0.2">
      <c r="B1797" s="405"/>
      <c r="C1797" s="372"/>
      <c r="D1797" s="372"/>
      <c r="E1797" s="402"/>
      <c r="F1797" s="486"/>
      <c r="G1797" s="487"/>
      <c r="H1797" s="486"/>
      <c r="I1797" s="487"/>
      <c r="J1797" s="486"/>
      <c r="K1797" s="487"/>
      <c r="L1797" s="486"/>
      <c r="M1797" s="487"/>
      <c r="N1797" s="486"/>
      <c r="O1797" s="487"/>
      <c r="P1797" s="486"/>
      <c r="Q1797" s="487"/>
      <c r="R1797" s="486"/>
      <c r="S1797" s="487"/>
      <c r="T1797" s="486"/>
      <c r="U1797" s="487"/>
      <c r="V1797" s="486"/>
      <c r="W1797" s="487"/>
      <c r="X1797" s="486"/>
      <c r="Y1797" s="487"/>
      <c r="Z1797" s="486"/>
      <c r="AA1797" s="487"/>
    </row>
    <row r="1798" spans="2:27" x14ac:dyDescent="0.2">
      <c r="B1798" s="406"/>
      <c r="C1798" s="372"/>
      <c r="D1798" s="372"/>
      <c r="E1798" s="486"/>
      <c r="F1798" s="487"/>
      <c r="G1798" s="486"/>
      <c r="H1798" s="487"/>
      <c r="I1798" s="486"/>
      <c r="J1798" s="487"/>
      <c r="K1798" s="486"/>
      <c r="L1798" s="487"/>
      <c r="M1798" s="486"/>
      <c r="N1798" s="487"/>
      <c r="O1798" s="486"/>
      <c r="P1798" s="487"/>
      <c r="Q1798" s="486"/>
      <c r="R1798" s="487"/>
      <c r="S1798" s="486"/>
      <c r="T1798" s="487"/>
      <c r="U1798" s="486"/>
      <c r="V1798" s="487"/>
      <c r="W1798" s="486"/>
      <c r="X1798" s="487"/>
      <c r="Y1798" s="486"/>
      <c r="Z1798" s="487"/>
      <c r="AA1798" s="402"/>
    </row>
    <row r="1799" spans="2:27" x14ac:dyDescent="0.2">
      <c r="B1799" s="405"/>
      <c r="C1799" s="372"/>
      <c r="D1799" s="372"/>
      <c r="E1799" s="402"/>
      <c r="F1799" s="486"/>
      <c r="G1799" s="487"/>
      <c r="H1799" s="486"/>
      <c r="I1799" s="487"/>
      <c r="J1799" s="486"/>
      <c r="K1799" s="487"/>
      <c r="L1799" s="486"/>
      <c r="M1799" s="487"/>
      <c r="N1799" s="486"/>
      <c r="O1799" s="487"/>
      <c r="P1799" s="486"/>
      <c r="Q1799" s="487"/>
      <c r="R1799" s="486"/>
      <c r="S1799" s="487"/>
      <c r="T1799" s="486"/>
      <c r="U1799" s="487"/>
      <c r="V1799" s="486"/>
      <c r="W1799" s="487"/>
      <c r="X1799" s="486"/>
      <c r="Y1799" s="487"/>
      <c r="Z1799" s="486"/>
      <c r="AA1799" s="487"/>
    </row>
    <row r="1800" spans="2:27" x14ac:dyDescent="0.2">
      <c r="B1800" s="406"/>
      <c r="C1800" s="372"/>
      <c r="D1800" s="372"/>
      <c r="E1800" s="486"/>
      <c r="F1800" s="487"/>
      <c r="G1800" s="486"/>
      <c r="H1800" s="487"/>
      <c r="I1800" s="486"/>
      <c r="J1800" s="487"/>
      <c r="K1800" s="486"/>
      <c r="L1800" s="487"/>
      <c r="M1800" s="486"/>
      <c r="N1800" s="487"/>
      <c r="O1800" s="486"/>
      <c r="P1800" s="487"/>
      <c r="Q1800" s="486"/>
      <c r="R1800" s="487"/>
      <c r="S1800" s="486"/>
      <c r="T1800" s="487"/>
      <c r="U1800" s="486"/>
      <c r="V1800" s="487"/>
      <c r="W1800" s="486"/>
      <c r="X1800" s="487"/>
      <c r="Y1800" s="486"/>
      <c r="Z1800" s="487"/>
      <c r="AA1800" s="402"/>
    </row>
    <row r="1801" spans="2:27" x14ac:dyDescent="0.2">
      <c r="B1801" s="405"/>
      <c r="C1801" s="372"/>
      <c r="D1801" s="372"/>
      <c r="E1801" s="402"/>
      <c r="F1801" s="486"/>
      <c r="G1801" s="487"/>
      <c r="H1801" s="486"/>
      <c r="I1801" s="487"/>
      <c r="J1801" s="486"/>
      <c r="K1801" s="487"/>
      <c r="L1801" s="486"/>
      <c r="M1801" s="487"/>
      <c r="N1801" s="486"/>
      <c r="O1801" s="487"/>
      <c r="P1801" s="486"/>
      <c r="Q1801" s="487"/>
      <c r="R1801" s="486"/>
      <c r="S1801" s="487"/>
      <c r="T1801" s="486"/>
      <c r="U1801" s="487"/>
      <c r="V1801" s="486"/>
      <c r="W1801" s="487"/>
      <c r="X1801" s="486"/>
      <c r="Y1801" s="487"/>
      <c r="Z1801" s="486"/>
      <c r="AA1801" s="487"/>
    </row>
    <row r="1802" spans="2:27" x14ac:dyDescent="0.2">
      <c r="B1802" s="406"/>
      <c r="C1802" s="372"/>
      <c r="D1802" s="372"/>
      <c r="E1802" s="486"/>
      <c r="F1802" s="487"/>
      <c r="G1802" s="486"/>
      <c r="H1802" s="487"/>
      <c r="I1802" s="486"/>
      <c r="J1802" s="487"/>
      <c r="K1802" s="486"/>
      <c r="L1802" s="487"/>
      <c r="M1802" s="486"/>
      <c r="N1802" s="487"/>
      <c r="O1802" s="486"/>
      <c r="P1802" s="487"/>
      <c r="Q1802" s="486"/>
      <c r="R1802" s="487"/>
      <c r="S1802" s="486"/>
      <c r="T1802" s="487"/>
      <c r="U1802" s="486"/>
      <c r="V1802" s="487"/>
      <c r="W1802" s="486"/>
      <c r="X1802" s="487"/>
      <c r="Y1802" s="486"/>
      <c r="Z1802" s="487"/>
      <c r="AA1802" s="402"/>
    </row>
    <row r="1803" spans="2:27" x14ac:dyDescent="0.2">
      <c r="B1803" s="405"/>
      <c r="C1803" s="372"/>
      <c r="D1803" s="372"/>
      <c r="E1803" s="402"/>
      <c r="F1803" s="486"/>
      <c r="G1803" s="487"/>
      <c r="H1803" s="486"/>
      <c r="I1803" s="487"/>
      <c r="J1803" s="486"/>
      <c r="K1803" s="487"/>
      <c r="L1803" s="486"/>
      <c r="M1803" s="487"/>
      <c r="N1803" s="486"/>
      <c r="O1803" s="487"/>
      <c r="P1803" s="486"/>
      <c r="Q1803" s="487"/>
      <c r="R1803" s="486"/>
      <c r="S1803" s="487"/>
      <c r="T1803" s="486"/>
      <c r="U1803" s="487"/>
      <c r="V1803" s="486"/>
      <c r="W1803" s="487"/>
      <c r="X1803" s="486"/>
      <c r="Y1803" s="487"/>
      <c r="Z1803" s="486"/>
      <c r="AA1803" s="487"/>
    </row>
    <row r="1804" spans="2:27" x14ac:dyDescent="0.2">
      <c r="B1804" s="406"/>
      <c r="C1804" s="372"/>
      <c r="D1804" s="372"/>
      <c r="E1804" s="486"/>
      <c r="F1804" s="487"/>
      <c r="G1804" s="486"/>
      <c r="H1804" s="487"/>
      <c r="I1804" s="486"/>
      <c r="J1804" s="487"/>
      <c r="K1804" s="486"/>
      <c r="L1804" s="487"/>
      <c r="M1804" s="486"/>
      <c r="N1804" s="487"/>
      <c r="O1804" s="486"/>
      <c r="P1804" s="487"/>
      <c r="Q1804" s="486"/>
      <c r="R1804" s="487"/>
      <c r="S1804" s="486"/>
      <c r="T1804" s="487"/>
      <c r="U1804" s="486"/>
      <c r="V1804" s="487"/>
      <c r="W1804" s="486"/>
      <c r="X1804" s="487"/>
      <c r="Y1804" s="486"/>
      <c r="Z1804" s="487"/>
      <c r="AA1804" s="402"/>
    </row>
    <row r="1805" spans="2:27" x14ac:dyDescent="0.2">
      <c r="B1805" s="405"/>
      <c r="C1805" s="372"/>
      <c r="D1805" s="372"/>
      <c r="E1805" s="402"/>
      <c r="F1805" s="486"/>
      <c r="G1805" s="487"/>
      <c r="H1805" s="486"/>
      <c r="I1805" s="487"/>
      <c r="J1805" s="486"/>
      <c r="K1805" s="487"/>
      <c r="L1805" s="486"/>
      <c r="M1805" s="487"/>
      <c r="N1805" s="486"/>
      <c r="O1805" s="487"/>
      <c r="P1805" s="486"/>
      <c r="Q1805" s="487"/>
      <c r="R1805" s="486"/>
      <c r="S1805" s="487"/>
      <c r="T1805" s="486"/>
      <c r="U1805" s="487"/>
      <c r="V1805" s="486"/>
      <c r="W1805" s="487"/>
      <c r="X1805" s="486"/>
      <c r="Y1805" s="487"/>
      <c r="Z1805" s="486"/>
      <c r="AA1805" s="487"/>
    </row>
    <row r="1806" spans="2:27" x14ac:dyDescent="0.2">
      <c r="B1806" s="406"/>
      <c r="C1806" s="372"/>
      <c r="D1806" s="372"/>
      <c r="E1806" s="486"/>
      <c r="F1806" s="487"/>
      <c r="G1806" s="486"/>
      <c r="H1806" s="487"/>
      <c r="I1806" s="486"/>
      <c r="J1806" s="487"/>
      <c r="K1806" s="486"/>
      <c r="L1806" s="487"/>
      <c r="M1806" s="486"/>
      <c r="N1806" s="487"/>
      <c r="O1806" s="486"/>
      <c r="P1806" s="487"/>
      <c r="Q1806" s="486"/>
      <c r="R1806" s="487"/>
      <c r="S1806" s="486"/>
      <c r="T1806" s="487"/>
      <c r="U1806" s="486"/>
      <c r="V1806" s="487"/>
      <c r="W1806" s="486"/>
      <c r="X1806" s="487"/>
      <c r="Y1806" s="486"/>
      <c r="Z1806" s="487"/>
      <c r="AA1806" s="402"/>
    </row>
    <row r="1807" spans="2:27" x14ac:dyDescent="0.2">
      <c r="B1807" s="405"/>
      <c r="C1807" s="372"/>
      <c r="D1807" s="372"/>
      <c r="E1807" s="402"/>
      <c r="F1807" s="486"/>
      <c r="G1807" s="487"/>
      <c r="H1807" s="486"/>
      <c r="I1807" s="487"/>
      <c r="J1807" s="486"/>
      <c r="K1807" s="487"/>
      <c r="L1807" s="486"/>
      <c r="M1807" s="487"/>
      <c r="N1807" s="486"/>
      <c r="O1807" s="487"/>
      <c r="P1807" s="486"/>
      <c r="Q1807" s="487"/>
      <c r="R1807" s="486"/>
      <c r="S1807" s="487"/>
      <c r="T1807" s="486"/>
      <c r="U1807" s="487"/>
      <c r="V1807" s="486"/>
      <c r="W1807" s="487"/>
      <c r="X1807" s="486"/>
      <c r="Y1807" s="487"/>
      <c r="Z1807" s="486"/>
      <c r="AA1807" s="487"/>
    </row>
    <row r="1808" spans="2:27" x14ac:dyDescent="0.2">
      <c r="B1808" s="406"/>
      <c r="C1808" s="372"/>
      <c r="D1808" s="372"/>
      <c r="E1808" s="486"/>
      <c r="F1808" s="487"/>
      <c r="G1808" s="486"/>
      <c r="H1808" s="487"/>
      <c r="I1808" s="486"/>
      <c r="J1808" s="487"/>
      <c r="K1808" s="486"/>
      <c r="L1808" s="487"/>
      <c r="M1808" s="486"/>
      <c r="N1808" s="487"/>
      <c r="O1808" s="486"/>
      <c r="P1808" s="487"/>
      <c r="Q1808" s="486"/>
      <c r="R1808" s="487"/>
      <c r="S1808" s="486"/>
      <c r="T1808" s="487"/>
      <c r="U1808" s="486"/>
      <c r="V1808" s="487"/>
      <c r="W1808" s="486"/>
      <c r="X1808" s="487"/>
      <c r="Y1808" s="486"/>
      <c r="Z1808" s="487"/>
      <c r="AA1808" s="402"/>
    </row>
    <row r="1809" spans="2:27" x14ac:dyDescent="0.2">
      <c r="B1809" s="405"/>
      <c r="C1809" s="372"/>
      <c r="D1809" s="372"/>
      <c r="E1809" s="402"/>
      <c r="F1809" s="486"/>
      <c r="G1809" s="487"/>
      <c r="H1809" s="486"/>
      <c r="I1809" s="487"/>
      <c r="J1809" s="486"/>
      <c r="K1809" s="487"/>
      <c r="L1809" s="486"/>
      <c r="M1809" s="487"/>
      <c r="N1809" s="486"/>
      <c r="O1809" s="487"/>
      <c r="P1809" s="486"/>
      <c r="Q1809" s="487"/>
      <c r="R1809" s="486"/>
      <c r="S1809" s="487"/>
      <c r="T1809" s="486"/>
      <c r="U1809" s="487"/>
      <c r="V1809" s="486"/>
      <c r="W1809" s="487"/>
      <c r="X1809" s="486"/>
      <c r="Y1809" s="487"/>
      <c r="Z1809" s="486"/>
      <c r="AA1809" s="487"/>
    </row>
    <row r="1810" spans="2:27" x14ac:dyDescent="0.2">
      <c r="B1810" s="406"/>
      <c r="C1810" s="372"/>
      <c r="D1810" s="372"/>
      <c r="E1810" s="486"/>
      <c r="F1810" s="487"/>
      <c r="G1810" s="486"/>
      <c r="H1810" s="487"/>
      <c r="I1810" s="486"/>
      <c r="J1810" s="487"/>
      <c r="K1810" s="486"/>
      <c r="L1810" s="487"/>
      <c r="M1810" s="486"/>
      <c r="N1810" s="487"/>
      <c r="O1810" s="486"/>
      <c r="P1810" s="487"/>
      <c r="Q1810" s="486"/>
      <c r="R1810" s="487"/>
      <c r="S1810" s="486"/>
      <c r="T1810" s="487"/>
      <c r="U1810" s="486"/>
      <c r="V1810" s="487"/>
      <c r="W1810" s="486"/>
      <c r="X1810" s="487"/>
      <c r="Y1810" s="486"/>
      <c r="Z1810" s="487"/>
      <c r="AA1810" s="402"/>
    </row>
    <row r="1811" spans="2:27" x14ac:dyDescent="0.2">
      <c r="B1811" s="405"/>
      <c r="C1811" s="372"/>
      <c r="D1811" s="372"/>
      <c r="E1811" s="402"/>
      <c r="F1811" s="486"/>
      <c r="G1811" s="487"/>
      <c r="H1811" s="486"/>
      <c r="I1811" s="487"/>
      <c r="J1811" s="486"/>
      <c r="K1811" s="487"/>
      <c r="L1811" s="486"/>
      <c r="M1811" s="487"/>
      <c r="N1811" s="486"/>
      <c r="O1811" s="487"/>
      <c r="P1811" s="486"/>
      <c r="Q1811" s="487"/>
      <c r="R1811" s="486"/>
      <c r="S1811" s="487"/>
      <c r="T1811" s="486"/>
      <c r="U1811" s="487"/>
      <c r="V1811" s="486"/>
      <c r="W1811" s="487"/>
      <c r="X1811" s="486"/>
      <c r="Y1811" s="487"/>
      <c r="Z1811" s="486"/>
      <c r="AA1811" s="487"/>
    </row>
    <row r="1812" spans="2:27" x14ac:dyDescent="0.2">
      <c r="B1812" s="406"/>
      <c r="C1812" s="372"/>
      <c r="D1812" s="372"/>
      <c r="E1812" s="486"/>
      <c r="F1812" s="487"/>
      <c r="G1812" s="486"/>
      <c r="H1812" s="487"/>
      <c r="I1812" s="486"/>
      <c r="J1812" s="487"/>
      <c r="K1812" s="486"/>
      <c r="L1812" s="487"/>
      <c r="M1812" s="486"/>
      <c r="N1812" s="487"/>
      <c r="O1812" s="486"/>
      <c r="P1812" s="487"/>
      <c r="Q1812" s="486"/>
      <c r="R1812" s="487"/>
      <c r="S1812" s="486"/>
      <c r="T1812" s="487"/>
      <c r="U1812" s="486"/>
      <c r="V1812" s="487"/>
      <c r="W1812" s="486"/>
      <c r="X1812" s="487"/>
      <c r="Y1812" s="486"/>
      <c r="Z1812" s="487"/>
      <c r="AA1812" s="402"/>
    </row>
    <row r="1813" spans="2:27" x14ac:dyDescent="0.2">
      <c r="B1813" s="405"/>
      <c r="C1813" s="372"/>
      <c r="D1813" s="372"/>
      <c r="E1813" s="402"/>
      <c r="F1813" s="486"/>
      <c r="G1813" s="487"/>
      <c r="H1813" s="486"/>
      <c r="I1813" s="487"/>
      <c r="J1813" s="486"/>
      <c r="K1813" s="487"/>
      <c r="L1813" s="486"/>
      <c r="M1813" s="487"/>
      <c r="N1813" s="486"/>
      <c r="O1813" s="487"/>
      <c r="P1813" s="486"/>
      <c r="Q1813" s="487"/>
      <c r="R1813" s="486"/>
      <c r="S1813" s="487"/>
      <c r="T1813" s="486"/>
      <c r="U1813" s="487"/>
      <c r="V1813" s="486"/>
      <c r="W1813" s="487"/>
      <c r="X1813" s="486"/>
      <c r="Y1813" s="487"/>
      <c r="Z1813" s="486"/>
      <c r="AA1813" s="487"/>
    </row>
    <row r="1814" spans="2:27" x14ac:dyDescent="0.2">
      <c r="B1814" s="406"/>
      <c r="C1814" s="372"/>
      <c r="D1814" s="372"/>
      <c r="E1814" s="486"/>
      <c r="F1814" s="487"/>
      <c r="G1814" s="486"/>
      <c r="H1814" s="487"/>
      <c r="I1814" s="486"/>
      <c r="J1814" s="487"/>
      <c r="K1814" s="486"/>
      <c r="L1814" s="487"/>
      <c r="M1814" s="486"/>
      <c r="N1814" s="487"/>
      <c r="O1814" s="486"/>
      <c r="P1814" s="487"/>
      <c r="Q1814" s="486"/>
      <c r="R1814" s="487"/>
      <c r="S1814" s="486"/>
      <c r="T1814" s="487"/>
      <c r="U1814" s="486"/>
      <c r="V1814" s="487"/>
      <c r="W1814" s="486"/>
      <c r="X1814" s="487"/>
      <c r="Y1814" s="486"/>
      <c r="Z1814" s="487"/>
      <c r="AA1814" s="402"/>
    </row>
    <row r="1815" spans="2:27" x14ac:dyDescent="0.2">
      <c r="B1815" s="405"/>
      <c r="C1815" s="372"/>
      <c r="D1815" s="372"/>
      <c r="E1815" s="402"/>
      <c r="F1815" s="486"/>
      <c r="G1815" s="487"/>
      <c r="H1815" s="486"/>
      <c r="I1815" s="487"/>
      <c r="J1815" s="486"/>
      <c r="K1815" s="487"/>
      <c r="L1815" s="486"/>
      <c r="M1815" s="487"/>
      <c r="N1815" s="486"/>
      <c r="O1815" s="487"/>
      <c r="P1815" s="486"/>
      <c r="Q1815" s="487"/>
      <c r="R1815" s="486"/>
      <c r="S1815" s="487"/>
      <c r="T1815" s="486"/>
      <c r="U1815" s="487"/>
      <c r="V1815" s="486"/>
      <c r="W1815" s="487"/>
      <c r="X1815" s="486"/>
      <c r="Y1815" s="487"/>
      <c r="Z1815" s="486"/>
      <c r="AA1815" s="487"/>
    </row>
    <row r="1816" spans="2:27" x14ac:dyDescent="0.2">
      <c r="B1816" s="406"/>
      <c r="C1816" s="372"/>
      <c r="D1816" s="372"/>
      <c r="E1816" s="486"/>
      <c r="F1816" s="487"/>
      <c r="G1816" s="486"/>
      <c r="H1816" s="487"/>
      <c r="I1816" s="486"/>
      <c r="J1816" s="487"/>
      <c r="K1816" s="486"/>
      <c r="L1816" s="487"/>
      <c r="M1816" s="486"/>
      <c r="N1816" s="487"/>
      <c r="O1816" s="486"/>
      <c r="P1816" s="487"/>
      <c r="Q1816" s="486"/>
      <c r="R1816" s="487"/>
      <c r="S1816" s="486"/>
      <c r="T1816" s="487"/>
      <c r="U1816" s="486"/>
      <c r="V1816" s="487"/>
      <c r="W1816" s="486"/>
      <c r="X1816" s="487"/>
      <c r="Y1816" s="486"/>
      <c r="Z1816" s="487"/>
      <c r="AA1816" s="402"/>
    </row>
    <row r="1817" spans="2:27" x14ac:dyDescent="0.2">
      <c r="B1817" s="405"/>
      <c r="C1817" s="372"/>
      <c r="D1817" s="372"/>
      <c r="E1817" s="402"/>
      <c r="F1817" s="486"/>
      <c r="G1817" s="487"/>
      <c r="H1817" s="486"/>
      <c r="I1817" s="487"/>
      <c r="J1817" s="486"/>
      <c r="K1817" s="487"/>
      <c r="L1817" s="486"/>
      <c r="M1817" s="487"/>
      <c r="N1817" s="486"/>
      <c r="O1817" s="487"/>
      <c r="P1817" s="486"/>
      <c r="Q1817" s="487"/>
      <c r="R1817" s="486"/>
      <c r="S1817" s="487"/>
      <c r="T1817" s="486"/>
      <c r="U1817" s="487"/>
      <c r="V1817" s="486"/>
      <c r="W1817" s="487"/>
      <c r="X1817" s="486"/>
      <c r="Y1817" s="487"/>
      <c r="Z1817" s="486"/>
      <c r="AA1817" s="487"/>
    </row>
    <row r="1818" spans="2:27" x14ac:dyDescent="0.2">
      <c r="B1818" s="406"/>
      <c r="C1818" s="372"/>
      <c r="D1818" s="372"/>
      <c r="E1818" s="486"/>
      <c r="F1818" s="487"/>
      <c r="G1818" s="486"/>
      <c r="H1818" s="487"/>
      <c r="I1818" s="486"/>
      <c r="J1818" s="487"/>
      <c r="K1818" s="486"/>
      <c r="L1818" s="487"/>
      <c r="M1818" s="486"/>
      <c r="N1818" s="487"/>
      <c r="O1818" s="486"/>
      <c r="P1818" s="487"/>
      <c r="Q1818" s="486"/>
      <c r="R1818" s="487"/>
      <c r="S1818" s="486"/>
      <c r="T1818" s="487"/>
      <c r="U1818" s="486"/>
      <c r="V1818" s="487"/>
      <c r="W1818" s="486"/>
      <c r="X1818" s="487"/>
      <c r="Y1818" s="486"/>
      <c r="Z1818" s="487"/>
      <c r="AA1818" s="402"/>
    </row>
    <row r="1819" spans="2:27" x14ac:dyDescent="0.2">
      <c r="B1819" s="405"/>
      <c r="C1819" s="372"/>
      <c r="D1819" s="372"/>
      <c r="E1819" s="402"/>
      <c r="F1819" s="486"/>
      <c r="G1819" s="487"/>
      <c r="H1819" s="486"/>
      <c r="I1819" s="487"/>
      <c r="J1819" s="486"/>
      <c r="K1819" s="487"/>
      <c r="L1819" s="486"/>
      <c r="M1819" s="487"/>
      <c r="N1819" s="486"/>
      <c r="O1819" s="487"/>
      <c r="P1819" s="486"/>
      <c r="Q1819" s="487"/>
      <c r="R1819" s="486"/>
      <c r="S1819" s="487"/>
      <c r="T1819" s="486"/>
      <c r="U1819" s="487"/>
      <c r="V1819" s="486"/>
      <c r="W1819" s="487"/>
      <c r="X1819" s="486"/>
      <c r="Y1819" s="487"/>
      <c r="Z1819" s="486"/>
      <c r="AA1819" s="487"/>
    </row>
    <row r="1820" spans="2:27" x14ac:dyDescent="0.2">
      <c r="B1820" s="406"/>
      <c r="C1820" s="372"/>
      <c r="D1820" s="372"/>
      <c r="E1820" s="486"/>
      <c r="F1820" s="487"/>
      <c r="G1820" s="486"/>
      <c r="H1820" s="487"/>
      <c r="I1820" s="486"/>
      <c r="J1820" s="487"/>
      <c r="K1820" s="486"/>
      <c r="L1820" s="487"/>
      <c r="M1820" s="486"/>
      <c r="N1820" s="487"/>
      <c r="O1820" s="486"/>
      <c r="P1820" s="487"/>
      <c r="Q1820" s="486"/>
      <c r="R1820" s="487"/>
      <c r="S1820" s="486"/>
      <c r="T1820" s="487"/>
      <c r="U1820" s="486"/>
      <c r="V1820" s="487"/>
      <c r="W1820" s="486"/>
      <c r="X1820" s="487"/>
      <c r="Y1820" s="486"/>
      <c r="Z1820" s="487"/>
      <c r="AA1820" s="402"/>
    </row>
    <row r="1821" spans="2:27" x14ac:dyDescent="0.2">
      <c r="B1821" s="405"/>
      <c r="C1821" s="372"/>
      <c r="D1821" s="372"/>
      <c r="E1821" s="402"/>
      <c r="F1821" s="486"/>
      <c r="G1821" s="487"/>
      <c r="H1821" s="486"/>
      <c r="I1821" s="487"/>
      <c r="J1821" s="486"/>
      <c r="K1821" s="487"/>
      <c r="L1821" s="486"/>
      <c r="M1821" s="487"/>
      <c r="N1821" s="486"/>
      <c r="O1821" s="487"/>
      <c r="P1821" s="486"/>
      <c r="Q1821" s="487"/>
      <c r="R1821" s="486"/>
      <c r="S1821" s="487"/>
      <c r="T1821" s="486"/>
      <c r="U1821" s="487"/>
      <c r="V1821" s="486"/>
      <c r="W1821" s="487"/>
      <c r="X1821" s="486"/>
      <c r="Y1821" s="487"/>
      <c r="Z1821" s="486"/>
      <c r="AA1821" s="487"/>
    </row>
    <row r="1822" spans="2:27" x14ac:dyDescent="0.2">
      <c r="B1822" s="406"/>
      <c r="C1822" s="372"/>
      <c r="D1822" s="372"/>
      <c r="E1822" s="486"/>
      <c r="F1822" s="487"/>
      <c r="G1822" s="486"/>
      <c r="H1822" s="487"/>
      <c r="I1822" s="486"/>
      <c r="J1822" s="487"/>
      <c r="K1822" s="486"/>
      <c r="L1822" s="487"/>
      <c r="M1822" s="486"/>
      <c r="N1822" s="487"/>
      <c r="O1822" s="486"/>
      <c r="P1822" s="487"/>
      <c r="Q1822" s="486"/>
      <c r="R1822" s="487"/>
      <c r="S1822" s="486"/>
      <c r="T1822" s="487"/>
      <c r="U1822" s="486"/>
      <c r="V1822" s="487"/>
      <c r="W1822" s="486"/>
      <c r="X1822" s="487"/>
      <c r="Y1822" s="486"/>
      <c r="Z1822" s="487"/>
      <c r="AA1822" s="402"/>
    </row>
    <row r="1823" spans="2:27" x14ac:dyDescent="0.2">
      <c r="B1823" s="405"/>
      <c r="C1823" s="372"/>
      <c r="D1823" s="372"/>
      <c r="E1823" s="402"/>
      <c r="F1823" s="486"/>
      <c r="G1823" s="487"/>
      <c r="H1823" s="486"/>
      <c r="I1823" s="487"/>
      <c r="J1823" s="486"/>
      <c r="K1823" s="487"/>
      <c r="L1823" s="486"/>
      <c r="M1823" s="487"/>
      <c r="N1823" s="486"/>
      <c r="O1823" s="487"/>
      <c r="P1823" s="486"/>
      <c r="Q1823" s="487"/>
      <c r="R1823" s="486"/>
      <c r="S1823" s="487"/>
      <c r="T1823" s="486"/>
      <c r="U1823" s="487"/>
      <c r="V1823" s="486"/>
      <c r="W1823" s="487"/>
      <c r="X1823" s="486"/>
      <c r="Y1823" s="487"/>
      <c r="Z1823" s="486"/>
      <c r="AA1823" s="487"/>
    </row>
    <row r="1824" spans="2:27" x14ac:dyDescent="0.2">
      <c r="B1824" s="406"/>
      <c r="C1824" s="372"/>
      <c r="D1824" s="372"/>
      <c r="E1824" s="486"/>
      <c r="F1824" s="487"/>
      <c r="G1824" s="486"/>
      <c r="H1824" s="487"/>
      <c r="I1824" s="486"/>
      <c r="J1824" s="487"/>
      <c r="K1824" s="486"/>
      <c r="L1824" s="487"/>
      <c r="M1824" s="486"/>
      <c r="N1824" s="487"/>
      <c r="O1824" s="486"/>
      <c r="P1824" s="487"/>
      <c r="Q1824" s="486"/>
      <c r="R1824" s="487"/>
      <c r="S1824" s="486"/>
      <c r="T1824" s="487"/>
      <c r="U1824" s="486"/>
      <c r="V1824" s="487"/>
      <c r="W1824" s="486"/>
      <c r="X1824" s="487"/>
      <c r="Y1824" s="486"/>
      <c r="Z1824" s="487"/>
      <c r="AA1824" s="402"/>
    </row>
    <row r="1825" spans="2:27" x14ac:dyDescent="0.2">
      <c r="B1825" s="405"/>
      <c r="C1825" s="372"/>
      <c r="D1825" s="372"/>
      <c r="E1825" s="402"/>
      <c r="F1825" s="486"/>
      <c r="G1825" s="487"/>
      <c r="H1825" s="486"/>
      <c r="I1825" s="487"/>
      <c r="J1825" s="486"/>
      <c r="K1825" s="487"/>
      <c r="L1825" s="486"/>
      <c r="M1825" s="487"/>
      <c r="N1825" s="486"/>
      <c r="O1825" s="487"/>
      <c r="P1825" s="486"/>
      <c r="Q1825" s="487"/>
      <c r="R1825" s="486"/>
      <c r="S1825" s="487"/>
      <c r="T1825" s="486"/>
      <c r="U1825" s="487"/>
      <c r="V1825" s="486"/>
      <c r="W1825" s="487"/>
      <c r="X1825" s="486"/>
      <c r="Y1825" s="487"/>
      <c r="Z1825" s="486"/>
      <c r="AA1825" s="487"/>
    </row>
    <row r="1826" spans="2:27" x14ac:dyDescent="0.2">
      <c r="B1826" s="406"/>
      <c r="C1826" s="372"/>
      <c r="D1826" s="372"/>
      <c r="E1826" s="486"/>
      <c r="F1826" s="487"/>
      <c r="G1826" s="486"/>
      <c r="H1826" s="487"/>
      <c r="I1826" s="486"/>
      <c r="J1826" s="487"/>
      <c r="K1826" s="486"/>
      <c r="L1826" s="487"/>
      <c r="M1826" s="486"/>
      <c r="N1826" s="487"/>
      <c r="O1826" s="486"/>
      <c r="P1826" s="487"/>
      <c r="Q1826" s="486"/>
      <c r="R1826" s="487"/>
      <c r="S1826" s="486"/>
      <c r="T1826" s="487"/>
      <c r="U1826" s="486"/>
      <c r="V1826" s="487"/>
      <c r="W1826" s="486"/>
      <c r="X1826" s="487"/>
      <c r="Y1826" s="486"/>
      <c r="Z1826" s="487"/>
      <c r="AA1826" s="402"/>
    </row>
    <row r="1827" spans="2:27" x14ac:dyDescent="0.2">
      <c r="B1827" s="405"/>
      <c r="C1827" s="372"/>
      <c r="D1827" s="372"/>
      <c r="E1827" s="402"/>
      <c r="F1827" s="486"/>
      <c r="G1827" s="487"/>
      <c r="H1827" s="486"/>
      <c r="I1827" s="487"/>
      <c r="J1827" s="486"/>
      <c r="K1827" s="487"/>
      <c r="L1827" s="486"/>
      <c r="M1827" s="487"/>
      <c r="N1827" s="486"/>
      <c r="O1827" s="487"/>
      <c r="P1827" s="486"/>
      <c r="Q1827" s="487"/>
      <c r="R1827" s="486"/>
      <c r="S1827" s="487"/>
      <c r="T1827" s="486"/>
      <c r="U1827" s="487"/>
      <c r="V1827" s="486"/>
      <c r="W1827" s="487"/>
      <c r="X1827" s="486"/>
      <c r="Y1827" s="487"/>
      <c r="Z1827" s="486"/>
      <c r="AA1827" s="487"/>
    </row>
    <row r="1828" spans="2:27" x14ac:dyDescent="0.2">
      <c r="B1828" s="406"/>
      <c r="C1828" s="372"/>
      <c r="D1828" s="372"/>
      <c r="E1828" s="486"/>
      <c r="F1828" s="487"/>
      <c r="G1828" s="486"/>
      <c r="H1828" s="487"/>
      <c r="I1828" s="486"/>
      <c r="J1828" s="487"/>
      <c r="K1828" s="486"/>
      <c r="L1828" s="487"/>
      <c r="M1828" s="486"/>
      <c r="N1828" s="487"/>
      <c r="O1828" s="486"/>
      <c r="P1828" s="487"/>
      <c r="Q1828" s="486"/>
      <c r="R1828" s="487"/>
      <c r="S1828" s="486"/>
      <c r="T1828" s="487"/>
      <c r="U1828" s="486"/>
      <c r="V1828" s="487"/>
      <c r="W1828" s="486"/>
      <c r="X1828" s="487"/>
      <c r="Y1828" s="486"/>
      <c r="Z1828" s="487"/>
      <c r="AA1828" s="402"/>
    </row>
    <row r="1829" spans="2:27" x14ac:dyDescent="0.2">
      <c r="B1829" s="405"/>
      <c r="C1829" s="372"/>
      <c r="D1829" s="372"/>
      <c r="E1829" s="402"/>
      <c r="F1829" s="486"/>
      <c r="G1829" s="487"/>
      <c r="H1829" s="486"/>
      <c r="I1829" s="487"/>
      <c r="J1829" s="486"/>
      <c r="K1829" s="487"/>
      <c r="L1829" s="486"/>
      <c r="M1829" s="487"/>
      <c r="N1829" s="486"/>
      <c r="O1829" s="487"/>
      <c r="P1829" s="486"/>
      <c r="Q1829" s="487"/>
      <c r="R1829" s="486"/>
      <c r="S1829" s="487"/>
      <c r="T1829" s="486"/>
      <c r="U1829" s="487"/>
      <c r="V1829" s="486"/>
      <c r="W1829" s="487"/>
      <c r="X1829" s="486"/>
      <c r="Y1829" s="487"/>
      <c r="Z1829" s="486"/>
      <c r="AA1829" s="487"/>
    </row>
    <row r="1830" spans="2:27" x14ac:dyDescent="0.2">
      <c r="B1830" s="406"/>
      <c r="C1830" s="372"/>
      <c r="D1830" s="372"/>
      <c r="E1830" s="486"/>
      <c r="F1830" s="487"/>
      <c r="G1830" s="486"/>
      <c r="H1830" s="487"/>
      <c r="I1830" s="486"/>
      <c r="J1830" s="487"/>
      <c r="K1830" s="486"/>
      <c r="L1830" s="487"/>
      <c r="M1830" s="486"/>
      <c r="N1830" s="487"/>
      <c r="O1830" s="486"/>
      <c r="P1830" s="487"/>
      <c r="Q1830" s="486"/>
      <c r="R1830" s="487"/>
      <c r="S1830" s="486"/>
      <c r="T1830" s="487"/>
      <c r="U1830" s="486"/>
      <c r="V1830" s="487"/>
      <c r="W1830" s="486"/>
      <c r="X1830" s="487"/>
      <c r="Y1830" s="486"/>
      <c r="Z1830" s="487"/>
      <c r="AA1830" s="402"/>
    </row>
    <row r="1831" spans="2:27" x14ac:dyDescent="0.2">
      <c r="B1831" s="405"/>
      <c r="C1831" s="372"/>
      <c r="D1831" s="372"/>
      <c r="E1831" s="402"/>
      <c r="F1831" s="486"/>
      <c r="G1831" s="487"/>
      <c r="H1831" s="486"/>
      <c r="I1831" s="487"/>
      <c r="J1831" s="486"/>
      <c r="K1831" s="487"/>
      <c r="L1831" s="486"/>
      <c r="M1831" s="487"/>
      <c r="N1831" s="486"/>
      <c r="O1831" s="487"/>
      <c r="P1831" s="486"/>
      <c r="Q1831" s="487"/>
      <c r="R1831" s="486"/>
      <c r="S1831" s="487"/>
      <c r="T1831" s="486"/>
      <c r="U1831" s="487"/>
      <c r="V1831" s="486"/>
      <c r="W1831" s="487"/>
      <c r="X1831" s="486"/>
      <c r="Y1831" s="487"/>
      <c r="Z1831" s="486"/>
      <c r="AA1831" s="487"/>
    </row>
    <row r="1832" spans="2:27" x14ac:dyDescent="0.2">
      <c r="B1832" s="406"/>
      <c r="C1832" s="372"/>
      <c r="D1832" s="372"/>
      <c r="E1832" s="486"/>
      <c r="F1832" s="487"/>
      <c r="G1832" s="486"/>
      <c r="H1832" s="487"/>
      <c r="I1832" s="486"/>
      <c r="J1832" s="487"/>
      <c r="K1832" s="486"/>
      <c r="L1832" s="487"/>
      <c r="M1832" s="486"/>
      <c r="N1832" s="487"/>
      <c r="O1832" s="486"/>
      <c r="P1832" s="487"/>
      <c r="Q1832" s="486"/>
      <c r="R1832" s="487"/>
      <c r="S1832" s="486"/>
      <c r="T1832" s="487"/>
      <c r="U1832" s="486"/>
      <c r="V1832" s="487"/>
      <c r="W1832" s="486"/>
      <c r="X1832" s="487"/>
      <c r="Y1832" s="486"/>
      <c r="Z1832" s="487"/>
      <c r="AA1832" s="402"/>
    </row>
    <row r="1833" spans="2:27" x14ac:dyDescent="0.2">
      <c r="B1833" s="405"/>
      <c r="C1833" s="372"/>
      <c r="D1833" s="372"/>
      <c r="E1833" s="402"/>
      <c r="F1833" s="486"/>
      <c r="G1833" s="487"/>
      <c r="H1833" s="486"/>
      <c r="I1833" s="487"/>
      <c r="J1833" s="486"/>
      <c r="K1833" s="487"/>
      <c r="L1833" s="486"/>
      <c r="M1833" s="487"/>
      <c r="N1833" s="486"/>
      <c r="O1833" s="487"/>
      <c r="P1833" s="486"/>
      <c r="Q1833" s="487"/>
      <c r="R1833" s="486"/>
      <c r="S1833" s="487"/>
      <c r="T1833" s="486"/>
      <c r="U1833" s="487"/>
      <c r="V1833" s="486"/>
      <c r="W1833" s="487"/>
      <c r="X1833" s="486"/>
      <c r="Y1833" s="487"/>
      <c r="Z1833" s="486"/>
      <c r="AA1833" s="487"/>
    </row>
    <row r="1834" spans="2:27" x14ac:dyDescent="0.2">
      <c r="B1834" s="406"/>
      <c r="C1834" s="372"/>
      <c r="D1834" s="372"/>
      <c r="E1834" s="486"/>
      <c r="F1834" s="487"/>
      <c r="G1834" s="486"/>
      <c r="H1834" s="487"/>
      <c r="I1834" s="486"/>
      <c r="J1834" s="487"/>
      <c r="K1834" s="486"/>
      <c r="L1834" s="487"/>
      <c r="M1834" s="486"/>
      <c r="N1834" s="487"/>
      <c r="O1834" s="486"/>
      <c r="P1834" s="487"/>
      <c r="Q1834" s="486"/>
      <c r="R1834" s="487"/>
      <c r="S1834" s="486"/>
      <c r="T1834" s="487"/>
      <c r="U1834" s="486"/>
      <c r="V1834" s="487"/>
      <c r="W1834" s="486"/>
      <c r="X1834" s="487"/>
      <c r="Y1834" s="486"/>
      <c r="Z1834" s="487"/>
      <c r="AA1834" s="402"/>
    </row>
    <row r="1835" spans="2:27" x14ac:dyDescent="0.2">
      <c r="B1835" s="405"/>
      <c r="C1835" s="372"/>
      <c r="D1835" s="372"/>
      <c r="E1835" s="402"/>
      <c r="F1835" s="486"/>
      <c r="G1835" s="487"/>
      <c r="H1835" s="486"/>
      <c r="I1835" s="487"/>
      <c r="J1835" s="486"/>
      <c r="K1835" s="487"/>
      <c r="L1835" s="486"/>
      <c r="M1835" s="487"/>
      <c r="N1835" s="486"/>
      <c r="O1835" s="487"/>
      <c r="P1835" s="486"/>
      <c r="Q1835" s="487"/>
      <c r="R1835" s="486"/>
      <c r="S1835" s="487"/>
      <c r="T1835" s="486"/>
      <c r="U1835" s="487"/>
      <c r="V1835" s="486"/>
      <c r="W1835" s="487"/>
      <c r="X1835" s="486"/>
      <c r="Y1835" s="487"/>
      <c r="Z1835" s="486"/>
      <c r="AA1835" s="487"/>
    </row>
    <row r="1836" spans="2:27" x14ac:dyDescent="0.2">
      <c r="B1836" s="406"/>
      <c r="C1836" s="372"/>
      <c r="D1836" s="372"/>
      <c r="E1836" s="486"/>
      <c r="F1836" s="487"/>
      <c r="G1836" s="486"/>
      <c r="H1836" s="487"/>
      <c r="I1836" s="486"/>
      <c r="J1836" s="487"/>
      <c r="K1836" s="486"/>
      <c r="L1836" s="487"/>
      <c r="M1836" s="486"/>
      <c r="N1836" s="487"/>
      <c r="O1836" s="486"/>
      <c r="P1836" s="487"/>
      <c r="Q1836" s="486"/>
      <c r="R1836" s="487"/>
      <c r="S1836" s="486"/>
      <c r="T1836" s="487"/>
      <c r="U1836" s="486"/>
      <c r="V1836" s="487"/>
      <c r="W1836" s="486"/>
      <c r="X1836" s="487"/>
      <c r="Y1836" s="486"/>
      <c r="Z1836" s="487"/>
      <c r="AA1836" s="402"/>
    </row>
    <row r="1837" spans="2:27" x14ac:dyDescent="0.2">
      <c r="B1837" s="405"/>
      <c r="C1837" s="372"/>
      <c r="D1837" s="372"/>
      <c r="E1837" s="402"/>
      <c r="F1837" s="486"/>
      <c r="G1837" s="487"/>
      <c r="H1837" s="486"/>
      <c r="I1837" s="487"/>
      <c r="J1837" s="486"/>
      <c r="K1837" s="487"/>
      <c r="L1837" s="486"/>
      <c r="M1837" s="487"/>
      <c r="N1837" s="486"/>
      <c r="O1837" s="487"/>
      <c r="P1837" s="486"/>
      <c r="Q1837" s="487"/>
      <c r="R1837" s="486"/>
      <c r="S1837" s="487"/>
      <c r="T1837" s="486"/>
      <c r="U1837" s="487"/>
      <c r="V1837" s="486"/>
      <c r="W1837" s="487"/>
      <c r="X1837" s="486"/>
      <c r="Y1837" s="487"/>
      <c r="Z1837" s="486"/>
      <c r="AA1837" s="487"/>
    </row>
    <row r="1838" spans="2:27" x14ac:dyDescent="0.2">
      <c r="B1838" s="406"/>
      <c r="C1838" s="372"/>
      <c r="D1838" s="372"/>
      <c r="E1838" s="486"/>
      <c r="F1838" s="487"/>
      <c r="G1838" s="486"/>
      <c r="H1838" s="487"/>
      <c r="I1838" s="486"/>
      <c r="J1838" s="487"/>
      <c r="K1838" s="486"/>
      <c r="L1838" s="487"/>
      <c r="M1838" s="486"/>
      <c r="N1838" s="487"/>
      <c r="O1838" s="486"/>
      <c r="P1838" s="487"/>
      <c r="Q1838" s="486"/>
      <c r="R1838" s="487"/>
      <c r="S1838" s="486"/>
      <c r="T1838" s="487"/>
      <c r="U1838" s="486"/>
      <c r="V1838" s="487"/>
      <c r="W1838" s="486"/>
      <c r="X1838" s="487"/>
      <c r="Y1838" s="486"/>
      <c r="Z1838" s="487"/>
      <c r="AA1838" s="402"/>
    </row>
    <row r="1839" spans="2:27" x14ac:dyDescent="0.2">
      <c r="B1839" s="405"/>
      <c r="C1839" s="372"/>
      <c r="D1839" s="372"/>
      <c r="E1839" s="402"/>
      <c r="F1839" s="486"/>
      <c r="G1839" s="487"/>
      <c r="H1839" s="486"/>
      <c r="I1839" s="487"/>
      <c r="J1839" s="486"/>
      <c r="K1839" s="487"/>
      <c r="L1839" s="486"/>
      <c r="M1839" s="487"/>
      <c r="N1839" s="486"/>
      <c r="O1839" s="487"/>
      <c r="P1839" s="486"/>
      <c r="Q1839" s="487"/>
      <c r="R1839" s="486"/>
      <c r="S1839" s="487"/>
      <c r="T1839" s="486"/>
      <c r="U1839" s="487"/>
      <c r="V1839" s="486"/>
      <c r="W1839" s="487"/>
      <c r="X1839" s="486"/>
      <c r="Y1839" s="487"/>
      <c r="Z1839" s="486"/>
      <c r="AA1839" s="487"/>
    </row>
    <row r="1840" spans="2:27" x14ac:dyDescent="0.2">
      <c r="B1840" s="406"/>
      <c r="C1840" s="372"/>
      <c r="D1840" s="372"/>
      <c r="E1840" s="486"/>
      <c r="F1840" s="487"/>
      <c r="G1840" s="486"/>
      <c r="H1840" s="487"/>
      <c r="I1840" s="486"/>
      <c r="J1840" s="487"/>
      <c r="K1840" s="486"/>
      <c r="L1840" s="487"/>
      <c r="M1840" s="486"/>
      <c r="N1840" s="487"/>
      <c r="O1840" s="486"/>
      <c r="P1840" s="487"/>
      <c r="Q1840" s="486"/>
      <c r="R1840" s="487"/>
      <c r="S1840" s="486"/>
      <c r="T1840" s="487"/>
      <c r="U1840" s="486"/>
      <c r="V1840" s="487"/>
      <c r="W1840" s="486"/>
      <c r="X1840" s="487"/>
      <c r="Y1840" s="486"/>
      <c r="Z1840" s="487"/>
      <c r="AA1840" s="402"/>
    </row>
    <row r="1841" spans="2:27" x14ac:dyDescent="0.2">
      <c r="B1841" s="405"/>
      <c r="C1841" s="372"/>
      <c r="D1841" s="372"/>
      <c r="E1841" s="402"/>
      <c r="F1841" s="486"/>
      <c r="G1841" s="487"/>
      <c r="H1841" s="486"/>
      <c r="I1841" s="487"/>
      <c r="J1841" s="486"/>
      <c r="K1841" s="487"/>
      <c r="L1841" s="486"/>
      <c r="M1841" s="487"/>
      <c r="N1841" s="486"/>
      <c r="O1841" s="487"/>
      <c r="P1841" s="486"/>
      <c r="Q1841" s="487"/>
      <c r="R1841" s="486"/>
      <c r="S1841" s="487"/>
      <c r="T1841" s="486"/>
      <c r="U1841" s="487"/>
      <c r="V1841" s="486"/>
      <c r="W1841" s="487"/>
      <c r="X1841" s="486"/>
      <c r="Y1841" s="487"/>
      <c r="Z1841" s="486"/>
      <c r="AA1841" s="487"/>
    </row>
    <row r="1842" spans="2:27" x14ac:dyDescent="0.2">
      <c r="B1842" s="406"/>
      <c r="C1842" s="372"/>
      <c r="D1842" s="372"/>
      <c r="E1842" s="486"/>
      <c r="F1842" s="487"/>
      <c r="G1842" s="486"/>
      <c r="H1842" s="487"/>
      <c r="I1842" s="486"/>
      <c r="J1842" s="487"/>
      <c r="K1842" s="486"/>
      <c r="L1842" s="487"/>
      <c r="M1842" s="486"/>
      <c r="N1842" s="487"/>
      <c r="O1842" s="486"/>
      <c r="P1842" s="487"/>
      <c r="Q1842" s="486"/>
      <c r="R1842" s="487"/>
      <c r="S1842" s="486"/>
      <c r="T1842" s="487"/>
      <c r="U1842" s="486"/>
      <c r="V1842" s="487"/>
      <c r="W1842" s="486"/>
      <c r="X1842" s="487"/>
      <c r="Y1842" s="486"/>
      <c r="Z1842" s="487"/>
      <c r="AA1842" s="402"/>
    </row>
    <row r="1843" spans="2:27" x14ac:dyDescent="0.2">
      <c r="B1843" s="405"/>
      <c r="C1843" s="372"/>
      <c r="D1843" s="372"/>
      <c r="E1843" s="402"/>
      <c r="F1843" s="486"/>
      <c r="G1843" s="487"/>
      <c r="H1843" s="486"/>
      <c r="I1843" s="487"/>
      <c r="J1843" s="486"/>
      <c r="K1843" s="487"/>
      <c r="L1843" s="486"/>
      <c r="M1843" s="487"/>
      <c r="N1843" s="486"/>
      <c r="O1843" s="487"/>
      <c r="P1843" s="486"/>
      <c r="Q1843" s="487"/>
      <c r="R1843" s="486"/>
      <c r="S1843" s="487"/>
      <c r="T1843" s="486"/>
      <c r="U1843" s="487"/>
      <c r="V1843" s="486"/>
      <c r="W1843" s="487"/>
      <c r="X1843" s="486"/>
      <c r="Y1843" s="487"/>
      <c r="Z1843" s="486"/>
      <c r="AA1843" s="487"/>
    </row>
    <row r="1844" spans="2:27" x14ac:dyDescent="0.2">
      <c r="B1844" s="406"/>
      <c r="C1844" s="372"/>
      <c r="D1844" s="372"/>
      <c r="E1844" s="486"/>
      <c r="F1844" s="487"/>
      <c r="G1844" s="486"/>
      <c r="H1844" s="487"/>
      <c r="I1844" s="486"/>
      <c r="J1844" s="487"/>
      <c r="K1844" s="486"/>
      <c r="L1844" s="487"/>
      <c r="M1844" s="486"/>
      <c r="N1844" s="487"/>
      <c r="O1844" s="486"/>
      <c r="P1844" s="487"/>
      <c r="Q1844" s="486"/>
      <c r="R1844" s="487"/>
      <c r="S1844" s="486"/>
      <c r="T1844" s="487"/>
      <c r="U1844" s="486"/>
      <c r="V1844" s="487"/>
      <c r="W1844" s="486"/>
      <c r="X1844" s="487"/>
      <c r="Y1844" s="486"/>
      <c r="Z1844" s="487"/>
      <c r="AA1844" s="402"/>
    </row>
    <row r="1845" spans="2:27" x14ac:dyDescent="0.2">
      <c r="B1845" s="405"/>
      <c r="C1845" s="372"/>
      <c r="D1845" s="372"/>
      <c r="E1845" s="402"/>
      <c r="F1845" s="486"/>
      <c r="G1845" s="487"/>
      <c r="H1845" s="486"/>
      <c r="I1845" s="487"/>
      <c r="J1845" s="486"/>
      <c r="K1845" s="487"/>
      <c r="L1845" s="486"/>
      <c r="M1845" s="487"/>
      <c r="N1845" s="486"/>
      <c r="O1845" s="487"/>
      <c r="P1845" s="486"/>
      <c r="Q1845" s="487"/>
      <c r="R1845" s="486"/>
      <c r="S1845" s="487"/>
      <c r="T1845" s="486"/>
      <c r="U1845" s="487"/>
      <c r="V1845" s="486"/>
      <c r="W1845" s="487"/>
      <c r="X1845" s="486"/>
      <c r="Y1845" s="487"/>
      <c r="Z1845" s="486"/>
      <c r="AA1845" s="487"/>
    </row>
    <row r="1846" spans="2:27" x14ac:dyDescent="0.2">
      <c r="B1846" s="406"/>
      <c r="C1846" s="372"/>
      <c r="D1846" s="372"/>
      <c r="E1846" s="486"/>
      <c r="F1846" s="487"/>
      <c r="G1846" s="486"/>
      <c r="H1846" s="487"/>
      <c r="I1846" s="486"/>
      <c r="J1846" s="487"/>
      <c r="K1846" s="486"/>
      <c r="L1846" s="487"/>
      <c r="M1846" s="486"/>
      <c r="N1846" s="487"/>
      <c r="O1846" s="486"/>
      <c r="P1846" s="487"/>
      <c r="Q1846" s="486"/>
      <c r="R1846" s="487"/>
      <c r="S1846" s="486"/>
      <c r="T1846" s="487"/>
      <c r="U1846" s="486"/>
      <c r="V1846" s="487"/>
      <c r="W1846" s="486"/>
      <c r="X1846" s="487"/>
      <c r="Y1846" s="486"/>
      <c r="Z1846" s="487"/>
      <c r="AA1846" s="402"/>
    </row>
    <row r="1847" spans="2:27" x14ac:dyDescent="0.2">
      <c r="B1847" s="405"/>
      <c r="C1847" s="372"/>
      <c r="D1847" s="372"/>
      <c r="E1847" s="402"/>
      <c r="F1847" s="486"/>
      <c r="G1847" s="487"/>
      <c r="H1847" s="486"/>
      <c r="I1847" s="487"/>
      <c r="J1847" s="486"/>
      <c r="K1847" s="487"/>
      <c r="L1847" s="486"/>
      <c r="M1847" s="487"/>
      <c r="N1847" s="486"/>
      <c r="O1847" s="487"/>
      <c r="P1847" s="486"/>
      <c r="Q1847" s="487"/>
      <c r="R1847" s="486"/>
      <c r="S1847" s="487"/>
      <c r="T1847" s="486"/>
      <c r="U1847" s="487"/>
      <c r="V1847" s="486"/>
      <c r="W1847" s="487"/>
      <c r="X1847" s="486"/>
      <c r="Y1847" s="487"/>
      <c r="Z1847" s="486"/>
      <c r="AA1847" s="487"/>
    </row>
    <row r="1848" spans="2:27" x14ac:dyDescent="0.2">
      <c r="B1848" s="406"/>
      <c r="C1848" s="372"/>
      <c r="D1848" s="372"/>
      <c r="E1848" s="486"/>
      <c r="F1848" s="487"/>
      <c r="G1848" s="486"/>
      <c r="H1848" s="487"/>
      <c r="I1848" s="486"/>
      <c r="J1848" s="487"/>
      <c r="K1848" s="486"/>
      <c r="L1848" s="487"/>
      <c r="M1848" s="486"/>
      <c r="N1848" s="487"/>
      <c r="O1848" s="486"/>
      <c r="P1848" s="487"/>
      <c r="Q1848" s="486"/>
      <c r="R1848" s="487"/>
      <c r="S1848" s="486"/>
      <c r="T1848" s="487"/>
      <c r="U1848" s="486"/>
      <c r="V1848" s="487"/>
      <c r="W1848" s="486"/>
      <c r="X1848" s="487"/>
      <c r="Y1848" s="486"/>
      <c r="Z1848" s="487"/>
      <c r="AA1848" s="402"/>
    </row>
    <row r="1849" spans="2:27" x14ac:dyDescent="0.2">
      <c r="B1849" s="405"/>
      <c r="C1849" s="372"/>
      <c r="D1849" s="372"/>
      <c r="E1849" s="402"/>
      <c r="F1849" s="486"/>
      <c r="G1849" s="487"/>
      <c r="H1849" s="486"/>
      <c r="I1849" s="487"/>
      <c r="J1849" s="486"/>
      <c r="K1849" s="487"/>
      <c r="L1849" s="486"/>
      <c r="M1849" s="487"/>
      <c r="N1849" s="486"/>
      <c r="O1849" s="487"/>
      <c r="P1849" s="486"/>
      <c r="Q1849" s="487"/>
      <c r="R1849" s="486"/>
      <c r="S1849" s="487"/>
      <c r="T1849" s="486"/>
      <c r="U1849" s="487"/>
      <c r="V1849" s="486"/>
      <c r="W1849" s="487"/>
      <c r="X1849" s="486"/>
      <c r="Y1849" s="487"/>
      <c r="Z1849" s="486"/>
      <c r="AA1849" s="487"/>
    </row>
    <row r="1850" spans="2:27" x14ac:dyDescent="0.2">
      <c r="B1850" s="406"/>
      <c r="C1850" s="372"/>
      <c r="D1850" s="372"/>
      <c r="E1850" s="486"/>
      <c r="F1850" s="487"/>
      <c r="G1850" s="486"/>
      <c r="H1850" s="487"/>
      <c r="I1850" s="486"/>
      <c r="J1850" s="487"/>
      <c r="K1850" s="486"/>
      <c r="L1850" s="487"/>
      <c r="M1850" s="486"/>
      <c r="N1850" s="487"/>
      <c r="O1850" s="486"/>
      <c r="P1850" s="487"/>
      <c r="Q1850" s="486"/>
      <c r="R1850" s="487"/>
      <c r="S1850" s="486"/>
      <c r="T1850" s="487"/>
      <c r="U1850" s="486"/>
      <c r="V1850" s="487"/>
      <c r="W1850" s="486"/>
      <c r="X1850" s="487"/>
      <c r="Y1850" s="486"/>
      <c r="Z1850" s="487"/>
      <c r="AA1850" s="402"/>
    </row>
    <row r="1851" spans="2:27" x14ac:dyDescent="0.2">
      <c r="B1851" s="405"/>
      <c r="C1851" s="372"/>
      <c r="D1851" s="372"/>
      <c r="E1851" s="402"/>
      <c r="F1851" s="486"/>
      <c r="G1851" s="487"/>
      <c r="H1851" s="486"/>
      <c r="I1851" s="487"/>
      <c r="J1851" s="486"/>
      <c r="K1851" s="487"/>
      <c r="L1851" s="486"/>
      <c r="M1851" s="487"/>
      <c r="N1851" s="486"/>
      <c r="O1851" s="487"/>
      <c r="P1851" s="486"/>
      <c r="Q1851" s="487"/>
      <c r="R1851" s="486"/>
      <c r="S1851" s="487"/>
      <c r="T1851" s="486"/>
      <c r="U1851" s="487"/>
      <c r="V1851" s="486"/>
      <c r="W1851" s="487"/>
      <c r="X1851" s="486"/>
      <c r="Y1851" s="487"/>
      <c r="Z1851" s="486"/>
      <c r="AA1851" s="487"/>
    </row>
    <row r="1852" spans="2:27" x14ac:dyDescent="0.2">
      <c r="B1852" s="406"/>
      <c r="C1852" s="372"/>
      <c r="D1852" s="372"/>
      <c r="E1852" s="486"/>
      <c r="F1852" s="487"/>
      <c r="G1852" s="486"/>
      <c r="H1852" s="487"/>
      <c r="I1852" s="486"/>
      <c r="J1852" s="487"/>
      <c r="K1852" s="486"/>
      <c r="L1852" s="487"/>
      <c r="M1852" s="486"/>
      <c r="N1852" s="487"/>
      <c r="O1852" s="486"/>
      <c r="P1852" s="487"/>
      <c r="Q1852" s="486"/>
      <c r="R1852" s="487"/>
      <c r="S1852" s="486"/>
      <c r="T1852" s="487"/>
      <c r="U1852" s="486"/>
      <c r="V1852" s="487"/>
      <c r="W1852" s="486"/>
      <c r="X1852" s="487"/>
      <c r="Y1852" s="486"/>
      <c r="Z1852" s="487"/>
      <c r="AA1852" s="402"/>
    </row>
    <row r="1853" spans="2:27" x14ac:dyDescent="0.2">
      <c r="B1853" s="405"/>
      <c r="C1853" s="372"/>
      <c r="D1853" s="372"/>
      <c r="E1853" s="402"/>
      <c r="F1853" s="486"/>
      <c r="G1853" s="487"/>
      <c r="H1853" s="486"/>
      <c r="I1853" s="487"/>
      <c r="J1853" s="486"/>
      <c r="K1853" s="487"/>
      <c r="L1853" s="486"/>
      <c r="M1853" s="487"/>
      <c r="N1853" s="486"/>
      <c r="O1853" s="487"/>
      <c r="P1853" s="486"/>
      <c r="Q1853" s="487"/>
      <c r="R1853" s="486"/>
      <c r="S1853" s="487"/>
      <c r="T1853" s="486"/>
      <c r="U1853" s="487"/>
      <c r="V1853" s="486"/>
      <c r="W1853" s="487"/>
      <c r="X1853" s="486"/>
      <c r="Y1853" s="487"/>
      <c r="Z1853" s="486"/>
      <c r="AA1853" s="487"/>
    </row>
    <row r="1854" spans="2:27" x14ac:dyDescent="0.2">
      <c r="B1854" s="406"/>
      <c r="C1854" s="372"/>
      <c r="D1854" s="372"/>
      <c r="E1854" s="486"/>
      <c r="F1854" s="487"/>
      <c r="G1854" s="486"/>
      <c r="H1854" s="487"/>
      <c r="I1854" s="486"/>
      <c r="J1854" s="487"/>
      <c r="K1854" s="486"/>
      <c r="L1854" s="487"/>
      <c r="M1854" s="486"/>
      <c r="N1854" s="487"/>
      <c r="O1854" s="486"/>
      <c r="P1854" s="487"/>
      <c r="Q1854" s="486"/>
      <c r="R1854" s="487"/>
      <c r="S1854" s="486"/>
      <c r="T1854" s="487"/>
      <c r="U1854" s="486"/>
      <c r="V1854" s="487"/>
      <c r="W1854" s="486"/>
      <c r="X1854" s="487"/>
      <c r="Y1854" s="486"/>
      <c r="Z1854" s="487"/>
      <c r="AA1854" s="402"/>
    </row>
    <row r="1855" spans="2:27" x14ac:dyDescent="0.2">
      <c r="B1855" s="405"/>
      <c r="C1855" s="372"/>
      <c r="D1855" s="372"/>
      <c r="E1855" s="402"/>
      <c r="F1855" s="486"/>
      <c r="G1855" s="487"/>
      <c r="H1855" s="486"/>
      <c r="I1855" s="487"/>
      <c r="J1855" s="486"/>
      <c r="K1855" s="487"/>
      <c r="L1855" s="486"/>
      <c r="M1855" s="487"/>
      <c r="N1855" s="486"/>
      <c r="O1855" s="487"/>
      <c r="P1855" s="486"/>
      <c r="Q1855" s="487"/>
      <c r="R1855" s="486"/>
      <c r="S1855" s="487"/>
      <c r="T1855" s="486"/>
      <c r="U1855" s="487"/>
      <c r="V1855" s="486"/>
      <c r="W1855" s="487"/>
      <c r="X1855" s="486"/>
      <c r="Y1855" s="487"/>
      <c r="Z1855" s="486"/>
      <c r="AA1855" s="487"/>
    </row>
    <row r="1856" spans="2:27" x14ac:dyDescent="0.2">
      <c r="B1856" s="406"/>
      <c r="C1856" s="372"/>
      <c r="D1856" s="372"/>
      <c r="E1856" s="486"/>
      <c r="F1856" s="487"/>
      <c r="G1856" s="486"/>
      <c r="H1856" s="487"/>
      <c r="I1856" s="486"/>
      <c r="J1856" s="487"/>
      <c r="K1856" s="486"/>
      <c r="L1856" s="487"/>
      <c r="M1856" s="486"/>
      <c r="N1856" s="487"/>
      <c r="O1856" s="486"/>
      <c r="P1856" s="487"/>
      <c r="Q1856" s="486"/>
      <c r="R1856" s="487"/>
      <c r="S1856" s="486"/>
      <c r="T1856" s="487"/>
      <c r="U1856" s="486"/>
      <c r="V1856" s="487"/>
      <c r="W1856" s="486"/>
      <c r="X1856" s="487"/>
      <c r="Y1856" s="486"/>
      <c r="Z1856" s="487"/>
      <c r="AA1856" s="402"/>
    </row>
    <row r="1857" spans="2:27" x14ac:dyDescent="0.2">
      <c r="B1857" s="405"/>
      <c r="C1857" s="372"/>
      <c r="D1857" s="372"/>
      <c r="E1857" s="402"/>
      <c r="F1857" s="486"/>
      <c r="G1857" s="487"/>
      <c r="H1857" s="486"/>
      <c r="I1857" s="487"/>
      <c r="J1857" s="486"/>
      <c r="K1857" s="487"/>
      <c r="L1857" s="486"/>
      <c r="M1857" s="487"/>
      <c r="N1857" s="486"/>
      <c r="O1857" s="487"/>
      <c r="P1857" s="486"/>
      <c r="Q1857" s="487"/>
      <c r="R1857" s="486"/>
      <c r="S1857" s="487"/>
      <c r="T1857" s="486"/>
      <c r="U1857" s="487"/>
      <c r="V1857" s="486"/>
      <c r="W1857" s="487"/>
      <c r="X1857" s="486"/>
      <c r="Y1857" s="487"/>
      <c r="Z1857" s="486"/>
      <c r="AA1857" s="487"/>
    </row>
    <row r="1858" spans="2:27" x14ac:dyDescent="0.2">
      <c r="B1858" s="406"/>
      <c r="C1858" s="372"/>
      <c r="D1858" s="372"/>
      <c r="E1858" s="486"/>
      <c r="F1858" s="487"/>
      <c r="G1858" s="486"/>
      <c r="H1858" s="487"/>
      <c r="I1858" s="486"/>
      <c r="J1858" s="487"/>
      <c r="K1858" s="486"/>
      <c r="L1858" s="487"/>
      <c r="M1858" s="486"/>
      <c r="N1858" s="487"/>
      <c r="O1858" s="486"/>
      <c r="P1858" s="487"/>
      <c r="Q1858" s="486"/>
      <c r="R1858" s="487"/>
      <c r="S1858" s="486"/>
      <c r="T1858" s="487"/>
      <c r="U1858" s="486"/>
      <c r="V1858" s="487"/>
      <c r="W1858" s="486"/>
      <c r="X1858" s="487"/>
      <c r="Y1858" s="486"/>
      <c r="Z1858" s="487"/>
      <c r="AA1858" s="402"/>
    </row>
    <row r="1859" spans="2:27" x14ac:dyDescent="0.2">
      <c r="B1859" s="405"/>
      <c r="C1859" s="372"/>
      <c r="D1859" s="372"/>
      <c r="E1859" s="402"/>
      <c r="F1859" s="486"/>
      <c r="G1859" s="487"/>
      <c r="H1859" s="486"/>
      <c r="I1859" s="487"/>
      <c r="J1859" s="486"/>
      <c r="K1859" s="487"/>
      <c r="L1859" s="486"/>
      <c r="M1859" s="487"/>
      <c r="N1859" s="486"/>
      <c r="O1859" s="487"/>
      <c r="P1859" s="486"/>
      <c r="Q1859" s="487"/>
      <c r="R1859" s="486"/>
      <c r="S1859" s="487"/>
      <c r="T1859" s="486"/>
      <c r="U1859" s="487"/>
      <c r="V1859" s="486"/>
      <c r="W1859" s="487"/>
      <c r="X1859" s="486"/>
      <c r="Y1859" s="487"/>
      <c r="Z1859" s="486"/>
      <c r="AA1859" s="487"/>
    </row>
    <row r="1860" spans="2:27" x14ac:dyDescent="0.2">
      <c r="B1860" s="406"/>
      <c r="C1860" s="372"/>
      <c r="D1860" s="372"/>
      <c r="E1860" s="486"/>
      <c r="F1860" s="487"/>
      <c r="G1860" s="486"/>
      <c r="H1860" s="487"/>
      <c r="I1860" s="486"/>
      <c r="J1860" s="487"/>
      <c r="K1860" s="486"/>
      <c r="L1860" s="487"/>
      <c r="M1860" s="486"/>
      <c r="N1860" s="487"/>
      <c r="O1860" s="486"/>
      <c r="P1860" s="487"/>
      <c r="Q1860" s="486"/>
      <c r="R1860" s="487"/>
      <c r="S1860" s="486"/>
      <c r="T1860" s="487"/>
      <c r="U1860" s="486"/>
      <c r="V1860" s="487"/>
      <c r="W1860" s="486"/>
      <c r="X1860" s="487"/>
      <c r="Y1860" s="486"/>
      <c r="Z1860" s="487"/>
      <c r="AA1860" s="402"/>
    </row>
    <row r="1861" spans="2:27" x14ac:dyDescent="0.2">
      <c r="B1861" s="405"/>
      <c r="C1861" s="372"/>
      <c r="D1861" s="372"/>
      <c r="E1861" s="402"/>
      <c r="F1861" s="486"/>
      <c r="G1861" s="487"/>
      <c r="H1861" s="486"/>
      <c r="I1861" s="487"/>
      <c r="J1861" s="486"/>
      <c r="K1861" s="487"/>
      <c r="L1861" s="486"/>
      <c r="M1861" s="487"/>
      <c r="N1861" s="486"/>
      <c r="O1861" s="487"/>
      <c r="P1861" s="486"/>
      <c r="Q1861" s="487"/>
      <c r="R1861" s="486"/>
      <c r="S1861" s="487"/>
      <c r="T1861" s="486"/>
      <c r="U1861" s="487"/>
      <c r="V1861" s="486"/>
      <c r="W1861" s="487"/>
      <c r="X1861" s="486"/>
      <c r="Y1861" s="487"/>
      <c r="Z1861" s="486"/>
      <c r="AA1861" s="487"/>
    </row>
    <row r="1862" spans="2:27" x14ac:dyDescent="0.2">
      <c r="B1862" s="406"/>
      <c r="C1862" s="372"/>
      <c r="D1862" s="372"/>
      <c r="E1862" s="486"/>
      <c r="F1862" s="487"/>
      <c r="G1862" s="486"/>
      <c r="H1862" s="487"/>
      <c r="I1862" s="486"/>
      <c r="J1862" s="487"/>
      <c r="K1862" s="486"/>
      <c r="L1862" s="487"/>
      <c r="M1862" s="486"/>
      <c r="N1862" s="487"/>
      <c r="O1862" s="486"/>
      <c r="P1862" s="487"/>
      <c r="Q1862" s="486"/>
      <c r="R1862" s="487"/>
      <c r="S1862" s="486"/>
      <c r="T1862" s="487"/>
      <c r="U1862" s="486"/>
      <c r="V1862" s="487"/>
      <c r="W1862" s="486"/>
      <c r="X1862" s="487"/>
      <c r="Y1862" s="486"/>
      <c r="Z1862" s="487"/>
      <c r="AA1862" s="402"/>
    </row>
    <row r="1863" spans="2:27" x14ac:dyDescent="0.2">
      <c r="B1863" s="405"/>
      <c r="C1863" s="372"/>
      <c r="D1863" s="372"/>
      <c r="E1863" s="402"/>
      <c r="F1863" s="486"/>
      <c r="G1863" s="487"/>
      <c r="H1863" s="486"/>
      <c r="I1863" s="487"/>
      <c r="J1863" s="486"/>
      <c r="K1863" s="487"/>
      <c r="L1863" s="486"/>
      <c r="M1863" s="487"/>
      <c r="N1863" s="486"/>
      <c r="O1863" s="487"/>
      <c r="P1863" s="486"/>
      <c r="Q1863" s="487"/>
      <c r="R1863" s="486"/>
      <c r="S1863" s="487"/>
      <c r="T1863" s="486"/>
      <c r="U1863" s="487"/>
      <c r="V1863" s="486"/>
      <c r="W1863" s="487"/>
      <c r="X1863" s="486"/>
      <c r="Y1863" s="487"/>
      <c r="Z1863" s="486"/>
      <c r="AA1863" s="487"/>
    </row>
    <row r="1864" spans="2:27" x14ac:dyDescent="0.2">
      <c r="B1864" s="406"/>
      <c r="C1864" s="372"/>
      <c r="D1864" s="372"/>
      <c r="E1864" s="486"/>
      <c r="F1864" s="487"/>
      <c r="G1864" s="486"/>
      <c r="H1864" s="487"/>
      <c r="I1864" s="486"/>
      <c r="J1864" s="487"/>
      <c r="K1864" s="486"/>
      <c r="L1864" s="487"/>
      <c r="M1864" s="486"/>
      <c r="N1864" s="487"/>
      <c r="O1864" s="486"/>
      <c r="P1864" s="487"/>
      <c r="Q1864" s="486"/>
      <c r="R1864" s="487"/>
      <c r="S1864" s="486"/>
      <c r="T1864" s="487"/>
      <c r="U1864" s="486"/>
      <c r="V1864" s="487"/>
      <c r="W1864" s="486"/>
      <c r="X1864" s="487"/>
      <c r="Y1864" s="486"/>
      <c r="Z1864" s="487"/>
      <c r="AA1864" s="402"/>
    </row>
    <row r="1865" spans="2:27" x14ac:dyDescent="0.2">
      <c r="B1865" s="405"/>
      <c r="C1865" s="372"/>
      <c r="D1865" s="372"/>
      <c r="E1865" s="402"/>
      <c r="F1865" s="486"/>
      <c r="G1865" s="487"/>
      <c r="H1865" s="486"/>
      <c r="I1865" s="487"/>
      <c r="J1865" s="486"/>
      <c r="K1865" s="487"/>
      <c r="L1865" s="486"/>
      <c r="M1865" s="487"/>
      <c r="N1865" s="486"/>
      <c r="O1865" s="487"/>
      <c r="P1865" s="486"/>
      <c r="Q1865" s="487"/>
      <c r="R1865" s="486"/>
      <c r="S1865" s="487"/>
      <c r="T1865" s="486"/>
      <c r="U1865" s="487"/>
      <c r="V1865" s="486"/>
      <c r="W1865" s="487"/>
      <c r="X1865" s="486"/>
      <c r="Y1865" s="487"/>
      <c r="Z1865" s="486"/>
      <c r="AA1865" s="487"/>
    </row>
    <row r="1866" spans="2:27" x14ac:dyDescent="0.2">
      <c r="B1866" s="406"/>
      <c r="C1866" s="372"/>
      <c r="D1866" s="372"/>
      <c r="E1866" s="486"/>
      <c r="F1866" s="487"/>
      <c r="G1866" s="486"/>
      <c r="H1866" s="487"/>
      <c r="I1866" s="486"/>
      <c r="J1866" s="487"/>
      <c r="K1866" s="486"/>
      <c r="L1866" s="487"/>
      <c r="M1866" s="486"/>
      <c r="N1866" s="487"/>
      <c r="O1866" s="486"/>
      <c r="P1866" s="487"/>
      <c r="Q1866" s="486"/>
      <c r="R1866" s="487"/>
      <c r="S1866" s="486"/>
      <c r="T1866" s="487"/>
      <c r="U1866" s="486"/>
      <c r="V1866" s="487"/>
      <c r="W1866" s="486"/>
      <c r="X1866" s="487"/>
      <c r="Y1866" s="486"/>
      <c r="Z1866" s="487"/>
      <c r="AA1866" s="402"/>
    </row>
    <row r="1867" spans="2:27" x14ac:dyDescent="0.2">
      <c r="B1867" s="405"/>
      <c r="C1867" s="372"/>
      <c r="D1867" s="372"/>
      <c r="E1867" s="402"/>
      <c r="F1867" s="486"/>
      <c r="G1867" s="487"/>
      <c r="H1867" s="486"/>
      <c r="I1867" s="487"/>
      <c r="J1867" s="486"/>
      <c r="K1867" s="487"/>
      <c r="L1867" s="486"/>
      <c r="M1867" s="487"/>
      <c r="N1867" s="486"/>
      <c r="O1867" s="487"/>
      <c r="P1867" s="486"/>
      <c r="Q1867" s="487"/>
      <c r="R1867" s="486"/>
      <c r="S1867" s="487"/>
      <c r="T1867" s="486"/>
      <c r="U1867" s="487"/>
      <c r="V1867" s="486"/>
      <c r="W1867" s="487"/>
      <c r="X1867" s="486"/>
      <c r="Y1867" s="487"/>
      <c r="Z1867" s="486"/>
      <c r="AA1867" s="487"/>
    </row>
    <row r="1868" spans="2:27" x14ac:dyDescent="0.2">
      <c r="B1868" s="406"/>
      <c r="C1868" s="372"/>
      <c r="D1868" s="372"/>
      <c r="E1868" s="486"/>
      <c r="F1868" s="487"/>
      <c r="G1868" s="486"/>
      <c r="H1868" s="487"/>
      <c r="I1868" s="486"/>
      <c r="J1868" s="487"/>
      <c r="K1868" s="486"/>
      <c r="L1868" s="487"/>
      <c r="M1868" s="486"/>
      <c r="N1868" s="487"/>
      <c r="O1868" s="486"/>
      <c r="P1868" s="487"/>
      <c r="Q1868" s="486"/>
      <c r="R1868" s="487"/>
      <c r="S1868" s="486"/>
      <c r="T1868" s="487"/>
      <c r="U1868" s="486"/>
      <c r="V1868" s="487"/>
      <c r="W1868" s="486"/>
      <c r="X1868" s="487"/>
      <c r="Y1868" s="486"/>
      <c r="Z1868" s="487"/>
      <c r="AA1868" s="402"/>
    </row>
    <row r="1869" spans="2:27" x14ac:dyDescent="0.2">
      <c r="B1869" s="405"/>
      <c r="C1869" s="372"/>
      <c r="D1869" s="372"/>
      <c r="E1869" s="402"/>
      <c r="F1869" s="486"/>
      <c r="G1869" s="487"/>
      <c r="H1869" s="486"/>
      <c r="I1869" s="487"/>
      <c r="J1869" s="486"/>
      <c r="K1869" s="487"/>
      <c r="L1869" s="486"/>
      <c r="M1869" s="487"/>
      <c r="N1869" s="486"/>
      <c r="O1869" s="487"/>
      <c r="P1869" s="486"/>
      <c r="Q1869" s="487"/>
      <c r="R1869" s="486"/>
      <c r="S1869" s="487"/>
      <c r="T1869" s="486"/>
      <c r="U1869" s="487"/>
      <c r="V1869" s="486"/>
      <c r="W1869" s="487"/>
      <c r="X1869" s="486"/>
      <c r="Y1869" s="487"/>
      <c r="Z1869" s="486"/>
      <c r="AA1869" s="487"/>
    </row>
    <row r="1870" spans="2:27" x14ac:dyDescent="0.2">
      <c r="B1870" s="406"/>
      <c r="C1870" s="372"/>
      <c r="D1870" s="372"/>
      <c r="E1870" s="486"/>
      <c r="F1870" s="487"/>
      <c r="G1870" s="486"/>
      <c r="H1870" s="487"/>
      <c r="I1870" s="486"/>
      <c r="J1870" s="487"/>
      <c r="K1870" s="486"/>
      <c r="L1870" s="487"/>
      <c r="M1870" s="486"/>
      <c r="N1870" s="487"/>
      <c r="O1870" s="486"/>
      <c r="P1870" s="487"/>
      <c r="Q1870" s="486"/>
      <c r="R1870" s="487"/>
      <c r="S1870" s="486"/>
      <c r="T1870" s="487"/>
      <c r="U1870" s="486"/>
      <c r="V1870" s="487"/>
      <c r="W1870" s="486"/>
      <c r="X1870" s="487"/>
      <c r="Y1870" s="486"/>
      <c r="Z1870" s="487"/>
      <c r="AA1870" s="402"/>
    </row>
    <row r="1871" spans="2:27" x14ac:dyDescent="0.2">
      <c r="B1871" s="405"/>
      <c r="C1871" s="372"/>
      <c r="D1871" s="372"/>
      <c r="E1871" s="402"/>
      <c r="F1871" s="486"/>
      <c r="G1871" s="487"/>
      <c r="H1871" s="486"/>
      <c r="I1871" s="487"/>
      <c r="J1871" s="486"/>
      <c r="K1871" s="487"/>
      <c r="L1871" s="486"/>
      <c r="M1871" s="487"/>
      <c r="N1871" s="486"/>
      <c r="O1871" s="487"/>
      <c r="P1871" s="486"/>
      <c r="Q1871" s="487"/>
      <c r="R1871" s="486"/>
      <c r="S1871" s="487"/>
      <c r="T1871" s="486"/>
      <c r="U1871" s="487"/>
      <c r="V1871" s="486"/>
      <c r="W1871" s="487"/>
      <c r="X1871" s="486"/>
      <c r="Y1871" s="487"/>
      <c r="Z1871" s="486"/>
      <c r="AA1871" s="487"/>
    </row>
    <row r="1872" spans="2:27" x14ac:dyDescent="0.2">
      <c r="B1872" s="406"/>
      <c r="C1872" s="372"/>
      <c r="D1872" s="372"/>
      <c r="E1872" s="486"/>
      <c r="F1872" s="487"/>
      <c r="G1872" s="486"/>
      <c r="H1872" s="487"/>
      <c r="I1872" s="486"/>
      <c r="J1872" s="487"/>
      <c r="K1872" s="486"/>
      <c r="L1872" s="487"/>
      <c r="M1872" s="486"/>
      <c r="N1872" s="487"/>
      <c r="O1872" s="486"/>
      <c r="P1872" s="487"/>
      <c r="Q1872" s="486"/>
      <c r="R1872" s="487"/>
      <c r="S1872" s="486"/>
      <c r="T1872" s="487"/>
      <c r="U1872" s="486"/>
      <c r="V1872" s="487"/>
      <c r="W1872" s="486"/>
      <c r="X1872" s="487"/>
      <c r="Y1872" s="486"/>
      <c r="Z1872" s="487"/>
      <c r="AA1872" s="402"/>
    </row>
    <row r="1873" spans="2:27" x14ac:dyDescent="0.2">
      <c r="B1873" s="405"/>
      <c r="C1873" s="372"/>
      <c r="D1873" s="372"/>
      <c r="E1873" s="402"/>
      <c r="F1873" s="486"/>
      <c r="G1873" s="487"/>
      <c r="H1873" s="486"/>
      <c r="I1873" s="487"/>
      <c r="J1873" s="486"/>
      <c r="K1873" s="487"/>
      <c r="L1873" s="486"/>
      <c r="M1873" s="487"/>
      <c r="N1873" s="486"/>
      <c r="O1873" s="487"/>
      <c r="P1873" s="486"/>
      <c r="Q1873" s="487"/>
      <c r="R1873" s="486"/>
      <c r="S1873" s="487"/>
      <c r="T1873" s="486"/>
      <c r="U1873" s="487"/>
      <c r="V1873" s="486"/>
      <c r="W1873" s="487"/>
      <c r="X1873" s="486"/>
      <c r="Y1873" s="487"/>
      <c r="Z1873" s="486"/>
      <c r="AA1873" s="487"/>
    </row>
    <row r="1874" spans="2:27" x14ac:dyDescent="0.2">
      <c r="B1874" s="406"/>
      <c r="C1874" s="372"/>
      <c r="D1874" s="372"/>
      <c r="E1874" s="486"/>
      <c r="F1874" s="487"/>
      <c r="G1874" s="486"/>
      <c r="H1874" s="487"/>
      <c r="I1874" s="486"/>
      <c r="J1874" s="487"/>
      <c r="K1874" s="486"/>
      <c r="L1874" s="487"/>
      <c r="M1874" s="486"/>
      <c r="N1874" s="487"/>
      <c r="O1874" s="486"/>
      <c r="P1874" s="487"/>
      <c r="Q1874" s="486"/>
      <c r="R1874" s="487"/>
      <c r="S1874" s="486"/>
      <c r="T1874" s="487"/>
      <c r="U1874" s="486"/>
      <c r="V1874" s="487"/>
      <c r="W1874" s="486"/>
      <c r="X1874" s="487"/>
      <c r="Y1874" s="486"/>
      <c r="Z1874" s="487"/>
      <c r="AA1874" s="402"/>
    </row>
    <row r="1875" spans="2:27" x14ac:dyDescent="0.2">
      <c r="B1875" s="405"/>
      <c r="C1875" s="372"/>
      <c r="D1875" s="372"/>
      <c r="E1875" s="402"/>
      <c r="F1875" s="486"/>
      <c r="G1875" s="487"/>
      <c r="H1875" s="486"/>
      <c r="I1875" s="487"/>
      <c r="J1875" s="486"/>
      <c r="K1875" s="487"/>
      <c r="L1875" s="486"/>
      <c r="M1875" s="487"/>
      <c r="N1875" s="486"/>
      <c r="O1875" s="487"/>
      <c r="P1875" s="486"/>
      <c r="Q1875" s="487"/>
      <c r="R1875" s="486"/>
      <c r="S1875" s="487"/>
      <c r="T1875" s="486"/>
      <c r="U1875" s="487"/>
      <c r="V1875" s="486"/>
      <c r="W1875" s="487"/>
      <c r="X1875" s="486"/>
      <c r="Y1875" s="487"/>
      <c r="Z1875" s="486"/>
      <c r="AA1875" s="487"/>
    </row>
    <row r="1876" spans="2:27" x14ac:dyDescent="0.2">
      <c r="B1876" s="406"/>
      <c r="C1876" s="372"/>
      <c r="D1876" s="372"/>
      <c r="E1876" s="486"/>
      <c r="F1876" s="487"/>
      <c r="G1876" s="486"/>
      <c r="H1876" s="487"/>
      <c r="I1876" s="486"/>
      <c r="J1876" s="487"/>
      <c r="K1876" s="486"/>
      <c r="L1876" s="487"/>
      <c r="M1876" s="486"/>
      <c r="N1876" s="487"/>
      <c r="O1876" s="486"/>
      <c r="P1876" s="487"/>
      <c r="Q1876" s="486"/>
      <c r="R1876" s="487"/>
      <c r="S1876" s="486"/>
      <c r="T1876" s="487"/>
      <c r="U1876" s="486"/>
      <c r="V1876" s="487"/>
      <c r="W1876" s="486"/>
      <c r="X1876" s="487"/>
      <c r="Y1876" s="486"/>
      <c r="Z1876" s="487"/>
      <c r="AA1876" s="402"/>
    </row>
    <row r="1877" spans="2:27" x14ac:dyDescent="0.2">
      <c r="B1877" s="405"/>
      <c r="C1877" s="372"/>
      <c r="D1877" s="372"/>
      <c r="E1877" s="402"/>
      <c r="F1877" s="486"/>
      <c r="G1877" s="487"/>
      <c r="H1877" s="486"/>
      <c r="I1877" s="487"/>
      <c r="J1877" s="486"/>
      <c r="K1877" s="487"/>
      <c r="L1877" s="486"/>
      <c r="M1877" s="487"/>
      <c r="N1877" s="486"/>
      <c r="O1877" s="487"/>
      <c r="P1877" s="486"/>
      <c r="Q1877" s="487"/>
      <c r="R1877" s="486"/>
      <c r="S1877" s="487"/>
      <c r="T1877" s="486"/>
      <c r="U1877" s="487"/>
      <c r="V1877" s="486"/>
      <c r="W1877" s="487"/>
      <c r="X1877" s="486"/>
      <c r="Y1877" s="487"/>
      <c r="Z1877" s="486"/>
      <c r="AA1877" s="487"/>
    </row>
    <row r="1878" spans="2:27" x14ac:dyDescent="0.2">
      <c r="B1878" s="406"/>
      <c r="C1878" s="372"/>
      <c r="D1878" s="372"/>
      <c r="E1878" s="486"/>
      <c r="F1878" s="487"/>
      <c r="G1878" s="486"/>
      <c r="H1878" s="487"/>
      <c r="I1878" s="486"/>
      <c r="J1878" s="487"/>
      <c r="K1878" s="486"/>
      <c r="L1878" s="487"/>
      <c r="M1878" s="486"/>
      <c r="N1878" s="487"/>
      <c r="O1878" s="486"/>
      <c r="P1878" s="487"/>
      <c r="Q1878" s="486"/>
      <c r="R1878" s="487"/>
      <c r="S1878" s="486"/>
      <c r="T1878" s="487"/>
      <c r="U1878" s="486"/>
      <c r="V1878" s="487"/>
      <c r="W1878" s="486"/>
      <c r="X1878" s="487"/>
      <c r="Y1878" s="486"/>
      <c r="Z1878" s="487"/>
      <c r="AA1878" s="402"/>
    </row>
    <row r="1879" spans="2:27" x14ac:dyDescent="0.2">
      <c r="B1879" s="405"/>
      <c r="C1879" s="372"/>
      <c r="D1879" s="372"/>
      <c r="E1879" s="402"/>
      <c r="F1879" s="486"/>
      <c r="G1879" s="487"/>
      <c r="H1879" s="486"/>
      <c r="I1879" s="487"/>
      <c r="J1879" s="486"/>
      <c r="K1879" s="487"/>
      <c r="L1879" s="486"/>
      <c r="M1879" s="487"/>
      <c r="N1879" s="486"/>
      <c r="O1879" s="487"/>
      <c r="P1879" s="486"/>
      <c r="Q1879" s="487"/>
      <c r="R1879" s="486"/>
      <c r="S1879" s="487"/>
      <c r="T1879" s="486"/>
      <c r="U1879" s="487"/>
      <c r="V1879" s="486"/>
      <c r="W1879" s="487"/>
      <c r="X1879" s="486"/>
      <c r="Y1879" s="487"/>
      <c r="Z1879" s="486"/>
      <c r="AA1879" s="487"/>
    </row>
    <row r="1880" spans="2:27" x14ac:dyDescent="0.2">
      <c r="B1880" s="406"/>
      <c r="C1880" s="372"/>
      <c r="D1880" s="372"/>
      <c r="E1880" s="486"/>
      <c r="F1880" s="487"/>
      <c r="G1880" s="486"/>
      <c r="H1880" s="487"/>
      <c r="I1880" s="486"/>
      <c r="J1880" s="487"/>
      <c r="K1880" s="486"/>
      <c r="L1880" s="487"/>
      <c r="M1880" s="486"/>
      <c r="N1880" s="487"/>
      <c r="O1880" s="486"/>
      <c r="P1880" s="487"/>
      <c r="Q1880" s="486"/>
      <c r="R1880" s="487"/>
      <c r="S1880" s="486"/>
      <c r="T1880" s="487"/>
      <c r="U1880" s="486"/>
      <c r="V1880" s="487"/>
      <c r="W1880" s="486"/>
      <c r="X1880" s="487"/>
      <c r="Y1880" s="486"/>
      <c r="Z1880" s="487"/>
      <c r="AA1880" s="402"/>
    </row>
    <row r="1881" spans="2:27" x14ac:dyDescent="0.2">
      <c r="B1881" s="405"/>
      <c r="C1881" s="372"/>
      <c r="D1881" s="372"/>
      <c r="E1881" s="402"/>
      <c r="F1881" s="486"/>
      <c r="G1881" s="487"/>
      <c r="H1881" s="486"/>
      <c r="I1881" s="487"/>
      <c r="J1881" s="486"/>
      <c r="K1881" s="487"/>
      <c r="L1881" s="486"/>
      <c r="M1881" s="487"/>
      <c r="N1881" s="486"/>
      <c r="O1881" s="487"/>
      <c r="P1881" s="486"/>
      <c r="Q1881" s="487"/>
      <c r="R1881" s="486"/>
      <c r="S1881" s="487"/>
      <c r="T1881" s="486"/>
      <c r="U1881" s="487"/>
      <c r="V1881" s="486"/>
      <c r="W1881" s="487"/>
      <c r="X1881" s="486"/>
      <c r="Y1881" s="487"/>
      <c r="Z1881" s="486"/>
      <c r="AA1881" s="487"/>
    </row>
    <row r="1882" spans="2:27" x14ac:dyDescent="0.2">
      <c r="B1882" s="406"/>
      <c r="C1882" s="372"/>
      <c r="D1882" s="372"/>
      <c r="E1882" s="486"/>
      <c r="F1882" s="487"/>
      <c r="G1882" s="486"/>
      <c r="H1882" s="487"/>
      <c r="I1882" s="486"/>
      <c r="J1882" s="487"/>
      <c r="K1882" s="486"/>
      <c r="L1882" s="487"/>
      <c r="M1882" s="486"/>
      <c r="N1882" s="487"/>
      <c r="O1882" s="486"/>
      <c r="P1882" s="487"/>
      <c r="Q1882" s="486"/>
      <c r="R1882" s="487"/>
      <c r="S1882" s="486"/>
      <c r="T1882" s="487"/>
      <c r="U1882" s="486"/>
      <c r="V1882" s="487"/>
      <c r="W1882" s="486"/>
      <c r="X1882" s="487"/>
      <c r="Y1882" s="486"/>
      <c r="Z1882" s="487"/>
      <c r="AA1882" s="402"/>
    </row>
    <row r="1883" spans="2:27" x14ac:dyDescent="0.2">
      <c r="B1883" s="405"/>
      <c r="C1883" s="372"/>
      <c r="D1883" s="372"/>
      <c r="E1883" s="402"/>
      <c r="F1883" s="486"/>
      <c r="G1883" s="487"/>
      <c r="H1883" s="486"/>
      <c r="I1883" s="487"/>
      <c r="J1883" s="486"/>
      <c r="K1883" s="487"/>
      <c r="L1883" s="486"/>
      <c r="M1883" s="487"/>
      <c r="N1883" s="486"/>
      <c r="O1883" s="487"/>
      <c r="P1883" s="486"/>
      <c r="Q1883" s="487"/>
      <c r="R1883" s="486"/>
      <c r="S1883" s="487"/>
      <c r="T1883" s="486"/>
      <c r="U1883" s="487"/>
      <c r="V1883" s="486"/>
      <c r="W1883" s="487"/>
      <c r="X1883" s="486"/>
      <c r="Y1883" s="487"/>
      <c r="Z1883" s="486"/>
      <c r="AA1883" s="487"/>
    </row>
    <row r="1884" spans="2:27" x14ac:dyDescent="0.2">
      <c r="B1884" s="406"/>
      <c r="C1884" s="372"/>
      <c r="D1884" s="372"/>
      <c r="E1884" s="486"/>
      <c r="F1884" s="487"/>
      <c r="G1884" s="486"/>
      <c r="H1884" s="487"/>
      <c r="I1884" s="486"/>
      <c r="J1884" s="487"/>
      <c r="K1884" s="486"/>
      <c r="L1884" s="487"/>
      <c r="M1884" s="486"/>
      <c r="N1884" s="487"/>
      <c r="O1884" s="486"/>
      <c r="P1884" s="487"/>
      <c r="Q1884" s="486"/>
      <c r="R1884" s="487"/>
      <c r="S1884" s="486"/>
      <c r="T1884" s="487"/>
      <c r="U1884" s="486"/>
      <c r="V1884" s="487"/>
      <c r="W1884" s="486"/>
      <c r="X1884" s="487"/>
      <c r="Y1884" s="486"/>
      <c r="Z1884" s="487"/>
      <c r="AA1884" s="402"/>
    </row>
    <row r="1885" spans="2:27" x14ac:dyDescent="0.2">
      <c r="B1885" s="405"/>
      <c r="C1885" s="372"/>
      <c r="D1885" s="372"/>
      <c r="E1885" s="402"/>
      <c r="F1885" s="486"/>
      <c r="G1885" s="487"/>
      <c r="H1885" s="486"/>
      <c r="I1885" s="487"/>
      <c r="J1885" s="486"/>
      <c r="K1885" s="487"/>
      <c r="L1885" s="486"/>
      <c r="M1885" s="487"/>
      <c r="N1885" s="486"/>
      <c r="O1885" s="487"/>
      <c r="P1885" s="486"/>
      <c r="Q1885" s="487"/>
      <c r="R1885" s="486"/>
      <c r="S1885" s="487"/>
      <c r="T1885" s="486"/>
      <c r="U1885" s="487"/>
      <c r="V1885" s="486"/>
      <c r="W1885" s="487"/>
      <c r="X1885" s="486"/>
      <c r="Y1885" s="487"/>
      <c r="Z1885" s="486"/>
      <c r="AA1885" s="487"/>
    </row>
    <row r="1886" spans="2:27" x14ac:dyDescent="0.2">
      <c r="B1886" s="406"/>
      <c r="C1886" s="372"/>
      <c r="D1886" s="372"/>
      <c r="E1886" s="486"/>
      <c r="F1886" s="487"/>
      <c r="G1886" s="486"/>
      <c r="H1886" s="487"/>
      <c r="I1886" s="486"/>
      <c r="J1886" s="487"/>
      <c r="K1886" s="486"/>
      <c r="L1886" s="487"/>
      <c r="M1886" s="486"/>
      <c r="N1886" s="487"/>
      <c r="O1886" s="486"/>
      <c r="P1886" s="487"/>
      <c r="Q1886" s="486"/>
      <c r="R1886" s="487"/>
      <c r="S1886" s="486"/>
      <c r="T1886" s="487"/>
      <c r="U1886" s="486"/>
      <c r="V1886" s="487"/>
      <c r="W1886" s="486"/>
      <c r="X1886" s="487"/>
      <c r="Y1886" s="486"/>
      <c r="Z1886" s="487"/>
      <c r="AA1886" s="402"/>
    </row>
    <row r="1887" spans="2:27" x14ac:dyDescent="0.2">
      <c r="B1887" s="405"/>
      <c r="C1887" s="372"/>
      <c r="D1887" s="372"/>
      <c r="E1887" s="402"/>
      <c r="F1887" s="486"/>
      <c r="G1887" s="487"/>
      <c r="H1887" s="486"/>
      <c r="I1887" s="487"/>
      <c r="J1887" s="486"/>
      <c r="K1887" s="487"/>
      <c r="L1887" s="486"/>
      <c r="M1887" s="487"/>
      <c r="N1887" s="486"/>
      <c r="O1887" s="487"/>
      <c r="P1887" s="486"/>
      <c r="Q1887" s="487"/>
      <c r="R1887" s="486"/>
      <c r="S1887" s="487"/>
      <c r="T1887" s="486"/>
      <c r="U1887" s="487"/>
      <c r="V1887" s="486"/>
      <c r="W1887" s="487"/>
      <c r="X1887" s="486"/>
      <c r="Y1887" s="487"/>
      <c r="Z1887" s="486"/>
      <c r="AA1887" s="487"/>
    </row>
    <row r="1888" spans="2:27" x14ac:dyDescent="0.2">
      <c r="B1888" s="406"/>
      <c r="C1888" s="372"/>
      <c r="D1888" s="372"/>
      <c r="E1888" s="486"/>
      <c r="F1888" s="487"/>
      <c r="G1888" s="486"/>
      <c r="H1888" s="487"/>
      <c r="I1888" s="486"/>
      <c r="J1888" s="487"/>
      <c r="K1888" s="486"/>
      <c r="L1888" s="487"/>
      <c r="M1888" s="486"/>
      <c r="N1888" s="487"/>
      <c r="O1888" s="486"/>
      <c r="P1888" s="487"/>
      <c r="Q1888" s="486"/>
      <c r="R1888" s="487"/>
      <c r="S1888" s="486"/>
      <c r="T1888" s="487"/>
      <c r="U1888" s="486"/>
      <c r="V1888" s="487"/>
      <c r="W1888" s="486"/>
      <c r="X1888" s="487"/>
      <c r="Y1888" s="486"/>
      <c r="Z1888" s="487"/>
      <c r="AA1888" s="402"/>
    </row>
    <row r="1889" spans="2:27" x14ac:dyDescent="0.2">
      <c r="B1889" s="405"/>
      <c r="C1889" s="372"/>
      <c r="D1889" s="372"/>
      <c r="E1889" s="402"/>
      <c r="F1889" s="486"/>
      <c r="G1889" s="487"/>
      <c r="H1889" s="486"/>
      <c r="I1889" s="487"/>
      <c r="J1889" s="486"/>
      <c r="K1889" s="487"/>
      <c r="L1889" s="486"/>
      <c r="M1889" s="487"/>
      <c r="N1889" s="486"/>
      <c r="O1889" s="487"/>
      <c r="P1889" s="486"/>
      <c r="Q1889" s="487"/>
      <c r="R1889" s="486"/>
      <c r="S1889" s="487"/>
      <c r="T1889" s="486"/>
      <c r="U1889" s="487"/>
      <c r="V1889" s="486"/>
      <c r="W1889" s="487"/>
      <c r="X1889" s="486"/>
      <c r="Y1889" s="487"/>
      <c r="Z1889" s="486"/>
      <c r="AA1889" s="487"/>
    </row>
    <row r="1890" spans="2:27" x14ac:dyDescent="0.2">
      <c r="B1890" s="406"/>
      <c r="C1890" s="372"/>
      <c r="D1890" s="372"/>
      <c r="E1890" s="486"/>
      <c r="F1890" s="487"/>
      <c r="G1890" s="486"/>
      <c r="H1890" s="487"/>
      <c r="I1890" s="486"/>
      <c r="J1890" s="487"/>
      <c r="K1890" s="486"/>
      <c r="L1890" s="487"/>
      <c r="M1890" s="486"/>
      <c r="N1890" s="487"/>
      <c r="O1890" s="486"/>
      <c r="P1890" s="487"/>
      <c r="Q1890" s="486"/>
      <c r="R1890" s="487"/>
      <c r="S1890" s="486"/>
      <c r="T1890" s="487"/>
      <c r="U1890" s="486"/>
      <c r="V1890" s="487"/>
      <c r="W1890" s="486"/>
      <c r="X1890" s="487"/>
      <c r="Y1890" s="486"/>
      <c r="Z1890" s="487"/>
      <c r="AA1890" s="402"/>
    </row>
    <row r="1891" spans="2:27" x14ac:dyDescent="0.2">
      <c r="B1891" s="405"/>
      <c r="C1891" s="372"/>
      <c r="D1891" s="372"/>
      <c r="E1891" s="402"/>
      <c r="F1891" s="486"/>
      <c r="G1891" s="487"/>
      <c r="H1891" s="486"/>
      <c r="I1891" s="487"/>
      <c r="J1891" s="486"/>
      <c r="K1891" s="487"/>
      <c r="L1891" s="486"/>
      <c r="M1891" s="487"/>
      <c r="N1891" s="486"/>
      <c r="O1891" s="487"/>
      <c r="P1891" s="486"/>
      <c r="Q1891" s="487"/>
      <c r="R1891" s="486"/>
      <c r="S1891" s="487"/>
      <c r="T1891" s="486"/>
      <c r="U1891" s="487"/>
      <c r="V1891" s="486"/>
      <c r="W1891" s="487"/>
      <c r="X1891" s="486"/>
      <c r="Y1891" s="487"/>
      <c r="Z1891" s="486"/>
      <c r="AA1891" s="487"/>
    </row>
    <row r="1892" spans="2:27" x14ac:dyDescent="0.2">
      <c r="B1892" s="406"/>
      <c r="C1892" s="372"/>
      <c r="D1892" s="372"/>
      <c r="E1892" s="486"/>
      <c r="F1892" s="487"/>
      <c r="G1892" s="486"/>
      <c r="H1892" s="487"/>
      <c r="I1892" s="486"/>
      <c r="J1892" s="487"/>
      <c r="K1892" s="486"/>
      <c r="L1892" s="487"/>
      <c r="M1892" s="486"/>
      <c r="N1892" s="487"/>
      <c r="O1892" s="486"/>
      <c r="P1892" s="487"/>
      <c r="Q1892" s="486"/>
      <c r="R1892" s="487"/>
      <c r="S1892" s="486"/>
      <c r="T1892" s="487"/>
      <c r="U1892" s="486"/>
      <c r="V1892" s="487"/>
      <c r="W1892" s="486"/>
      <c r="X1892" s="487"/>
      <c r="Y1892" s="486"/>
      <c r="Z1892" s="487"/>
      <c r="AA1892" s="402"/>
    </row>
    <row r="1893" spans="2:27" x14ac:dyDescent="0.2">
      <c r="B1893" s="405"/>
      <c r="C1893" s="372"/>
      <c r="D1893" s="372"/>
      <c r="E1893" s="402"/>
      <c r="F1893" s="486"/>
      <c r="G1893" s="487"/>
      <c r="H1893" s="486"/>
      <c r="I1893" s="487"/>
      <c r="J1893" s="486"/>
      <c r="K1893" s="487"/>
      <c r="L1893" s="486"/>
      <c r="M1893" s="487"/>
      <c r="N1893" s="486"/>
      <c r="O1893" s="487"/>
      <c r="P1893" s="486"/>
      <c r="Q1893" s="487"/>
      <c r="R1893" s="486"/>
      <c r="S1893" s="487"/>
      <c r="T1893" s="486"/>
      <c r="U1893" s="487"/>
      <c r="V1893" s="486"/>
      <c r="W1893" s="487"/>
      <c r="X1893" s="486"/>
      <c r="Y1893" s="487"/>
      <c r="Z1893" s="486"/>
      <c r="AA1893" s="487"/>
    </row>
    <row r="1894" spans="2:27" x14ac:dyDescent="0.2">
      <c r="B1894" s="406"/>
      <c r="C1894" s="372"/>
      <c r="D1894" s="372"/>
      <c r="E1894" s="486"/>
      <c r="F1894" s="487"/>
      <c r="G1894" s="486"/>
      <c r="H1894" s="487"/>
      <c r="I1894" s="486"/>
      <c r="J1894" s="487"/>
      <c r="K1894" s="486"/>
      <c r="L1894" s="487"/>
      <c r="M1894" s="486"/>
      <c r="N1894" s="487"/>
      <c r="O1894" s="486"/>
      <c r="P1894" s="487"/>
      <c r="Q1894" s="486"/>
      <c r="R1894" s="487"/>
      <c r="S1894" s="486"/>
      <c r="T1894" s="487"/>
      <c r="U1894" s="486"/>
      <c r="V1894" s="487"/>
      <c r="W1894" s="486"/>
      <c r="X1894" s="487"/>
      <c r="Y1894" s="486"/>
      <c r="Z1894" s="487"/>
      <c r="AA1894" s="402"/>
    </row>
    <row r="1895" spans="2:27" x14ac:dyDescent="0.2">
      <c r="B1895" s="405"/>
      <c r="C1895" s="372"/>
      <c r="D1895" s="372"/>
      <c r="E1895" s="402"/>
      <c r="F1895" s="486"/>
      <c r="G1895" s="487"/>
      <c r="H1895" s="486"/>
      <c r="I1895" s="487"/>
      <c r="J1895" s="486"/>
      <c r="K1895" s="487"/>
      <c r="L1895" s="486"/>
      <c r="M1895" s="487"/>
      <c r="N1895" s="486"/>
      <c r="O1895" s="487"/>
      <c r="P1895" s="486"/>
      <c r="Q1895" s="487"/>
      <c r="R1895" s="486"/>
      <c r="S1895" s="487"/>
      <c r="T1895" s="486"/>
      <c r="U1895" s="487"/>
      <c r="V1895" s="486"/>
      <c r="W1895" s="487"/>
      <c r="X1895" s="486"/>
      <c r="Y1895" s="487"/>
      <c r="Z1895" s="486"/>
      <c r="AA1895" s="487"/>
    </row>
    <row r="1896" spans="2:27" x14ac:dyDescent="0.2">
      <c r="B1896" s="406"/>
      <c r="C1896" s="372"/>
      <c r="D1896" s="372"/>
      <c r="E1896" s="486"/>
      <c r="F1896" s="487"/>
      <c r="G1896" s="486"/>
      <c r="H1896" s="487"/>
      <c r="I1896" s="486"/>
      <c r="J1896" s="487"/>
      <c r="K1896" s="486"/>
      <c r="L1896" s="487"/>
      <c r="M1896" s="486"/>
      <c r="N1896" s="487"/>
      <c r="O1896" s="486"/>
      <c r="P1896" s="487"/>
      <c r="Q1896" s="486"/>
      <c r="R1896" s="487"/>
      <c r="S1896" s="486"/>
      <c r="T1896" s="487"/>
      <c r="U1896" s="486"/>
      <c r="V1896" s="487"/>
      <c r="W1896" s="486"/>
      <c r="X1896" s="487"/>
      <c r="Y1896" s="486"/>
      <c r="Z1896" s="487"/>
      <c r="AA1896" s="402"/>
    </row>
    <row r="1897" spans="2:27" x14ac:dyDescent="0.2">
      <c r="B1897" s="405"/>
      <c r="C1897" s="372"/>
      <c r="D1897" s="372"/>
      <c r="E1897" s="402"/>
      <c r="F1897" s="486"/>
      <c r="G1897" s="487"/>
      <c r="H1897" s="486"/>
      <c r="I1897" s="487"/>
      <c r="J1897" s="486"/>
      <c r="K1897" s="487"/>
      <c r="L1897" s="486"/>
      <c r="M1897" s="487"/>
      <c r="N1897" s="486"/>
      <c r="O1897" s="487"/>
      <c r="P1897" s="486"/>
      <c r="Q1897" s="487"/>
      <c r="R1897" s="486"/>
      <c r="S1897" s="487"/>
      <c r="T1897" s="486"/>
      <c r="U1897" s="487"/>
      <c r="V1897" s="486"/>
      <c r="W1897" s="487"/>
      <c r="X1897" s="486"/>
      <c r="Y1897" s="487"/>
      <c r="Z1897" s="486"/>
      <c r="AA1897" s="487"/>
    </row>
    <row r="1898" spans="2:27" x14ac:dyDescent="0.2">
      <c r="B1898" s="406"/>
      <c r="C1898" s="372"/>
      <c r="D1898" s="372"/>
      <c r="E1898" s="486"/>
      <c r="F1898" s="487"/>
      <c r="G1898" s="486"/>
      <c r="H1898" s="487"/>
      <c r="I1898" s="486"/>
      <c r="J1898" s="487"/>
      <c r="K1898" s="486"/>
      <c r="L1898" s="487"/>
      <c r="M1898" s="486"/>
      <c r="N1898" s="487"/>
      <c r="O1898" s="486"/>
      <c r="P1898" s="487"/>
      <c r="Q1898" s="486"/>
      <c r="R1898" s="487"/>
      <c r="S1898" s="486"/>
      <c r="T1898" s="487"/>
      <c r="U1898" s="486"/>
      <c r="V1898" s="487"/>
      <c r="W1898" s="486"/>
      <c r="X1898" s="487"/>
      <c r="Y1898" s="486"/>
      <c r="Z1898" s="487"/>
      <c r="AA1898" s="402"/>
    </row>
    <row r="1899" spans="2:27" x14ac:dyDescent="0.2">
      <c r="B1899" s="405"/>
      <c r="C1899" s="372"/>
      <c r="D1899" s="372"/>
      <c r="E1899" s="402"/>
      <c r="F1899" s="486"/>
      <c r="G1899" s="487"/>
      <c r="H1899" s="486"/>
      <c r="I1899" s="487"/>
      <c r="J1899" s="486"/>
      <c r="K1899" s="487"/>
      <c r="L1899" s="486"/>
      <c r="M1899" s="487"/>
      <c r="N1899" s="486"/>
      <c r="O1899" s="487"/>
      <c r="P1899" s="486"/>
      <c r="Q1899" s="487"/>
      <c r="R1899" s="486"/>
      <c r="S1899" s="487"/>
      <c r="T1899" s="486"/>
      <c r="U1899" s="487"/>
      <c r="V1899" s="486"/>
      <c r="W1899" s="487"/>
      <c r="X1899" s="486"/>
      <c r="Y1899" s="487"/>
      <c r="Z1899" s="486"/>
      <c r="AA1899" s="487"/>
    </row>
    <row r="1900" spans="2:27" x14ac:dyDescent="0.2">
      <c r="B1900" s="406"/>
      <c r="C1900" s="372"/>
      <c r="D1900" s="372"/>
      <c r="E1900" s="486"/>
      <c r="F1900" s="487"/>
      <c r="G1900" s="486"/>
      <c r="H1900" s="487"/>
      <c r="I1900" s="486"/>
      <c r="J1900" s="487"/>
      <c r="K1900" s="486"/>
      <c r="L1900" s="487"/>
      <c r="M1900" s="486"/>
      <c r="N1900" s="487"/>
      <c r="O1900" s="486"/>
      <c r="P1900" s="487"/>
      <c r="Q1900" s="486"/>
      <c r="R1900" s="487"/>
      <c r="S1900" s="486"/>
      <c r="T1900" s="487"/>
      <c r="U1900" s="486"/>
      <c r="V1900" s="487"/>
      <c r="W1900" s="486"/>
      <c r="X1900" s="487"/>
      <c r="Y1900" s="486"/>
      <c r="Z1900" s="487"/>
      <c r="AA1900" s="402"/>
    </row>
    <row r="1901" spans="2:27" x14ac:dyDescent="0.2">
      <c r="B1901" s="405"/>
      <c r="C1901" s="372"/>
      <c r="D1901" s="372"/>
      <c r="E1901" s="402"/>
      <c r="F1901" s="486"/>
      <c r="G1901" s="487"/>
      <c r="H1901" s="486"/>
      <c r="I1901" s="487"/>
      <c r="J1901" s="486"/>
      <c r="K1901" s="487"/>
      <c r="L1901" s="486"/>
      <c r="M1901" s="487"/>
      <c r="N1901" s="486"/>
      <c r="O1901" s="487"/>
      <c r="P1901" s="486"/>
      <c r="Q1901" s="487"/>
      <c r="R1901" s="486"/>
      <c r="S1901" s="487"/>
      <c r="T1901" s="486"/>
      <c r="U1901" s="487"/>
      <c r="V1901" s="486"/>
      <c r="W1901" s="487"/>
      <c r="X1901" s="486"/>
      <c r="Y1901" s="487"/>
      <c r="Z1901" s="486"/>
      <c r="AA1901" s="487"/>
    </row>
    <row r="1902" spans="2:27" x14ac:dyDescent="0.2">
      <c r="B1902" s="406"/>
      <c r="C1902" s="372"/>
      <c r="D1902" s="372"/>
      <c r="E1902" s="486"/>
      <c r="F1902" s="487"/>
      <c r="G1902" s="486"/>
      <c r="H1902" s="487"/>
      <c r="I1902" s="486"/>
      <c r="J1902" s="487"/>
      <c r="K1902" s="486"/>
      <c r="L1902" s="487"/>
      <c r="M1902" s="486"/>
      <c r="N1902" s="487"/>
      <c r="O1902" s="486"/>
      <c r="P1902" s="487"/>
      <c r="Q1902" s="486"/>
      <c r="R1902" s="487"/>
      <c r="S1902" s="486"/>
      <c r="T1902" s="487"/>
      <c r="U1902" s="486"/>
      <c r="V1902" s="487"/>
      <c r="W1902" s="486"/>
      <c r="X1902" s="487"/>
      <c r="Y1902" s="486"/>
      <c r="Z1902" s="487"/>
      <c r="AA1902" s="402"/>
    </row>
    <row r="1903" spans="2:27" x14ac:dyDescent="0.2">
      <c r="B1903" s="405"/>
      <c r="C1903" s="372"/>
      <c r="D1903" s="372"/>
      <c r="E1903" s="402"/>
      <c r="F1903" s="486"/>
      <c r="G1903" s="487"/>
      <c r="H1903" s="486"/>
      <c r="I1903" s="487"/>
      <c r="J1903" s="486"/>
      <c r="K1903" s="487"/>
      <c r="L1903" s="486"/>
      <c r="M1903" s="487"/>
      <c r="N1903" s="486"/>
      <c r="O1903" s="487"/>
      <c r="P1903" s="486"/>
      <c r="Q1903" s="487"/>
      <c r="R1903" s="486"/>
      <c r="S1903" s="487"/>
      <c r="T1903" s="486"/>
      <c r="U1903" s="487"/>
      <c r="V1903" s="486"/>
      <c r="W1903" s="487"/>
      <c r="X1903" s="486"/>
      <c r="Y1903" s="487"/>
      <c r="Z1903" s="486"/>
      <c r="AA1903" s="487"/>
    </row>
    <row r="1904" spans="2:27" x14ac:dyDescent="0.2">
      <c r="B1904" s="406"/>
      <c r="C1904" s="372"/>
      <c r="D1904" s="372"/>
      <c r="E1904" s="486"/>
      <c r="F1904" s="487"/>
      <c r="G1904" s="486"/>
      <c r="H1904" s="487"/>
      <c r="I1904" s="486"/>
      <c r="J1904" s="487"/>
      <c r="K1904" s="486"/>
      <c r="L1904" s="487"/>
      <c r="M1904" s="486"/>
      <c r="N1904" s="487"/>
      <c r="O1904" s="486"/>
      <c r="P1904" s="487"/>
      <c r="Q1904" s="486"/>
      <c r="R1904" s="487"/>
      <c r="S1904" s="486"/>
      <c r="T1904" s="487"/>
      <c r="U1904" s="486"/>
      <c r="V1904" s="487"/>
      <c r="W1904" s="486"/>
      <c r="X1904" s="487"/>
      <c r="Y1904" s="486"/>
      <c r="Z1904" s="487"/>
      <c r="AA1904" s="402"/>
    </row>
    <row r="1905" spans="2:27" x14ac:dyDescent="0.2">
      <c r="B1905" s="405"/>
      <c r="C1905" s="372"/>
      <c r="D1905" s="372"/>
      <c r="E1905" s="402"/>
      <c r="F1905" s="486"/>
      <c r="G1905" s="487"/>
      <c r="H1905" s="486"/>
      <c r="I1905" s="487"/>
      <c r="J1905" s="486"/>
      <c r="K1905" s="487"/>
      <c r="L1905" s="486"/>
      <c r="M1905" s="487"/>
      <c r="N1905" s="486"/>
      <c r="O1905" s="487"/>
      <c r="P1905" s="486"/>
      <c r="Q1905" s="487"/>
      <c r="R1905" s="486"/>
      <c r="S1905" s="487"/>
      <c r="T1905" s="486"/>
      <c r="U1905" s="487"/>
      <c r="V1905" s="486"/>
      <c r="W1905" s="487"/>
      <c r="X1905" s="486"/>
      <c r="Y1905" s="487"/>
      <c r="Z1905" s="486"/>
      <c r="AA1905" s="487"/>
    </row>
    <row r="1906" spans="2:27" x14ac:dyDescent="0.2">
      <c r="B1906" s="406"/>
      <c r="C1906" s="372"/>
      <c r="D1906" s="372"/>
      <c r="E1906" s="486"/>
      <c r="F1906" s="487"/>
      <c r="G1906" s="486"/>
      <c r="H1906" s="487"/>
      <c r="I1906" s="486"/>
      <c r="J1906" s="487"/>
      <c r="K1906" s="486"/>
      <c r="L1906" s="487"/>
      <c r="M1906" s="486"/>
      <c r="N1906" s="487"/>
      <c r="O1906" s="486"/>
      <c r="P1906" s="487"/>
      <c r="Q1906" s="486"/>
      <c r="R1906" s="487"/>
      <c r="S1906" s="486"/>
      <c r="T1906" s="487"/>
      <c r="U1906" s="486"/>
      <c r="V1906" s="487"/>
      <c r="W1906" s="486"/>
      <c r="X1906" s="487"/>
      <c r="Y1906" s="486"/>
      <c r="Z1906" s="487"/>
      <c r="AA1906" s="402"/>
    </row>
    <row r="1907" spans="2:27" x14ac:dyDescent="0.2">
      <c r="B1907" s="405"/>
      <c r="C1907" s="372"/>
      <c r="D1907" s="372"/>
      <c r="E1907" s="402"/>
      <c r="F1907" s="486"/>
      <c r="G1907" s="487"/>
      <c r="H1907" s="486"/>
      <c r="I1907" s="487"/>
      <c r="J1907" s="486"/>
      <c r="K1907" s="487"/>
      <c r="L1907" s="486"/>
      <c r="M1907" s="487"/>
      <c r="N1907" s="486"/>
      <c r="O1907" s="487"/>
      <c r="P1907" s="486"/>
      <c r="Q1907" s="487"/>
      <c r="R1907" s="486"/>
      <c r="S1907" s="487"/>
      <c r="T1907" s="486"/>
      <c r="U1907" s="487"/>
      <c r="V1907" s="486"/>
      <c r="W1907" s="487"/>
      <c r="X1907" s="486"/>
      <c r="Y1907" s="487"/>
      <c r="Z1907" s="486"/>
      <c r="AA1907" s="487"/>
    </row>
    <row r="1908" spans="2:27" x14ac:dyDescent="0.2">
      <c r="B1908" s="406"/>
      <c r="C1908" s="372"/>
      <c r="D1908" s="372"/>
      <c r="E1908" s="486"/>
      <c r="F1908" s="487"/>
      <c r="G1908" s="486"/>
      <c r="H1908" s="487"/>
      <c r="I1908" s="486"/>
      <c r="J1908" s="487"/>
      <c r="K1908" s="486"/>
      <c r="L1908" s="487"/>
      <c r="M1908" s="486"/>
      <c r="N1908" s="487"/>
      <c r="O1908" s="486"/>
      <c r="P1908" s="487"/>
      <c r="Q1908" s="486"/>
      <c r="R1908" s="487"/>
      <c r="S1908" s="486"/>
      <c r="T1908" s="487"/>
      <c r="U1908" s="486"/>
      <c r="V1908" s="487"/>
      <c r="W1908" s="486"/>
      <c r="X1908" s="487"/>
      <c r="Y1908" s="486"/>
      <c r="Z1908" s="487"/>
      <c r="AA1908" s="402"/>
    </row>
    <row r="1909" spans="2:27" x14ac:dyDescent="0.2">
      <c r="B1909" s="405"/>
      <c r="C1909" s="372"/>
      <c r="D1909" s="372"/>
      <c r="E1909" s="402"/>
      <c r="F1909" s="486"/>
      <c r="G1909" s="487"/>
      <c r="H1909" s="486"/>
      <c r="I1909" s="487"/>
      <c r="J1909" s="486"/>
      <c r="K1909" s="487"/>
      <c r="L1909" s="486"/>
      <c r="M1909" s="487"/>
      <c r="N1909" s="486"/>
      <c r="O1909" s="487"/>
      <c r="P1909" s="486"/>
      <c r="Q1909" s="487"/>
      <c r="R1909" s="486"/>
      <c r="S1909" s="487"/>
      <c r="T1909" s="486"/>
      <c r="U1909" s="487"/>
      <c r="V1909" s="486"/>
      <c r="W1909" s="487"/>
      <c r="X1909" s="486"/>
      <c r="Y1909" s="487"/>
      <c r="Z1909" s="486"/>
      <c r="AA1909" s="487"/>
    </row>
    <row r="1910" spans="2:27" x14ac:dyDescent="0.2">
      <c r="B1910" s="406"/>
      <c r="C1910" s="372"/>
      <c r="D1910" s="372"/>
      <c r="E1910" s="486"/>
      <c r="F1910" s="487"/>
      <c r="G1910" s="486"/>
      <c r="H1910" s="487"/>
      <c r="I1910" s="486"/>
      <c r="J1910" s="487"/>
      <c r="K1910" s="486"/>
      <c r="L1910" s="487"/>
      <c r="M1910" s="486"/>
      <c r="N1910" s="487"/>
      <c r="O1910" s="486"/>
      <c r="P1910" s="487"/>
      <c r="Q1910" s="486"/>
      <c r="R1910" s="487"/>
      <c r="S1910" s="486"/>
      <c r="T1910" s="487"/>
      <c r="U1910" s="486"/>
      <c r="V1910" s="487"/>
      <c r="W1910" s="486"/>
      <c r="X1910" s="487"/>
      <c r="Y1910" s="486"/>
      <c r="Z1910" s="487"/>
      <c r="AA1910" s="402"/>
    </row>
    <row r="1911" spans="2:27" x14ac:dyDescent="0.2">
      <c r="B1911" s="405"/>
      <c r="C1911" s="372"/>
      <c r="D1911" s="372"/>
      <c r="E1911" s="402"/>
      <c r="F1911" s="486"/>
      <c r="G1911" s="487"/>
      <c r="H1911" s="486"/>
      <c r="I1911" s="487"/>
      <c r="J1911" s="486"/>
      <c r="K1911" s="487"/>
      <c r="L1911" s="486"/>
      <c r="M1911" s="487"/>
      <c r="N1911" s="486"/>
      <c r="O1911" s="487"/>
      <c r="P1911" s="486"/>
      <c r="Q1911" s="487"/>
      <c r="R1911" s="486"/>
      <c r="S1911" s="487"/>
      <c r="T1911" s="486"/>
      <c r="U1911" s="487"/>
      <c r="V1911" s="486"/>
      <c r="W1911" s="487"/>
      <c r="X1911" s="486"/>
      <c r="Y1911" s="487"/>
      <c r="Z1911" s="486"/>
      <c r="AA1911" s="487"/>
    </row>
    <row r="1912" spans="2:27" x14ac:dyDescent="0.2">
      <c r="B1912" s="406"/>
      <c r="C1912" s="372"/>
      <c r="D1912" s="372"/>
      <c r="E1912" s="486"/>
      <c r="F1912" s="487"/>
      <c r="G1912" s="486"/>
      <c r="H1912" s="487"/>
      <c r="I1912" s="486"/>
      <c r="J1912" s="487"/>
      <c r="K1912" s="486"/>
      <c r="L1912" s="487"/>
      <c r="M1912" s="486"/>
      <c r="N1912" s="487"/>
      <c r="O1912" s="486"/>
      <c r="P1912" s="487"/>
      <c r="Q1912" s="486"/>
      <c r="R1912" s="487"/>
      <c r="S1912" s="486"/>
      <c r="T1912" s="487"/>
      <c r="U1912" s="486"/>
      <c r="V1912" s="487"/>
      <c r="W1912" s="486"/>
      <c r="X1912" s="487"/>
      <c r="Y1912" s="486"/>
      <c r="Z1912" s="487"/>
      <c r="AA1912" s="402"/>
    </row>
    <row r="1913" spans="2:27" x14ac:dyDescent="0.2">
      <c r="B1913" s="405"/>
      <c r="C1913" s="372"/>
      <c r="D1913" s="372"/>
      <c r="E1913" s="402"/>
      <c r="F1913" s="486"/>
      <c r="G1913" s="487"/>
      <c r="H1913" s="486"/>
      <c r="I1913" s="487"/>
      <c r="J1913" s="486"/>
      <c r="K1913" s="487"/>
      <c r="L1913" s="486"/>
      <c r="M1913" s="487"/>
      <c r="N1913" s="486"/>
      <c r="O1913" s="487"/>
      <c r="P1913" s="486"/>
      <c r="Q1913" s="487"/>
      <c r="R1913" s="486"/>
      <c r="S1913" s="487"/>
      <c r="T1913" s="486"/>
      <c r="U1913" s="487"/>
      <c r="V1913" s="486"/>
      <c r="W1913" s="487"/>
      <c r="X1913" s="486"/>
      <c r="Y1913" s="487"/>
      <c r="Z1913" s="486"/>
      <c r="AA1913" s="487"/>
    </row>
    <row r="1914" spans="2:27" x14ac:dyDescent="0.2">
      <c r="B1914" s="406"/>
      <c r="C1914" s="372"/>
      <c r="D1914" s="372"/>
      <c r="E1914" s="486"/>
      <c r="F1914" s="487"/>
      <c r="G1914" s="486"/>
      <c r="H1914" s="487"/>
      <c r="I1914" s="486"/>
      <c r="J1914" s="487"/>
      <c r="K1914" s="486"/>
      <c r="L1914" s="487"/>
      <c r="M1914" s="486"/>
      <c r="N1914" s="487"/>
      <c r="O1914" s="486"/>
      <c r="P1914" s="487"/>
      <c r="Q1914" s="486"/>
      <c r="R1914" s="487"/>
      <c r="S1914" s="486"/>
      <c r="T1914" s="487"/>
      <c r="U1914" s="486"/>
      <c r="V1914" s="487"/>
      <c r="W1914" s="486"/>
      <c r="X1914" s="487"/>
      <c r="Y1914" s="486"/>
      <c r="Z1914" s="487"/>
      <c r="AA1914" s="402"/>
    </row>
    <row r="1915" spans="2:27" x14ac:dyDescent="0.2">
      <c r="B1915" s="405"/>
      <c r="C1915" s="372"/>
      <c r="D1915" s="372"/>
      <c r="E1915" s="402"/>
      <c r="F1915" s="486"/>
      <c r="G1915" s="487"/>
      <c r="H1915" s="486"/>
      <c r="I1915" s="487"/>
      <c r="J1915" s="486"/>
      <c r="K1915" s="487"/>
      <c r="L1915" s="486"/>
      <c r="M1915" s="487"/>
      <c r="N1915" s="486"/>
      <c r="O1915" s="487"/>
      <c r="P1915" s="486"/>
      <c r="Q1915" s="487"/>
      <c r="R1915" s="486"/>
      <c r="S1915" s="487"/>
      <c r="T1915" s="486"/>
      <c r="U1915" s="487"/>
      <c r="V1915" s="486"/>
      <c r="W1915" s="487"/>
      <c r="X1915" s="486"/>
      <c r="Y1915" s="487"/>
      <c r="Z1915" s="486"/>
      <c r="AA1915" s="487"/>
    </row>
    <row r="1916" spans="2:27" x14ac:dyDescent="0.2">
      <c r="B1916" s="406"/>
      <c r="C1916" s="372"/>
      <c r="D1916" s="372"/>
      <c r="E1916" s="486"/>
      <c r="F1916" s="487"/>
      <c r="G1916" s="486"/>
      <c r="H1916" s="487"/>
      <c r="I1916" s="486"/>
      <c r="J1916" s="487"/>
      <c r="K1916" s="486"/>
      <c r="L1916" s="487"/>
      <c r="M1916" s="486"/>
      <c r="N1916" s="487"/>
      <c r="O1916" s="486"/>
      <c r="P1916" s="487"/>
      <c r="Q1916" s="486"/>
      <c r="R1916" s="487"/>
      <c r="S1916" s="486"/>
      <c r="T1916" s="487"/>
      <c r="U1916" s="486"/>
      <c r="V1916" s="487"/>
      <c r="W1916" s="486"/>
      <c r="X1916" s="487"/>
      <c r="Y1916" s="486"/>
      <c r="Z1916" s="487"/>
      <c r="AA1916" s="402"/>
    </row>
    <row r="1917" spans="2:27" x14ac:dyDescent="0.2">
      <c r="B1917" s="405"/>
      <c r="C1917" s="372"/>
      <c r="D1917" s="372"/>
      <c r="E1917" s="402"/>
      <c r="F1917" s="486"/>
      <c r="G1917" s="487"/>
      <c r="H1917" s="486"/>
      <c r="I1917" s="487"/>
      <c r="J1917" s="486"/>
      <c r="K1917" s="487"/>
      <c r="L1917" s="486"/>
      <c r="M1917" s="487"/>
      <c r="N1917" s="486"/>
      <c r="O1917" s="487"/>
      <c r="P1917" s="486"/>
      <c r="Q1917" s="487"/>
      <c r="R1917" s="486"/>
      <c r="S1917" s="487"/>
      <c r="T1917" s="486"/>
      <c r="U1917" s="487"/>
      <c r="V1917" s="486"/>
      <c r="W1917" s="487"/>
      <c r="X1917" s="486"/>
      <c r="Y1917" s="487"/>
      <c r="Z1917" s="486"/>
      <c r="AA1917" s="487"/>
    </row>
    <row r="1918" spans="2:27" x14ac:dyDescent="0.2">
      <c r="B1918" s="406"/>
      <c r="C1918" s="372"/>
      <c r="D1918" s="372"/>
      <c r="E1918" s="486"/>
      <c r="F1918" s="487"/>
      <c r="G1918" s="486"/>
      <c r="H1918" s="487"/>
      <c r="I1918" s="486"/>
      <c r="J1918" s="487"/>
      <c r="K1918" s="486"/>
      <c r="L1918" s="487"/>
      <c r="M1918" s="486"/>
      <c r="N1918" s="487"/>
      <c r="O1918" s="486"/>
      <c r="P1918" s="487"/>
      <c r="Q1918" s="486"/>
      <c r="R1918" s="487"/>
      <c r="S1918" s="486"/>
      <c r="T1918" s="487"/>
      <c r="U1918" s="486"/>
      <c r="V1918" s="487"/>
      <c r="W1918" s="486"/>
      <c r="X1918" s="487"/>
      <c r="Y1918" s="486"/>
      <c r="Z1918" s="487"/>
      <c r="AA1918" s="402"/>
    </row>
    <row r="1919" spans="2:27" x14ac:dyDescent="0.2">
      <c r="B1919" s="405"/>
      <c r="C1919" s="372"/>
      <c r="D1919" s="372"/>
      <c r="E1919" s="402"/>
      <c r="F1919" s="486"/>
      <c r="G1919" s="487"/>
      <c r="H1919" s="486"/>
      <c r="I1919" s="487"/>
      <c r="J1919" s="486"/>
      <c r="K1919" s="487"/>
      <c r="L1919" s="486"/>
      <c r="M1919" s="487"/>
      <c r="N1919" s="486"/>
      <c r="O1919" s="487"/>
      <c r="P1919" s="486"/>
      <c r="Q1919" s="487"/>
      <c r="R1919" s="486"/>
      <c r="S1919" s="487"/>
      <c r="T1919" s="486"/>
      <c r="U1919" s="487"/>
      <c r="V1919" s="486"/>
      <c r="W1919" s="487"/>
      <c r="X1919" s="486"/>
      <c r="Y1919" s="487"/>
      <c r="Z1919" s="486"/>
      <c r="AA1919" s="487"/>
    </row>
    <row r="1920" spans="2:27" x14ac:dyDescent="0.2">
      <c r="B1920" s="406"/>
      <c r="C1920" s="372"/>
      <c r="D1920" s="372"/>
      <c r="E1920" s="486"/>
      <c r="F1920" s="487"/>
      <c r="G1920" s="486"/>
      <c r="H1920" s="487"/>
      <c r="I1920" s="486"/>
      <c r="J1920" s="487"/>
      <c r="K1920" s="486"/>
      <c r="L1920" s="487"/>
      <c r="M1920" s="486"/>
      <c r="N1920" s="487"/>
      <c r="O1920" s="486"/>
      <c r="P1920" s="487"/>
      <c r="Q1920" s="486"/>
      <c r="R1920" s="487"/>
      <c r="S1920" s="486"/>
      <c r="T1920" s="487"/>
      <c r="U1920" s="486"/>
      <c r="V1920" s="487"/>
      <c r="W1920" s="486"/>
      <c r="X1920" s="487"/>
      <c r="Y1920" s="486"/>
      <c r="Z1920" s="487"/>
      <c r="AA1920" s="402"/>
    </row>
    <row r="1921" spans="2:27" x14ac:dyDescent="0.2">
      <c r="B1921" s="405"/>
      <c r="C1921" s="372"/>
      <c r="D1921" s="372"/>
      <c r="E1921" s="402"/>
      <c r="F1921" s="486"/>
      <c r="G1921" s="487"/>
      <c r="H1921" s="486"/>
      <c r="I1921" s="487"/>
      <c r="J1921" s="486"/>
      <c r="K1921" s="487"/>
      <c r="L1921" s="486"/>
      <c r="M1921" s="487"/>
      <c r="N1921" s="486"/>
      <c r="O1921" s="487"/>
      <c r="P1921" s="486"/>
      <c r="Q1921" s="487"/>
      <c r="R1921" s="486"/>
      <c r="S1921" s="487"/>
      <c r="T1921" s="486"/>
      <c r="U1921" s="487"/>
      <c r="V1921" s="486"/>
      <c r="W1921" s="487"/>
      <c r="X1921" s="486"/>
      <c r="Y1921" s="487"/>
      <c r="Z1921" s="486"/>
      <c r="AA1921" s="487"/>
    </row>
    <row r="1922" spans="2:27" x14ac:dyDescent="0.2">
      <c r="B1922" s="406"/>
      <c r="C1922" s="372"/>
      <c r="D1922" s="372"/>
      <c r="E1922" s="486"/>
      <c r="F1922" s="487"/>
      <c r="G1922" s="486"/>
      <c r="H1922" s="487"/>
      <c r="I1922" s="486"/>
      <c r="J1922" s="487"/>
      <c r="K1922" s="486"/>
      <c r="L1922" s="487"/>
      <c r="M1922" s="486"/>
      <c r="N1922" s="487"/>
      <c r="O1922" s="486"/>
      <c r="P1922" s="487"/>
      <c r="Q1922" s="486"/>
      <c r="R1922" s="487"/>
      <c r="S1922" s="486"/>
      <c r="T1922" s="487"/>
      <c r="U1922" s="486"/>
      <c r="V1922" s="487"/>
      <c r="W1922" s="486"/>
      <c r="X1922" s="487"/>
      <c r="Y1922" s="486"/>
      <c r="Z1922" s="487"/>
      <c r="AA1922" s="402"/>
    </row>
    <row r="1923" spans="2:27" x14ac:dyDescent="0.2">
      <c r="B1923" s="405"/>
      <c r="C1923" s="372"/>
      <c r="D1923" s="372"/>
      <c r="E1923" s="402"/>
      <c r="F1923" s="486"/>
      <c r="G1923" s="487"/>
      <c r="H1923" s="486"/>
      <c r="I1923" s="487"/>
      <c r="J1923" s="486"/>
      <c r="K1923" s="487"/>
      <c r="L1923" s="486"/>
      <c r="M1923" s="487"/>
      <c r="N1923" s="486"/>
      <c r="O1923" s="487"/>
      <c r="P1923" s="486"/>
      <c r="Q1923" s="487"/>
      <c r="R1923" s="486"/>
      <c r="S1923" s="487"/>
      <c r="T1923" s="486"/>
      <c r="U1923" s="487"/>
      <c r="V1923" s="486"/>
      <c r="W1923" s="487"/>
      <c r="X1923" s="486"/>
      <c r="Y1923" s="487"/>
      <c r="Z1923" s="486"/>
      <c r="AA1923" s="487"/>
    </row>
    <row r="1924" spans="2:27" x14ac:dyDescent="0.2">
      <c r="B1924" s="406"/>
      <c r="C1924" s="372"/>
      <c r="D1924" s="372"/>
      <c r="E1924" s="486"/>
      <c r="F1924" s="487"/>
      <c r="G1924" s="486"/>
      <c r="H1924" s="487"/>
      <c r="I1924" s="486"/>
      <c r="J1924" s="487"/>
      <c r="K1924" s="486"/>
      <c r="L1924" s="487"/>
      <c r="M1924" s="486"/>
      <c r="N1924" s="487"/>
      <c r="O1924" s="486"/>
      <c r="P1924" s="487"/>
      <c r="Q1924" s="486"/>
      <c r="R1924" s="487"/>
      <c r="S1924" s="486"/>
      <c r="T1924" s="487"/>
      <c r="U1924" s="486"/>
      <c r="V1924" s="487"/>
      <c r="W1924" s="486"/>
      <c r="X1924" s="487"/>
      <c r="Y1924" s="486"/>
      <c r="Z1924" s="487"/>
      <c r="AA1924" s="402"/>
    </row>
    <row r="1925" spans="2:27" x14ac:dyDescent="0.2">
      <c r="B1925" s="405"/>
      <c r="C1925" s="372"/>
      <c r="D1925" s="372"/>
      <c r="E1925" s="402"/>
      <c r="F1925" s="486"/>
      <c r="G1925" s="487"/>
      <c r="H1925" s="486"/>
      <c r="I1925" s="487"/>
      <c r="J1925" s="486"/>
      <c r="K1925" s="487"/>
      <c r="L1925" s="486"/>
      <c r="M1925" s="487"/>
      <c r="N1925" s="486"/>
      <c r="O1925" s="487"/>
      <c r="P1925" s="486"/>
      <c r="Q1925" s="487"/>
      <c r="R1925" s="486"/>
      <c r="S1925" s="487"/>
      <c r="T1925" s="486"/>
      <c r="U1925" s="487"/>
      <c r="V1925" s="486"/>
      <c r="W1925" s="487"/>
      <c r="X1925" s="486"/>
      <c r="Y1925" s="487"/>
      <c r="Z1925" s="486"/>
      <c r="AA1925" s="487"/>
    </row>
    <row r="1926" spans="2:27" x14ac:dyDescent="0.2">
      <c r="B1926" s="406"/>
      <c r="C1926" s="372"/>
      <c r="D1926" s="372"/>
      <c r="E1926" s="486"/>
      <c r="F1926" s="487"/>
      <c r="G1926" s="486"/>
      <c r="H1926" s="487"/>
      <c r="I1926" s="486"/>
      <c r="J1926" s="487"/>
      <c r="K1926" s="486"/>
      <c r="L1926" s="487"/>
      <c r="M1926" s="486"/>
      <c r="N1926" s="487"/>
      <c r="O1926" s="486"/>
      <c r="P1926" s="487"/>
      <c r="Q1926" s="486"/>
      <c r="R1926" s="487"/>
      <c r="S1926" s="486"/>
      <c r="T1926" s="487"/>
      <c r="U1926" s="486"/>
      <c r="V1926" s="487"/>
      <c r="W1926" s="486"/>
      <c r="X1926" s="487"/>
      <c r="Y1926" s="486"/>
      <c r="Z1926" s="487"/>
      <c r="AA1926" s="402"/>
    </row>
    <row r="1927" spans="2:27" x14ac:dyDescent="0.2">
      <c r="B1927" s="405"/>
      <c r="C1927" s="372"/>
      <c r="D1927" s="372"/>
      <c r="E1927" s="402"/>
      <c r="F1927" s="486"/>
      <c r="G1927" s="487"/>
      <c r="H1927" s="486"/>
      <c r="I1927" s="487"/>
      <c r="J1927" s="486"/>
      <c r="K1927" s="487"/>
      <c r="L1927" s="486"/>
      <c r="M1927" s="487"/>
      <c r="N1927" s="486"/>
      <c r="O1927" s="487"/>
      <c r="P1927" s="486"/>
      <c r="Q1927" s="487"/>
      <c r="R1927" s="486"/>
      <c r="S1927" s="487"/>
      <c r="T1927" s="486"/>
      <c r="U1927" s="487"/>
      <c r="V1927" s="486"/>
      <c r="W1927" s="487"/>
      <c r="X1927" s="486"/>
      <c r="Y1927" s="487"/>
      <c r="Z1927" s="486"/>
      <c r="AA1927" s="487"/>
    </row>
    <row r="1928" spans="2:27" x14ac:dyDescent="0.2">
      <c r="B1928" s="406"/>
      <c r="C1928" s="372"/>
      <c r="D1928" s="372"/>
      <c r="E1928" s="486"/>
      <c r="F1928" s="487"/>
      <c r="G1928" s="486"/>
      <c r="H1928" s="487"/>
      <c r="I1928" s="486"/>
      <c r="J1928" s="487"/>
      <c r="K1928" s="486"/>
      <c r="L1928" s="487"/>
      <c r="M1928" s="486"/>
      <c r="N1928" s="487"/>
      <c r="O1928" s="486"/>
      <c r="P1928" s="487"/>
      <c r="Q1928" s="486"/>
      <c r="R1928" s="487"/>
      <c r="S1928" s="486"/>
      <c r="T1928" s="487"/>
      <c r="U1928" s="486"/>
      <c r="V1928" s="487"/>
      <c r="W1928" s="486"/>
      <c r="X1928" s="487"/>
      <c r="Y1928" s="486"/>
      <c r="Z1928" s="487"/>
      <c r="AA1928" s="402"/>
    </row>
    <row r="1929" spans="2:27" x14ac:dyDescent="0.2">
      <c r="B1929" s="405"/>
      <c r="C1929" s="372"/>
      <c r="D1929" s="372"/>
      <c r="E1929" s="402"/>
      <c r="F1929" s="486"/>
      <c r="G1929" s="487"/>
      <c r="H1929" s="486"/>
      <c r="I1929" s="487"/>
      <c r="J1929" s="486"/>
      <c r="K1929" s="487"/>
      <c r="L1929" s="486"/>
      <c r="M1929" s="487"/>
      <c r="N1929" s="486"/>
      <c r="O1929" s="487"/>
      <c r="P1929" s="486"/>
      <c r="Q1929" s="487"/>
      <c r="R1929" s="486"/>
      <c r="S1929" s="487"/>
      <c r="T1929" s="486"/>
      <c r="U1929" s="487"/>
      <c r="V1929" s="486"/>
      <c r="W1929" s="487"/>
      <c r="X1929" s="486"/>
      <c r="Y1929" s="487"/>
      <c r="Z1929" s="486"/>
      <c r="AA1929" s="487"/>
    </row>
    <row r="1930" spans="2:27" x14ac:dyDescent="0.2">
      <c r="B1930" s="406"/>
      <c r="C1930" s="372"/>
      <c r="D1930" s="372"/>
      <c r="E1930" s="486"/>
      <c r="F1930" s="487"/>
      <c r="G1930" s="486"/>
      <c r="H1930" s="487"/>
      <c r="I1930" s="486"/>
      <c r="J1930" s="487"/>
      <c r="K1930" s="486"/>
      <c r="L1930" s="487"/>
      <c r="M1930" s="486"/>
      <c r="N1930" s="487"/>
      <c r="O1930" s="486"/>
      <c r="P1930" s="487"/>
      <c r="Q1930" s="486"/>
      <c r="R1930" s="487"/>
      <c r="S1930" s="486"/>
      <c r="T1930" s="487"/>
      <c r="U1930" s="486"/>
      <c r="V1930" s="487"/>
      <c r="W1930" s="486"/>
      <c r="X1930" s="487"/>
      <c r="Y1930" s="486"/>
      <c r="Z1930" s="487"/>
      <c r="AA1930" s="402"/>
    </row>
    <row r="1931" spans="2:27" x14ac:dyDescent="0.2">
      <c r="B1931" s="405"/>
      <c r="C1931" s="372"/>
      <c r="D1931" s="372"/>
      <c r="E1931" s="402"/>
      <c r="F1931" s="486"/>
      <c r="G1931" s="487"/>
      <c r="H1931" s="486"/>
      <c r="I1931" s="487"/>
      <c r="J1931" s="486"/>
      <c r="K1931" s="487"/>
      <c r="L1931" s="486"/>
      <c r="M1931" s="487"/>
      <c r="N1931" s="486"/>
      <c r="O1931" s="487"/>
      <c r="P1931" s="486"/>
      <c r="Q1931" s="487"/>
      <c r="R1931" s="486"/>
      <c r="S1931" s="487"/>
      <c r="T1931" s="486"/>
      <c r="U1931" s="487"/>
      <c r="V1931" s="486"/>
      <c r="W1931" s="487"/>
      <c r="X1931" s="486"/>
      <c r="Y1931" s="487"/>
      <c r="Z1931" s="486"/>
      <c r="AA1931" s="487"/>
    </row>
    <row r="1932" spans="2:27" x14ac:dyDescent="0.2">
      <c r="B1932" s="406"/>
      <c r="C1932" s="372"/>
      <c r="D1932" s="372"/>
      <c r="E1932" s="486"/>
      <c r="F1932" s="487"/>
      <c r="G1932" s="486"/>
      <c r="H1932" s="487"/>
      <c r="I1932" s="486"/>
      <c r="J1932" s="487"/>
      <c r="K1932" s="486"/>
      <c r="L1932" s="487"/>
      <c r="M1932" s="486"/>
      <c r="N1932" s="487"/>
      <c r="O1932" s="486"/>
      <c r="P1932" s="487"/>
      <c r="Q1932" s="486"/>
      <c r="R1932" s="487"/>
      <c r="S1932" s="486"/>
      <c r="T1932" s="487"/>
      <c r="U1932" s="486"/>
      <c r="V1932" s="487"/>
      <c r="W1932" s="486"/>
      <c r="X1932" s="487"/>
      <c r="Y1932" s="486"/>
      <c r="Z1932" s="487"/>
      <c r="AA1932" s="402"/>
    </row>
    <row r="1933" spans="2:27" x14ac:dyDescent="0.2">
      <c r="B1933" s="405"/>
      <c r="C1933" s="372"/>
      <c r="D1933" s="372"/>
      <c r="E1933" s="402"/>
      <c r="F1933" s="486"/>
      <c r="G1933" s="487"/>
      <c r="H1933" s="486"/>
      <c r="I1933" s="487"/>
      <c r="J1933" s="486"/>
      <c r="K1933" s="487"/>
      <c r="L1933" s="486"/>
      <c r="M1933" s="487"/>
      <c r="N1933" s="486"/>
      <c r="O1933" s="487"/>
      <c r="P1933" s="486"/>
      <c r="Q1933" s="487"/>
      <c r="R1933" s="486"/>
      <c r="S1933" s="487"/>
      <c r="T1933" s="486"/>
      <c r="U1933" s="487"/>
      <c r="V1933" s="486"/>
      <c r="W1933" s="487"/>
      <c r="X1933" s="486"/>
      <c r="Y1933" s="487"/>
      <c r="Z1933" s="486"/>
      <c r="AA1933" s="487"/>
    </row>
    <row r="1934" spans="2:27" x14ac:dyDescent="0.2">
      <c r="B1934" s="406"/>
      <c r="C1934" s="372"/>
      <c r="D1934" s="372"/>
      <c r="E1934" s="486"/>
      <c r="F1934" s="487"/>
      <c r="G1934" s="486"/>
      <c r="H1934" s="487"/>
      <c r="I1934" s="486"/>
      <c r="J1934" s="487"/>
      <c r="K1934" s="486"/>
      <c r="L1934" s="487"/>
      <c r="M1934" s="486"/>
      <c r="N1934" s="487"/>
      <c r="O1934" s="486"/>
      <c r="P1934" s="487"/>
      <c r="Q1934" s="486"/>
      <c r="R1934" s="487"/>
      <c r="S1934" s="486"/>
      <c r="T1934" s="487"/>
      <c r="U1934" s="486"/>
      <c r="V1934" s="487"/>
      <c r="W1934" s="486"/>
      <c r="X1934" s="487"/>
      <c r="Y1934" s="486"/>
      <c r="Z1934" s="487"/>
      <c r="AA1934" s="402"/>
    </row>
    <row r="1935" spans="2:27" x14ac:dyDescent="0.2">
      <c r="B1935" s="405"/>
      <c r="C1935" s="372"/>
      <c r="D1935" s="372"/>
      <c r="E1935" s="402"/>
      <c r="F1935" s="486"/>
      <c r="G1935" s="487"/>
      <c r="H1935" s="486"/>
      <c r="I1935" s="487"/>
      <c r="J1935" s="486"/>
      <c r="K1935" s="487"/>
      <c r="L1935" s="486"/>
      <c r="M1935" s="487"/>
      <c r="N1935" s="486"/>
      <c r="O1935" s="487"/>
      <c r="P1935" s="486"/>
      <c r="Q1935" s="487"/>
      <c r="R1935" s="486"/>
      <c r="S1935" s="487"/>
      <c r="T1935" s="486"/>
      <c r="U1935" s="487"/>
      <c r="V1935" s="486"/>
      <c r="W1935" s="487"/>
      <c r="X1935" s="486"/>
      <c r="Y1935" s="487"/>
      <c r="Z1935" s="486"/>
      <c r="AA1935" s="487"/>
    </row>
    <row r="1936" spans="2:27" x14ac:dyDescent="0.2">
      <c r="B1936" s="406"/>
      <c r="C1936" s="372"/>
      <c r="D1936" s="372"/>
      <c r="E1936" s="486"/>
      <c r="F1936" s="487"/>
      <c r="G1936" s="486"/>
      <c r="H1936" s="487"/>
      <c r="I1936" s="486"/>
      <c r="J1936" s="487"/>
      <c r="K1936" s="486"/>
      <c r="L1936" s="487"/>
      <c r="M1936" s="486"/>
      <c r="N1936" s="487"/>
      <c r="O1936" s="486"/>
      <c r="P1936" s="487"/>
      <c r="Q1936" s="486"/>
      <c r="R1936" s="487"/>
      <c r="S1936" s="486"/>
      <c r="T1936" s="487"/>
      <c r="U1936" s="486"/>
      <c r="V1936" s="487"/>
      <c r="W1936" s="486"/>
      <c r="X1936" s="487"/>
      <c r="Y1936" s="486"/>
      <c r="Z1936" s="487"/>
      <c r="AA1936" s="402"/>
    </row>
    <row r="1937" spans="2:27" x14ac:dyDescent="0.2">
      <c r="B1937" s="405"/>
      <c r="C1937" s="372"/>
      <c r="D1937" s="372"/>
      <c r="E1937" s="402"/>
      <c r="F1937" s="486"/>
      <c r="G1937" s="487"/>
      <c r="H1937" s="486"/>
      <c r="I1937" s="487"/>
      <c r="J1937" s="486"/>
      <c r="K1937" s="487"/>
      <c r="L1937" s="486"/>
      <c r="M1937" s="487"/>
      <c r="N1937" s="486"/>
      <c r="O1937" s="487"/>
      <c r="P1937" s="486"/>
      <c r="Q1937" s="487"/>
      <c r="R1937" s="486"/>
      <c r="S1937" s="487"/>
      <c r="T1937" s="486"/>
      <c r="U1937" s="487"/>
      <c r="V1937" s="486"/>
      <c r="W1937" s="487"/>
      <c r="X1937" s="486"/>
      <c r="Y1937" s="487"/>
      <c r="Z1937" s="486"/>
      <c r="AA1937" s="487"/>
    </row>
    <row r="1938" spans="2:27" x14ac:dyDescent="0.2">
      <c r="B1938" s="406"/>
      <c r="C1938" s="372"/>
      <c r="D1938" s="372"/>
      <c r="E1938" s="486"/>
      <c r="F1938" s="487"/>
      <c r="G1938" s="486"/>
      <c r="H1938" s="487"/>
      <c r="I1938" s="486"/>
      <c r="J1938" s="487"/>
      <c r="K1938" s="486"/>
      <c r="L1938" s="487"/>
      <c r="M1938" s="486"/>
      <c r="N1938" s="487"/>
      <c r="O1938" s="486"/>
      <c r="P1938" s="487"/>
      <c r="Q1938" s="486"/>
      <c r="R1938" s="487"/>
      <c r="S1938" s="486"/>
      <c r="T1938" s="487"/>
      <c r="U1938" s="486"/>
      <c r="V1938" s="487"/>
      <c r="W1938" s="486"/>
      <c r="X1938" s="487"/>
      <c r="Y1938" s="486"/>
      <c r="Z1938" s="487"/>
      <c r="AA1938" s="402"/>
    </row>
    <row r="1939" spans="2:27" x14ac:dyDescent="0.2">
      <c r="B1939" s="405"/>
      <c r="C1939" s="372"/>
      <c r="D1939" s="372"/>
      <c r="E1939" s="402"/>
      <c r="F1939" s="486"/>
      <c r="G1939" s="487"/>
      <c r="H1939" s="486"/>
      <c r="I1939" s="487"/>
      <c r="J1939" s="486"/>
      <c r="K1939" s="487"/>
      <c r="L1939" s="486"/>
      <c r="M1939" s="487"/>
      <c r="N1939" s="486"/>
      <c r="O1939" s="487"/>
      <c r="P1939" s="486"/>
      <c r="Q1939" s="487"/>
      <c r="R1939" s="486"/>
      <c r="S1939" s="487"/>
      <c r="T1939" s="486"/>
      <c r="U1939" s="487"/>
      <c r="V1939" s="486"/>
      <c r="W1939" s="487"/>
      <c r="X1939" s="486"/>
      <c r="Y1939" s="487"/>
      <c r="Z1939" s="486"/>
      <c r="AA1939" s="487"/>
    </row>
    <row r="1940" spans="2:27" x14ac:dyDescent="0.2">
      <c r="B1940" s="406"/>
      <c r="C1940" s="372"/>
      <c r="D1940" s="372"/>
      <c r="E1940" s="486"/>
      <c r="F1940" s="487"/>
      <c r="G1940" s="486"/>
      <c r="H1940" s="487"/>
      <c r="I1940" s="486"/>
      <c r="J1940" s="487"/>
      <c r="K1940" s="486"/>
      <c r="L1940" s="487"/>
      <c r="M1940" s="486"/>
      <c r="N1940" s="487"/>
      <c r="O1940" s="486"/>
      <c r="P1940" s="487"/>
      <c r="Q1940" s="486"/>
      <c r="R1940" s="487"/>
      <c r="S1940" s="486"/>
      <c r="T1940" s="487"/>
      <c r="U1940" s="486"/>
      <c r="V1940" s="487"/>
      <c r="W1940" s="486"/>
      <c r="X1940" s="487"/>
      <c r="Y1940" s="486"/>
      <c r="Z1940" s="487"/>
      <c r="AA1940" s="402"/>
    </row>
    <row r="1941" spans="2:27" x14ac:dyDescent="0.2">
      <c r="B1941" s="405"/>
      <c r="C1941" s="372"/>
      <c r="D1941" s="372"/>
      <c r="E1941" s="402"/>
      <c r="F1941" s="486"/>
      <c r="G1941" s="487"/>
      <c r="H1941" s="486"/>
      <c r="I1941" s="487"/>
      <c r="J1941" s="486"/>
      <c r="K1941" s="487"/>
      <c r="L1941" s="486"/>
      <c r="M1941" s="487"/>
      <c r="N1941" s="486"/>
      <c r="O1941" s="487"/>
      <c r="P1941" s="486"/>
      <c r="Q1941" s="487"/>
      <c r="R1941" s="486"/>
      <c r="S1941" s="487"/>
      <c r="T1941" s="486"/>
      <c r="U1941" s="487"/>
      <c r="V1941" s="486"/>
      <c r="W1941" s="487"/>
      <c r="X1941" s="486"/>
      <c r="Y1941" s="487"/>
      <c r="Z1941" s="486"/>
      <c r="AA1941" s="487"/>
    </row>
    <row r="1942" spans="2:27" x14ac:dyDescent="0.2">
      <c r="B1942" s="406"/>
      <c r="C1942" s="372"/>
      <c r="D1942" s="372"/>
      <c r="E1942" s="486"/>
      <c r="F1942" s="487"/>
      <c r="G1942" s="486"/>
      <c r="H1942" s="487"/>
      <c r="I1942" s="486"/>
      <c r="J1942" s="487"/>
      <c r="K1942" s="486"/>
      <c r="L1942" s="487"/>
      <c r="M1942" s="486"/>
      <c r="N1942" s="487"/>
      <c r="O1942" s="486"/>
      <c r="P1942" s="487"/>
      <c r="Q1942" s="486"/>
      <c r="R1942" s="487"/>
      <c r="S1942" s="486"/>
      <c r="T1942" s="487"/>
      <c r="U1942" s="486"/>
      <c r="V1942" s="487"/>
      <c r="W1942" s="486"/>
      <c r="X1942" s="487"/>
      <c r="Y1942" s="486"/>
      <c r="Z1942" s="487"/>
      <c r="AA1942" s="402"/>
    </row>
    <row r="1943" spans="2:27" x14ac:dyDescent="0.2">
      <c r="B1943" s="405"/>
      <c r="C1943" s="372"/>
      <c r="D1943" s="372"/>
      <c r="E1943" s="402"/>
      <c r="F1943" s="486"/>
      <c r="G1943" s="487"/>
      <c r="H1943" s="486"/>
      <c r="I1943" s="487"/>
      <c r="J1943" s="486"/>
      <c r="K1943" s="487"/>
      <c r="L1943" s="486"/>
      <c r="M1943" s="487"/>
      <c r="N1943" s="486"/>
      <c r="O1943" s="487"/>
      <c r="P1943" s="486"/>
      <c r="Q1943" s="487"/>
      <c r="R1943" s="486"/>
      <c r="S1943" s="487"/>
      <c r="T1943" s="486"/>
      <c r="U1943" s="487"/>
      <c r="V1943" s="486"/>
      <c r="W1943" s="487"/>
      <c r="X1943" s="486"/>
      <c r="Y1943" s="487"/>
      <c r="Z1943" s="486"/>
      <c r="AA1943" s="487"/>
    </row>
    <row r="1944" spans="2:27" x14ac:dyDescent="0.2">
      <c r="B1944" s="406"/>
      <c r="C1944" s="372"/>
      <c r="D1944" s="372"/>
      <c r="E1944" s="486"/>
      <c r="F1944" s="487"/>
      <c r="G1944" s="486"/>
      <c r="H1944" s="487"/>
      <c r="I1944" s="486"/>
      <c r="J1944" s="487"/>
      <c r="K1944" s="486"/>
      <c r="L1944" s="487"/>
      <c r="M1944" s="486"/>
      <c r="N1944" s="487"/>
      <c r="O1944" s="486"/>
      <c r="P1944" s="487"/>
      <c r="Q1944" s="486"/>
      <c r="R1944" s="487"/>
      <c r="S1944" s="486"/>
      <c r="T1944" s="487"/>
      <c r="U1944" s="486"/>
      <c r="V1944" s="487"/>
      <c r="W1944" s="486"/>
      <c r="X1944" s="487"/>
      <c r="Y1944" s="486"/>
      <c r="Z1944" s="487"/>
      <c r="AA1944" s="402"/>
    </row>
    <row r="1945" spans="2:27" x14ac:dyDescent="0.2">
      <c r="B1945" s="405"/>
      <c r="C1945" s="372"/>
      <c r="D1945" s="372"/>
      <c r="E1945" s="402"/>
      <c r="F1945" s="486"/>
      <c r="G1945" s="487"/>
      <c r="H1945" s="486"/>
      <c r="I1945" s="487"/>
      <c r="J1945" s="486"/>
      <c r="K1945" s="487"/>
      <c r="L1945" s="486"/>
      <c r="M1945" s="487"/>
      <c r="N1945" s="486"/>
      <c r="O1945" s="487"/>
      <c r="P1945" s="486"/>
      <c r="Q1945" s="487"/>
      <c r="R1945" s="486"/>
      <c r="S1945" s="487"/>
      <c r="T1945" s="486"/>
      <c r="U1945" s="487"/>
      <c r="V1945" s="486"/>
      <c r="W1945" s="487"/>
      <c r="X1945" s="486"/>
      <c r="Y1945" s="487"/>
      <c r="Z1945" s="486"/>
      <c r="AA1945" s="487"/>
    </row>
    <row r="1946" spans="2:27" x14ac:dyDescent="0.2">
      <c r="B1946" s="406"/>
      <c r="C1946" s="372"/>
      <c r="D1946" s="372"/>
      <c r="E1946" s="486"/>
      <c r="F1946" s="487"/>
      <c r="G1946" s="486"/>
      <c r="H1946" s="487"/>
      <c r="I1946" s="486"/>
      <c r="J1946" s="487"/>
      <c r="K1946" s="486"/>
      <c r="L1946" s="487"/>
      <c r="M1946" s="486"/>
      <c r="N1946" s="487"/>
      <c r="O1946" s="486"/>
      <c r="P1946" s="487"/>
      <c r="Q1946" s="486"/>
      <c r="R1946" s="487"/>
      <c r="S1946" s="486"/>
      <c r="T1946" s="487"/>
      <c r="U1946" s="486"/>
      <c r="V1946" s="487"/>
      <c r="W1946" s="486"/>
      <c r="X1946" s="487"/>
      <c r="Y1946" s="486"/>
      <c r="Z1946" s="487"/>
      <c r="AA1946" s="402"/>
    </row>
    <row r="1947" spans="2:27" x14ac:dyDescent="0.2">
      <c r="B1947" s="405"/>
      <c r="C1947" s="372"/>
      <c r="D1947" s="372"/>
      <c r="E1947" s="402"/>
      <c r="F1947" s="486"/>
      <c r="G1947" s="487"/>
      <c r="H1947" s="486"/>
      <c r="I1947" s="487"/>
      <c r="J1947" s="486"/>
      <c r="K1947" s="487"/>
      <c r="L1947" s="486"/>
      <c r="M1947" s="487"/>
      <c r="N1947" s="486"/>
      <c r="O1947" s="487"/>
      <c r="P1947" s="486"/>
      <c r="Q1947" s="487"/>
      <c r="R1947" s="486"/>
      <c r="S1947" s="487"/>
      <c r="T1947" s="486"/>
      <c r="U1947" s="487"/>
      <c r="V1947" s="486"/>
      <c r="W1947" s="487"/>
      <c r="X1947" s="486"/>
      <c r="Y1947" s="487"/>
      <c r="Z1947" s="486"/>
      <c r="AA1947" s="487"/>
    </row>
    <row r="1948" spans="2:27" x14ac:dyDescent="0.2">
      <c r="B1948" s="406"/>
      <c r="C1948" s="372"/>
      <c r="D1948" s="372"/>
      <c r="E1948" s="486"/>
      <c r="F1948" s="487"/>
      <c r="G1948" s="486"/>
      <c r="H1948" s="487"/>
      <c r="I1948" s="486"/>
      <c r="J1948" s="487"/>
      <c r="K1948" s="486"/>
      <c r="L1948" s="487"/>
      <c r="M1948" s="486"/>
      <c r="N1948" s="487"/>
      <c r="O1948" s="486"/>
      <c r="P1948" s="487"/>
      <c r="Q1948" s="486"/>
      <c r="R1948" s="487"/>
      <c r="S1948" s="486"/>
      <c r="T1948" s="487"/>
      <c r="U1948" s="486"/>
      <c r="V1948" s="487"/>
      <c r="W1948" s="486"/>
      <c r="X1948" s="487"/>
      <c r="Y1948" s="486"/>
      <c r="Z1948" s="487"/>
      <c r="AA1948" s="402"/>
    </row>
    <row r="1949" spans="2:27" x14ac:dyDescent="0.2">
      <c r="B1949" s="405"/>
      <c r="C1949" s="372"/>
      <c r="D1949" s="372"/>
      <c r="E1949" s="402"/>
      <c r="F1949" s="486"/>
      <c r="G1949" s="487"/>
      <c r="H1949" s="486"/>
      <c r="I1949" s="487"/>
      <c r="J1949" s="486"/>
      <c r="K1949" s="487"/>
      <c r="L1949" s="486"/>
      <c r="M1949" s="487"/>
      <c r="N1949" s="486"/>
      <c r="O1949" s="487"/>
      <c r="P1949" s="486"/>
      <c r="Q1949" s="487"/>
      <c r="R1949" s="486"/>
      <c r="S1949" s="487"/>
      <c r="T1949" s="486"/>
      <c r="U1949" s="487"/>
      <c r="V1949" s="486"/>
      <c r="W1949" s="487"/>
      <c r="X1949" s="486"/>
      <c r="Y1949" s="487"/>
      <c r="Z1949" s="486"/>
      <c r="AA1949" s="487"/>
    </row>
    <row r="1950" spans="2:27" x14ac:dyDescent="0.2">
      <c r="B1950" s="406"/>
      <c r="C1950" s="372"/>
      <c r="D1950" s="372"/>
      <c r="E1950" s="486"/>
      <c r="F1950" s="487"/>
      <c r="G1950" s="486"/>
      <c r="H1950" s="487"/>
      <c r="I1950" s="486"/>
      <c r="J1950" s="487"/>
      <c r="K1950" s="486"/>
      <c r="L1950" s="487"/>
      <c r="M1950" s="486"/>
      <c r="N1950" s="487"/>
      <c r="O1950" s="486"/>
      <c r="P1950" s="487"/>
      <c r="Q1950" s="486"/>
      <c r="R1950" s="487"/>
      <c r="S1950" s="486"/>
      <c r="T1950" s="487"/>
      <c r="U1950" s="486"/>
      <c r="V1950" s="487"/>
      <c r="W1950" s="486"/>
      <c r="X1950" s="487"/>
      <c r="Y1950" s="486"/>
      <c r="Z1950" s="487"/>
      <c r="AA1950" s="402"/>
    </row>
    <row r="1951" spans="2:27" x14ac:dyDescent="0.2">
      <c r="B1951" s="405"/>
      <c r="C1951" s="372"/>
      <c r="D1951" s="372"/>
      <c r="E1951" s="402"/>
      <c r="F1951" s="486"/>
      <c r="G1951" s="487"/>
      <c r="H1951" s="486"/>
      <c r="I1951" s="487"/>
      <c r="J1951" s="486"/>
      <c r="K1951" s="487"/>
      <c r="L1951" s="486"/>
      <c r="M1951" s="487"/>
      <c r="N1951" s="486"/>
      <c r="O1951" s="487"/>
      <c r="P1951" s="486"/>
      <c r="Q1951" s="487"/>
      <c r="R1951" s="486"/>
      <c r="S1951" s="487"/>
      <c r="T1951" s="486"/>
      <c r="U1951" s="487"/>
      <c r="V1951" s="486"/>
      <c r="W1951" s="487"/>
      <c r="X1951" s="486"/>
      <c r="Y1951" s="487"/>
      <c r="Z1951" s="486"/>
      <c r="AA1951" s="487"/>
    </row>
    <row r="1952" spans="2:27" x14ac:dyDescent="0.2">
      <c r="B1952" s="406"/>
      <c r="C1952" s="372"/>
      <c r="D1952" s="372"/>
      <c r="E1952" s="486"/>
      <c r="F1952" s="487"/>
      <c r="G1952" s="486"/>
      <c r="H1952" s="487"/>
      <c r="I1952" s="486"/>
      <c r="J1952" s="487"/>
      <c r="K1952" s="486"/>
      <c r="L1952" s="487"/>
      <c r="M1952" s="486"/>
      <c r="N1952" s="487"/>
      <c r="O1952" s="486"/>
      <c r="P1952" s="487"/>
      <c r="Q1952" s="486"/>
      <c r="R1952" s="487"/>
      <c r="S1952" s="486"/>
      <c r="T1952" s="487"/>
      <c r="U1952" s="486"/>
      <c r="V1952" s="487"/>
      <c r="W1952" s="486"/>
      <c r="X1952" s="487"/>
      <c r="Y1952" s="486"/>
      <c r="Z1952" s="487"/>
      <c r="AA1952" s="402"/>
    </row>
    <row r="1953" spans="2:27" x14ac:dyDescent="0.2">
      <c r="B1953" s="405"/>
      <c r="C1953" s="372"/>
      <c r="D1953" s="372"/>
      <c r="E1953" s="402"/>
      <c r="F1953" s="486"/>
      <c r="G1953" s="487"/>
      <c r="H1953" s="486"/>
      <c r="I1953" s="487"/>
      <c r="J1953" s="486"/>
      <c r="K1953" s="487"/>
      <c r="L1953" s="486"/>
      <c r="M1953" s="487"/>
      <c r="N1953" s="486"/>
      <c r="O1953" s="487"/>
      <c r="P1953" s="486"/>
      <c r="Q1953" s="487"/>
      <c r="R1953" s="486"/>
      <c r="S1953" s="487"/>
      <c r="T1953" s="486"/>
      <c r="U1953" s="487"/>
      <c r="V1953" s="486"/>
      <c r="W1953" s="487"/>
      <c r="X1953" s="486"/>
      <c r="Y1953" s="487"/>
      <c r="Z1953" s="486"/>
      <c r="AA1953" s="487"/>
    </row>
    <row r="1954" spans="2:27" x14ac:dyDescent="0.2">
      <c r="B1954" s="406"/>
      <c r="C1954" s="372"/>
      <c r="D1954" s="372"/>
      <c r="E1954" s="486"/>
      <c r="F1954" s="487"/>
      <c r="G1954" s="486"/>
      <c r="H1954" s="487"/>
      <c r="I1954" s="486"/>
      <c r="J1954" s="487"/>
      <c r="K1954" s="486"/>
      <c r="L1954" s="487"/>
      <c r="M1954" s="486"/>
      <c r="N1954" s="487"/>
      <c r="O1954" s="486"/>
      <c r="P1954" s="487"/>
      <c r="Q1954" s="486"/>
      <c r="R1954" s="487"/>
      <c r="S1954" s="486"/>
      <c r="T1954" s="487"/>
      <c r="U1954" s="486"/>
      <c r="V1954" s="487"/>
      <c r="W1954" s="486"/>
      <c r="X1954" s="487"/>
      <c r="Y1954" s="486"/>
      <c r="Z1954" s="487"/>
      <c r="AA1954" s="402"/>
    </row>
    <row r="1955" spans="2:27" x14ac:dyDescent="0.2">
      <c r="B1955" s="405"/>
      <c r="C1955" s="372"/>
      <c r="D1955" s="372"/>
      <c r="E1955" s="402"/>
      <c r="F1955" s="486"/>
      <c r="G1955" s="487"/>
      <c r="H1955" s="486"/>
      <c r="I1955" s="487"/>
      <c r="J1955" s="486"/>
      <c r="K1955" s="487"/>
      <c r="L1955" s="486"/>
      <c r="M1955" s="487"/>
      <c r="N1955" s="486"/>
      <c r="O1955" s="487"/>
      <c r="P1955" s="486"/>
      <c r="Q1955" s="487"/>
      <c r="R1955" s="486"/>
      <c r="S1955" s="487"/>
      <c r="T1955" s="486"/>
      <c r="U1955" s="487"/>
      <c r="V1955" s="486"/>
      <c r="W1955" s="487"/>
      <c r="X1955" s="486"/>
      <c r="Y1955" s="487"/>
      <c r="Z1955" s="486"/>
      <c r="AA1955" s="487"/>
    </row>
    <row r="1956" spans="2:27" x14ac:dyDescent="0.2">
      <c r="B1956" s="406"/>
      <c r="C1956" s="372"/>
      <c r="D1956" s="372"/>
      <c r="E1956" s="486"/>
      <c r="F1956" s="487"/>
      <c r="G1956" s="486"/>
      <c r="H1956" s="487"/>
      <c r="I1956" s="486"/>
      <c r="J1956" s="487"/>
      <c r="K1956" s="486"/>
      <c r="L1956" s="487"/>
      <c r="M1956" s="486"/>
      <c r="N1956" s="487"/>
      <c r="O1956" s="486"/>
      <c r="P1956" s="487"/>
      <c r="Q1956" s="486"/>
      <c r="R1956" s="487"/>
      <c r="S1956" s="486"/>
      <c r="T1956" s="487"/>
      <c r="U1956" s="486"/>
      <c r="V1956" s="487"/>
      <c r="W1956" s="486"/>
      <c r="X1956" s="487"/>
      <c r="Y1956" s="486"/>
      <c r="Z1956" s="487"/>
      <c r="AA1956" s="402"/>
    </row>
    <row r="1957" spans="2:27" x14ac:dyDescent="0.2">
      <c r="B1957" s="405"/>
      <c r="C1957" s="372"/>
      <c r="D1957" s="372"/>
      <c r="E1957" s="402"/>
      <c r="F1957" s="486"/>
      <c r="G1957" s="487"/>
      <c r="H1957" s="486"/>
      <c r="I1957" s="487"/>
      <c r="J1957" s="486"/>
      <c r="K1957" s="487"/>
      <c r="L1957" s="486"/>
      <c r="M1957" s="487"/>
      <c r="N1957" s="486"/>
      <c r="O1957" s="487"/>
      <c r="P1957" s="486"/>
      <c r="Q1957" s="487"/>
      <c r="R1957" s="486"/>
      <c r="S1957" s="487"/>
      <c r="T1957" s="486"/>
      <c r="U1957" s="487"/>
      <c r="V1957" s="486"/>
      <c r="W1957" s="487"/>
      <c r="X1957" s="486"/>
      <c r="Y1957" s="487"/>
      <c r="Z1957" s="486"/>
      <c r="AA1957" s="487"/>
    </row>
    <row r="1958" spans="2:27" x14ac:dyDescent="0.2">
      <c r="B1958" s="406"/>
      <c r="C1958" s="372"/>
      <c r="D1958" s="372"/>
      <c r="E1958" s="486"/>
      <c r="F1958" s="487"/>
      <c r="G1958" s="486"/>
      <c r="H1958" s="487"/>
      <c r="I1958" s="486"/>
      <c r="J1958" s="487"/>
      <c r="K1958" s="486"/>
      <c r="L1958" s="487"/>
      <c r="M1958" s="486"/>
      <c r="N1958" s="487"/>
      <c r="O1958" s="486"/>
      <c r="P1958" s="487"/>
      <c r="Q1958" s="486"/>
      <c r="R1958" s="487"/>
      <c r="S1958" s="486"/>
      <c r="T1958" s="487"/>
      <c r="U1958" s="486"/>
      <c r="V1958" s="487"/>
      <c r="W1958" s="486"/>
      <c r="X1958" s="487"/>
      <c r="Y1958" s="486"/>
      <c r="Z1958" s="487"/>
      <c r="AA1958" s="402"/>
    </row>
    <row r="1959" spans="2:27" x14ac:dyDescent="0.2">
      <c r="B1959" s="405"/>
      <c r="C1959" s="372"/>
      <c r="D1959" s="372"/>
      <c r="E1959" s="402"/>
      <c r="F1959" s="486"/>
      <c r="G1959" s="487"/>
      <c r="H1959" s="486"/>
      <c r="I1959" s="487"/>
      <c r="J1959" s="486"/>
      <c r="K1959" s="487"/>
      <c r="L1959" s="486"/>
      <c r="M1959" s="487"/>
      <c r="N1959" s="486"/>
      <c r="O1959" s="487"/>
      <c r="P1959" s="486"/>
      <c r="Q1959" s="487"/>
      <c r="R1959" s="486"/>
      <c r="S1959" s="487"/>
      <c r="T1959" s="486"/>
      <c r="U1959" s="487"/>
      <c r="V1959" s="486"/>
      <c r="W1959" s="487"/>
      <c r="X1959" s="486"/>
      <c r="Y1959" s="487"/>
      <c r="Z1959" s="486"/>
      <c r="AA1959" s="487"/>
    </row>
    <row r="1960" spans="2:27" x14ac:dyDescent="0.2">
      <c r="B1960" s="406"/>
      <c r="C1960" s="372"/>
      <c r="D1960" s="372"/>
      <c r="E1960" s="486"/>
      <c r="F1960" s="487"/>
      <c r="G1960" s="486"/>
      <c r="H1960" s="487"/>
      <c r="I1960" s="486"/>
      <c r="J1960" s="487"/>
      <c r="K1960" s="486"/>
      <c r="L1960" s="487"/>
      <c r="M1960" s="486"/>
      <c r="N1960" s="487"/>
      <c r="O1960" s="486"/>
      <c r="P1960" s="487"/>
      <c r="Q1960" s="486"/>
      <c r="R1960" s="487"/>
      <c r="S1960" s="486"/>
      <c r="T1960" s="487"/>
      <c r="U1960" s="486"/>
      <c r="V1960" s="487"/>
      <c r="W1960" s="486"/>
      <c r="X1960" s="487"/>
      <c r="Y1960" s="486"/>
      <c r="Z1960" s="487"/>
      <c r="AA1960" s="402"/>
    </row>
    <row r="1961" spans="2:27" x14ac:dyDescent="0.2">
      <c r="B1961" s="405"/>
      <c r="C1961" s="372"/>
      <c r="D1961" s="372"/>
      <c r="E1961" s="402"/>
      <c r="F1961" s="486"/>
      <c r="G1961" s="487"/>
      <c r="H1961" s="486"/>
      <c r="I1961" s="487"/>
      <c r="J1961" s="486"/>
      <c r="K1961" s="487"/>
      <c r="L1961" s="486"/>
      <c r="M1961" s="487"/>
      <c r="N1961" s="486"/>
      <c r="O1961" s="487"/>
      <c r="P1961" s="486"/>
      <c r="Q1961" s="487"/>
      <c r="R1961" s="486"/>
      <c r="S1961" s="487"/>
      <c r="T1961" s="486"/>
      <c r="U1961" s="487"/>
      <c r="V1961" s="486"/>
      <c r="W1961" s="487"/>
      <c r="X1961" s="486"/>
      <c r="Y1961" s="487"/>
      <c r="Z1961" s="486"/>
      <c r="AA1961" s="487"/>
    </row>
    <row r="1962" spans="2:27" x14ac:dyDescent="0.2">
      <c r="B1962" s="406"/>
      <c r="C1962" s="372"/>
      <c r="D1962" s="372"/>
      <c r="E1962" s="486"/>
      <c r="F1962" s="487"/>
      <c r="G1962" s="486"/>
      <c r="H1962" s="487"/>
      <c r="I1962" s="486"/>
      <c r="J1962" s="487"/>
      <c r="K1962" s="486"/>
      <c r="L1962" s="487"/>
      <c r="M1962" s="486"/>
      <c r="N1962" s="487"/>
      <c r="O1962" s="486"/>
      <c r="P1962" s="487"/>
      <c r="Q1962" s="486"/>
      <c r="R1962" s="487"/>
      <c r="S1962" s="486"/>
      <c r="T1962" s="487"/>
      <c r="U1962" s="486"/>
      <c r="V1962" s="487"/>
      <c r="W1962" s="486"/>
      <c r="X1962" s="487"/>
      <c r="Y1962" s="486"/>
      <c r="Z1962" s="487"/>
      <c r="AA1962" s="402"/>
    </row>
    <row r="1963" spans="2:27" x14ac:dyDescent="0.2">
      <c r="B1963" s="405"/>
      <c r="C1963" s="372"/>
      <c r="D1963" s="372"/>
      <c r="E1963" s="402"/>
      <c r="F1963" s="486"/>
      <c r="G1963" s="487"/>
      <c r="H1963" s="486"/>
      <c r="I1963" s="487"/>
      <c r="J1963" s="486"/>
      <c r="K1963" s="487"/>
      <c r="L1963" s="486"/>
      <c r="M1963" s="487"/>
      <c r="N1963" s="486"/>
      <c r="O1963" s="487"/>
      <c r="P1963" s="486"/>
      <c r="Q1963" s="487"/>
      <c r="R1963" s="486"/>
      <c r="S1963" s="487"/>
      <c r="T1963" s="486"/>
      <c r="U1963" s="487"/>
      <c r="V1963" s="486"/>
      <c r="W1963" s="487"/>
      <c r="X1963" s="486"/>
      <c r="Y1963" s="487"/>
      <c r="Z1963" s="486"/>
      <c r="AA1963" s="487"/>
    </row>
    <row r="1964" spans="2:27" x14ac:dyDescent="0.2">
      <c r="B1964" s="406"/>
      <c r="C1964" s="372"/>
      <c r="D1964" s="372"/>
      <c r="E1964" s="486"/>
      <c r="F1964" s="487"/>
      <c r="G1964" s="486"/>
      <c r="H1964" s="487"/>
      <c r="I1964" s="486"/>
      <c r="J1964" s="487"/>
      <c r="K1964" s="486"/>
      <c r="L1964" s="487"/>
      <c r="M1964" s="486"/>
      <c r="N1964" s="487"/>
      <c r="O1964" s="486"/>
      <c r="P1964" s="487"/>
      <c r="Q1964" s="486"/>
      <c r="R1964" s="487"/>
      <c r="S1964" s="486"/>
      <c r="T1964" s="487"/>
      <c r="U1964" s="486"/>
      <c r="V1964" s="487"/>
      <c r="W1964" s="486"/>
      <c r="X1964" s="487"/>
      <c r="Y1964" s="486"/>
      <c r="Z1964" s="487"/>
      <c r="AA1964" s="402"/>
    </row>
    <row r="1965" spans="2:27" x14ac:dyDescent="0.2">
      <c r="B1965" s="405"/>
      <c r="C1965" s="372"/>
      <c r="D1965" s="372"/>
      <c r="E1965" s="402"/>
      <c r="F1965" s="486"/>
      <c r="G1965" s="487"/>
      <c r="H1965" s="486"/>
      <c r="I1965" s="487"/>
      <c r="J1965" s="486"/>
      <c r="K1965" s="487"/>
      <c r="L1965" s="486"/>
      <c r="M1965" s="487"/>
      <c r="N1965" s="486"/>
      <c r="O1965" s="487"/>
      <c r="P1965" s="486"/>
      <c r="Q1965" s="487"/>
      <c r="R1965" s="486"/>
      <c r="S1965" s="487"/>
      <c r="T1965" s="486"/>
      <c r="U1965" s="487"/>
      <c r="V1965" s="486"/>
      <c r="W1965" s="487"/>
      <c r="X1965" s="486"/>
      <c r="Y1965" s="487"/>
      <c r="Z1965" s="486"/>
      <c r="AA1965" s="487"/>
    </row>
    <row r="1966" spans="2:27" x14ac:dyDescent="0.2">
      <c r="B1966" s="406"/>
      <c r="C1966" s="372"/>
      <c r="D1966" s="372"/>
      <c r="E1966" s="486"/>
      <c r="F1966" s="487"/>
      <c r="G1966" s="486"/>
      <c r="H1966" s="487"/>
      <c r="I1966" s="486"/>
      <c r="J1966" s="487"/>
      <c r="K1966" s="486"/>
      <c r="L1966" s="487"/>
      <c r="M1966" s="486"/>
      <c r="N1966" s="487"/>
      <c r="O1966" s="486"/>
      <c r="P1966" s="487"/>
      <c r="Q1966" s="486"/>
      <c r="R1966" s="487"/>
      <c r="S1966" s="486"/>
      <c r="T1966" s="487"/>
      <c r="U1966" s="486"/>
      <c r="V1966" s="487"/>
      <c r="W1966" s="486"/>
      <c r="X1966" s="487"/>
      <c r="Y1966" s="486"/>
      <c r="Z1966" s="487"/>
      <c r="AA1966" s="402"/>
    </row>
    <row r="1967" spans="2:27" x14ac:dyDescent="0.2">
      <c r="B1967" s="405"/>
      <c r="C1967" s="372"/>
      <c r="D1967" s="372"/>
      <c r="E1967" s="402"/>
      <c r="F1967" s="486"/>
      <c r="G1967" s="487"/>
      <c r="H1967" s="486"/>
      <c r="I1967" s="487"/>
      <c r="J1967" s="486"/>
      <c r="K1967" s="487"/>
      <c r="L1967" s="486"/>
      <c r="M1967" s="487"/>
      <c r="N1967" s="486"/>
      <c r="O1967" s="487"/>
      <c r="P1967" s="486"/>
      <c r="Q1967" s="487"/>
      <c r="R1967" s="486"/>
      <c r="S1967" s="487"/>
      <c r="T1967" s="486"/>
      <c r="U1967" s="487"/>
      <c r="V1967" s="486"/>
      <c r="W1967" s="487"/>
      <c r="X1967" s="486"/>
      <c r="Y1967" s="487"/>
      <c r="Z1967" s="486"/>
      <c r="AA1967" s="487"/>
    </row>
    <row r="1968" spans="2:27" x14ac:dyDescent="0.2">
      <c r="B1968" s="406"/>
      <c r="C1968" s="372"/>
      <c r="D1968" s="372"/>
      <c r="E1968" s="486"/>
      <c r="F1968" s="487"/>
      <c r="G1968" s="486"/>
      <c r="H1968" s="487"/>
      <c r="I1968" s="486"/>
      <c r="J1968" s="487"/>
      <c r="K1968" s="486"/>
      <c r="L1968" s="487"/>
      <c r="M1968" s="486"/>
      <c r="N1968" s="487"/>
      <c r="O1968" s="486"/>
      <c r="P1968" s="487"/>
      <c r="Q1968" s="486"/>
      <c r="R1968" s="487"/>
      <c r="S1968" s="486"/>
      <c r="T1968" s="487"/>
      <c r="U1968" s="486"/>
      <c r="V1968" s="487"/>
      <c r="W1968" s="486"/>
      <c r="X1968" s="487"/>
      <c r="Y1968" s="486"/>
      <c r="Z1968" s="487"/>
      <c r="AA1968" s="402"/>
    </row>
    <row r="1969" spans="2:27" x14ac:dyDescent="0.2">
      <c r="B1969" s="405"/>
      <c r="C1969" s="372"/>
      <c r="D1969" s="372"/>
      <c r="E1969" s="402"/>
      <c r="F1969" s="486"/>
      <c r="G1969" s="487"/>
      <c r="H1969" s="486"/>
      <c r="I1969" s="487"/>
      <c r="J1969" s="486"/>
      <c r="K1969" s="487"/>
      <c r="L1969" s="486"/>
      <c r="M1969" s="487"/>
      <c r="N1969" s="486"/>
      <c r="O1969" s="487"/>
      <c r="P1969" s="486"/>
      <c r="Q1969" s="487"/>
      <c r="R1969" s="486"/>
      <c r="S1969" s="487"/>
      <c r="T1969" s="486"/>
      <c r="U1969" s="487"/>
      <c r="V1969" s="486"/>
      <c r="W1969" s="487"/>
      <c r="X1969" s="486"/>
      <c r="Y1969" s="487"/>
      <c r="Z1969" s="486"/>
      <c r="AA1969" s="487"/>
    </row>
    <row r="1970" spans="2:27" x14ac:dyDescent="0.2">
      <c r="B1970" s="406"/>
      <c r="C1970" s="372"/>
      <c r="D1970" s="372"/>
      <c r="E1970" s="486"/>
      <c r="F1970" s="487"/>
      <c r="G1970" s="486"/>
      <c r="H1970" s="487"/>
      <c r="I1970" s="486"/>
      <c r="J1970" s="487"/>
      <c r="K1970" s="486"/>
      <c r="L1970" s="487"/>
      <c r="M1970" s="486"/>
      <c r="N1970" s="487"/>
      <c r="O1970" s="486"/>
      <c r="P1970" s="487"/>
      <c r="Q1970" s="486"/>
      <c r="R1970" s="487"/>
      <c r="S1970" s="486"/>
      <c r="T1970" s="487"/>
      <c r="U1970" s="486"/>
      <c r="V1970" s="487"/>
      <c r="W1970" s="486"/>
      <c r="X1970" s="487"/>
      <c r="Y1970" s="486"/>
      <c r="Z1970" s="487"/>
      <c r="AA1970" s="402"/>
    </row>
    <row r="1971" spans="2:27" x14ac:dyDescent="0.2">
      <c r="B1971" s="405"/>
      <c r="C1971" s="372"/>
      <c r="D1971" s="372"/>
      <c r="E1971" s="402"/>
      <c r="F1971" s="486"/>
      <c r="G1971" s="487"/>
      <c r="H1971" s="486"/>
      <c r="I1971" s="487"/>
      <c r="J1971" s="486"/>
      <c r="K1971" s="487"/>
      <c r="L1971" s="486"/>
      <c r="M1971" s="487"/>
      <c r="N1971" s="486"/>
      <c r="O1971" s="487"/>
      <c r="P1971" s="486"/>
      <c r="Q1971" s="487"/>
      <c r="R1971" s="486"/>
      <c r="S1971" s="487"/>
      <c r="T1971" s="486"/>
      <c r="U1971" s="487"/>
      <c r="V1971" s="486"/>
      <c r="W1971" s="487"/>
      <c r="X1971" s="486"/>
      <c r="Y1971" s="487"/>
      <c r="Z1971" s="486"/>
      <c r="AA1971" s="487"/>
    </row>
    <row r="1972" spans="2:27" x14ac:dyDescent="0.2">
      <c r="B1972" s="406"/>
      <c r="C1972" s="372"/>
      <c r="D1972" s="372"/>
      <c r="E1972" s="486"/>
      <c r="F1972" s="487"/>
      <c r="G1972" s="486"/>
      <c r="H1972" s="487"/>
      <c r="I1972" s="486"/>
      <c r="J1972" s="487"/>
      <c r="K1972" s="486"/>
      <c r="L1972" s="487"/>
      <c r="M1972" s="486"/>
      <c r="N1972" s="487"/>
      <c r="O1972" s="486"/>
      <c r="P1972" s="487"/>
      <c r="Q1972" s="486"/>
      <c r="R1972" s="487"/>
      <c r="S1972" s="486"/>
      <c r="T1972" s="487"/>
      <c r="U1972" s="486"/>
      <c r="V1972" s="487"/>
      <c r="W1972" s="486"/>
      <c r="X1972" s="487"/>
      <c r="Y1972" s="486"/>
      <c r="Z1972" s="487"/>
      <c r="AA1972" s="402"/>
    </row>
    <row r="1973" spans="2:27" x14ac:dyDescent="0.2">
      <c r="B1973" s="405"/>
      <c r="C1973" s="372"/>
      <c r="D1973" s="372"/>
      <c r="E1973" s="402"/>
      <c r="F1973" s="486"/>
      <c r="G1973" s="487"/>
      <c r="H1973" s="486"/>
      <c r="I1973" s="487"/>
      <c r="J1973" s="486"/>
      <c r="K1973" s="487"/>
      <c r="L1973" s="486"/>
      <c r="M1973" s="487"/>
      <c r="N1973" s="486"/>
      <c r="O1973" s="487"/>
      <c r="P1973" s="486"/>
      <c r="Q1973" s="487"/>
      <c r="R1973" s="486"/>
      <c r="S1973" s="487"/>
      <c r="T1973" s="486"/>
      <c r="U1973" s="487"/>
      <c r="V1973" s="486"/>
      <c r="W1973" s="487"/>
      <c r="X1973" s="486"/>
      <c r="Y1973" s="487"/>
      <c r="Z1973" s="486"/>
      <c r="AA1973" s="487"/>
    </row>
    <row r="1974" spans="2:27" x14ac:dyDescent="0.2">
      <c r="B1974" s="406"/>
      <c r="C1974" s="372"/>
      <c r="D1974" s="372"/>
      <c r="E1974" s="486"/>
      <c r="F1974" s="487"/>
      <c r="G1974" s="486"/>
      <c r="H1974" s="487"/>
      <c r="I1974" s="486"/>
      <c r="J1974" s="487"/>
      <c r="K1974" s="486"/>
      <c r="L1974" s="487"/>
      <c r="M1974" s="486"/>
      <c r="N1974" s="487"/>
      <c r="O1974" s="486"/>
      <c r="P1974" s="487"/>
      <c r="Q1974" s="486"/>
      <c r="R1974" s="487"/>
      <c r="S1974" s="486"/>
      <c r="T1974" s="487"/>
      <c r="U1974" s="486"/>
      <c r="V1974" s="487"/>
      <c r="W1974" s="486"/>
      <c r="X1974" s="487"/>
      <c r="Y1974" s="486"/>
      <c r="Z1974" s="487"/>
      <c r="AA1974" s="402"/>
    </row>
    <row r="1975" spans="2:27" x14ac:dyDescent="0.2">
      <c r="B1975" s="405"/>
      <c r="C1975" s="372"/>
      <c r="D1975" s="372"/>
      <c r="E1975" s="402"/>
      <c r="F1975" s="486"/>
      <c r="G1975" s="487"/>
      <c r="H1975" s="486"/>
      <c r="I1975" s="487"/>
      <c r="J1975" s="486"/>
      <c r="K1975" s="487"/>
      <c r="L1975" s="486"/>
      <c r="M1975" s="487"/>
      <c r="N1975" s="486"/>
      <c r="O1975" s="487"/>
      <c r="P1975" s="486"/>
      <c r="Q1975" s="487"/>
      <c r="R1975" s="486"/>
      <c r="S1975" s="487"/>
      <c r="T1975" s="486"/>
      <c r="U1975" s="487"/>
      <c r="V1975" s="486"/>
      <c r="W1975" s="487"/>
      <c r="X1975" s="486"/>
      <c r="Y1975" s="487"/>
      <c r="Z1975" s="486"/>
      <c r="AA1975" s="487"/>
    </row>
    <row r="1976" spans="2:27" x14ac:dyDescent="0.2">
      <c r="B1976" s="406"/>
      <c r="C1976" s="372"/>
      <c r="D1976" s="372"/>
      <c r="E1976" s="486"/>
      <c r="F1976" s="487"/>
      <c r="G1976" s="486"/>
      <c r="H1976" s="487"/>
      <c r="I1976" s="486"/>
      <c r="J1976" s="487"/>
      <c r="K1976" s="486"/>
      <c r="L1976" s="487"/>
      <c r="M1976" s="486"/>
      <c r="N1976" s="487"/>
      <c r="O1976" s="486"/>
      <c r="P1976" s="487"/>
      <c r="Q1976" s="486"/>
      <c r="R1976" s="487"/>
      <c r="S1976" s="486"/>
      <c r="T1976" s="487"/>
      <c r="U1976" s="486"/>
      <c r="V1976" s="487"/>
      <c r="W1976" s="486"/>
      <c r="X1976" s="487"/>
      <c r="Y1976" s="486"/>
      <c r="Z1976" s="487"/>
      <c r="AA1976" s="402"/>
    </row>
    <row r="1977" spans="2:27" x14ac:dyDescent="0.2">
      <c r="B1977" s="405"/>
      <c r="C1977" s="372"/>
      <c r="D1977" s="372"/>
      <c r="E1977" s="402"/>
      <c r="F1977" s="486"/>
      <c r="G1977" s="487"/>
      <c r="H1977" s="486"/>
      <c r="I1977" s="487"/>
      <c r="J1977" s="486"/>
      <c r="K1977" s="487"/>
      <c r="L1977" s="486"/>
      <c r="M1977" s="487"/>
      <c r="N1977" s="486"/>
      <c r="O1977" s="487"/>
      <c r="P1977" s="486"/>
      <c r="Q1977" s="487"/>
      <c r="R1977" s="486"/>
      <c r="S1977" s="487"/>
      <c r="T1977" s="486"/>
      <c r="U1977" s="487"/>
      <c r="V1977" s="486"/>
      <c r="W1977" s="487"/>
      <c r="X1977" s="486"/>
      <c r="Y1977" s="487"/>
      <c r="Z1977" s="486"/>
      <c r="AA1977" s="487"/>
    </row>
    <row r="1978" spans="2:27" x14ac:dyDescent="0.2">
      <c r="B1978" s="406"/>
      <c r="C1978" s="372"/>
      <c r="D1978" s="372"/>
      <c r="E1978" s="486"/>
      <c r="F1978" s="487"/>
      <c r="G1978" s="486"/>
      <c r="H1978" s="487"/>
      <c r="I1978" s="486"/>
      <c r="J1978" s="487"/>
      <c r="K1978" s="486"/>
      <c r="L1978" s="487"/>
      <c r="M1978" s="486"/>
      <c r="N1978" s="487"/>
      <c r="O1978" s="486"/>
      <c r="P1978" s="487"/>
      <c r="Q1978" s="486"/>
      <c r="R1978" s="487"/>
      <c r="S1978" s="486"/>
      <c r="T1978" s="487"/>
      <c r="U1978" s="486"/>
      <c r="V1978" s="487"/>
      <c r="W1978" s="486"/>
      <c r="X1978" s="487"/>
      <c r="Y1978" s="486"/>
      <c r="Z1978" s="487"/>
      <c r="AA1978" s="402"/>
    </row>
    <row r="1979" spans="2:27" x14ac:dyDescent="0.2">
      <c r="B1979" s="405"/>
      <c r="C1979" s="372"/>
      <c r="D1979" s="372"/>
      <c r="E1979" s="402"/>
      <c r="F1979" s="486"/>
      <c r="G1979" s="487"/>
      <c r="H1979" s="486"/>
      <c r="I1979" s="487"/>
      <c r="J1979" s="486"/>
      <c r="K1979" s="487"/>
      <c r="L1979" s="486"/>
      <c r="M1979" s="487"/>
      <c r="N1979" s="486"/>
      <c r="O1979" s="487"/>
      <c r="P1979" s="486"/>
      <c r="Q1979" s="487"/>
      <c r="R1979" s="486"/>
      <c r="S1979" s="487"/>
      <c r="T1979" s="486"/>
      <c r="U1979" s="487"/>
      <c r="V1979" s="486"/>
      <c r="W1979" s="487"/>
      <c r="X1979" s="486"/>
      <c r="Y1979" s="487"/>
      <c r="Z1979" s="486"/>
      <c r="AA1979" s="487"/>
    </row>
    <row r="1980" spans="2:27" x14ac:dyDescent="0.2">
      <c r="B1980" s="406"/>
      <c r="C1980" s="372"/>
      <c r="D1980" s="372"/>
      <c r="E1980" s="486"/>
      <c r="F1980" s="487"/>
      <c r="G1980" s="486"/>
      <c r="H1980" s="487"/>
      <c r="I1980" s="486"/>
      <c r="J1980" s="487"/>
      <c r="K1980" s="486"/>
      <c r="L1980" s="487"/>
      <c r="M1980" s="486"/>
      <c r="N1980" s="487"/>
      <c r="O1980" s="486"/>
      <c r="P1980" s="487"/>
      <c r="Q1980" s="486"/>
      <c r="R1980" s="487"/>
      <c r="S1980" s="486"/>
      <c r="T1980" s="487"/>
      <c r="U1980" s="486"/>
      <c r="V1980" s="487"/>
      <c r="W1980" s="486"/>
      <c r="X1980" s="487"/>
      <c r="Y1980" s="486"/>
      <c r="Z1980" s="487"/>
      <c r="AA1980" s="402"/>
    </row>
    <row r="1981" spans="2:27" x14ac:dyDescent="0.2">
      <c r="B1981" s="405"/>
      <c r="C1981" s="372"/>
      <c r="D1981" s="372"/>
      <c r="E1981" s="402"/>
      <c r="F1981" s="486"/>
      <c r="G1981" s="487"/>
      <c r="H1981" s="486"/>
      <c r="I1981" s="487"/>
      <c r="J1981" s="486"/>
      <c r="K1981" s="487"/>
      <c r="L1981" s="486"/>
      <c r="M1981" s="487"/>
      <c r="N1981" s="486"/>
      <c r="O1981" s="487"/>
      <c r="P1981" s="486"/>
      <c r="Q1981" s="487"/>
      <c r="R1981" s="486"/>
      <c r="S1981" s="487"/>
      <c r="T1981" s="486"/>
      <c r="U1981" s="487"/>
      <c r="V1981" s="486"/>
      <c r="W1981" s="487"/>
      <c r="X1981" s="486"/>
      <c r="Y1981" s="487"/>
      <c r="Z1981" s="486"/>
      <c r="AA1981" s="487"/>
    </row>
    <row r="1982" spans="2:27" x14ac:dyDescent="0.2">
      <c r="B1982" s="406"/>
      <c r="C1982" s="372"/>
      <c r="D1982" s="372"/>
      <c r="E1982" s="486"/>
      <c r="F1982" s="487"/>
      <c r="G1982" s="486"/>
      <c r="H1982" s="487"/>
      <c r="I1982" s="486"/>
      <c r="J1982" s="487"/>
      <c r="K1982" s="486"/>
      <c r="L1982" s="487"/>
      <c r="M1982" s="486"/>
      <c r="N1982" s="487"/>
      <c r="O1982" s="486"/>
      <c r="P1982" s="487"/>
      <c r="Q1982" s="486"/>
      <c r="R1982" s="487"/>
      <c r="S1982" s="486"/>
      <c r="T1982" s="487"/>
      <c r="U1982" s="486"/>
      <c r="V1982" s="487"/>
      <c r="W1982" s="486"/>
      <c r="X1982" s="487"/>
      <c r="Y1982" s="486"/>
      <c r="Z1982" s="487"/>
      <c r="AA1982" s="402"/>
    </row>
    <row r="1983" spans="2:27" x14ac:dyDescent="0.2">
      <c r="B1983" s="405"/>
      <c r="C1983" s="372"/>
      <c r="D1983" s="372"/>
      <c r="E1983" s="402"/>
      <c r="F1983" s="486"/>
      <c r="G1983" s="487"/>
      <c r="H1983" s="486"/>
      <c r="I1983" s="487"/>
      <c r="J1983" s="486"/>
      <c r="K1983" s="487"/>
      <c r="L1983" s="486"/>
      <c r="M1983" s="487"/>
      <c r="N1983" s="486"/>
      <c r="O1983" s="487"/>
      <c r="P1983" s="486"/>
      <c r="Q1983" s="487"/>
      <c r="R1983" s="486"/>
      <c r="S1983" s="487"/>
      <c r="T1983" s="486"/>
      <c r="U1983" s="487"/>
      <c r="V1983" s="486"/>
      <c r="W1983" s="487"/>
      <c r="X1983" s="486"/>
      <c r="Y1983" s="487"/>
      <c r="Z1983" s="486"/>
      <c r="AA1983" s="487"/>
    </row>
    <row r="1984" spans="2:27" x14ac:dyDescent="0.2">
      <c r="B1984" s="406"/>
      <c r="C1984" s="372"/>
      <c r="D1984" s="372"/>
      <c r="E1984" s="486"/>
      <c r="F1984" s="487"/>
      <c r="G1984" s="486"/>
      <c r="H1984" s="487"/>
      <c r="I1984" s="486"/>
      <c r="J1984" s="487"/>
      <c r="K1984" s="486"/>
      <c r="L1984" s="487"/>
      <c r="M1984" s="486"/>
      <c r="N1984" s="487"/>
      <c r="O1984" s="486"/>
      <c r="P1984" s="487"/>
      <c r="Q1984" s="486"/>
      <c r="R1984" s="487"/>
      <c r="S1984" s="486"/>
      <c r="T1984" s="487"/>
      <c r="U1984" s="486"/>
      <c r="V1984" s="487"/>
      <c r="W1984" s="486"/>
      <c r="X1984" s="487"/>
      <c r="Y1984" s="486"/>
      <c r="Z1984" s="487"/>
      <c r="AA1984" s="402"/>
    </row>
    <row r="1985" spans="2:27" x14ac:dyDescent="0.2">
      <c r="B1985" s="405"/>
      <c r="C1985" s="372"/>
      <c r="D1985" s="372"/>
      <c r="E1985" s="402"/>
      <c r="F1985" s="486"/>
      <c r="G1985" s="487"/>
      <c r="H1985" s="486"/>
      <c r="I1985" s="487"/>
      <c r="J1985" s="486"/>
      <c r="K1985" s="487"/>
      <c r="L1985" s="486"/>
      <c r="M1985" s="487"/>
      <c r="N1985" s="486"/>
      <c r="O1985" s="487"/>
      <c r="P1985" s="486"/>
      <c r="Q1985" s="487"/>
      <c r="R1985" s="486"/>
      <c r="S1985" s="487"/>
      <c r="T1985" s="486"/>
      <c r="U1985" s="487"/>
      <c r="V1985" s="486"/>
      <c r="W1985" s="487"/>
      <c r="X1985" s="486"/>
      <c r="Y1985" s="487"/>
      <c r="Z1985" s="486"/>
      <c r="AA1985" s="487"/>
    </row>
    <row r="1986" spans="2:27" x14ac:dyDescent="0.2">
      <c r="B1986" s="406"/>
      <c r="C1986" s="372"/>
      <c r="D1986" s="372"/>
      <c r="E1986" s="486"/>
      <c r="F1986" s="487"/>
      <c r="G1986" s="486"/>
      <c r="H1986" s="487"/>
      <c r="I1986" s="486"/>
      <c r="J1986" s="487"/>
      <c r="K1986" s="486"/>
      <c r="L1986" s="487"/>
      <c r="M1986" s="486"/>
      <c r="N1986" s="487"/>
      <c r="O1986" s="486"/>
      <c r="P1986" s="487"/>
      <c r="Q1986" s="486"/>
      <c r="R1986" s="487"/>
      <c r="S1986" s="486"/>
      <c r="T1986" s="487"/>
      <c r="U1986" s="486"/>
      <c r="V1986" s="487"/>
      <c r="W1986" s="486"/>
      <c r="X1986" s="487"/>
      <c r="Y1986" s="486"/>
      <c r="Z1986" s="487"/>
      <c r="AA1986" s="402"/>
    </row>
    <row r="1987" spans="2:27" x14ac:dyDescent="0.2">
      <c r="B1987" s="405"/>
      <c r="C1987" s="372"/>
      <c r="D1987" s="372"/>
      <c r="E1987" s="402"/>
      <c r="F1987" s="486"/>
      <c r="G1987" s="487"/>
      <c r="H1987" s="486"/>
      <c r="I1987" s="487"/>
      <c r="J1987" s="486"/>
      <c r="K1987" s="487"/>
      <c r="L1987" s="486"/>
      <c r="M1987" s="487"/>
      <c r="N1987" s="486"/>
      <c r="O1987" s="487"/>
      <c r="P1987" s="486"/>
      <c r="Q1987" s="487"/>
      <c r="R1987" s="486"/>
      <c r="S1987" s="487"/>
      <c r="T1987" s="486"/>
      <c r="U1987" s="487"/>
      <c r="V1987" s="486"/>
      <c r="W1987" s="487"/>
      <c r="X1987" s="486"/>
      <c r="Y1987" s="487"/>
      <c r="Z1987" s="486"/>
      <c r="AA1987" s="487"/>
    </row>
    <row r="1988" spans="2:27" x14ac:dyDescent="0.2">
      <c r="B1988" s="406"/>
      <c r="C1988" s="372"/>
      <c r="D1988" s="372"/>
      <c r="E1988" s="486"/>
      <c r="F1988" s="487"/>
      <c r="G1988" s="486"/>
      <c r="H1988" s="487"/>
      <c r="I1988" s="486"/>
      <c r="J1988" s="487"/>
      <c r="K1988" s="486"/>
      <c r="L1988" s="487"/>
      <c r="M1988" s="486"/>
      <c r="N1988" s="487"/>
      <c r="O1988" s="486"/>
      <c r="P1988" s="487"/>
      <c r="Q1988" s="486"/>
      <c r="R1988" s="487"/>
      <c r="S1988" s="486"/>
      <c r="T1988" s="487"/>
      <c r="U1988" s="486"/>
      <c r="V1988" s="487"/>
      <c r="W1988" s="486"/>
      <c r="X1988" s="487"/>
      <c r="Y1988" s="486"/>
      <c r="Z1988" s="487"/>
      <c r="AA1988" s="402"/>
    </row>
    <row r="1989" spans="2:27" x14ac:dyDescent="0.2">
      <c r="B1989" s="405"/>
      <c r="C1989" s="372"/>
      <c r="D1989" s="372"/>
      <c r="E1989" s="402"/>
      <c r="F1989" s="486"/>
      <c r="G1989" s="487"/>
      <c r="H1989" s="486"/>
      <c r="I1989" s="487"/>
      <c r="J1989" s="486"/>
      <c r="K1989" s="487"/>
      <c r="L1989" s="486"/>
      <c r="M1989" s="487"/>
      <c r="N1989" s="486"/>
      <c r="O1989" s="487"/>
      <c r="P1989" s="486"/>
      <c r="Q1989" s="487"/>
      <c r="R1989" s="486"/>
      <c r="S1989" s="487"/>
      <c r="T1989" s="486"/>
      <c r="U1989" s="487"/>
      <c r="V1989" s="486"/>
      <c r="W1989" s="487"/>
      <c r="X1989" s="486"/>
      <c r="Y1989" s="487"/>
      <c r="Z1989" s="486"/>
      <c r="AA1989" s="487"/>
    </row>
    <row r="1990" spans="2:27" x14ac:dyDescent="0.2">
      <c r="B1990" s="406"/>
      <c r="C1990" s="372"/>
      <c r="D1990" s="372"/>
      <c r="E1990" s="486"/>
      <c r="F1990" s="487"/>
      <c r="G1990" s="486"/>
      <c r="H1990" s="487"/>
      <c r="I1990" s="486"/>
      <c r="J1990" s="487"/>
      <c r="K1990" s="486"/>
      <c r="L1990" s="487"/>
      <c r="M1990" s="486"/>
      <c r="N1990" s="487"/>
      <c r="O1990" s="486"/>
      <c r="P1990" s="487"/>
      <c r="Q1990" s="486"/>
      <c r="R1990" s="487"/>
      <c r="S1990" s="486"/>
      <c r="T1990" s="487"/>
      <c r="U1990" s="486"/>
      <c r="V1990" s="487"/>
      <c r="W1990" s="486"/>
      <c r="X1990" s="487"/>
      <c r="Y1990" s="486"/>
      <c r="Z1990" s="487"/>
      <c r="AA1990" s="402"/>
    </row>
    <row r="1991" spans="2:27" x14ac:dyDescent="0.2">
      <c r="B1991" s="405"/>
      <c r="C1991" s="372"/>
      <c r="D1991" s="372"/>
      <c r="E1991" s="402"/>
      <c r="F1991" s="486"/>
      <c r="G1991" s="487"/>
      <c r="H1991" s="486"/>
      <c r="I1991" s="487"/>
      <c r="J1991" s="486"/>
      <c r="K1991" s="487"/>
      <c r="L1991" s="486"/>
      <c r="M1991" s="487"/>
      <c r="N1991" s="486"/>
      <c r="O1991" s="487"/>
      <c r="P1991" s="486"/>
      <c r="Q1991" s="487"/>
      <c r="R1991" s="486"/>
      <c r="S1991" s="487"/>
      <c r="T1991" s="486"/>
      <c r="U1991" s="487"/>
      <c r="V1991" s="486"/>
      <c r="W1991" s="487"/>
      <c r="X1991" s="486"/>
      <c r="Y1991" s="487"/>
      <c r="Z1991" s="486"/>
      <c r="AA1991" s="487"/>
    </row>
    <row r="1992" spans="2:27" x14ac:dyDescent="0.2">
      <c r="B1992" s="406"/>
      <c r="C1992" s="372"/>
      <c r="D1992" s="372"/>
      <c r="E1992" s="486"/>
      <c r="F1992" s="487"/>
      <c r="G1992" s="486"/>
      <c r="H1992" s="487"/>
      <c r="I1992" s="486"/>
      <c r="J1992" s="487"/>
      <c r="K1992" s="486"/>
      <c r="L1992" s="487"/>
      <c r="M1992" s="486"/>
      <c r="N1992" s="487"/>
      <c r="O1992" s="486"/>
      <c r="P1992" s="487"/>
      <c r="Q1992" s="486"/>
      <c r="R1992" s="487"/>
      <c r="S1992" s="486"/>
      <c r="T1992" s="487"/>
      <c r="U1992" s="486"/>
      <c r="V1992" s="487"/>
      <c r="W1992" s="486"/>
      <c r="X1992" s="487"/>
      <c r="Y1992" s="486"/>
      <c r="Z1992" s="487"/>
      <c r="AA1992" s="402"/>
    </row>
    <row r="1993" spans="2:27" x14ac:dyDescent="0.2">
      <c r="B1993" s="405"/>
      <c r="C1993" s="372"/>
      <c r="D1993" s="372"/>
      <c r="E1993" s="402"/>
      <c r="F1993" s="486"/>
      <c r="G1993" s="487"/>
      <c r="H1993" s="486"/>
      <c r="I1993" s="487"/>
      <c r="J1993" s="486"/>
      <c r="K1993" s="487"/>
      <c r="L1993" s="486"/>
      <c r="M1993" s="487"/>
      <c r="N1993" s="486"/>
      <c r="O1993" s="487"/>
      <c r="P1993" s="486"/>
      <c r="Q1993" s="487"/>
      <c r="R1993" s="486"/>
      <c r="S1993" s="487"/>
      <c r="T1993" s="486"/>
      <c r="U1993" s="487"/>
      <c r="V1993" s="486"/>
      <c r="W1993" s="487"/>
      <c r="X1993" s="486"/>
      <c r="Y1993" s="487"/>
      <c r="Z1993" s="486"/>
      <c r="AA1993" s="487"/>
    </row>
    <row r="1994" spans="2:27" x14ac:dyDescent="0.2">
      <c r="B1994" s="406"/>
      <c r="C1994" s="372"/>
      <c r="D1994" s="372"/>
      <c r="E1994" s="486"/>
      <c r="F1994" s="487"/>
      <c r="G1994" s="486"/>
      <c r="H1994" s="487"/>
      <c r="I1994" s="486"/>
      <c r="J1994" s="487"/>
      <c r="K1994" s="486"/>
      <c r="L1994" s="487"/>
      <c r="M1994" s="486"/>
      <c r="N1994" s="487"/>
      <c r="O1994" s="486"/>
      <c r="P1994" s="487"/>
      <c r="Q1994" s="486"/>
      <c r="R1994" s="487"/>
      <c r="S1994" s="486"/>
      <c r="T1994" s="487"/>
      <c r="U1994" s="486"/>
      <c r="V1994" s="487"/>
      <c r="W1994" s="486"/>
      <c r="X1994" s="487"/>
      <c r="Y1994" s="486"/>
      <c r="Z1994" s="487"/>
      <c r="AA1994" s="402"/>
    </row>
    <row r="1995" spans="2:27" x14ac:dyDescent="0.2">
      <c r="B1995" s="405"/>
      <c r="C1995" s="372"/>
      <c r="D1995" s="372"/>
      <c r="E1995" s="402"/>
      <c r="F1995" s="486"/>
      <c r="G1995" s="487"/>
      <c r="H1995" s="486"/>
      <c r="I1995" s="487"/>
      <c r="J1995" s="486"/>
      <c r="K1995" s="487"/>
      <c r="L1995" s="486"/>
      <c r="M1995" s="487"/>
      <c r="N1995" s="486"/>
      <c r="O1995" s="487"/>
      <c r="P1995" s="486"/>
      <c r="Q1995" s="487"/>
      <c r="R1995" s="486"/>
      <c r="S1995" s="487"/>
      <c r="T1995" s="486"/>
      <c r="U1995" s="487"/>
      <c r="V1995" s="486"/>
      <c r="W1995" s="487"/>
      <c r="X1995" s="486"/>
      <c r="Y1995" s="487"/>
      <c r="Z1995" s="486"/>
      <c r="AA1995" s="487"/>
    </row>
    <row r="1996" spans="2:27" x14ac:dyDescent="0.2">
      <c r="B1996" s="406"/>
      <c r="C1996" s="372"/>
      <c r="D1996" s="372"/>
      <c r="E1996" s="486"/>
      <c r="F1996" s="487"/>
      <c r="G1996" s="486"/>
      <c r="H1996" s="487"/>
      <c r="I1996" s="486"/>
      <c r="J1996" s="487"/>
      <c r="K1996" s="486"/>
      <c r="L1996" s="487"/>
      <c r="M1996" s="486"/>
      <c r="N1996" s="487"/>
      <c r="O1996" s="486"/>
      <c r="P1996" s="487"/>
      <c r="Q1996" s="486"/>
      <c r="R1996" s="487"/>
      <c r="S1996" s="486"/>
      <c r="T1996" s="487"/>
      <c r="U1996" s="486"/>
      <c r="V1996" s="487"/>
      <c r="W1996" s="486"/>
      <c r="X1996" s="487"/>
      <c r="Y1996" s="486"/>
      <c r="Z1996" s="487"/>
      <c r="AA1996" s="402"/>
    </row>
    <row r="1997" spans="2:27" x14ac:dyDescent="0.2">
      <c r="B1997" s="405"/>
      <c r="C1997" s="372"/>
      <c r="D1997" s="372"/>
      <c r="E1997" s="402"/>
      <c r="F1997" s="486"/>
      <c r="G1997" s="487"/>
      <c r="H1997" s="486"/>
      <c r="I1997" s="487"/>
      <c r="J1997" s="486"/>
      <c r="K1997" s="487"/>
      <c r="L1997" s="486"/>
      <c r="M1997" s="487"/>
      <c r="N1997" s="486"/>
      <c r="O1997" s="487"/>
      <c r="P1997" s="486"/>
      <c r="Q1997" s="487"/>
      <c r="R1997" s="486"/>
      <c r="S1997" s="487"/>
      <c r="T1997" s="486"/>
      <c r="U1997" s="487"/>
      <c r="V1997" s="486"/>
      <c r="W1997" s="487"/>
      <c r="X1997" s="486"/>
      <c r="Y1997" s="487"/>
      <c r="Z1997" s="486"/>
      <c r="AA1997" s="487"/>
    </row>
    <row r="1998" spans="2:27" x14ac:dyDescent="0.2">
      <c r="B1998" s="406"/>
      <c r="C1998" s="372"/>
      <c r="D1998" s="372"/>
      <c r="E1998" s="486"/>
      <c r="F1998" s="487"/>
      <c r="G1998" s="486"/>
      <c r="H1998" s="487"/>
      <c r="I1998" s="486"/>
      <c r="J1998" s="487"/>
      <c r="K1998" s="486"/>
      <c r="L1998" s="487"/>
      <c r="M1998" s="486"/>
      <c r="N1998" s="487"/>
      <c r="O1998" s="486"/>
      <c r="P1998" s="487"/>
      <c r="Q1998" s="486"/>
      <c r="R1998" s="487"/>
      <c r="S1998" s="486"/>
      <c r="T1998" s="487"/>
      <c r="U1998" s="486"/>
      <c r="V1998" s="487"/>
      <c r="W1998" s="486"/>
      <c r="X1998" s="487"/>
      <c r="Y1998" s="486"/>
      <c r="Z1998" s="487"/>
      <c r="AA1998" s="402"/>
    </row>
    <row r="1999" spans="2:27" x14ac:dyDescent="0.2">
      <c r="B1999" s="405"/>
      <c r="C1999" s="372"/>
      <c r="D1999" s="372"/>
      <c r="E1999" s="402"/>
      <c r="F1999" s="486"/>
      <c r="G1999" s="487"/>
      <c r="H1999" s="486"/>
      <c r="I1999" s="487"/>
      <c r="J1999" s="486"/>
      <c r="K1999" s="487"/>
      <c r="L1999" s="486"/>
      <c r="M1999" s="487"/>
      <c r="N1999" s="486"/>
      <c r="O1999" s="487"/>
      <c r="P1999" s="486"/>
      <c r="Q1999" s="487"/>
      <c r="R1999" s="486"/>
      <c r="S1999" s="487"/>
      <c r="T1999" s="486"/>
      <c r="U1999" s="487"/>
      <c r="V1999" s="486"/>
      <c r="W1999" s="487"/>
      <c r="X1999" s="486"/>
      <c r="Y1999" s="487"/>
      <c r="Z1999" s="486"/>
      <c r="AA1999" s="487"/>
    </row>
    <row r="2000" spans="2:27" x14ac:dyDescent="0.2">
      <c r="B2000" s="406"/>
      <c r="C2000" s="372"/>
      <c r="D2000" s="372"/>
      <c r="E2000" s="486"/>
      <c r="F2000" s="487"/>
      <c r="G2000" s="486"/>
      <c r="H2000" s="487"/>
      <c r="I2000" s="486"/>
      <c r="J2000" s="487"/>
      <c r="K2000" s="486"/>
      <c r="L2000" s="487"/>
      <c r="M2000" s="486"/>
      <c r="N2000" s="487"/>
      <c r="O2000" s="486"/>
      <c r="P2000" s="487"/>
      <c r="Q2000" s="486"/>
      <c r="R2000" s="487"/>
      <c r="S2000" s="486"/>
      <c r="T2000" s="487"/>
      <c r="U2000" s="486"/>
      <c r="V2000" s="487"/>
      <c r="W2000" s="486"/>
      <c r="X2000" s="487"/>
      <c r="Y2000" s="486"/>
      <c r="Z2000" s="487"/>
      <c r="AA2000" s="402"/>
    </row>
    <row r="2001" spans="2:27" x14ac:dyDescent="0.2">
      <c r="B2001" s="405"/>
      <c r="C2001" s="372"/>
      <c r="D2001" s="372"/>
      <c r="E2001" s="402"/>
      <c r="F2001" s="486"/>
      <c r="G2001" s="487"/>
      <c r="H2001" s="486"/>
      <c r="I2001" s="487"/>
      <c r="J2001" s="486"/>
      <c r="K2001" s="487"/>
      <c r="L2001" s="486"/>
      <c r="M2001" s="487"/>
      <c r="N2001" s="486"/>
      <c r="O2001" s="487"/>
      <c r="P2001" s="486"/>
      <c r="Q2001" s="487"/>
      <c r="R2001" s="486"/>
      <c r="S2001" s="487"/>
      <c r="T2001" s="486"/>
      <c r="U2001" s="487"/>
      <c r="V2001" s="486"/>
      <c r="W2001" s="487"/>
      <c r="X2001" s="486"/>
      <c r="Y2001" s="487"/>
      <c r="Z2001" s="486"/>
      <c r="AA2001" s="487"/>
    </row>
    <row r="2002" spans="2:27" x14ac:dyDescent="0.2">
      <c r="B2002" s="406"/>
      <c r="C2002" s="372"/>
      <c r="D2002" s="372"/>
      <c r="E2002" s="486"/>
      <c r="F2002" s="487"/>
      <c r="G2002" s="486"/>
      <c r="H2002" s="487"/>
      <c r="I2002" s="486"/>
      <c r="J2002" s="487"/>
      <c r="K2002" s="486"/>
      <c r="L2002" s="487"/>
      <c r="M2002" s="486"/>
      <c r="N2002" s="487"/>
      <c r="O2002" s="486"/>
      <c r="P2002" s="487"/>
      <c r="Q2002" s="486"/>
      <c r="R2002" s="487"/>
      <c r="S2002" s="486"/>
      <c r="T2002" s="487"/>
      <c r="U2002" s="486"/>
      <c r="V2002" s="487"/>
      <c r="W2002" s="486"/>
      <c r="X2002" s="487"/>
      <c r="Y2002" s="486"/>
      <c r="Z2002" s="487"/>
      <c r="AA2002" s="402"/>
    </row>
    <row r="2003" spans="2:27" x14ac:dyDescent="0.2">
      <c r="B2003" s="405"/>
      <c r="C2003" s="372"/>
      <c r="D2003" s="372"/>
      <c r="E2003" s="402"/>
      <c r="F2003" s="486"/>
      <c r="G2003" s="487"/>
      <c r="H2003" s="486"/>
      <c r="I2003" s="487"/>
      <c r="J2003" s="486"/>
      <c r="K2003" s="487"/>
      <c r="L2003" s="486"/>
      <c r="M2003" s="487"/>
      <c r="N2003" s="486"/>
      <c r="O2003" s="487"/>
      <c r="P2003" s="486"/>
      <c r="Q2003" s="487"/>
      <c r="R2003" s="486"/>
      <c r="S2003" s="487"/>
      <c r="T2003" s="486"/>
      <c r="U2003" s="487"/>
      <c r="V2003" s="486"/>
      <c r="W2003" s="487"/>
      <c r="X2003" s="486"/>
      <c r="Y2003" s="487"/>
      <c r="Z2003" s="486"/>
      <c r="AA2003" s="487"/>
    </row>
    <row r="2004" spans="2:27" x14ac:dyDescent="0.2">
      <c r="B2004" s="406"/>
      <c r="C2004" s="372"/>
      <c r="D2004" s="372"/>
      <c r="E2004" s="486"/>
      <c r="F2004" s="487"/>
      <c r="G2004" s="486"/>
      <c r="H2004" s="487"/>
      <c r="I2004" s="486"/>
      <c r="J2004" s="487"/>
      <c r="K2004" s="486"/>
      <c r="L2004" s="487"/>
      <c r="M2004" s="486"/>
      <c r="N2004" s="487"/>
      <c r="O2004" s="486"/>
      <c r="P2004" s="487"/>
      <c r="Q2004" s="486"/>
      <c r="R2004" s="487"/>
      <c r="S2004" s="486"/>
      <c r="T2004" s="487"/>
      <c r="U2004" s="486"/>
      <c r="V2004" s="487"/>
      <c r="W2004" s="486"/>
      <c r="X2004" s="487"/>
      <c r="Y2004" s="486"/>
      <c r="Z2004" s="487"/>
      <c r="AA2004" s="402"/>
    </row>
    <row r="2005" spans="2:27" x14ac:dyDescent="0.2">
      <c r="B2005" s="405"/>
      <c r="C2005" s="372"/>
      <c r="D2005" s="372"/>
      <c r="E2005" s="402"/>
      <c r="F2005" s="486"/>
      <c r="G2005" s="487"/>
      <c r="H2005" s="486"/>
      <c r="I2005" s="487"/>
      <c r="J2005" s="486"/>
      <c r="K2005" s="487"/>
      <c r="L2005" s="486"/>
      <c r="M2005" s="487"/>
      <c r="N2005" s="486"/>
      <c r="O2005" s="487"/>
      <c r="P2005" s="486"/>
      <c r="Q2005" s="487"/>
      <c r="R2005" s="486"/>
      <c r="S2005" s="487"/>
      <c r="T2005" s="486"/>
      <c r="U2005" s="487"/>
      <c r="V2005" s="486"/>
      <c r="W2005" s="487"/>
      <c r="X2005" s="486"/>
      <c r="Y2005" s="487"/>
      <c r="Z2005" s="486"/>
      <c r="AA2005" s="487"/>
    </row>
    <row r="2006" spans="2:27" x14ac:dyDescent="0.2">
      <c r="B2006" s="406"/>
      <c r="C2006" s="372"/>
      <c r="D2006" s="372"/>
      <c r="E2006" s="486"/>
      <c r="F2006" s="487"/>
      <c r="G2006" s="486"/>
      <c r="H2006" s="487"/>
      <c r="I2006" s="486"/>
      <c r="J2006" s="487"/>
      <c r="K2006" s="486"/>
      <c r="L2006" s="487"/>
      <c r="M2006" s="486"/>
      <c r="N2006" s="487"/>
      <c r="O2006" s="486"/>
      <c r="P2006" s="487"/>
      <c r="Q2006" s="486"/>
      <c r="R2006" s="487"/>
      <c r="S2006" s="486"/>
      <c r="T2006" s="487"/>
      <c r="U2006" s="486"/>
      <c r="V2006" s="487"/>
      <c r="W2006" s="486"/>
      <c r="X2006" s="487"/>
      <c r="Y2006" s="486"/>
      <c r="Z2006" s="487"/>
      <c r="AA2006" s="402"/>
    </row>
    <row r="2007" spans="2:27" x14ac:dyDescent="0.2">
      <c r="B2007" s="405"/>
      <c r="C2007" s="372"/>
      <c r="D2007" s="372"/>
      <c r="E2007" s="402"/>
      <c r="F2007" s="486"/>
      <c r="G2007" s="487"/>
      <c r="H2007" s="486"/>
      <c r="I2007" s="487"/>
      <c r="J2007" s="486"/>
      <c r="K2007" s="487"/>
      <c r="L2007" s="486"/>
      <c r="M2007" s="487"/>
      <c r="N2007" s="486"/>
      <c r="O2007" s="487"/>
      <c r="P2007" s="486"/>
      <c r="Q2007" s="487"/>
      <c r="R2007" s="486"/>
      <c r="S2007" s="487"/>
      <c r="T2007" s="486"/>
      <c r="U2007" s="487"/>
      <c r="V2007" s="486"/>
      <c r="W2007" s="487"/>
      <c r="X2007" s="486"/>
      <c r="Y2007" s="487"/>
      <c r="Z2007" s="486"/>
      <c r="AA2007" s="487"/>
    </row>
    <row r="2008" spans="2:27" x14ac:dyDescent="0.2">
      <c r="B2008" s="406"/>
      <c r="C2008" s="372"/>
      <c r="D2008" s="372"/>
      <c r="E2008" s="486"/>
      <c r="F2008" s="487"/>
      <c r="G2008" s="486"/>
      <c r="H2008" s="487"/>
      <c r="I2008" s="486"/>
      <c r="J2008" s="487"/>
      <c r="K2008" s="486"/>
      <c r="L2008" s="487"/>
      <c r="M2008" s="486"/>
      <c r="N2008" s="487"/>
      <c r="O2008" s="486"/>
      <c r="P2008" s="487"/>
      <c r="Q2008" s="486"/>
      <c r="R2008" s="487"/>
      <c r="S2008" s="486"/>
      <c r="T2008" s="487"/>
      <c r="U2008" s="486"/>
      <c r="V2008" s="487"/>
      <c r="W2008" s="486"/>
      <c r="X2008" s="487"/>
      <c r="Y2008" s="486"/>
      <c r="Z2008" s="487"/>
      <c r="AA2008" s="402"/>
    </row>
    <row r="2009" spans="2:27" x14ac:dyDescent="0.2">
      <c r="B2009" s="405"/>
      <c r="C2009" s="372"/>
      <c r="D2009" s="372"/>
      <c r="E2009" s="402"/>
      <c r="F2009" s="486"/>
      <c r="G2009" s="487"/>
      <c r="H2009" s="486"/>
      <c r="I2009" s="487"/>
      <c r="J2009" s="486"/>
      <c r="K2009" s="487"/>
      <c r="L2009" s="486"/>
      <c r="M2009" s="487"/>
      <c r="N2009" s="486"/>
      <c r="O2009" s="487"/>
      <c r="P2009" s="486"/>
      <c r="Q2009" s="487"/>
      <c r="R2009" s="486"/>
      <c r="S2009" s="487"/>
      <c r="T2009" s="486"/>
      <c r="U2009" s="487"/>
      <c r="V2009" s="486"/>
      <c r="W2009" s="487"/>
      <c r="X2009" s="486"/>
      <c r="Y2009" s="487"/>
      <c r="Z2009" s="486"/>
      <c r="AA2009" s="487"/>
    </row>
    <row r="2010" spans="2:27" x14ac:dyDescent="0.2">
      <c r="B2010" s="406"/>
      <c r="C2010" s="372"/>
      <c r="D2010" s="372"/>
      <c r="E2010" s="486"/>
      <c r="F2010" s="487"/>
      <c r="G2010" s="486"/>
      <c r="H2010" s="487"/>
      <c r="I2010" s="486"/>
      <c r="J2010" s="487"/>
      <c r="K2010" s="486"/>
      <c r="L2010" s="487"/>
      <c r="M2010" s="486"/>
      <c r="N2010" s="487"/>
      <c r="O2010" s="486"/>
      <c r="P2010" s="487"/>
      <c r="Q2010" s="486"/>
      <c r="R2010" s="487"/>
      <c r="S2010" s="486"/>
      <c r="T2010" s="487"/>
      <c r="U2010" s="486"/>
      <c r="V2010" s="487"/>
      <c r="W2010" s="486"/>
      <c r="X2010" s="487"/>
      <c r="Y2010" s="486"/>
      <c r="Z2010" s="487"/>
      <c r="AA2010" s="402"/>
    </row>
    <row r="2011" spans="2:27" x14ac:dyDescent="0.2">
      <c r="B2011" s="405"/>
      <c r="C2011" s="372"/>
      <c r="D2011" s="372"/>
      <c r="E2011" s="402"/>
      <c r="F2011" s="486"/>
      <c r="G2011" s="487"/>
      <c r="H2011" s="486"/>
      <c r="I2011" s="487"/>
      <c r="J2011" s="486"/>
      <c r="K2011" s="487"/>
      <c r="L2011" s="486"/>
      <c r="M2011" s="487"/>
      <c r="N2011" s="486"/>
      <c r="O2011" s="487"/>
      <c r="P2011" s="486"/>
      <c r="Q2011" s="487"/>
      <c r="R2011" s="486"/>
      <c r="S2011" s="487"/>
      <c r="T2011" s="486"/>
      <c r="U2011" s="487"/>
      <c r="V2011" s="486"/>
      <c r="W2011" s="487"/>
      <c r="X2011" s="486"/>
      <c r="Y2011" s="487"/>
      <c r="Z2011" s="486"/>
      <c r="AA2011" s="487"/>
    </row>
    <row r="2012" spans="2:27" x14ac:dyDescent="0.2">
      <c r="B2012" s="406"/>
      <c r="C2012" s="372"/>
      <c r="D2012" s="372"/>
      <c r="E2012" s="486"/>
      <c r="F2012" s="487"/>
      <c r="G2012" s="486"/>
      <c r="H2012" s="487"/>
      <c r="I2012" s="486"/>
      <c r="J2012" s="487"/>
      <c r="K2012" s="486"/>
      <c r="L2012" s="487"/>
      <c r="M2012" s="486"/>
      <c r="N2012" s="487"/>
      <c r="O2012" s="486"/>
      <c r="P2012" s="487"/>
      <c r="Q2012" s="486"/>
      <c r="R2012" s="487"/>
      <c r="S2012" s="486"/>
      <c r="T2012" s="487"/>
      <c r="U2012" s="486"/>
      <c r="V2012" s="487"/>
      <c r="W2012" s="486"/>
      <c r="X2012" s="487"/>
      <c r="Y2012" s="486"/>
      <c r="Z2012" s="487"/>
      <c r="AA2012" s="402"/>
    </row>
    <row r="2013" spans="2:27" x14ac:dyDescent="0.2">
      <c r="B2013" s="405"/>
      <c r="C2013" s="372"/>
      <c r="D2013" s="372"/>
      <c r="E2013" s="402"/>
      <c r="F2013" s="486"/>
      <c r="G2013" s="487"/>
      <c r="H2013" s="486"/>
      <c r="I2013" s="487"/>
      <c r="J2013" s="486"/>
      <c r="K2013" s="487"/>
      <c r="L2013" s="486"/>
      <c r="M2013" s="487"/>
      <c r="N2013" s="486"/>
      <c r="O2013" s="487"/>
      <c r="P2013" s="486"/>
      <c r="Q2013" s="487"/>
      <c r="R2013" s="486"/>
      <c r="S2013" s="487"/>
      <c r="T2013" s="486"/>
      <c r="U2013" s="487"/>
      <c r="V2013" s="486"/>
      <c r="W2013" s="487"/>
      <c r="X2013" s="486"/>
      <c r="Y2013" s="487"/>
      <c r="Z2013" s="486"/>
      <c r="AA2013" s="487"/>
    </row>
    <row r="2014" spans="2:27" x14ac:dyDescent="0.2">
      <c r="B2014" s="406"/>
      <c r="C2014" s="372"/>
      <c r="D2014" s="372"/>
      <c r="E2014" s="486"/>
      <c r="F2014" s="487"/>
      <c r="G2014" s="486"/>
      <c r="H2014" s="487"/>
      <c r="I2014" s="486"/>
      <c r="J2014" s="487"/>
      <c r="K2014" s="486"/>
      <c r="L2014" s="487"/>
      <c r="M2014" s="486"/>
      <c r="N2014" s="487"/>
      <c r="O2014" s="486"/>
      <c r="P2014" s="487"/>
      <c r="Q2014" s="486"/>
      <c r="R2014" s="487"/>
      <c r="S2014" s="486"/>
      <c r="T2014" s="487"/>
      <c r="U2014" s="486"/>
      <c r="V2014" s="487"/>
      <c r="W2014" s="486"/>
      <c r="X2014" s="487"/>
      <c r="Y2014" s="486"/>
      <c r="Z2014" s="487"/>
      <c r="AA2014" s="402"/>
    </row>
    <row r="2015" spans="2:27" x14ac:dyDescent="0.2">
      <c r="B2015" s="405"/>
      <c r="C2015" s="372"/>
      <c r="D2015" s="372"/>
      <c r="E2015" s="402"/>
      <c r="F2015" s="486"/>
      <c r="G2015" s="487"/>
      <c r="H2015" s="486"/>
      <c r="I2015" s="487"/>
      <c r="J2015" s="486"/>
      <c r="K2015" s="487"/>
      <c r="L2015" s="486"/>
      <c r="M2015" s="487"/>
      <c r="N2015" s="486"/>
      <c r="O2015" s="487"/>
      <c r="P2015" s="486"/>
      <c r="Q2015" s="487"/>
      <c r="R2015" s="486"/>
      <c r="S2015" s="487"/>
      <c r="T2015" s="486"/>
      <c r="U2015" s="487"/>
      <c r="V2015" s="486"/>
      <c r="W2015" s="487"/>
      <c r="X2015" s="486"/>
      <c r="Y2015" s="487"/>
      <c r="Z2015" s="486"/>
      <c r="AA2015" s="487"/>
    </row>
    <row r="2016" spans="2:27" x14ac:dyDescent="0.2">
      <c r="B2016" s="406"/>
      <c r="C2016" s="372"/>
      <c r="D2016" s="372"/>
      <c r="E2016" s="486"/>
      <c r="F2016" s="487"/>
      <c r="G2016" s="486"/>
      <c r="H2016" s="487"/>
      <c r="I2016" s="486"/>
      <c r="J2016" s="487"/>
      <c r="K2016" s="486"/>
      <c r="L2016" s="487"/>
      <c r="M2016" s="486"/>
      <c r="N2016" s="487"/>
      <c r="O2016" s="486"/>
      <c r="P2016" s="487"/>
      <c r="Q2016" s="486"/>
      <c r="R2016" s="487"/>
      <c r="S2016" s="486"/>
      <c r="T2016" s="487"/>
      <c r="U2016" s="486"/>
      <c r="V2016" s="487"/>
      <c r="W2016" s="486"/>
      <c r="X2016" s="487"/>
      <c r="Y2016" s="486"/>
      <c r="Z2016" s="487"/>
      <c r="AA2016" s="402"/>
    </row>
    <row r="2017" spans="2:27" x14ac:dyDescent="0.2">
      <c r="B2017" s="405"/>
      <c r="C2017" s="372"/>
      <c r="D2017" s="372"/>
      <c r="E2017" s="402"/>
      <c r="F2017" s="486"/>
      <c r="G2017" s="487"/>
      <c r="H2017" s="486"/>
      <c r="I2017" s="487"/>
      <c r="J2017" s="486"/>
      <c r="K2017" s="487"/>
      <c r="L2017" s="486"/>
      <c r="M2017" s="487"/>
      <c r="N2017" s="486"/>
      <c r="O2017" s="487"/>
      <c r="P2017" s="486"/>
      <c r="Q2017" s="487"/>
      <c r="R2017" s="486"/>
      <c r="S2017" s="487"/>
      <c r="T2017" s="486"/>
      <c r="U2017" s="487"/>
      <c r="V2017" s="486"/>
      <c r="W2017" s="487"/>
      <c r="X2017" s="486"/>
      <c r="Y2017" s="487"/>
      <c r="Z2017" s="486"/>
      <c r="AA2017" s="487"/>
    </row>
    <row r="2018" spans="2:27" x14ac:dyDescent="0.2">
      <c r="B2018" s="406"/>
      <c r="C2018" s="372"/>
      <c r="D2018" s="372"/>
      <c r="E2018" s="486"/>
      <c r="F2018" s="487"/>
      <c r="G2018" s="486"/>
      <c r="H2018" s="487"/>
      <c r="I2018" s="486"/>
      <c r="J2018" s="487"/>
      <c r="K2018" s="486"/>
      <c r="L2018" s="487"/>
      <c r="M2018" s="486"/>
      <c r="N2018" s="487"/>
      <c r="O2018" s="486"/>
      <c r="P2018" s="487"/>
      <c r="Q2018" s="486"/>
      <c r="R2018" s="487"/>
      <c r="S2018" s="486"/>
      <c r="T2018" s="487"/>
      <c r="U2018" s="486"/>
      <c r="V2018" s="487"/>
      <c r="W2018" s="486"/>
      <c r="X2018" s="487"/>
      <c r="Y2018" s="486"/>
      <c r="Z2018" s="487"/>
      <c r="AA2018" s="402"/>
    </row>
    <row r="2019" spans="2:27" x14ac:dyDescent="0.2">
      <c r="B2019" s="405"/>
      <c r="C2019" s="372"/>
      <c r="D2019" s="372"/>
      <c r="E2019" s="402"/>
      <c r="F2019" s="486"/>
      <c r="G2019" s="487"/>
      <c r="H2019" s="486"/>
      <c r="I2019" s="487"/>
      <c r="J2019" s="486"/>
      <c r="K2019" s="487"/>
      <c r="L2019" s="486"/>
      <c r="M2019" s="487"/>
      <c r="N2019" s="486"/>
      <c r="O2019" s="487"/>
      <c r="P2019" s="486"/>
      <c r="Q2019" s="487"/>
      <c r="R2019" s="486"/>
      <c r="S2019" s="487"/>
      <c r="T2019" s="486"/>
      <c r="U2019" s="487"/>
      <c r="V2019" s="486"/>
      <c r="W2019" s="487"/>
      <c r="X2019" s="486"/>
      <c r="Y2019" s="487"/>
      <c r="Z2019" s="486"/>
      <c r="AA2019" s="487"/>
    </row>
    <row r="2020" spans="2:27" x14ac:dyDescent="0.2">
      <c r="B2020" s="406"/>
      <c r="C2020" s="372"/>
      <c r="D2020" s="372"/>
      <c r="E2020" s="486"/>
      <c r="F2020" s="487"/>
      <c r="G2020" s="486"/>
      <c r="H2020" s="487"/>
      <c r="I2020" s="486"/>
      <c r="J2020" s="487"/>
      <c r="K2020" s="486"/>
      <c r="L2020" s="487"/>
      <c r="M2020" s="486"/>
      <c r="N2020" s="487"/>
      <c r="O2020" s="486"/>
      <c r="P2020" s="487"/>
      <c r="Q2020" s="486"/>
      <c r="R2020" s="487"/>
      <c r="S2020" s="486"/>
      <c r="T2020" s="487"/>
      <c r="U2020" s="486"/>
      <c r="V2020" s="487"/>
      <c r="W2020" s="486"/>
      <c r="X2020" s="487"/>
      <c r="Y2020" s="486"/>
      <c r="Z2020" s="487"/>
      <c r="AA2020" s="402"/>
    </row>
    <row r="2021" spans="2:27" x14ac:dyDescent="0.2">
      <c r="B2021" s="405"/>
      <c r="C2021" s="372"/>
      <c r="D2021" s="372"/>
      <c r="E2021" s="402"/>
      <c r="F2021" s="486"/>
      <c r="G2021" s="487"/>
      <c r="H2021" s="486"/>
      <c r="I2021" s="487"/>
      <c r="J2021" s="486"/>
      <c r="K2021" s="487"/>
      <c r="L2021" s="486"/>
      <c r="M2021" s="487"/>
      <c r="N2021" s="486"/>
      <c r="O2021" s="487"/>
      <c r="P2021" s="486"/>
      <c r="Q2021" s="487"/>
      <c r="R2021" s="486"/>
      <c r="S2021" s="487"/>
      <c r="T2021" s="486"/>
      <c r="U2021" s="487"/>
      <c r="V2021" s="486"/>
      <c r="W2021" s="487"/>
      <c r="X2021" s="486"/>
      <c r="Y2021" s="487"/>
      <c r="Z2021" s="486"/>
      <c r="AA2021" s="487"/>
    </row>
    <row r="2022" spans="2:27" x14ac:dyDescent="0.2">
      <c r="B2022" s="406"/>
      <c r="C2022" s="372"/>
      <c r="D2022" s="372"/>
      <c r="E2022" s="486"/>
      <c r="F2022" s="487"/>
      <c r="G2022" s="486"/>
      <c r="H2022" s="487"/>
      <c r="I2022" s="486"/>
      <c r="J2022" s="487"/>
      <c r="K2022" s="486"/>
      <c r="L2022" s="487"/>
      <c r="M2022" s="486"/>
      <c r="N2022" s="487"/>
      <c r="O2022" s="486"/>
      <c r="P2022" s="487"/>
      <c r="Q2022" s="486"/>
      <c r="R2022" s="487"/>
      <c r="S2022" s="486"/>
      <c r="T2022" s="487"/>
      <c r="U2022" s="486"/>
      <c r="V2022" s="487"/>
      <c r="W2022" s="486"/>
      <c r="X2022" s="487"/>
      <c r="Y2022" s="486"/>
      <c r="Z2022" s="487"/>
      <c r="AA2022" s="402"/>
    </row>
    <row r="2023" spans="2:27" x14ac:dyDescent="0.2">
      <c r="B2023" s="405"/>
      <c r="C2023" s="372"/>
      <c r="D2023" s="372"/>
      <c r="E2023" s="402"/>
      <c r="F2023" s="486"/>
      <c r="G2023" s="487"/>
      <c r="H2023" s="486"/>
      <c r="I2023" s="487"/>
      <c r="J2023" s="486"/>
      <c r="K2023" s="487"/>
      <c r="L2023" s="486"/>
      <c r="M2023" s="487"/>
      <c r="N2023" s="486"/>
      <c r="O2023" s="487"/>
      <c r="P2023" s="486"/>
      <c r="Q2023" s="487"/>
      <c r="R2023" s="486"/>
      <c r="S2023" s="487"/>
      <c r="T2023" s="486"/>
      <c r="U2023" s="487"/>
      <c r="V2023" s="486"/>
      <c r="W2023" s="487"/>
      <c r="X2023" s="486"/>
      <c r="Y2023" s="487"/>
      <c r="Z2023" s="486"/>
      <c r="AA2023" s="487"/>
    </row>
    <row r="2024" spans="2:27" x14ac:dyDescent="0.2">
      <c r="B2024" s="406"/>
      <c r="C2024" s="372"/>
      <c r="D2024" s="372"/>
      <c r="E2024" s="486"/>
      <c r="F2024" s="487"/>
      <c r="G2024" s="486"/>
      <c r="H2024" s="487"/>
      <c r="I2024" s="486"/>
      <c r="J2024" s="487"/>
      <c r="K2024" s="486"/>
      <c r="L2024" s="487"/>
      <c r="M2024" s="486"/>
      <c r="N2024" s="487"/>
      <c r="O2024" s="486"/>
      <c r="P2024" s="487"/>
      <c r="Q2024" s="486"/>
      <c r="R2024" s="487"/>
      <c r="S2024" s="486"/>
      <c r="T2024" s="487"/>
      <c r="U2024" s="486"/>
      <c r="V2024" s="487"/>
      <c r="W2024" s="486"/>
      <c r="X2024" s="487"/>
      <c r="Y2024" s="486"/>
      <c r="Z2024" s="487"/>
      <c r="AA2024" s="402"/>
    </row>
    <row r="2025" spans="2:27" x14ac:dyDescent="0.2">
      <c r="B2025" s="405"/>
      <c r="C2025" s="372"/>
      <c r="D2025" s="372"/>
      <c r="E2025" s="402"/>
      <c r="F2025" s="486"/>
      <c r="G2025" s="487"/>
      <c r="H2025" s="486"/>
      <c r="I2025" s="487"/>
      <c r="J2025" s="486"/>
      <c r="K2025" s="487"/>
      <c r="L2025" s="486"/>
      <c r="M2025" s="487"/>
      <c r="N2025" s="486"/>
      <c r="O2025" s="487"/>
      <c r="P2025" s="486"/>
      <c r="Q2025" s="487"/>
      <c r="R2025" s="486"/>
      <c r="S2025" s="487"/>
      <c r="T2025" s="486"/>
      <c r="U2025" s="487"/>
      <c r="V2025" s="486"/>
      <c r="W2025" s="487"/>
      <c r="X2025" s="486"/>
      <c r="Y2025" s="487"/>
      <c r="Z2025" s="486"/>
      <c r="AA2025" s="487"/>
    </row>
    <row r="2026" spans="2:27" x14ac:dyDescent="0.2">
      <c r="B2026" s="406"/>
      <c r="C2026" s="372"/>
      <c r="D2026" s="372"/>
      <c r="E2026" s="486"/>
      <c r="F2026" s="487"/>
      <c r="G2026" s="486"/>
      <c r="H2026" s="487"/>
      <c r="I2026" s="486"/>
      <c r="J2026" s="487"/>
      <c r="K2026" s="486"/>
      <c r="L2026" s="487"/>
      <c r="M2026" s="486"/>
      <c r="N2026" s="487"/>
      <c r="O2026" s="486"/>
      <c r="P2026" s="487"/>
      <c r="Q2026" s="486"/>
      <c r="R2026" s="487"/>
      <c r="S2026" s="486"/>
      <c r="T2026" s="487"/>
      <c r="U2026" s="486"/>
      <c r="V2026" s="487"/>
      <c r="W2026" s="486"/>
      <c r="X2026" s="487"/>
      <c r="Y2026" s="486"/>
      <c r="Z2026" s="487"/>
      <c r="AA2026" s="402"/>
    </row>
    <row r="2027" spans="2:27" x14ac:dyDescent="0.2">
      <c r="B2027" s="405"/>
      <c r="C2027" s="372"/>
      <c r="D2027" s="372"/>
      <c r="E2027" s="402"/>
      <c r="F2027" s="486"/>
      <c r="G2027" s="487"/>
      <c r="H2027" s="486"/>
      <c r="I2027" s="487"/>
      <c r="J2027" s="486"/>
      <c r="K2027" s="487"/>
      <c r="L2027" s="486"/>
      <c r="M2027" s="487"/>
      <c r="N2027" s="486"/>
      <c r="O2027" s="487"/>
      <c r="P2027" s="486"/>
      <c r="Q2027" s="487"/>
      <c r="R2027" s="486"/>
      <c r="S2027" s="487"/>
      <c r="T2027" s="486"/>
      <c r="U2027" s="487"/>
      <c r="V2027" s="486"/>
      <c r="W2027" s="487"/>
      <c r="X2027" s="486"/>
      <c r="Y2027" s="487"/>
      <c r="Z2027" s="486"/>
      <c r="AA2027" s="487"/>
    </row>
    <row r="2028" spans="2:27" x14ac:dyDescent="0.2">
      <c r="B2028" s="406"/>
      <c r="C2028" s="372"/>
      <c r="D2028" s="372"/>
      <c r="E2028" s="486"/>
      <c r="F2028" s="487"/>
      <c r="G2028" s="486"/>
      <c r="H2028" s="487"/>
      <c r="I2028" s="486"/>
      <c r="J2028" s="487"/>
      <c r="K2028" s="486"/>
      <c r="L2028" s="487"/>
      <c r="M2028" s="486"/>
      <c r="N2028" s="487"/>
      <c r="O2028" s="486"/>
      <c r="P2028" s="487"/>
      <c r="Q2028" s="486"/>
      <c r="R2028" s="487"/>
      <c r="S2028" s="486"/>
      <c r="T2028" s="487"/>
      <c r="U2028" s="486"/>
      <c r="V2028" s="487"/>
      <c r="W2028" s="486"/>
      <c r="X2028" s="487"/>
      <c r="Y2028" s="486"/>
      <c r="Z2028" s="487"/>
      <c r="AA2028" s="402"/>
    </row>
    <row r="2029" spans="2:27" x14ac:dyDescent="0.2">
      <c r="B2029" s="405"/>
      <c r="C2029" s="372"/>
      <c r="D2029" s="372"/>
      <c r="E2029" s="402"/>
      <c r="F2029" s="486"/>
      <c r="G2029" s="487"/>
      <c r="H2029" s="486"/>
      <c r="I2029" s="487"/>
      <c r="J2029" s="486"/>
      <c r="K2029" s="487"/>
      <c r="L2029" s="486"/>
      <c r="M2029" s="487"/>
      <c r="N2029" s="486"/>
      <c r="O2029" s="487"/>
      <c r="P2029" s="486"/>
      <c r="Q2029" s="487"/>
      <c r="R2029" s="486"/>
      <c r="S2029" s="487"/>
      <c r="T2029" s="486"/>
      <c r="U2029" s="487"/>
      <c r="V2029" s="486"/>
      <c r="W2029" s="487"/>
      <c r="X2029" s="486"/>
      <c r="Y2029" s="487"/>
      <c r="Z2029" s="486"/>
      <c r="AA2029" s="487"/>
    </row>
    <row r="2030" spans="2:27" x14ac:dyDescent="0.2">
      <c r="B2030" s="406"/>
      <c r="C2030" s="372"/>
      <c r="D2030" s="372"/>
      <c r="E2030" s="486"/>
      <c r="F2030" s="487"/>
      <c r="G2030" s="486"/>
      <c r="H2030" s="487"/>
      <c r="I2030" s="486"/>
      <c r="J2030" s="487"/>
      <c r="K2030" s="486"/>
      <c r="L2030" s="487"/>
      <c r="M2030" s="486"/>
      <c r="N2030" s="487"/>
      <c r="O2030" s="486"/>
      <c r="P2030" s="487"/>
      <c r="Q2030" s="486"/>
      <c r="R2030" s="487"/>
      <c r="S2030" s="486"/>
      <c r="T2030" s="487"/>
      <c r="U2030" s="486"/>
      <c r="V2030" s="487"/>
      <c r="W2030" s="486"/>
      <c r="X2030" s="487"/>
      <c r="Y2030" s="486"/>
      <c r="Z2030" s="487"/>
      <c r="AA2030" s="402"/>
    </row>
    <row r="2031" spans="2:27" x14ac:dyDescent="0.2">
      <c r="B2031" s="405"/>
      <c r="C2031" s="372"/>
      <c r="D2031" s="372"/>
      <c r="E2031" s="402"/>
      <c r="F2031" s="486"/>
      <c r="G2031" s="487"/>
      <c r="H2031" s="486"/>
      <c r="I2031" s="487"/>
      <c r="J2031" s="486"/>
      <c r="K2031" s="487"/>
      <c r="L2031" s="486"/>
      <c r="M2031" s="487"/>
      <c r="N2031" s="486"/>
      <c r="O2031" s="487"/>
      <c r="P2031" s="486"/>
      <c r="Q2031" s="487"/>
      <c r="R2031" s="486"/>
      <c r="S2031" s="487"/>
      <c r="T2031" s="486"/>
      <c r="U2031" s="487"/>
      <c r="V2031" s="486"/>
      <c r="W2031" s="487"/>
      <c r="X2031" s="486"/>
      <c r="Y2031" s="487"/>
      <c r="Z2031" s="486"/>
      <c r="AA2031" s="487"/>
    </row>
    <row r="2032" spans="2:27" x14ac:dyDescent="0.2">
      <c r="B2032" s="406"/>
      <c r="C2032" s="372"/>
      <c r="D2032" s="372"/>
      <c r="E2032" s="486"/>
      <c r="F2032" s="487"/>
      <c r="G2032" s="486"/>
      <c r="H2032" s="487"/>
      <c r="I2032" s="486"/>
      <c r="J2032" s="487"/>
      <c r="K2032" s="486"/>
      <c r="L2032" s="487"/>
      <c r="M2032" s="486"/>
      <c r="N2032" s="487"/>
      <c r="O2032" s="486"/>
      <c r="P2032" s="487"/>
      <c r="Q2032" s="486"/>
      <c r="R2032" s="487"/>
      <c r="S2032" s="486"/>
      <c r="T2032" s="487"/>
      <c r="U2032" s="486"/>
      <c r="V2032" s="487"/>
      <c r="W2032" s="486"/>
      <c r="X2032" s="487"/>
      <c r="Y2032" s="486"/>
      <c r="Z2032" s="487"/>
      <c r="AA2032" s="402"/>
    </row>
    <row r="2033" spans="2:27" x14ac:dyDescent="0.2">
      <c r="B2033" s="405"/>
      <c r="C2033" s="372"/>
      <c r="D2033" s="372"/>
      <c r="E2033" s="402"/>
      <c r="F2033" s="486"/>
      <c r="G2033" s="487"/>
      <c r="H2033" s="486"/>
      <c r="I2033" s="487"/>
      <c r="J2033" s="486"/>
      <c r="K2033" s="487"/>
      <c r="L2033" s="486"/>
      <c r="M2033" s="487"/>
      <c r="N2033" s="486"/>
      <c r="O2033" s="487"/>
      <c r="P2033" s="486"/>
      <c r="Q2033" s="487"/>
      <c r="R2033" s="486"/>
      <c r="S2033" s="487"/>
      <c r="T2033" s="486"/>
      <c r="U2033" s="487"/>
      <c r="V2033" s="486"/>
      <c r="W2033" s="487"/>
      <c r="X2033" s="486"/>
      <c r="Y2033" s="487"/>
      <c r="Z2033" s="486"/>
      <c r="AA2033" s="487"/>
    </row>
    <row r="2034" spans="2:27" x14ac:dyDescent="0.2">
      <c r="B2034" s="406"/>
      <c r="C2034" s="372"/>
      <c r="D2034" s="372"/>
      <c r="E2034" s="486"/>
      <c r="F2034" s="487"/>
      <c r="G2034" s="486"/>
      <c r="H2034" s="487"/>
      <c r="I2034" s="486"/>
      <c r="J2034" s="487"/>
      <c r="K2034" s="486"/>
      <c r="L2034" s="487"/>
      <c r="M2034" s="486"/>
      <c r="N2034" s="487"/>
      <c r="O2034" s="486"/>
      <c r="P2034" s="487"/>
      <c r="Q2034" s="486"/>
      <c r="R2034" s="487"/>
      <c r="S2034" s="486"/>
      <c r="T2034" s="487"/>
      <c r="U2034" s="486"/>
      <c r="V2034" s="487"/>
      <c r="W2034" s="486"/>
      <c r="X2034" s="487"/>
      <c r="Y2034" s="486"/>
      <c r="Z2034" s="487"/>
      <c r="AA2034" s="402"/>
    </row>
    <row r="2035" spans="2:27" x14ac:dyDescent="0.2">
      <c r="B2035" s="405"/>
      <c r="C2035" s="372"/>
      <c r="D2035" s="372"/>
      <c r="E2035" s="402"/>
      <c r="F2035" s="486"/>
      <c r="G2035" s="487"/>
      <c r="H2035" s="486"/>
      <c r="I2035" s="487"/>
      <c r="J2035" s="486"/>
      <c r="K2035" s="487"/>
      <c r="L2035" s="486"/>
      <c r="M2035" s="487"/>
      <c r="N2035" s="486"/>
      <c r="O2035" s="487"/>
      <c r="P2035" s="486"/>
      <c r="Q2035" s="487"/>
      <c r="R2035" s="486"/>
      <c r="S2035" s="487"/>
      <c r="T2035" s="486"/>
      <c r="U2035" s="487"/>
      <c r="V2035" s="486"/>
      <c r="W2035" s="487"/>
      <c r="X2035" s="486"/>
      <c r="Y2035" s="487"/>
      <c r="Z2035" s="486"/>
      <c r="AA2035" s="487"/>
    </row>
    <row r="2036" spans="2:27" x14ac:dyDescent="0.2">
      <c r="B2036" s="406"/>
      <c r="C2036" s="372"/>
      <c r="D2036" s="372"/>
      <c r="E2036" s="486"/>
      <c r="F2036" s="487"/>
      <c r="G2036" s="486"/>
      <c r="H2036" s="487"/>
      <c r="I2036" s="486"/>
      <c r="J2036" s="487"/>
      <c r="K2036" s="486"/>
      <c r="L2036" s="487"/>
      <c r="M2036" s="486"/>
      <c r="N2036" s="487"/>
      <c r="O2036" s="486"/>
      <c r="P2036" s="487"/>
      <c r="Q2036" s="486"/>
      <c r="R2036" s="487"/>
      <c r="S2036" s="486"/>
      <c r="T2036" s="487"/>
      <c r="U2036" s="486"/>
      <c r="V2036" s="487"/>
      <c r="W2036" s="486"/>
      <c r="X2036" s="487"/>
      <c r="Y2036" s="486"/>
      <c r="Z2036" s="487"/>
      <c r="AA2036" s="402"/>
    </row>
    <row r="2037" spans="2:27" x14ac:dyDescent="0.2">
      <c r="B2037" s="405"/>
      <c r="C2037" s="372"/>
      <c r="D2037" s="372"/>
      <c r="E2037" s="402"/>
      <c r="F2037" s="486"/>
      <c r="G2037" s="487"/>
      <c r="H2037" s="486"/>
      <c r="I2037" s="487"/>
      <c r="J2037" s="486"/>
      <c r="K2037" s="487"/>
      <c r="L2037" s="486"/>
      <c r="M2037" s="487"/>
      <c r="N2037" s="486"/>
      <c r="O2037" s="487"/>
      <c r="P2037" s="486"/>
      <c r="Q2037" s="487"/>
      <c r="R2037" s="486"/>
      <c r="S2037" s="487"/>
      <c r="T2037" s="486"/>
      <c r="U2037" s="487"/>
      <c r="V2037" s="486"/>
      <c r="W2037" s="487"/>
      <c r="X2037" s="486"/>
      <c r="Y2037" s="487"/>
      <c r="Z2037" s="486"/>
      <c r="AA2037" s="487"/>
    </row>
    <row r="2038" spans="2:27" x14ac:dyDescent="0.2">
      <c r="B2038" s="406"/>
      <c r="C2038" s="372"/>
      <c r="D2038" s="372"/>
      <c r="E2038" s="486"/>
      <c r="F2038" s="487"/>
      <c r="G2038" s="486"/>
      <c r="H2038" s="487"/>
      <c r="I2038" s="486"/>
      <c r="J2038" s="487"/>
      <c r="K2038" s="486"/>
      <c r="L2038" s="487"/>
      <c r="M2038" s="486"/>
      <c r="N2038" s="487"/>
      <c r="O2038" s="486"/>
      <c r="P2038" s="487"/>
      <c r="Q2038" s="486"/>
      <c r="R2038" s="487"/>
      <c r="S2038" s="486"/>
      <c r="T2038" s="487"/>
      <c r="U2038" s="486"/>
      <c r="V2038" s="487"/>
      <c r="W2038" s="486"/>
      <c r="X2038" s="487"/>
      <c r="Y2038" s="486"/>
      <c r="Z2038" s="487"/>
      <c r="AA2038" s="402"/>
    </row>
    <row r="2039" spans="2:27" x14ac:dyDescent="0.2">
      <c r="B2039" s="405"/>
      <c r="C2039" s="372"/>
      <c r="D2039" s="372"/>
      <c r="E2039" s="402"/>
      <c r="F2039" s="486"/>
      <c r="G2039" s="487"/>
      <c r="H2039" s="486"/>
      <c r="I2039" s="487"/>
      <c r="J2039" s="486"/>
      <c r="K2039" s="487"/>
      <c r="L2039" s="486"/>
      <c r="M2039" s="487"/>
      <c r="N2039" s="486"/>
      <c r="O2039" s="487"/>
      <c r="P2039" s="486"/>
      <c r="Q2039" s="487"/>
      <c r="R2039" s="486"/>
      <c r="S2039" s="487"/>
      <c r="T2039" s="486"/>
      <c r="U2039" s="487"/>
      <c r="V2039" s="486"/>
      <c r="W2039" s="487"/>
      <c r="X2039" s="486"/>
      <c r="Y2039" s="487"/>
      <c r="Z2039" s="486"/>
      <c r="AA2039" s="487"/>
    </row>
    <row r="2040" spans="2:27" x14ac:dyDescent="0.2">
      <c r="B2040" s="406"/>
      <c r="C2040" s="372"/>
      <c r="D2040" s="372"/>
      <c r="E2040" s="486"/>
      <c r="F2040" s="487"/>
      <c r="G2040" s="486"/>
      <c r="H2040" s="487"/>
      <c r="I2040" s="486"/>
      <c r="J2040" s="487"/>
      <c r="K2040" s="486"/>
      <c r="L2040" s="487"/>
      <c r="M2040" s="486"/>
      <c r="N2040" s="487"/>
      <c r="O2040" s="486"/>
      <c r="P2040" s="487"/>
      <c r="Q2040" s="486"/>
      <c r="R2040" s="487"/>
      <c r="S2040" s="486"/>
      <c r="T2040" s="487"/>
      <c r="U2040" s="486"/>
      <c r="V2040" s="487"/>
      <c r="W2040" s="486"/>
      <c r="X2040" s="487"/>
      <c r="Y2040" s="486"/>
      <c r="Z2040" s="487"/>
      <c r="AA2040" s="402"/>
    </row>
    <row r="2041" spans="2:27" x14ac:dyDescent="0.2">
      <c r="B2041" s="405"/>
      <c r="C2041" s="372"/>
      <c r="D2041" s="372"/>
      <c r="E2041" s="402"/>
      <c r="F2041" s="486"/>
      <c r="G2041" s="487"/>
      <c r="H2041" s="486"/>
      <c r="I2041" s="487"/>
      <c r="J2041" s="486"/>
      <c r="K2041" s="487"/>
      <c r="L2041" s="486"/>
      <c r="M2041" s="487"/>
      <c r="N2041" s="486"/>
      <c r="O2041" s="487"/>
      <c r="P2041" s="486"/>
      <c r="Q2041" s="487"/>
      <c r="R2041" s="486"/>
      <c r="S2041" s="487"/>
      <c r="T2041" s="486"/>
      <c r="U2041" s="487"/>
      <c r="V2041" s="486"/>
      <c r="W2041" s="487"/>
      <c r="X2041" s="486"/>
      <c r="Y2041" s="487"/>
      <c r="Z2041" s="486"/>
      <c r="AA2041" s="487"/>
    </row>
    <row r="2042" spans="2:27" x14ac:dyDescent="0.2">
      <c r="B2042" s="406"/>
      <c r="C2042" s="372"/>
      <c r="D2042" s="372"/>
      <c r="E2042" s="486"/>
      <c r="F2042" s="487"/>
      <c r="G2042" s="486"/>
      <c r="H2042" s="487"/>
      <c r="I2042" s="486"/>
      <c r="J2042" s="487"/>
      <c r="K2042" s="486"/>
      <c r="L2042" s="487"/>
      <c r="M2042" s="486"/>
      <c r="N2042" s="487"/>
      <c r="O2042" s="486"/>
      <c r="P2042" s="487"/>
      <c r="Q2042" s="486"/>
      <c r="R2042" s="487"/>
      <c r="S2042" s="486"/>
      <c r="T2042" s="487"/>
      <c r="U2042" s="486"/>
      <c r="V2042" s="487"/>
      <c r="W2042" s="486"/>
      <c r="X2042" s="487"/>
      <c r="Y2042" s="486"/>
      <c r="Z2042" s="487"/>
      <c r="AA2042" s="402"/>
    </row>
    <row r="2043" spans="2:27" x14ac:dyDescent="0.2">
      <c r="B2043" s="405"/>
      <c r="C2043" s="372"/>
      <c r="D2043" s="372"/>
      <c r="E2043" s="402"/>
      <c r="F2043" s="486"/>
      <c r="G2043" s="487"/>
      <c r="H2043" s="486"/>
      <c r="I2043" s="487"/>
      <c r="J2043" s="486"/>
      <c r="K2043" s="487"/>
      <c r="L2043" s="486"/>
      <c r="M2043" s="487"/>
      <c r="N2043" s="486"/>
      <c r="O2043" s="487"/>
      <c r="P2043" s="486"/>
      <c r="Q2043" s="487"/>
      <c r="R2043" s="486"/>
      <c r="S2043" s="487"/>
      <c r="T2043" s="486"/>
      <c r="U2043" s="487"/>
      <c r="V2043" s="486"/>
      <c r="W2043" s="487"/>
      <c r="X2043" s="486"/>
      <c r="Y2043" s="487"/>
      <c r="Z2043" s="486"/>
      <c r="AA2043" s="487"/>
    </row>
    <row r="2044" spans="2:27" x14ac:dyDescent="0.2">
      <c r="B2044" s="406"/>
      <c r="C2044" s="372"/>
      <c r="D2044" s="372"/>
      <c r="E2044" s="486"/>
      <c r="F2044" s="487"/>
      <c r="G2044" s="486"/>
      <c r="H2044" s="487"/>
      <c r="I2044" s="486"/>
      <c r="J2044" s="487"/>
      <c r="K2044" s="486"/>
      <c r="L2044" s="487"/>
      <c r="M2044" s="486"/>
      <c r="N2044" s="487"/>
      <c r="O2044" s="486"/>
      <c r="P2044" s="487"/>
      <c r="Q2044" s="486"/>
      <c r="R2044" s="487"/>
      <c r="S2044" s="486"/>
      <c r="T2044" s="487"/>
      <c r="U2044" s="486"/>
      <c r="V2044" s="487"/>
      <c r="W2044" s="486"/>
      <c r="X2044" s="487"/>
      <c r="Y2044" s="486"/>
      <c r="Z2044" s="487"/>
      <c r="AA2044" s="402"/>
    </row>
    <row r="2045" spans="2:27" x14ac:dyDescent="0.2">
      <c r="B2045" s="405"/>
      <c r="C2045" s="372"/>
      <c r="D2045" s="372"/>
      <c r="E2045" s="402"/>
      <c r="F2045" s="486"/>
      <c r="G2045" s="487"/>
      <c r="H2045" s="486"/>
      <c r="I2045" s="487"/>
      <c r="J2045" s="486"/>
      <c r="K2045" s="487"/>
      <c r="L2045" s="486"/>
      <c r="M2045" s="487"/>
      <c r="N2045" s="486"/>
      <c r="O2045" s="487"/>
      <c r="P2045" s="486"/>
      <c r="Q2045" s="487"/>
      <c r="R2045" s="486"/>
      <c r="S2045" s="487"/>
      <c r="T2045" s="486"/>
      <c r="U2045" s="487"/>
      <c r="V2045" s="486"/>
      <c r="W2045" s="487"/>
      <c r="X2045" s="486"/>
      <c r="Y2045" s="487"/>
      <c r="Z2045" s="486"/>
      <c r="AA2045" s="487"/>
    </row>
    <row r="2046" spans="2:27" x14ac:dyDescent="0.2">
      <c r="B2046" s="406"/>
      <c r="C2046" s="372"/>
      <c r="D2046" s="372"/>
      <c r="E2046" s="486"/>
      <c r="F2046" s="487"/>
      <c r="G2046" s="486"/>
      <c r="H2046" s="487"/>
      <c r="I2046" s="486"/>
      <c r="J2046" s="487"/>
      <c r="K2046" s="486"/>
      <c r="L2046" s="487"/>
      <c r="M2046" s="486"/>
      <c r="N2046" s="487"/>
      <c r="O2046" s="486"/>
      <c r="P2046" s="487"/>
      <c r="Q2046" s="486"/>
      <c r="R2046" s="487"/>
      <c r="S2046" s="486"/>
      <c r="T2046" s="487"/>
      <c r="U2046" s="486"/>
      <c r="V2046" s="487"/>
      <c r="W2046" s="486"/>
      <c r="X2046" s="487"/>
      <c r="Y2046" s="486"/>
      <c r="Z2046" s="487"/>
      <c r="AA2046" s="402"/>
    </row>
    <row r="2047" spans="2:27" x14ac:dyDescent="0.2">
      <c r="B2047" s="405"/>
      <c r="C2047" s="372"/>
      <c r="D2047" s="372"/>
      <c r="E2047" s="402"/>
      <c r="F2047" s="486"/>
      <c r="G2047" s="487"/>
      <c r="H2047" s="486"/>
      <c r="I2047" s="487"/>
      <c r="J2047" s="486"/>
      <c r="K2047" s="487"/>
      <c r="L2047" s="486"/>
      <c r="M2047" s="487"/>
      <c r="N2047" s="486"/>
      <c r="O2047" s="487"/>
      <c r="P2047" s="486"/>
      <c r="Q2047" s="487"/>
      <c r="R2047" s="486"/>
      <c r="S2047" s="487"/>
      <c r="T2047" s="486"/>
      <c r="U2047" s="487"/>
      <c r="V2047" s="486"/>
      <c r="W2047" s="487"/>
      <c r="X2047" s="486"/>
      <c r="Y2047" s="487"/>
      <c r="Z2047" s="486"/>
      <c r="AA2047" s="487"/>
    </row>
    <row r="2048" spans="2:27" x14ac:dyDescent="0.2">
      <c r="B2048" s="406"/>
      <c r="C2048" s="372"/>
      <c r="D2048" s="372"/>
      <c r="E2048" s="486"/>
      <c r="F2048" s="487"/>
      <c r="G2048" s="486"/>
      <c r="H2048" s="487"/>
      <c r="I2048" s="486"/>
      <c r="J2048" s="487"/>
      <c r="K2048" s="486"/>
      <c r="L2048" s="487"/>
      <c r="M2048" s="486"/>
      <c r="N2048" s="487"/>
      <c r="O2048" s="486"/>
      <c r="P2048" s="487"/>
      <c r="Q2048" s="486"/>
      <c r="R2048" s="487"/>
      <c r="S2048" s="486"/>
      <c r="T2048" s="487"/>
      <c r="U2048" s="486"/>
      <c r="V2048" s="487"/>
      <c r="W2048" s="486"/>
      <c r="X2048" s="487"/>
      <c r="Y2048" s="486"/>
      <c r="Z2048" s="487"/>
      <c r="AA2048" s="402"/>
    </row>
    <row r="2049" spans="2:27" x14ac:dyDescent="0.2">
      <c r="B2049" s="405"/>
      <c r="C2049" s="372"/>
      <c r="D2049" s="372"/>
      <c r="E2049" s="402"/>
      <c r="F2049" s="486"/>
      <c r="G2049" s="487"/>
      <c r="H2049" s="486"/>
      <c r="I2049" s="487"/>
      <c r="J2049" s="486"/>
      <c r="K2049" s="487"/>
      <c r="L2049" s="486"/>
      <c r="M2049" s="487"/>
      <c r="N2049" s="486"/>
      <c r="O2049" s="487"/>
      <c r="P2049" s="486"/>
      <c r="Q2049" s="487"/>
      <c r="R2049" s="486"/>
      <c r="S2049" s="487"/>
      <c r="T2049" s="486"/>
      <c r="U2049" s="487"/>
      <c r="V2049" s="486"/>
      <c r="W2049" s="487"/>
      <c r="X2049" s="486"/>
      <c r="Y2049" s="487"/>
      <c r="Z2049" s="486"/>
      <c r="AA2049" s="487"/>
    </row>
    <row r="2050" spans="2:27" x14ac:dyDescent="0.2">
      <c r="B2050" s="406"/>
      <c r="C2050" s="372"/>
      <c r="D2050" s="372"/>
      <c r="E2050" s="486"/>
      <c r="F2050" s="487"/>
      <c r="G2050" s="486"/>
      <c r="H2050" s="487"/>
      <c r="I2050" s="486"/>
      <c r="J2050" s="487"/>
      <c r="K2050" s="486"/>
      <c r="L2050" s="487"/>
      <c r="M2050" s="486"/>
      <c r="N2050" s="487"/>
      <c r="O2050" s="486"/>
      <c r="P2050" s="487"/>
      <c r="Q2050" s="486"/>
      <c r="R2050" s="487"/>
      <c r="S2050" s="486"/>
      <c r="T2050" s="487"/>
      <c r="U2050" s="486"/>
      <c r="V2050" s="487"/>
      <c r="W2050" s="486"/>
      <c r="X2050" s="487"/>
      <c r="Y2050" s="486"/>
      <c r="Z2050" s="487"/>
      <c r="AA2050" s="402"/>
    </row>
    <row r="2051" spans="2:27" x14ac:dyDescent="0.2">
      <c r="B2051" s="405"/>
      <c r="C2051" s="372"/>
      <c r="D2051" s="372"/>
      <c r="E2051" s="402"/>
      <c r="F2051" s="486"/>
      <c r="G2051" s="487"/>
      <c r="H2051" s="486"/>
      <c r="I2051" s="487"/>
      <c r="J2051" s="486"/>
      <c r="K2051" s="487"/>
      <c r="L2051" s="486"/>
      <c r="M2051" s="487"/>
      <c r="N2051" s="486"/>
      <c r="O2051" s="487"/>
      <c r="P2051" s="486"/>
      <c r="Q2051" s="487"/>
      <c r="R2051" s="486"/>
      <c r="S2051" s="487"/>
      <c r="T2051" s="486"/>
      <c r="U2051" s="487"/>
      <c r="V2051" s="486"/>
      <c r="W2051" s="487"/>
      <c r="X2051" s="486"/>
      <c r="Y2051" s="487"/>
      <c r="Z2051" s="486"/>
      <c r="AA2051" s="487"/>
    </row>
    <row r="2052" spans="2:27" x14ac:dyDescent="0.2">
      <c r="B2052" s="406"/>
      <c r="C2052" s="372"/>
      <c r="D2052" s="372"/>
      <c r="E2052" s="486"/>
      <c r="F2052" s="487"/>
      <c r="G2052" s="486"/>
      <c r="H2052" s="487"/>
      <c r="I2052" s="486"/>
      <c r="J2052" s="487"/>
      <c r="K2052" s="486"/>
      <c r="L2052" s="487"/>
      <c r="M2052" s="486"/>
      <c r="N2052" s="487"/>
      <c r="O2052" s="486"/>
      <c r="P2052" s="487"/>
      <c r="Q2052" s="486"/>
      <c r="R2052" s="487"/>
      <c r="S2052" s="486"/>
      <c r="T2052" s="487"/>
      <c r="U2052" s="486"/>
      <c r="V2052" s="487"/>
      <c r="W2052" s="486"/>
      <c r="X2052" s="487"/>
      <c r="Y2052" s="486"/>
      <c r="Z2052" s="487"/>
      <c r="AA2052" s="402"/>
    </row>
    <row r="2053" spans="2:27" x14ac:dyDescent="0.2">
      <c r="B2053" s="405"/>
      <c r="C2053" s="372"/>
      <c r="D2053" s="372"/>
      <c r="E2053" s="402"/>
      <c r="F2053" s="486"/>
      <c r="G2053" s="487"/>
      <c r="H2053" s="486"/>
      <c r="I2053" s="487"/>
      <c r="J2053" s="486"/>
      <c r="K2053" s="487"/>
      <c r="L2053" s="486"/>
      <c r="M2053" s="487"/>
      <c r="N2053" s="486"/>
      <c r="O2053" s="487"/>
      <c r="P2053" s="486"/>
      <c r="Q2053" s="487"/>
      <c r="R2053" s="486"/>
      <c r="S2053" s="487"/>
      <c r="T2053" s="486"/>
      <c r="U2053" s="487"/>
      <c r="V2053" s="486"/>
      <c r="W2053" s="487"/>
      <c r="X2053" s="486"/>
      <c r="Y2053" s="487"/>
      <c r="Z2053" s="486"/>
      <c r="AA2053" s="487"/>
    </row>
    <row r="2054" spans="2:27" x14ac:dyDescent="0.2">
      <c r="B2054" s="406"/>
      <c r="C2054" s="372"/>
      <c r="D2054" s="372"/>
      <c r="E2054" s="486"/>
      <c r="F2054" s="487"/>
      <c r="G2054" s="486"/>
      <c r="H2054" s="487"/>
      <c r="I2054" s="486"/>
      <c r="J2054" s="487"/>
      <c r="K2054" s="486"/>
      <c r="L2054" s="487"/>
      <c r="M2054" s="486"/>
      <c r="N2054" s="487"/>
      <c r="O2054" s="486"/>
      <c r="P2054" s="487"/>
      <c r="Q2054" s="486"/>
      <c r="R2054" s="487"/>
      <c r="S2054" s="486"/>
      <c r="T2054" s="487"/>
      <c r="U2054" s="486"/>
      <c r="V2054" s="487"/>
      <c r="W2054" s="486"/>
      <c r="X2054" s="487"/>
      <c r="Y2054" s="486"/>
      <c r="Z2054" s="487"/>
      <c r="AA2054" s="402"/>
    </row>
    <row r="2055" spans="2:27" x14ac:dyDescent="0.2">
      <c r="B2055" s="405"/>
      <c r="C2055" s="372"/>
      <c r="D2055" s="372"/>
      <c r="E2055" s="402"/>
      <c r="F2055" s="486"/>
      <c r="G2055" s="487"/>
      <c r="H2055" s="486"/>
      <c r="I2055" s="487"/>
      <c r="J2055" s="486"/>
      <c r="K2055" s="487"/>
      <c r="L2055" s="486"/>
      <c r="M2055" s="487"/>
      <c r="N2055" s="486"/>
      <c r="O2055" s="487"/>
      <c r="P2055" s="486"/>
      <c r="Q2055" s="487"/>
      <c r="R2055" s="486"/>
      <c r="S2055" s="487"/>
      <c r="T2055" s="486"/>
      <c r="U2055" s="487"/>
      <c r="V2055" s="486"/>
      <c r="W2055" s="487"/>
      <c r="X2055" s="486"/>
      <c r="Y2055" s="487"/>
      <c r="Z2055" s="486"/>
      <c r="AA2055" s="487"/>
    </row>
    <row r="2056" spans="2:27" x14ac:dyDescent="0.2">
      <c r="B2056" s="406"/>
      <c r="C2056" s="372"/>
      <c r="D2056" s="372"/>
      <c r="E2056" s="486"/>
      <c r="F2056" s="487"/>
      <c r="G2056" s="486"/>
      <c r="H2056" s="487"/>
      <c r="I2056" s="486"/>
      <c r="J2056" s="487"/>
      <c r="K2056" s="486"/>
      <c r="L2056" s="487"/>
      <c r="M2056" s="486"/>
      <c r="N2056" s="487"/>
      <c r="O2056" s="486"/>
      <c r="P2056" s="487"/>
      <c r="Q2056" s="486"/>
      <c r="R2056" s="487"/>
      <c r="S2056" s="486"/>
      <c r="T2056" s="487"/>
      <c r="U2056" s="486"/>
      <c r="V2056" s="487"/>
      <c r="W2056" s="486"/>
      <c r="X2056" s="487"/>
      <c r="Y2056" s="486"/>
      <c r="Z2056" s="487"/>
      <c r="AA2056" s="402"/>
    </row>
    <row r="2057" spans="2:27" x14ac:dyDescent="0.2">
      <c r="B2057" s="405"/>
      <c r="C2057" s="372"/>
      <c r="D2057" s="372"/>
      <c r="E2057" s="402"/>
      <c r="F2057" s="486"/>
      <c r="G2057" s="487"/>
      <c r="H2057" s="486"/>
      <c r="I2057" s="487"/>
      <c r="J2057" s="486"/>
      <c r="K2057" s="487"/>
      <c r="L2057" s="486"/>
      <c r="M2057" s="487"/>
      <c r="N2057" s="486"/>
      <c r="O2057" s="487"/>
      <c r="P2057" s="486"/>
      <c r="Q2057" s="487"/>
      <c r="R2057" s="486"/>
      <c r="S2057" s="487"/>
      <c r="T2057" s="486"/>
      <c r="U2057" s="487"/>
      <c r="V2057" s="486"/>
      <c r="W2057" s="487"/>
      <c r="X2057" s="486"/>
      <c r="Y2057" s="487"/>
      <c r="Z2057" s="486"/>
      <c r="AA2057" s="487"/>
    </row>
    <row r="2058" spans="2:27" x14ac:dyDescent="0.2">
      <c r="B2058" s="406"/>
      <c r="C2058" s="372"/>
      <c r="D2058" s="372"/>
      <c r="E2058" s="486"/>
      <c r="F2058" s="487"/>
      <c r="G2058" s="486"/>
      <c r="H2058" s="487"/>
      <c r="I2058" s="486"/>
      <c r="J2058" s="487"/>
      <c r="K2058" s="486"/>
      <c r="L2058" s="487"/>
      <c r="M2058" s="486"/>
      <c r="N2058" s="487"/>
      <c r="O2058" s="486"/>
      <c r="P2058" s="487"/>
      <c r="Q2058" s="486"/>
      <c r="R2058" s="487"/>
      <c r="S2058" s="486"/>
      <c r="T2058" s="487"/>
      <c r="U2058" s="486"/>
      <c r="V2058" s="487"/>
      <c r="W2058" s="486"/>
      <c r="X2058" s="487"/>
      <c r="Y2058" s="486"/>
      <c r="Z2058" s="487"/>
      <c r="AA2058" s="402"/>
    </row>
    <row r="2059" spans="2:27" x14ac:dyDescent="0.2">
      <c r="B2059" s="405"/>
      <c r="C2059" s="372"/>
      <c r="D2059" s="372"/>
      <c r="E2059" s="402"/>
      <c r="F2059" s="486"/>
      <c r="G2059" s="487"/>
      <c r="H2059" s="486"/>
      <c r="I2059" s="487"/>
      <c r="J2059" s="486"/>
      <c r="K2059" s="487"/>
      <c r="L2059" s="486"/>
      <c r="M2059" s="487"/>
      <c r="N2059" s="486"/>
      <c r="O2059" s="487"/>
      <c r="P2059" s="486"/>
      <c r="Q2059" s="487"/>
      <c r="R2059" s="486"/>
      <c r="S2059" s="487"/>
      <c r="T2059" s="486"/>
      <c r="U2059" s="487"/>
      <c r="V2059" s="486"/>
      <c r="W2059" s="487"/>
      <c r="X2059" s="486"/>
      <c r="Y2059" s="487"/>
      <c r="Z2059" s="486"/>
      <c r="AA2059" s="487"/>
    </row>
    <row r="2060" spans="2:27" x14ac:dyDescent="0.2">
      <c r="B2060" s="406"/>
      <c r="C2060" s="372"/>
      <c r="D2060" s="372"/>
      <c r="E2060" s="486"/>
      <c r="F2060" s="487"/>
      <c r="G2060" s="486"/>
      <c r="H2060" s="487"/>
      <c r="I2060" s="486"/>
      <c r="J2060" s="487"/>
      <c r="K2060" s="486"/>
      <c r="L2060" s="487"/>
      <c r="M2060" s="486"/>
      <c r="N2060" s="487"/>
      <c r="O2060" s="486"/>
      <c r="P2060" s="487"/>
      <c r="Q2060" s="486"/>
      <c r="R2060" s="487"/>
      <c r="S2060" s="486"/>
      <c r="T2060" s="487"/>
      <c r="U2060" s="486"/>
      <c r="V2060" s="487"/>
      <c r="W2060" s="486"/>
      <c r="X2060" s="487"/>
      <c r="Y2060" s="486"/>
      <c r="Z2060" s="487"/>
      <c r="AA2060" s="402"/>
    </row>
    <row r="2061" spans="2:27" x14ac:dyDescent="0.2">
      <c r="B2061" s="405"/>
      <c r="C2061" s="372"/>
      <c r="D2061" s="372"/>
      <c r="E2061" s="402"/>
      <c r="F2061" s="486"/>
      <c r="G2061" s="487"/>
      <c r="H2061" s="486"/>
      <c r="I2061" s="487"/>
      <c r="J2061" s="486"/>
      <c r="K2061" s="487"/>
      <c r="L2061" s="486"/>
      <c r="M2061" s="487"/>
      <c r="N2061" s="486"/>
      <c r="O2061" s="487"/>
      <c r="P2061" s="486"/>
      <c r="Q2061" s="487"/>
      <c r="R2061" s="486"/>
      <c r="S2061" s="487"/>
      <c r="T2061" s="486"/>
      <c r="U2061" s="487"/>
      <c r="V2061" s="486"/>
      <c r="W2061" s="487"/>
      <c r="X2061" s="486"/>
      <c r="Y2061" s="487"/>
      <c r="Z2061" s="486"/>
      <c r="AA2061" s="487"/>
    </row>
    <row r="2062" spans="2:27" x14ac:dyDescent="0.2">
      <c r="B2062" s="406"/>
      <c r="C2062" s="372"/>
      <c r="D2062" s="372"/>
      <c r="E2062" s="486"/>
      <c r="F2062" s="487"/>
      <c r="G2062" s="486"/>
      <c r="H2062" s="487"/>
      <c r="I2062" s="486"/>
      <c r="J2062" s="487"/>
      <c r="K2062" s="486"/>
      <c r="L2062" s="487"/>
      <c r="M2062" s="486"/>
      <c r="N2062" s="487"/>
      <c r="O2062" s="486"/>
      <c r="P2062" s="487"/>
      <c r="Q2062" s="486"/>
      <c r="R2062" s="487"/>
      <c r="S2062" s="486"/>
      <c r="T2062" s="487"/>
      <c r="U2062" s="486"/>
      <c r="V2062" s="487"/>
      <c r="W2062" s="486"/>
      <c r="X2062" s="487"/>
      <c r="Y2062" s="486"/>
      <c r="Z2062" s="487"/>
      <c r="AA2062" s="402"/>
    </row>
    <row r="2063" spans="2:27" x14ac:dyDescent="0.2">
      <c r="B2063" s="405"/>
      <c r="C2063" s="372"/>
      <c r="D2063" s="372"/>
      <c r="E2063" s="402"/>
      <c r="F2063" s="486"/>
      <c r="G2063" s="487"/>
      <c r="H2063" s="486"/>
      <c r="I2063" s="487"/>
      <c r="J2063" s="486"/>
      <c r="K2063" s="487"/>
      <c r="L2063" s="486"/>
      <c r="M2063" s="487"/>
      <c r="N2063" s="486"/>
      <c r="O2063" s="487"/>
      <c r="P2063" s="486"/>
      <c r="Q2063" s="487"/>
      <c r="R2063" s="486"/>
      <c r="S2063" s="487"/>
      <c r="T2063" s="486"/>
      <c r="U2063" s="487"/>
      <c r="V2063" s="486"/>
      <c r="W2063" s="487"/>
      <c r="X2063" s="486"/>
      <c r="Y2063" s="487"/>
      <c r="Z2063" s="486"/>
      <c r="AA2063" s="487"/>
    </row>
    <row r="2064" spans="2:27" x14ac:dyDescent="0.2">
      <c r="B2064" s="406"/>
      <c r="C2064" s="372"/>
      <c r="D2064" s="372"/>
      <c r="E2064" s="486"/>
      <c r="F2064" s="487"/>
      <c r="G2064" s="486"/>
      <c r="H2064" s="487"/>
      <c r="I2064" s="486"/>
      <c r="J2064" s="487"/>
      <c r="K2064" s="486"/>
      <c r="L2064" s="487"/>
      <c r="M2064" s="486"/>
      <c r="N2064" s="487"/>
      <c r="O2064" s="486"/>
      <c r="P2064" s="487"/>
      <c r="Q2064" s="486"/>
      <c r="R2064" s="487"/>
      <c r="S2064" s="486"/>
      <c r="T2064" s="487"/>
      <c r="U2064" s="486"/>
      <c r="V2064" s="487"/>
      <c r="W2064" s="486"/>
      <c r="X2064" s="487"/>
      <c r="Y2064" s="486"/>
      <c r="Z2064" s="487"/>
      <c r="AA2064" s="402"/>
    </row>
    <row r="2065" spans="2:27" x14ac:dyDescent="0.2">
      <c r="B2065" s="405"/>
      <c r="C2065" s="372"/>
      <c r="D2065" s="372"/>
      <c r="E2065" s="402"/>
      <c r="F2065" s="486"/>
      <c r="G2065" s="487"/>
      <c r="H2065" s="486"/>
      <c r="I2065" s="487"/>
      <c r="J2065" s="486"/>
      <c r="K2065" s="487"/>
      <c r="L2065" s="486"/>
      <c r="M2065" s="487"/>
      <c r="N2065" s="486"/>
      <c r="O2065" s="487"/>
      <c r="P2065" s="486"/>
      <c r="Q2065" s="487"/>
      <c r="R2065" s="486"/>
      <c r="S2065" s="487"/>
      <c r="T2065" s="486"/>
      <c r="U2065" s="487"/>
      <c r="V2065" s="486"/>
      <c r="W2065" s="487"/>
      <c r="X2065" s="486"/>
      <c r="Y2065" s="487"/>
      <c r="Z2065" s="486"/>
      <c r="AA2065" s="487"/>
    </row>
    <row r="2066" spans="2:27" x14ac:dyDescent="0.2">
      <c r="B2066" s="406"/>
      <c r="C2066" s="372"/>
      <c r="D2066" s="372"/>
      <c r="E2066" s="486"/>
      <c r="F2066" s="487"/>
      <c r="G2066" s="486"/>
      <c r="H2066" s="487"/>
      <c r="I2066" s="486"/>
      <c r="J2066" s="487"/>
      <c r="K2066" s="486"/>
      <c r="L2066" s="487"/>
      <c r="M2066" s="486"/>
      <c r="N2066" s="487"/>
      <c r="O2066" s="486"/>
      <c r="P2066" s="487"/>
      <c r="Q2066" s="486"/>
      <c r="R2066" s="487"/>
      <c r="S2066" s="486"/>
      <c r="T2066" s="487"/>
      <c r="U2066" s="486"/>
      <c r="V2066" s="487"/>
      <c r="W2066" s="486"/>
      <c r="X2066" s="487"/>
      <c r="Y2066" s="486"/>
      <c r="Z2066" s="487"/>
      <c r="AA2066" s="402"/>
    </row>
    <row r="2067" spans="2:27" x14ac:dyDescent="0.2">
      <c r="B2067" s="405"/>
      <c r="C2067" s="372"/>
      <c r="D2067" s="372"/>
      <c r="E2067" s="402"/>
      <c r="F2067" s="486"/>
      <c r="G2067" s="487"/>
      <c r="H2067" s="486"/>
      <c r="I2067" s="487"/>
      <c r="J2067" s="486"/>
      <c r="K2067" s="487"/>
      <c r="L2067" s="486"/>
      <c r="M2067" s="487"/>
      <c r="N2067" s="486"/>
      <c r="O2067" s="487"/>
      <c r="P2067" s="486"/>
      <c r="Q2067" s="487"/>
      <c r="R2067" s="486"/>
      <c r="S2067" s="487"/>
      <c r="T2067" s="486"/>
      <c r="U2067" s="487"/>
      <c r="V2067" s="486"/>
      <c r="W2067" s="487"/>
      <c r="X2067" s="486"/>
      <c r="Y2067" s="487"/>
      <c r="Z2067" s="486"/>
      <c r="AA2067" s="487"/>
    </row>
    <row r="2068" spans="2:27" x14ac:dyDescent="0.2">
      <c r="B2068" s="406"/>
      <c r="C2068" s="372"/>
      <c r="D2068" s="372"/>
      <c r="E2068" s="486"/>
      <c r="F2068" s="487"/>
      <c r="G2068" s="486"/>
      <c r="H2068" s="487"/>
      <c r="I2068" s="486"/>
      <c r="J2068" s="487"/>
      <c r="K2068" s="486"/>
      <c r="L2068" s="487"/>
      <c r="M2068" s="486"/>
      <c r="N2068" s="487"/>
      <c r="O2068" s="486"/>
      <c r="P2068" s="487"/>
      <c r="Q2068" s="486"/>
      <c r="R2068" s="487"/>
      <c r="S2068" s="486"/>
      <c r="T2068" s="487"/>
      <c r="U2068" s="486"/>
      <c r="V2068" s="487"/>
      <c r="W2068" s="486"/>
      <c r="X2068" s="487"/>
      <c r="Y2068" s="486"/>
      <c r="Z2068" s="487"/>
      <c r="AA2068" s="402"/>
    </row>
    <row r="2069" spans="2:27" x14ac:dyDescent="0.2">
      <c r="B2069" s="405"/>
      <c r="C2069" s="372"/>
      <c r="D2069" s="372"/>
      <c r="E2069" s="402"/>
      <c r="F2069" s="486"/>
      <c r="G2069" s="487"/>
      <c r="H2069" s="486"/>
      <c r="I2069" s="487"/>
      <c r="J2069" s="486"/>
      <c r="K2069" s="487"/>
      <c r="L2069" s="486"/>
      <c r="M2069" s="487"/>
      <c r="N2069" s="486"/>
      <c r="O2069" s="487"/>
      <c r="P2069" s="486"/>
      <c r="Q2069" s="487"/>
      <c r="R2069" s="486"/>
      <c r="S2069" s="487"/>
      <c r="T2069" s="486"/>
      <c r="U2069" s="487"/>
      <c r="V2069" s="486"/>
      <c r="W2069" s="487"/>
      <c r="X2069" s="486"/>
      <c r="Y2069" s="487"/>
      <c r="Z2069" s="486"/>
      <c r="AA2069" s="487"/>
    </row>
    <row r="2070" spans="2:27" x14ac:dyDescent="0.2">
      <c r="B2070" s="406"/>
      <c r="C2070" s="372"/>
      <c r="D2070" s="372"/>
      <c r="E2070" s="486"/>
      <c r="F2070" s="487"/>
      <c r="G2070" s="486"/>
      <c r="H2070" s="487"/>
      <c r="I2070" s="486"/>
      <c r="J2070" s="487"/>
      <c r="K2070" s="486"/>
      <c r="L2070" s="487"/>
      <c r="M2070" s="486"/>
      <c r="N2070" s="487"/>
      <c r="O2070" s="486"/>
      <c r="P2070" s="487"/>
      <c r="Q2070" s="486"/>
      <c r="R2070" s="487"/>
      <c r="S2070" s="486"/>
      <c r="T2070" s="487"/>
      <c r="U2070" s="486"/>
      <c r="V2070" s="487"/>
      <c r="W2070" s="486"/>
      <c r="X2070" s="487"/>
      <c r="Y2070" s="486"/>
      <c r="Z2070" s="487"/>
      <c r="AA2070" s="402"/>
    </row>
    <row r="2071" spans="2:27" x14ac:dyDescent="0.2">
      <c r="B2071" s="405"/>
      <c r="C2071" s="372"/>
      <c r="D2071" s="372"/>
      <c r="E2071" s="402"/>
      <c r="F2071" s="486"/>
      <c r="G2071" s="487"/>
      <c r="H2071" s="486"/>
      <c r="I2071" s="487"/>
      <c r="J2071" s="486"/>
      <c r="K2071" s="487"/>
      <c r="L2071" s="486"/>
      <c r="M2071" s="487"/>
      <c r="N2071" s="486"/>
      <c r="O2071" s="487"/>
      <c r="P2071" s="486"/>
      <c r="Q2071" s="487"/>
      <c r="R2071" s="486"/>
      <c r="S2071" s="487"/>
      <c r="T2071" s="486"/>
      <c r="U2071" s="487"/>
      <c r="V2071" s="486"/>
      <c r="W2071" s="487"/>
      <c r="X2071" s="486"/>
      <c r="Y2071" s="487"/>
      <c r="Z2071" s="486"/>
      <c r="AA2071" s="487"/>
    </row>
    <row r="2072" spans="2:27" x14ac:dyDescent="0.2">
      <c r="B2072" s="406"/>
      <c r="C2072" s="372"/>
      <c r="D2072" s="372"/>
      <c r="E2072" s="486"/>
      <c r="F2072" s="487"/>
      <c r="G2072" s="486"/>
      <c r="H2072" s="487"/>
      <c r="I2072" s="486"/>
      <c r="J2072" s="487"/>
      <c r="K2072" s="486"/>
      <c r="L2072" s="487"/>
      <c r="M2072" s="486"/>
      <c r="N2072" s="487"/>
      <c r="O2072" s="486"/>
      <c r="P2072" s="487"/>
      <c r="Q2072" s="486"/>
      <c r="R2072" s="487"/>
      <c r="S2072" s="486"/>
      <c r="T2072" s="487"/>
      <c r="U2072" s="486"/>
      <c r="V2072" s="487"/>
      <c r="W2072" s="486"/>
      <c r="X2072" s="487"/>
      <c r="Y2072" s="486"/>
      <c r="Z2072" s="487"/>
      <c r="AA2072" s="402"/>
    </row>
    <row r="2073" spans="2:27" x14ac:dyDescent="0.2">
      <c r="B2073" s="405"/>
      <c r="C2073" s="372"/>
      <c r="D2073" s="372"/>
      <c r="E2073" s="402"/>
      <c r="F2073" s="486"/>
      <c r="G2073" s="487"/>
      <c r="H2073" s="486"/>
      <c r="I2073" s="487"/>
      <c r="J2073" s="486"/>
      <c r="K2073" s="487"/>
      <c r="L2073" s="486"/>
      <c r="M2073" s="487"/>
      <c r="N2073" s="486"/>
      <c r="O2073" s="487"/>
      <c r="P2073" s="486"/>
      <c r="Q2073" s="487"/>
      <c r="R2073" s="486"/>
      <c r="S2073" s="487"/>
      <c r="T2073" s="486"/>
      <c r="U2073" s="487"/>
      <c r="V2073" s="486"/>
      <c r="W2073" s="487"/>
      <c r="X2073" s="486"/>
      <c r="Y2073" s="487"/>
      <c r="Z2073" s="486"/>
      <c r="AA2073" s="487"/>
    </row>
    <row r="2074" spans="2:27" x14ac:dyDescent="0.2">
      <c r="B2074" s="406"/>
      <c r="C2074" s="372"/>
      <c r="D2074" s="372"/>
      <c r="E2074" s="486"/>
      <c r="F2074" s="487"/>
      <c r="G2074" s="486"/>
      <c r="H2074" s="487"/>
      <c r="I2074" s="486"/>
      <c r="J2074" s="487"/>
      <c r="K2074" s="486"/>
      <c r="L2074" s="487"/>
      <c r="M2074" s="486"/>
      <c r="N2074" s="487"/>
      <c r="O2074" s="486"/>
      <c r="P2074" s="487"/>
      <c r="Q2074" s="486"/>
      <c r="R2074" s="487"/>
      <c r="S2074" s="486"/>
      <c r="T2074" s="487"/>
      <c r="U2074" s="486"/>
      <c r="V2074" s="487"/>
      <c r="W2074" s="486"/>
      <c r="X2074" s="487"/>
      <c r="Y2074" s="486"/>
      <c r="Z2074" s="487"/>
      <c r="AA2074" s="402"/>
    </row>
    <row r="2075" spans="2:27" x14ac:dyDescent="0.2">
      <c r="B2075" s="405"/>
      <c r="C2075" s="372"/>
      <c r="D2075" s="372"/>
      <c r="E2075" s="402"/>
      <c r="F2075" s="486"/>
      <c r="G2075" s="487"/>
      <c r="H2075" s="486"/>
      <c r="I2075" s="487"/>
      <c r="J2075" s="486"/>
      <c r="K2075" s="487"/>
      <c r="L2075" s="486"/>
      <c r="M2075" s="487"/>
      <c r="N2075" s="486"/>
      <c r="O2075" s="487"/>
      <c r="P2075" s="486"/>
      <c r="Q2075" s="487"/>
      <c r="R2075" s="486"/>
      <c r="S2075" s="487"/>
      <c r="T2075" s="486"/>
      <c r="U2075" s="487"/>
      <c r="V2075" s="486"/>
      <c r="W2075" s="487"/>
      <c r="X2075" s="486"/>
      <c r="Y2075" s="487"/>
      <c r="Z2075" s="486"/>
      <c r="AA2075" s="487"/>
    </row>
    <row r="2076" spans="2:27" x14ac:dyDescent="0.2">
      <c r="B2076" s="406"/>
      <c r="C2076" s="372"/>
      <c r="D2076" s="372"/>
      <c r="E2076" s="486"/>
      <c r="F2076" s="487"/>
      <c r="G2076" s="486"/>
      <c r="H2076" s="487"/>
      <c r="I2076" s="486"/>
      <c r="J2076" s="487"/>
      <c r="K2076" s="486"/>
      <c r="L2076" s="487"/>
      <c r="M2076" s="486"/>
      <c r="N2076" s="487"/>
      <c r="O2076" s="486"/>
      <c r="P2076" s="487"/>
      <c r="Q2076" s="486"/>
      <c r="R2076" s="487"/>
      <c r="S2076" s="486"/>
      <c r="T2076" s="487"/>
      <c r="U2076" s="486"/>
      <c r="V2076" s="487"/>
      <c r="W2076" s="486"/>
      <c r="X2076" s="487"/>
      <c r="Y2076" s="486"/>
      <c r="Z2076" s="487"/>
      <c r="AA2076" s="402"/>
    </row>
    <row r="2077" spans="2:27" x14ac:dyDescent="0.2">
      <c r="B2077" s="405"/>
      <c r="C2077" s="372"/>
      <c r="D2077" s="372"/>
      <c r="E2077" s="402"/>
      <c r="F2077" s="486"/>
      <c r="G2077" s="487"/>
      <c r="H2077" s="486"/>
      <c r="I2077" s="487"/>
      <c r="J2077" s="486"/>
      <c r="K2077" s="487"/>
      <c r="L2077" s="486"/>
      <c r="M2077" s="487"/>
      <c r="N2077" s="486"/>
      <c r="O2077" s="487"/>
      <c r="P2077" s="486"/>
      <c r="Q2077" s="487"/>
      <c r="R2077" s="486"/>
      <c r="S2077" s="487"/>
      <c r="T2077" s="486"/>
      <c r="U2077" s="487"/>
      <c r="V2077" s="486"/>
      <c r="W2077" s="487"/>
      <c r="X2077" s="486"/>
      <c r="Y2077" s="487"/>
      <c r="Z2077" s="486"/>
      <c r="AA2077" s="487"/>
    </row>
    <row r="2078" spans="2:27" x14ac:dyDescent="0.2">
      <c r="B2078" s="406"/>
      <c r="C2078" s="372"/>
      <c r="D2078" s="372"/>
      <c r="E2078" s="486"/>
      <c r="F2078" s="487"/>
      <c r="G2078" s="486"/>
      <c r="H2078" s="487"/>
      <c r="I2078" s="486"/>
      <c r="J2078" s="487"/>
      <c r="K2078" s="486"/>
      <c r="L2078" s="487"/>
      <c r="M2078" s="486"/>
      <c r="N2078" s="487"/>
      <c r="O2078" s="486"/>
      <c r="P2078" s="487"/>
      <c r="Q2078" s="486"/>
      <c r="R2078" s="487"/>
      <c r="S2078" s="486"/>
      <c r="T2078" s="487"/>
      <c r="U2078" s="486"/>
      <c r="V2078" s="487"/>
      <c r="W2078" s="486"/>
      <c r="X2078" s="487"/>
      <c r="Y2078" s="486"/>
      <c r="Z2078" s="487"/>
      <c r="AA2078" s="402"/>
    </row>
    <row r="2079" spans="2:27" x14ac:dyDescent="0.2">
      <c r="B2079" s="405"/>
      <c r="C2079" s="372"/>
      <c r="D2079" s="372"/>
      <c r="E2079" s="402"/>
      <c r="F2079" s="486"/>
      <c r="G2079" s="487"/>
      <c r="H2079" s="486"/>
      <c r="I2079" s="487"/>
      <c r="J2079" s="486"/>
      <c r="K2079" s="487"/>
      <c r="L2079" s="486"/>
      <c r="M2079" s="487"/>
      <c r="N2079" s="486"/>
      <c r="O2079" s="487"/>
      <c r="P2079" s="486"/>
      <c r="Q2079" s="487"/>
      <c r="R2079" s="486"/>
      <c r="S2079" s="487"/>
      <c r="T2079" s="486"/>
      <c r="U2079" s="487"/>
      <c r="V2079" s="486"/>
      <c r="W2079" s="487"/>
      <c r="X2079" s="486"/>
      <c r="Y2079" s="487"/>
      <c r="Z2079" s="486"/>
      <c r="AA2079" s="487"/>
    </row>
    <row r="2080" spans="2:27" x14ac:dyDescent="0.2">
      <c r="B2080" s="406"/>
      <c r="C2080" s="372"/>
      <c r="D2080" s="372"/>
      <c r="E2080" s="486"/>
      <c r="F2080" s="487"/>
      <c r="G2080" s="486"/>
      <c r="H2080" s="487"/>
      <c r="I2080" s="486"/>
      <c r="J2080" s="487"/>
      <c r="K2080" s="486"/>
      <c r="L2080" s="487"/>
      <c r="M2080" s="486"/>
      <c r="N2080" s="487"/>
      <c r="O2080" s="486"/>
      <c r="P2080" s="487"/>
      <c r="Q2080" s="486"/>
      <c r="R2080" s="487"/>
      <c r="S2080" s="486"/>
      <c r="T2080" s="487"/>
      <c r="U2080" s="486"/>
      <c r="V2080" s="487"/>
      <c r="W2080" s="486"/>
      <c r="X2080" s="487"/>
      <c r="Y2080" s="486"/>
      <c r="Z2080" s="487"/>
      <c r="AA2080" s="402"/>
    </row>
    <row r="2081" spans="2:27" x14ac:dyDescent="0.2">
      <c r="B2081" s="405"/>
      <c r="C2081" s="372"/>
      <c r="D2081" s="372"/>
      <c r="E2081" s="402"/>
      <c r="F2081" s="486"/>
      <c r="G2081" s="487"/>
      <c r="H2081" s="486"/>
      <c r="I2081" s="487"/>
      <c r="J2081" s="486"/>
      <c r="K2081" s="487"/>
      <c r="L2081" s="486"/>
      <c r="M2081" s="487"/>
      <c r="N2081" s="486"/>
      <c r="O2081" s="487"/>
      <c r="P2081" s="486"/>
      <c r="Q2081" s="487"/>
      <c r="R2081" s="486"/>
      <c r="S2081" s="487"/>
      <c r="T2081" s="486"/>
      <c r="U2081" s="487"/>
      <c r="V2081" s="486"/>
      <c r="W2081" s="487"/>
      <c r="X2081" s="486"/>
      <c r="Y2081" s="487"/>
      <c r="Z2081" s="486"/>
      <c r="AA2081" s="487"/>
    </row>
    <row r="2082" spans="2:27" x14ac:dyDescent="0.2">
      <c r="B2082" s="406"/>
      <c r="C2082" s="372"/>
      <c r="D2082" s="372"/>
      <c r="E2082" s="486"/>
      <c r="F2082" s="487"/>
      <c r="G2082" s="486"/>
      <c r="H2082" s="487"/>
      <c r="I2082" s="486"/>
      <c r="J2082" s="487"/>
      <c r="K2082" s="486"/>
      <c r="L2082" s="487"/>
      <c r="M2082" s="486"/>
      <c r="N2082" s="487"/>
      <c r="O2082" s="486"/>
      <c r="P2082" s="487"/>
      <c r="Q2082" s="486"/>
      <c r="R2082" s="487"/>
      <c r="S2082" s="486"/>
      <c r="T2082" s="487"/>
      <c r="U2082" s="486"/>
      <c r="V2082" s="487"/>
      <c r="W2082" s="486"/>
      <c r="X2082" s="487"/>
      <c r="Y2082" s="486"/>
      <c r="Z2082" s="487"/>
      <c r="AA2082" s="402"/>
    </row>
    <row r="2083" spans="2:27" x14ac:dyDescent="0.2">
      <c r="B2083" s="405"/>
      <c r="C2083" s="372"/>
      <c r="D2083" s="372"/>
      <c r="E2083" s="402"/>
      <c r="F2083" s="486"/>
      <c r="G2083" s="487"/>
      <c r="H2083" s="486"/>
      <c r="I2083" s="487"/>
      <c r="J2083" s="486"/>
      <c r="K2083" s="487"/>
      <c r="L2083" s="486"/>
      <c r="M2083" s="487"/>
      <c r="N2083" s="486"/>
      <c r="O2083" s="487"/>
      <c r="P2083" s="486"/>
      <c r="Q2083" s="487"/>
      <c r="R2083" s="486"/>
      <c r="S2083" s="487"/>
      <c r="T2083" s="486"/>
      <c r="U2083" s="487"/>
      <c r="V2083" s="486"/>
      <c r="W2083" s="487"/>
      <c r="X2083" s="486"/>
      <c r="Y2083" s="487"/>
      <c r="Z2083" s="486"/>
      <c r="AA2083" s="487"/>
    </row>
    <row r="2084" spans="2:27" x14ac:dyDescent="0.2">
      <c r="B2084" s="406"/>
      <c r="C2084" s="372"/>
      <c r="D2084" s="372"/>
      <c r="E2084" s="486"/>
      <c r="F2084" s="487"/>
      <c r="G2084" s="486"/>
      <c r="H2084" s="487"/>
      <c r="I2084" s="486"/>
      <c r="J2084" s="487"/>
      <c r="K2084" s="486"/>
      <c r="L2084" s="487"/>
      <c r="M2084" s="486"/>
      <c r="N2084" s="487"/>
      <c r="O2084" s="486"/>
      <c r="P2084" s="487"/>
      <c r="Q2084" s="486"/>
      <c r="R2084" s="487"/>
      <c r="S2084" s="486"/>
      <c r="T2084" s="487"/>
      <c r="U2084" s="486"/>
      <c r="V2084" s="487"/>
      <c r="W2084" s="486"/>
      <c r="X2084" s="487"/>
      <c r="Y2084" s="486"/>
      <c r="Z2084" s="487"/>
      <c r="AA2084" s="402"/>
    </row>
    <row r="2085" spans="2:27" x14ac:dyDescent="0.2">
      <c r="B2085" s="405"/>
      <c r="C2085" s="372"/>
      <c r="D2085" s="372"/>
      <c r="E2085" s="402"/>
      <c r="F2085" s="486"/>
      <c r="G2085" s="487"/>
      <c r="H2085" s="486"/>
      <c r="I2085" s="487"/>
      <c r="J2085" s="486"/>
      <c r="K2085" s="487"/>
      <c r="L2085" s="486"/>
      <c r="M2085" s="487"/>
      <c r="N2085" s="486"/>
      <c r="O2085" s="487"/>
      <c r="P2085" s="486"/>
      <c r="Q2085" s="487"/>
      <c r="R2085" s="486"/>
      <c r="S2085" s="487"/>
      <c r="T2085" s="486"/>
      <c r="U2085" s="487"/>
      <c r="V2085" s="486"/>
      <c r="W2085" s="487"/>
      <c r="X2085" s="486"/>
      <c r="Y2085" s="487"/>
      <c r="Z2085" s="486"/>
      <c r="AA2085" s="487"/>
    </row>
    <row r="2086" spans="2:27" x14ac:dyDescent="0.2">
      <c r="B2086" s="406"/>
      <c r="C2086" s="372"/>
      <c r="D2086" s="372"/>
      <c r="E2086" s="486"/>
      <c r="F2086" s="487"/>
      <c r="G2086" s="486"/>
      <c r="H2086" s="487"/>
      <c r="I2086" s="486"/>
      <c r="J2086" s="487"/>
      <c r="K2086" s="486"/>
      <c r="L2086" s="487"/>
      <c r="M2086" s="486"/>
      <c r="N2086" s="487"/>
      <c r="O2086" s="486"/>
      <c r="P2086" s="487"/>
      <c r="Q2086" s="486"/>
      <c r="R2086" s="487"/>
      <c r="S2086" s="486"/>
      <c r="T2086" s="487"/>
      <c r="U2086" s="486"/>
      <c r="V2086" s="487"/>
      <c r="W2086" s="486"/>
      <c r="X2086" s="487"/>
      <c r="Y2086" s="486"/>
      <c r="Z2086" s="487"/>
      <c r="AA2086" s="402"/>
    </row>
    <row r="2087" spans="2:27" x14ac:dyDescent="0.2">
      <c r="B2087" s="405"/>
      <c r="C2087" s="372"/>
      <c r="D2087" s="372"/>
      <c r="E2087" s="402"/>
      <c r="F2087" s="486"/>
      <c r="G2087" s="487"/>
      <c r="H2087" s="486"/>
      <c r="I2087" s="487"/>
      <c r="J2087" s="486"/>
      <c r="K2087" s="487"/>
      <c r="L2087" s="486"/>
      <c r="M2087" s="487"/>
      <c r="N2087" s="486"/>
      <c r="O2087" s="487"/>
      <c r="P2087" s="486"/>
      <c r="Q2087" s="487"/>
      <c r="R2087" s="486"/>
      <c r="S2087" s="487"/>
      <c r="T2087" s="486"/>
      <c r="U2087" s="487"/>
      <c r="V2087" s="486"/>
      <c r="W2087" s="487"/>
      <c r="X2087" s="486"/>
      <c r="Y2087" s="487"/>
      <c r="Z2087" s="486"/>
      <c r="AA2087" s="487"/>
    </row>
    <row r="2088" spans="2:27" x14ac:dyDescent="0.2">
      <c r="B2088" s="406"/>
      <c r="C2088" s="372"/>
      <c r="D2088" s="372"/>
      <c r="E2088" s="486"/>
      <c r="F2088" s="487"/>
      <c r="G2088" s="486"/>
      <c r="H2088" s="487"/>
      <c r="I2088" s="486"/>
      <c r="J2088" s="487"/>
      <c r="K2088" s="486"/>
      <c r="L2088" s="487"/>
      <c r="M2088" s="486"/>
      <c r="N2088" s="487"/>
      <c r="O2088" s="486"/>
      <c r="P2088" s="487"/>
      <c r="Q2088" s="486"/>
      <c r="R2088" s="487"/>
      <c r="S2088" s="486"/>
      <c r="T2088" s="487"/>
      <c r="U2088" s="486"/>
      <c r="V2088" s="487"/>
      <c r="W2088" s="486"/>
      <c r="X2088" s="487"/>
      <c r="Y2088" s="486"/>
      <c r="Z2088" s="487"/>
      <c r="AA2088" s="402"/>
    </row>
    <row r="2089" spans="2:27" x14ac:dyDescent="0.2">
      <c r="B2089" s="405"/>
      <c r="C2089" s="372"/>
      <c r="D2089" s="372"/>
      <c r="E2089" s="402"/>
      <c r="F2089" s="486"/>
      <c r="G2089" s="487"/>
      <c r="H2089" s="486"/>
      <c r="I2089" s="487"/>
      <c r="J2089" s="486"/>
      <c r="K2089" s="487"/>
      <c r="L2089" s="486"/>
      <c r="M2089" s="487"/>
      <c r="N2089" s="486"/>
      <c r="O2089" s="487"/>
      <c r="P2089" s="486"/>
      <c r="Q2089" s="487"/>
      <c r="R2089" s="486"/>
      <c r="S2089" s="487"/>
      <c r="T2089" s="486"/>
      <c r="U2089" s="487"/>
      <c r="V2089" s="486"/>
      <c r="W2089" s="487"/>
      <c r="X2089" s="486"/>
      <c r="Y2089" s="487"/>
      <c r="Z2089" s="486"/>
      <c r="AA2089" s="487"/>
    </row>
    <row r="2090" spans="2:27" x14ac:dyDescent="0.2">
      <c r="B2090" s="406"/>
      <c r="C2090" s="372"/>
      <c r="D2090" s="372"/>
      <c r="E2090" s="486"/>
      <c r="F2090" s="487"/>
      <c r="G2090" s="486"/>
      <c r="H2090" s="487"/>
      <c r="I2090" s="486"/>
      <c r="J2090" s="487"/>
      <c r="K2090" s="486"/>
      <c r="L2090" s="487"/>
      <c r="M2090" s="486"/>
      <c r="N2090" s="487"/>
      <c r="O2090" s="486"/>
      <c r="P2090" s="487"/>
      <c r="Q2090" s="486"/>
      <c r="R2090" s="487"/>
      <c r="S2090" s="486"/>
      <c r="T2090" s="487"/>
      <c r="U2090" s="486"/>
      <c r="V2090" s="487"/>
      <c r="W2090" s="486"/>
      <c r="X2090" s="487"/>
      <c r="Y2090" s="486"/>
      <c r="Z2090" s="487"/>
      <c r="AA2090" s="402"/>
    </row>
    <row r="2091" spans="2:27" x14ac:dyDescent="0.2">
      <c r="B2091" s="405"/>
      <c r="C2091" s="372"/>
      <c r="D2091" s="372"/>
      <c r="E2091" s="402"/>
      <c r="F2091" s="486"/>
      <c r="G2091" s="487"/>
      <c r="H2091" s="486"/>
      <c r="I2091" s="487"/>
      <c r="J2091" s="486"/>
      <c r="K2091" s="487"/>
      <c r="L2091" s="486"/>
      <c r="M2091" s="487"/>
      <c r="N2091" s="486"/>
      <c r="O2091" s="487"/>
      <c r="P2091" s="486"/>
      <c r="Q2091" s="487"/>
      <c r="R2091" s="486"/>
      <c r="S2091" s="487"/>
      <c r="T2091" s="486"/>
      <c r="U2091" s="487"/>
      <c r="V2091" s="486"/>
      <c r="W2091" s="487"/>
      <c r="X2091" s="486"/>
      <c r="Y2091" s="487"/>
      <c r="Z2091" s="486"/>
      <c r="AA2091" s="487"/>
    </row>
    <row r="2092" spans="2:27" x14ac:dyDescent="0.2">
      <c r="B2092" s="406"/>
      <c r="C2092" s="372"/>
      <c r="D2092" s="372"/>
      <c r="E2092" s="486"/>
      <c r="F2092" s="487"/>
      <c r="G2092" s="486"/>
      <c r="H2092" s="487"/>
      <c r="I2092" s="486"/>
      <c r="J2092" s="487"/>
      <c r="K2092" s="486"/>
      <c r="L2092" s="487"/>
      <c r="M2092" s="486"/>
      <c r="N2092" s="487"/>
      <c r="O2092" s="486"/>
      <c r="P2092" s="487"/>
      <c r="Q2092" s="486"/>
      <c r="R2092" s="487"/>
      <c r="S2092" s="486"/>
      <c r="T2092" s="487"/>
      <c r="U2092" s="486"/>
      <c r="V2092" s="487"/>
      <c r="W2092" s="486"/>
      <c r="X2092" s="487"/>
      <c r="Y2092" s="486"/>
      <c r="Z2092" s="487"/>
      <c r="AA2092" s="402"/>
    </row>
    <row r="2093" spans="2:27" x14ac:dyDescent="0.2">
      <c r="B2093" s="405"/>
      <c r="C2093" s="372"/>
      <c r="D2093" s="372"/>
      <c r="E2093" s="402"/>
      <c r="F2093" s="486"/>
      <c r="G2093" s="487"/>
      <c r="H2093" s="486"/>
      <c r="I2093" s="487"/>
      <c r="J2093" s="486"/>
      <c r="K2093" s="487"/>
      <c r="L2093" s="486"/>
      <c r="M2093" s="487"/>
      <c r="N2093" s="486"/>
      <c r="O2093" s="487"/>
      <c r="P2093" s="486"/>
      <c r="Q2093" s="487"/>
      <c r="R2093" s="486"/>
      <c r="S2093" s="487"/>
      <c r="T2093" s="486"/>
      <c r="U2093" s="487"/>
      <c r="V2093" s="486"/>
      <c r="W2093" s="487"/>
      <c r="X2093" s="486"/>
      <c r="Y2093" s="487"/>
      <c r="Z2093" s="486"/>
      <c r="AA2093" s="487"/>
    </row>
    <row r="2094" spans="2:27" x14ac:dyDescent="0.2">
      <c r="B2094" s="406"/>
      <c r="C2094" s="372"/>
      <c r="D2094" s="372"/>
      <c r="E2094" s="486"/>
      <c r="F2094" s="487"/>
      <c r="G2094" s="486"/>
      <c r="H2094" s="487"/>
      <c r="I2094" s="486"/>
      <c r="J2094" s="487"/>
      <c r="K2094" s="486"/>
      <c r="L2094" s="487"/>
      <c r="M2094" s="486"/>
      <c r="N2094" s="487"/>
      <c r="O2094" s="486"/>
      <c r="P2094" s="487"/>
      <c r="Q2094" s="486"/>
      <c r="R2094" s="487"/>
      <c r="S2094" s="486"/>
      <c r="T2094" s="487"/>
      <c r="U2094" s="486"/>
      <c r="V2094" s="487"/>
      <c r="W2094" s="486"/>
      <c r="X2094" s="487"/>
      <c r="Y2094" s="486"/>
      <c r="Z2094" s="487"/>
      <c r="AA2094" s="402"/>
    </row>
    <row r="2095" spans="2:27" x14ac:dyDescent="0.2">
      <c r="B2095" s="405"/>
      <c r="C2095" s="372"/>
      <c r="D2095" s="372"/>
      <c r="E2095" s="402"/>
      <c r="F2095" s="486"/>
      <c r="G2095" s="487"/>
      <c r="H2095" s="486"/>
      <c r="I2095" s="487"/>
      <c r="J2095" s="486"/>
      <c r="K2095" s="487"/>
      <c r="L2095" s="486"/>
      <c r="M2095" s="487"/>
      <c r="N2095" s="486"/>
      <c r="O2095" s="487"/>
      <c r="P2095" s="486"/>
      <c r="Q2095" s="487"/>
      <c r="R2095" s="486"/>
      <c r="S2095" s="487"/>
      <c r="T2095" s="486"/>
      <c r="U2095" s="487"/>
      <c r="V2095" s="486"/>
      <c r="W2095" s="487"/>
      <c r="X2095" s="486"/>
      <c r="Y2095" s="487"/>
      <c r="Z2095" s="486"/>
      <c r="AA2095" s="487"/>
    </row>
    <row r="2096" spans="2:27" x14ac:dyDescent="0.2">
      <c r="B2096" s="406"/>
      <c r="C2096" s="372"/>
      <c r="D2096" s="372"/>
      <c r="E2096" s="486"/>
      <c r="F2096" s="487"/>
      <c r="G2096" s="486"/>
      <c r="H2096" s="487"/>
      <c r="I2096" s="486"/>
      <c r="J2096" s="487"/>
      <c r="K2096" s="486"/>
      <c r="L2096" s="487"/>
      <c r="M2096" s="486"/>
      <c r="N2096" s="487"/>
      <c r="O2096" s="486"/>
      <c r="P2096" s="487"/>
      <c r="Q2096" s="486"/>
      <c r="R2096" s="487"/>
      <c r="S2096" s="486"/>
      <c r="T2096" s="487"/>
      <c r="U2096" s="486"/>
      <c r="V2096" s="487"/>
      <c r="W2096" s="486"/>
      <c r="X2096" s="487"/>
      <c r="Y2096" s="486"/>
      <c r="Z2096" s="487"/>
      <c r="AA2096" s="402"/>
    </row>
    <row r="2097" spans="2:27" x14ac:dyDescent="0.2">
      <c r="B2097" s="405"/>
      <c r="C2097" s="372"/>
      <c r="D2097" s="372"/>
      <c r="E2097" s="402"/>
      <c r="F2097" s="486"/>
      <c r="G2097" s="487"/>
      <c r="H2097" s="486"/>
      <c r="I2097" s="487"/>
      <c r="J2097" s="486"/>
      <c r="K2097" s="487"/>
      <c r="L2097" s="486"/>
      <c r="M2097" s="487"/>
      <c r="N2097" s="486"/>
      <c r="O2097" s="487"/>
      <c r="P2097" s="486"/>
      <c r="Q2097" s="487"/>
      <c r="R2097" s="486"/>
      <c r="S2097" s="487"/>
      <c r="T2097" s="486"/>
      <c r="U2097" s="487"/>
      <c r="V2097" s="486"/>
      <c r="W2097" s="487"/>
      <c r="X2097" s="486"/>
      <c r="Y2097" s="487"/>
      <c r="Z2097" s="486"/>
      <c r="AA2097" s="487"/>
    </row>
    <row r="2098" spans="2:27" x14ac:dyDescent="0.2">
      <c r="B2098" s="406"/>
      <c r="C2098" s="372"/>
      <c r="D2098" s="372"/>
      <c r="E2098" s="486"/>
      <c r="F2098" s="487"/>
      <c r="G2098" s="486"/>
      <c r="H2098" s="487"/>
      <c r="I2098" s="486"/>
      <c r="J2098" s="487"/>
      <c r="K2098" s="486"/>
      <c r="L2098" s="487"/>
      <c r="M2098" s="486"/>
      <c r="N2098" s="487"/>
      <c r="O2098" s="486"/>
      <c r="P2098" s="487"/>
      <c r="Q2098" s="486"/>
      <c r="R2098" s="487"/>
      <c r="S2098" s="486"/>
      <c r="T2098" s="487"/>
      <c r="U2098" s="486"/>
      <c r="V2098" s="487"/>
      <c r="W2098" s="486"/>
      <c r="X2098" s="487"/>
      <c r="Y2098" s="486"/>
      <c r="Z2098" s="487"/>
      <c r="AA2098" s="402"/>
    </row>
    <row r="2099" spans="2:27" x14ac:dyDescent="0.2">
      <c r="B2099" s="405"/>
      <c r="C2099" s="372"/>
      <c r="D2099" s="372"/>
      <c r="E2099" s="402"/>
      <c r="F2099" s="486"/>
      <c r="G2099" s="487"/>
      <c r="H2099" s="486"/>
      <c r="I2099" s="487"/>
      <c r="J2099" s="486"/>
      <c r="K2099" s="487"/>
      <c r="L2099" s="486"/>
      <c r="M2099" s="487"/>
      <c r="N2099" s="486"/>
      <c r="O2099" s="487"/>
      <c r="P2099" s="486"/>
      <c r="Q2099" s="487"/>
      <c r="R2099" s="486"/>
      <c r="S2099" s="487"/>
      <c r="T2099" s="486"/>
      <c r="U2099" s="487"/>
      <c r="V2099" s="486"/>
      <c r="W2099" s="487"/>
      <c r="X2099" s="486"/>
      <c r="Y2099" s="487"/>
      <c r="Z2099" s="486"/>
      <c r="AA2099" s="487"/>
    </row>
  </sheetData>
  <mergeCells count="23055">
    <mergeCell ref="P7:Q7"/>
    <mergeCell ref="R7:S7"/>
    <mergeCell ref="T7:U7"/>
    <mergeCell ref="V7:W7"/>
    <mergeCell ref="X7:Y7"/>
    <mergeCell ref="Z7:AA7"/>
    <mergeCell ref="Q6:R6"/>
    <mergeCell ref="S6:T6"/>
    <mergeCell ref="U6:V6"/>
    <mergeCell ref="W6:X6"/>
    <mergeCell ref="Y6:Z6"/>
    <mergeCell ref="F7:G7"/>
    <mergeCell ref="H7:I7"/>
    <mergeCell ref="J7:K7"/>
    <mergeCell ref="L7:M7"/>
    <mergeCell ref="N7:O7"/>
    <mergeCell ref="E6:F6"/>
    <mergeCell ref="G6:H6"/>
    <mergeCell ref="I6:J6"/>
    <mergeCell ref="K6:L6"/>
    <mergeCell ref="M6:N6"/>
    <mergeCell ref="O6:P6"/>
    <mergeCell ref="P5:Q5"/>
    <mergeCell ref="R5:S5"/>
    <mergeCell ref="T5:U5"/>
    <mergeCell ref="V5:W5"/>
    <mergeCell ref="X5:Y5"/>
    <mergeCell ref="Z5:AA5"/>
    <mergeCell ref="Q4:R4"/>
    <mergeCell ref="S4:T4"/>
    <mergeCell ref="U4:V4"/>
    <mergeCell ref="W4:X4"/>
    <mergeCell ref="Y4:Z4"/>
    <mergeCell ref="F5:G5"/>
    <mergeCell ref="H5:I5"/>
    <mergeCell ref="J5:K5"/>
    <mergeCell ref="L5:M5"/>
    <mergeCell ref="N5:O5"/>
    <mergeCell ref="E4:F4"/>
    <mergeCell ref="G4:H4"/>
    <mergeCell ref="I4:J4"/>
    <mergeCell ref="K4:L4"/>
    <mergeCell ref="M4:N4"/>
    <mergeCell ref="O4:P4"/>
    <mergeCell ref="P11:Q11"/>
    <mergeCell ref="R11:S11"/>
    <mergeCell ref="T11:U11"/>
    <mergeCell ref="V11:W11"/>
    <mergeCell ref="X11:Y11"/>
    <mergeCell ref="Z11:AA11"/>
    <mergeCell ref="Q10:R10"/>
    <mergeCell ref="S10:T10"/>
    <mergeCell ref="U10:V10"/>
    <mergeCell ref="W10:X10"/>
    <mergeCell ref="Y10:Z10"/>
    <mergeCell ref="F11:G11"/>
    <mergeCell ref="H11:I11"/>
    <mergeCell ref="J11:K11"/>
    <mergeCell ref="L11:M11"/>
    <mergeCell ref="N11:O11"/>
    <mergeCell ref="E10:F10"/>
    <mergeCell ref="G10:H10"/>
    <mergeCell ref="I10:J10"/>
    <mergeCell ref="K10:L10"/>
    <mergeCell ref="M10:N10"/>
    <mergeCell ref="O10:P10"/>
    <mergeCell ref="P9:Q9"/>
    <mergeCell ref="R9:S9"/>
    <mergeCell ref="T9:U9"/>
    <mergeCell ref="V9:W9"/>
    <mergeCell ref="X9:Y9"/>
    <mergeCell ref="Z9:AA9"/>
    <mergeCell ref="Q8:R8"/>
    <mergeCell ref="S8:T8"/>
    <mergeCell ref="U8:V8"/>
    <mergeCell ref="W8:X8"/>
    <mergeCell ref="Y8:Z8"/>
    <mergeCell ref="F9:G9"/>
    <mergeCell ref="H9:I9"/>
    <mergeCell ref="J9:K9"/>
    <mergeCell ref="L9:M9"/>
    <mergeCell ref="N9:O9"/>
    <mergeCell ref="E8:F8"/>
    <mergeCell ref="G8:H8"/>
    <mergeCell ref="I8:J8"/>
    <mergeCell ref="K8:L8"/>
    <mergeCell ref="M8:N8"/>
    <mergeCell ref="O8:P8"/>
    <mergeCell ref="P15:Q15"/>
    <mergeCell ref="R15:S15"/>
    <mergeCell ref="T15:U15"/>
    <mergeCell ref="V15:W15"/>
    <mergeCell ref="X15:Y15"/>
    <mergeCell ref="Z15:AA15"/>
    <mergeCell ref="Q14:R14"/>
    <mergeCell ref="S14:T14"/>
    <mergeCell ref="U14:V14"/>
    <mergeCell ref="W14:X14"/>
    <mergeCell ref="Y14:Z14"/>
    <mergeCell ref="F15:G15"/>
    <mergeCell ref="H15:I15"/>
    <mergeCell ref="J15:K15"/>
    <mergeCell ref="L15:M15"/>
    <mergeCell ref="N15:O15"/>
    <mergeCell ref="E14:F14"/>
    <mergeCell ref="G14:H14"/>
    <mergeCell ref="I14:J14"/>
    <mergeCell ref="K14:L14"/>
    <mergeCell ref="M14:N14"/>
    <mergeCell ref="O14:P14"/>
    <mergeCell ref="P13:Q13"/>
    <mergeCell ref="R13:S13"/>
    <mergeCell ref="T13:U13"/>
    <mergeCell ref="V13:W13"/>
    <mergeCell ref="X13:Y13"/>
    <mergeCell ref="Z13:AA13"/>
    <mergeCell ref="Q12:R12"/>
    <mergeCell ref="S12:T12"/>
    <mergeCell ref="U12:V12"/>
    <mergeCell ref="W12:X12"/>
    <mergeCell ref="Y12:Z12"/>
    <mergeCell ref="F13:G13"/>
    <mergeCell ref="H13:I13"/>
    <mergeCell ref="J13:K13"/>
    <mergeCell ref="L13:M13"/>
    <mergeCell ref="N13:O13"/>
    <mergeCell ref="E12:F12"/>
    <mergeCell ref="G12:H12"/>
    <mergeCell ref="I12:J12"/>
    <mergeCell ref="K12:L12"/>
    <mergeCell ref="M12:N12"/>
    <mergeCell ref="O12:P12"/>
    <mergeCell ref="P19:Q19"/>
    <mergeCell ref="R19:S19"/>
    <mergeCell ref="T19:U19"/>
    <mergeCell ref="V19:W19"/>
    <mergeCell ref="X19:Y19"/>
    <mergeCell ref="Z19:AA19"/>
    <mergeCell ref="Q18:R18"/>
    <mergeCell ref="S18:T18"/>
    <mergeCell ref="U18:V18"/>
    <mergeCell ref="W18:X18"/>
    <mergeCell ref="Y18:Z18"/>
    <mergeCell ref="F19:G19"/>
    <mergeCell ref="H19:I19"/>
    <mergeCell ref="J19:K19"/>
    <mergeCell ref="L19:M19"/>
    <mergeCell ref="N19:O19"/>
    <mergeCell ref="E18:F18"/>
    <mergeCell ref="G18:H18"/>
    <mergeCell ref="I18:J18"/>
    <mergeCell ref="K18:L18"/>
    <mergeCell ref="M18:N18"/>
    <mergeCell ref="O18:P18"/>
    <mergeCell ref="P17:Q17"/>
    <mergeCell ref="R17:S17"/>
    <mergeCell ref="T17:U17"/>
    <mergeCell ref="V17:W17"/>
    <mergeCell ref="X17:Y17"/>
    <mergeCell ref="Z17:AA17"/>
    <mergeCell ref="Q16:R16"/>
    <mergeCell ref="S16:T16"/>
    <mergeCell ref="U16:V16"/>
    <mergeCell ref="W16:X16"/>
    <mergeCell ref="Y16:Z16"/>
    <mergeCell ref="F17:G17"/>
    <mergeCell ref="H17:I17"/>
    <mergeCell ref="J17:K17"/>
    <mergeCell ref="L17:M17"/>
    <mergeCell ref="N17:O17"/>
    <mergeCell ref="E16:F16"/>
    <mergeCell ref="G16:H16"/>
    <mergeCell ref="I16:J16"/>
    <mergeCell ref="K16:L16"/>
    <mergeCell ref="M16:N16"/>
    <mergeCell ref="O16:P16"/>
    <mergeCell ref="P21:Q21"/>
    <mergeCell ref="R21:S21"/>
    <mergeCell ref="T21:U21"/>
    <mergeCell ref="V21:W21"/>
    <mergeCell ref="X21:Y21"/>
    <mergeCell ref="Z21:AA21"/>
    <mergeCell ref="Q20:R20"/>
    <mergeCell ref="S20:T20"/>
    <mergeCell ref="U20:V20"/>
    <mergeCell ref="W20:X20"/>
    <mergeCell ref="Y20:Z20"/>
    <mergeCell ref="F21:G21"/>
    <mergeCell ref="H21:I21"/>
    <mergeCell ref="J21:K21"/>
    <mergeCell ref="L21:M21"/>
    <mergeCell ref="N21:O21"/>
    <mergeCell ref="E20:F20"/>
    <mergeCell ref="G20:H20"/>
    <mergeCell ref="I20:J20"/>
    <mergeCell ref="K20:L20"/>
    <mergeCell ref="M20:N20"/>
    <mergeCell ref="O20:P20"/>
    <mergeCell ref="R23:S23"/>
    <mergeCell ref="T23:U23"/>
    <mergeCell ref="V23:W23"/>
    <mergeCell ref="X23:Y23"/>
    <mergeCell ref="Z23:AA23"/>
    <mergeCell ref="F23:G23"/>
    <mergeCell ref="H23:I23"/>
    <mergeCell ref="J23:K23"/>
    <mergeCell ref="L23:M23"/>
    <mergeCell ref="N23:O23"/>
    <mergeCell ref="P23:Q23"/>
    <mergeCell ref="O22:P22"/>
    <mergeCell ref="Q22:R22"/>
    <mergeCell ref="S22:T22"/>
    <mergeCell ref="U22:V22"/>
    <mergeCell ref="W22:X22"/>
    <mergeCell ref="Y22:Z22"/>
    <mergeCell ref="P27:Q27"/>
    <mergeCell ref="R27:S27"/>
    <mergeCell ref="T27:U27"/>
    <mergeCell ref="V27:W27"/>
    <mergeCell ref="X27:Y27"/>
    <mergeCell ref="Z27:AA27"/>
    <mergeCell ref="Q26:R26"/>
    <mergeCell ref="S26:T26"/>
    <mergeCell ref="U26:V26"/>
    <mergeCell ref="W26:X26"/>
    <mergeCell ref="Y26:Z26"/>
    <mergeCell ref="F27:G27"/>
    <mergeCell ref="H27:I27"/>
    <mergeCell ref="J27:K27"/>
    <mergeCell ref="L27:M27"/>
    <mergeCell ref="N27:O27"/>
    <mergeCell ref="E26:F26"/>
    <mergeCell ref="G26:H26"/>
    <mergeCell ref="I26:J26"/>
    <mergeCell ref="K26:L26"/>
    <mergeCell ref="M26:N26"/>
    <mergeCell ref="O26:P26"/>
    <mergeCell ref="P25:Q25"/>
    <mergeCell ref="R25:S25"/>
    <mergeCell ref="T25:U25"/>
    <mergeCell ref="V25:W25"/>
    <mergeCell ref="X25:Y25"/>
    <mergeCell ref="Z25:AA25"/>
    <mergeCell ref="Q24:R24"/>
    <mergeCell ref="S24:T24"/>
    <mergeCell ref="U24:V24"/>
    <mergeCell ref="W24:X24"/>
    <mergeCell ref="Y24:Z24"/>
    <mergeCell ref="F25:G25"/>
    <mergeCell ref="H25:I25"/>
    <mergeCell ref="J25:K25"/>
    <mergeCell ref="L25:M25"/>
    <mergeCell ref="N25:O25"/>
    <mergeCell ref="E24:F24"/>
    <mergeCell ref="G24:H24"/>
    <mergeCell ref="I24:J24"/>
    <mergeCell ref="K24:L24"/>
    <mergeCell ref="M24:N24"/>
    <mergeCell ref="O24:P24"/>
    <mergeCell ref="P31:Q31"/>
    <mergeCell ref="R31:S31"/>
    <mergeCell ref="T31:U31"/>
    <mergeCell ref="V31:W31"/>
    <mergeCell ref="X31:Y31"/>
    <mergeCell ref="Z31:AA31"/>
    <mergeCell ref="Q30:R30"/>
    <mergeCell ref="S30:T30"/>
    <mergeCell ref="U30:V30"/>
    <mergeCell ref="W30:X30"/>
    <mergeCell ref="Y30:Z30"/>
    <mergeCell ref="F31:G31"/>
    <mergeCell ref="H31:I31"/>
    <mergeCell ref="J31:K31"/>
    <mergeCell ref="L31:M31"/>
    <mergeCell ref="N31:O31"/>
    <mergeCell ref="E30:F30"/>
    <mergeCell ref="G30:H30"/>
    <mergeCell ref="I30:J30"/>
    <mergeCell ref="K30:L30"/>
    <mergeCell ref="M30:N30"/>
    <mergeCell ref="O30:P30"/>
    <mergeCell ref="P29:Q29"/>
    <mergeCell ref="R29:S29"/>
    <mergeCell ref="T29:U29"/>
    <mergeCell ref="V29:W29"/>
    <mergeCell ref="X29:Y29"/>
    <mergeCell ref="Z29:AA29"/>
    <mergeCell ref="Q28:R28"/>
    <mergeCell ref="S28:T28"/>
    <mergeCell ref="U28:V28"/>
    <mergeCell ref="W28:X28"/>
    <mergeCell ref="Y28:Z28"/>
    <mergeCell ref="F29:G29"/>
    <mergeCell ref="H29:I29"/>
    <mergeCell ref="J29:K29"/>
    <mergeCell ref="L29:M29"/>
    <mergeCell ref="N29:O29"/>
    <mergeCell ref="E28:F28"/>
    <mergeCell ref="G28:H28"/>
    <mergeCell ref="I28:J28"/>
    <mergeCell ref="K28:L28"/>
    <mergeCell ref="M28:N28"/>
    <mergeCell ref="O28:P28"/>
    <mergeCell ref="P35:Q35"/>
    <mergeCell ref="R35:S35"/>
    <mergeCell ref="T35:U35"/>
    <mergeCell ref="V35:W35"/>
    <mergeCell ref="X35:Y35"/>
    <mergeCell ref="Z35:AA35"/>
    <mergeCell ref="Q34:R34"/>
    <mergeCell ref="S34:T34"/>
    <mergeCell ref="U34:V34"/>
    <mergeCell ref="W34:X34"/>
    <mergeCell ref="Y34:Z34"/>
    <mergeCell ref="F35:G35"/>
    <mergeCell ref="H35:I35"/>
    <mergeCell ref="J35:K35"/>
    <mergeCell ref="L35:M35"/>
    <mergeCell ref="N35:O35"/>
    <mergeCell ref="E34:F34"/>
    <mergeCell ref="G34:H34"/>
    <mergeCell ref="I34:J34"/>
    <mergeCell ref="K34:L34"/>
    <mergeCell ref="M34:N34"/>
    <mergeCell ref="O34:P34"/>
    <mergeCell ref="P33:Q33"/>
    <mergeCell ref="R33:S33"/>
    <mergeCell ref="T33:U33"/>
    <mergeCell ref="V33:W33"/>
    <mergeCell ref="X33:Y33"/>
    <mergeCell ref="Z33:AA33"/>
    <mergeCell ref="Q32:R32"/>
    <mergeCell ref="S32:T32"/>
    <mergeCell ref="U32:V32"/>
    <mergeCell ref="W32:X32"/>
    <mergeCell ref="Y32:Z32"/>
    <mergeCell ref="F33:G33"/>
    <mergeCell ref="H33:I33"/>
    <mergeCell ref="J33:K33"/>
    <mergeCell ref="L33:M33"/>
    <mergeCell ref="N33:O33"/>
    <mergeCell ref="E32:F32"/>
    <mergeCell ref="G32:H32"/>
    <mergeCell ref="I32:J32"/>
    <mergeCell ref="K32:L32"/>
    <mergeCell ref="M32:N32"/>
    <mergeCell ref="O32:P32"/>
    <mergeCell ref="P39:Q39"/>
    <mergeCell ref="R39:S39"/>
    <mergeCell ref="T39:U39"/>
    <mergeCell ref="V39:W39"/>
    <mergeCell ref="X39:Y39"/>
    <mergeCell ref="Z39:AA39"/>
    <mergeCell ref="Q38:R38"/>
    <mergeCell ref="S38:T38"/>
    <mergeCell ref="U38:V38"/>
    <mergeCell ref="W38:X38"/>
    <mergeCell ref="Y38:Z38"/>
    <mergeCell ref="F39:G39"/>
    <mergeCell ref="H39:I39"/>
    <mergeCell ref="J39:K39"/>
    <mergeCell ref="L39:M39"/>
    <mergeCell ref="N39:O39"/>
    <mergeCell ref="E38:F38"/>
    <mergeCell ref="G38:H38"/>
    <mergeCell ref="I38:J38"/>
    <mergeCell ref="K38:L38"/>
    <mergeCell ref="M38:N38"/>
    <mergeCell ref="O38:P38"/>
    <mergeCell ref="P37:Q37"/>
    <mergeCell ref="R37:S37"/>
    <mergeCell ref="T37:U37"/>
    <mergeCell ref="V37:W37"/>
    <mergeCell ref="X37:Y37"/>
    <mergeCell ref="Z37:AA37"/>
    <mergeCell ref="Q36:R36"/>
    <mergeCell ref="S36:T36"/>
    <mergeCell ref="U36:V36"/>
    <mergeCell ref="W36:X36"/>
    <mergeCell ref="Y36:Z36"/>
    <mergeCell ref="F37:G37"/>
    <mergeCell ref="H37:I37"/>
    <mergeCell ref="J37:K37"/>
    <mergeCell ref="L37:M37"/>
    <mergeCell ref="N37:O37"/>
    <mergeCell ref="E36:F36"/>
    <mergeCell ref="G36:H36"/>
    <mergeCell ref="I36:J36"/>
    <mergeCell ref="K36:L36"/>
    <mergeCell ref="M36:N36"/>
    <mergeCell ref="O36:P36"/>
    <mergeCell ref="P43:Q43"/>
    <mergeCell ref="R43:S43"/>
    <mergeCell ref="T43:U43"/>
    <mergeCell ref="V43:W43"/>
    <mergeCell ref="X43:Y43"/>
    <mergeCell ref="Z43:AA43"/>
    <mergeCell ref="Q42:R42"/>
    <mergeCell ref="S42:T42"/>
    <mergeCell ref="U42:V42"/>
    <mergeCell ref="W42:X42"/>
    <mergeCell ref="Y42:Z42"/>
    <mergeCell ref="F43:G43"/>
    <mergeCell ref="H43:I43"/>
    <mergeCell ref="J43:K43"/>
    <mergeCell ref="L43:M43"/>
    <mergeCell ref="N43:O43"/>
    <mergeCell ref="E42:F42"/>
    <mergeCell ref="G42:H42"/>
    <mergeCell ref="I42:J42"/>
    <mergeCell ref="K42:L42"/>
    <mergeCell ref="M42:N42"/>
    <mergeCell ref="O42:P42"/>
    <mergeCell ref="P41:Q41"/>
    <mergeCell ref="R41:S41"/>
    <mergeCell ref="T41:U41"/>
    <mergeCell ref="V41:W41"/>
    <mergeCell ref="X41:Y41"/>
    <mergeCell ref="Z41:AA41"/>
    <mergeCell ref="Q40:R40"/>
    <mergeCell ref="S40:T40"/>
    <mergeCell ref="U40:V40"/>
    <mergeCell ref="W40:X40"/>
    <mergeCell ref="Y40:Z40"/>
    <mergeCell ref="F41:G41"/>
    <mergeCell ref="H41:I41"/>
    <mergeCell ref="J41:K41"/>
    <mergeCell ref="L41:M41"/>
    <mergeCell ref="N41:O41"/>
    <mergeCell ref="E40:F40"/>
    <mergeCell ref="G40:H40"/>
    <mergeCell ref="I40:J40"/>
    <mergeCell ref="K40:L40"/>
    <mergeCell ref="M40:N40"/>
    <mergeCell ref="O40:P40"/>
    <mergeCell ref="P47:Q47"/>
    <mergeCell ref="R47:S47"/>
    <mergeCell ref="T47:U47"/>
    <mergeCell ref="V47:W47"/>
    <mergeCell ref="X47:Y47"/>
    <mergeCell ref="Z47:AA47"/>
    <mergeCell ref="Q46:R46"/>
    <mergeCell ref="S46:T46"/>
    <mergeCell ref="U46:V46"/>
    <mergeCell ref="W46:X46"/>
    <mergeCell ref="Y46:Z46"/>
    <mergeCell ref="F47:G47"/>
    <mergeCell ref="H47:I47"/>
    <mergeCell ref="J47:K47"/>
    <mergeCell ref="L47:M47"/>
    <mergeCell ref="N47:O47"/>
    <mergeCell ref="E46:F46"/>
    <mergeCell ref="G46:H46"/>
    <mergeCell ref="I46:J46"/>
    <mergeCell ref="K46:L46"/>
    <mergeCell ref="M46:N46"/>
    <mergeCell ref="O46:P46"/>
    <mergeCell ref="P45:Q45"/>
    <mergeCell ref="R45:S45"/>
    <mergeCell ref="T45:U45"/>
    <mergeCell ref="V45:W45"/>
    <mergeCell ref="X45:Y45"/>
    <mergeCell ref="Z45:AA45"/>
    <mergeCell ref="Q44:R44"/>
    <mergeCell ref="S44:T44"/>
    <mergeCell ref="U44:V44"/>
    <mergeCell ref="W44:X44"/>
    <mergeCell ref="Y44:Z44"/>
    <mergeCell ref="F45:G45"/>
    <mergeCell ref="H45:I45"/>
    <mergeCell ref="J45:K45"/>
    <mergeCell ref="L45:M45"/>
    <mergeCell ref="N45:O45"/>
    <mergeCell ref="E44:F44"/>
    <mergeCell ref="G44:H44"/>
    <mergeCell ref="I44:J44"/>
    <mergeCell ref="K44:L44"/>
    <mergeCell ref="M44:N44"/>
    <mergeCell ref="O44:P44"/>
    <mergeCell ref="P51:Q51"/>
    <mergeCell ref="R51:S51"/>
    <mergeCell ref="T51:U51"/>
    <mergeCell ref="V51:W51"/>
    <mergeCell ref="X51:Y51"/>
    <mergeCell ref="Z51:AA51"/>
    <mergeCell ref="Q50:R50"/>
    <mergeCell ref="S50:T50"/>
    <mergeCell ref="U50:V50"/>
    <mergeCell ref="W50:X50"/>
    <mergeCell ref="Y50:Z50"/>
    <mergeCell ref="F51:G51"/>
    <mergeCell ref="H51:I51"/>
    <mergeCell ref="J51:K51"/>
    <mergeCell ref="L51:M51"/>
    <mergeCell ref="N51:O51"/>
    <mergeCell ref="E50:F50"/>
    <mergeCell ref="G50:H50"/>
    <mergeCell ref="I50:J50"/>
    <mergeCell ref="K50:L50"/>
    <mergeCell ref="M50:N50"/>
    <mergeCell ref="O50:P50"/>
    <mergeCell ref="P49:Q49"/>
    <mergeCell ref="R49:S49"/>
    <mergeCell ref="T49:U49"/>
    <mergeCell ref="V49:W49"/>
    <mergeCell ref="X49:Y49"/>
    <mergeCell ref="Z49:AA49"/>
    <mergeCell ref="Q48:R48"/>
    <mergeCell ref="S48:T48"/>
    <mergeCell ref="U48:V48"/>
    <mergeCell ref="W48:X48"/>
    <mergeCell ref="Y48:Z48"/>
    <mergeCell ref="F49:G49"/>
    <mergeCell ref="H49:I49"/>
    <mergeCell ref="J49:K49"/>
    <mergeCell ref="L49:M49"/>
    <mergeCell ref="N49:O49"/>
    <mergeCell ref="E48:F48"/>
    <mergeCell ref="G48:H48"/>
    <mergeCell ref="I48:J48"/>
    <mergeCell ref="K48:L48"/>
    <mergeCell ref="M48:N48"/>
    <mergeCell ref="O48:P48"/>
    <mergeCell ref="P55:Q55"/>
    <mergeCell ref="R55:S55"/>
    <mergeCell ref="T55:U55"/>
    <mergeCell ref="V55:W55"/>
    <mergeCell ref="X55:Y55"/>
    <mergeCell ref="Z55:AA55"/>
    <mergeCell ref="Q54:R54"/>
    <mergeCell ref="S54:T54"/>
    <mergeCell ref="U54:V54"/>
    <mergeCell ref="W54:X54"/>
    <mergeCell ref="Y54:Z54"/>
    <mergeCell ref="F55:G55"/>
    <mergeCell ref="H55:I55"/>
    <mergeCell ref="J55:K55"/>
    <mergeCell ref="L55:M55"/>
    <mergeCell ref="N55:O55"/>
    <mergeCell ref="E54:F54"/>
    <mergeCell ref="G54:H54"/>
    <mergeCell ref="I54:J54"/>
    <mergeCell ref="K54:L54"/>
    <mergeCell ref="M54:N54"/>
    <mergeCell ref="O54:P54"/>
    <mergeCell ref="P53:Q53"/>
    <mergeCell ref="R53:S53"/>
    <mergeCell ref="T53:U53"/>
    <mergeCell ref="V53:W53"/>
    <mergeCell ref="X53:Y53"/>
    <mergeCell ref="Z53:AA53"/>
    <mergeCell ref="Q52:R52"/>
    <mergeCell ref="S52:T52"/>
    <mergeCell ref="U52:V52"/>
    <mergeCell ref="W52:X52"/>
    <mergeCell ref="Y52:Z52"/>
    <mergeCell ref="F53:G53"/>
    <mergeCell ref="H53:I53"/>
    <mergeCell ref="J53:K53"/>
    <mergeCell ref="L53:M53"/>
    <mergeCell ref="N53:O53"/>
    <mergeCell ref="E52:F52"/>
    <mergeCell ref="G52:H52"/>
    <mergeCell ref="I52:J52"/>
    <mergeCell ref="K52:L52"/>
    <mergeCell ref="M52:N52"/>
    <mergeCell ref="O52:P52"/>
    <mergeCell ref="P59:Q59"/>
    <mergeCell ref="R59:S59"/>
    <mergeCell ref="T59:U59"/>
    <mergeCell ref="V59:W59"/>
    <mergeCell ref="X59:Y59"/>
    <mergeCell ref="Z59:AA59"/>
    <mergeCell ref="Q58:R58"/>
    <mergeCell ref="S58:T58"/>
    <mergeCell ref="U58:V58"/>
    <mergeCell ref="W58:X58"/>
    <mergeCell ref="Y58:Z58"/>
    <mergeCell ref="F59:G59"/>
    <mergeCell ref="H59:I59"/>
    <mergeCell ref="J59:K59"/>
    <mergeCell ref="L59:M59"/>
    <mergeCell ref="N59:O59"/>
    <mergeCell ref="E58:F58"/>
    <mergeCell ref="G58:H58"/>
    <mergeCell ref="I58:J58"/>
    <mergeCell ref="K58:L58"/>
    <mergeCell ref="M58:N58"/>
    <mergeCell ref="O58:P58"/>
    <mergeCell ref="P57:Q57"/>
    <mergeCell ref="R57:S57"/>
    <mergeCell ref="T57:U57"/>
    <mergeCell ref="V57:W57"/>
    <mergeCell ref="X57:Y57"/>
    <mergeCell ref="Z57:AA57"/>
    <mergeCell ref="Q56:R56"/>
    <mergeCell ref="S56:T56"/>
    <mergeCell ref="U56:V56"/>
    <mergeCell ref="W56:X56"/>
    <mergeCell ref="Y56:Z56"/>
    <mergeCell ref="F57:G57"/>
    <mergeCell ref="H57:I57"/>
    <mergeCell ref="J57:K57"/>
    <mergeCell ref="L57:M57"/>
    <mergeCell ref="N57:O57"/>
    <mergeCell ref="E56:F56"/>
    <mergeCell ref="G56:H56"/>
    <mergeCell ref="I56:J56"/>
    <mergeCell ref="K56:L56"/>
    <mergeCell ref="M56:N56"/>
    <mergeCell ref="O56:P56"/>
    <mergeCell ref="P63:Q63"/>
    <mergeCell ref="R63:S63"/>
    <mergeCell ref="T63:U63"/>
    <mergeCell ref="V63:W63"/>
    <mergeCell ref="X63:Y63"/>
    <mergeCell ref="Z63:AA63"/>
    <mergeCell ref="Q62:R62"/>
    <mergeCell ref="S62:T62"/>
    <mergeCell ref="U62:V62"/>
    <mergeCell ref="W62:X62"/>
    <mergeCell ref="Y62:Z62"/>
    <mergeCell ref="F63:G63"/>
    <mergeCell ref="H63:I63"/>
    <mergeCell ref="J63:K63"/>
    <mergeCell ref="L63:M63"/>
    <mergeCell ref="N63:O63"/>
    <mergeCell ref="E62:F62"/>
    <mergeCell ref="G62:H62"/>
    <mergeCell ref="I62:J62"/>
    <mergeCell ref="K62:L62"/>
    <mergeCell ref="M62:N62"/>
    <mergeCell ref="O62:P62"/>
    <mergeCell ref="P61:Q61"/>
    <mergeCell ref="R61:S61"/>
    <mergeCell ref="T61:U61"/>
    <mergeCell ref="V61:W61"/>
    <mergeCell ref="X61:Y61"/>
    <mergeCell ref="Z61:AA61"/>
    <mergeCell ref="Q60:R60"/>
    <mergeCell ref="S60:T60"/>
    <mergeCell ref="U60:V60"/>
    <mergeCell ref="W60:X60"/>
    <mergeCell ref="Y60:Z60"/>
    <mergeCell ref="F61:G61"/>
    <mergeCell ref="H61:I61"/>
    <mergeCell ref="J61:K61"/>
    <mergeCell ref="L61:M61"/>
    <mergeCell ref="N61:O61"/>
    <mergeCell ref="E60:F60"/>
    <mergeCell ref="G60:H60"/>
    <mergeCell ref="I60:J60"/>
    <mergeCell ref="K60:L60"/>
    <mergeCell ref="M60:N60"/>
    <mergeCell ref="O60:P60"/>
    <mergeCell ref="P67:Q67"/>
    <mergeCell ref="R67:S67"/>
    <mergeCell ref="T67:U67"/>
    <mergeCell ref="V67:W67"/>
    <mergeCell ref="X67:Y67"/>
    <mergeCell ref="Z67:AA67"/>
    <mergeCell ref="Q66:R66"/>
    <mergeCell ref="S66:T66"/>
    <mergeCell ref="U66:V66"/>
    <mergeCell ref="W66:X66"/>
    <mergeCell ref="Y66:Z66"/>
    <mergeCell ref="F67:G67"/>
    <mergeCell ref="H67:I67"/>
    <mergeCell ref="J67:K67"/>
    <mergeCell ref="L67:M67"/>
    <mergeCell ref="N67:O67"/>
    <mergeCell ref="E66:F66"/>
    <mergeCell ref="G66:H66"/>
    <mergeCell ref="I66:J66"/>
    <mergeCell ref="K66:L66"/>
    <mergeCell ref="M66:N66"/>
    <mergeCell ref="O66:P66"/>
    <mergeCell ref="P65:Q65"/>
    <mergeCell ref="R65:S65"/>
    <mergeCell ref="T65:U65"/>
    <mergeCell ref="V65:W65"/>
    <mergeCell ref="X65:Y65"/>
    <mergeCell ref="Z65:AA65"/>
    <mergeCell ref="Q64:R64"/>
    <mergeCell ref="S64:T64"/>
    <mergeCell ref="U64:V64"/>
    <mergeCell ref="W64:X64"/>
    <mergeCell ref="Y64:Z64"/>
    <mergeCell ref="F65:G65"/>
    <mergeCell ref="H65:I65"/>
    <mergeCell ref="J65:K65"/>
    <mergeCell ref="L65:M65"/>
    <mergeCell ref="N65:O65"/>
    <mergeCell ref="E64:F64"/>
    <mergeCell ref="G64:H64"/>
    <mergeCell ref="I64:J64"/>
    <mergeCell ref="K64:L64"/>
    <mergeCell ref="M64:N64"/>
    <mergeCell ref="O64:P64"/>
    <mergeCell ref="P71:Q71"/>
    <mergeCell ref="R71:S71"/>
    <mergeCell ref="T71:U71"/>
    <mergeCell ref="V71:W71"/>
    <mergeCell ref="X71:Y71"/>
    <mergeCell ref="Z71:AA71"/>
    <mergeCell ref="Q70:R70"/>
    <mergeCell ref="S70:T70"/>
    <mergeCell ref="U70:V70"/>
    <mergeCell ref="W70:X70"/>
    <mergeCell ref="Y70:Z70"/>
    <mergeCell ref="F71:G71"/>
    <mergeCell ref="H71:I71"/>
    <mergeCell ref="J71:K71"/>
    <mergeCell ref="L71:M71"/>
    <mergeCell ref="N71:O71"/>
    <mergeCell ref="E70:F70"/>
    <mergeCell ref="G70:H70"/>
    <mergeCell ref="I70:J70"/>
    <mergeCell ref="K70:L70"/>
    <mergeCell ref="M70:N70"/>
    <mergeCell ref="O70:P70"/>
    <mergeCell ref="P69:Q69"/>
    <mergeCell ref="R69:S69"/>
    <mergeCell ref="T69:U69"/>
    <mergeCell ref="V69:W69"/>
    <mergeCell ref="X69:Y69"/>
    <mergeCell ref="Z69:AA69"/>
    <mergeCell ref="Q68:R68"/>
    <mergeCell ref="S68:T68"/>
    <mergeCell ref="U68:V68"/>
    <mergeCell ref="W68:X68"/>
    <mergeCell ref="Y68:Z68"/>
    <mergeCell ref="F69:G69"/>
    <mergeCell ref="H69:I69"/>
    <mergeCell ref="J69:K69"/>
    <mergeCell ref="L69:M69"/>
    <mergeCell ref="N69:O69"/>
    <mergeCell ref="E68:F68"/>
    <mergeCell ref="G68:H68"/>
    <mergeCell ref="I68:J68"/>
    <mergeCell ref="K68:L68"/>
    <mergeCell ref="M68:N68"/>
    <mergeCell ref="O68:P68"/>
    <mergeCell ref="P75:Q75"/>
    <mergeCell ref="R75:S75"/>
    <mergeCell ref="T75:U75"/>
    <mergeCell ref="V75:W75"/>
    <mergeCell ref="X75:Y75"/>
    <mergeCell ref="Z75:AA75"/>
    <mergeCell ref="Q74:R74"/>
    <mergeCell ref="S74:T74"/>
    <mergeCell ref="U74:V74"/>
    <mergeCell ref="W74:X74"/>
    <mergeCell ref="Y74:Z74"/>
    <mergeCell ref="F75:G75"/>
    <mergeCell ref="H75:I75"/>
    <mergeCell ref="J75:K75"/>
    <mergeCell ref="L75:M75"/>
    <mergeCell ref="N75:O75"/>
    <mergeCell ref="E74:F74"/>
    <mergeCell ref="G74:H74"/>
    <mergeCell ref="I74:J74"/>
    <mergeCell ref="K74:L74"/>
    <mergeCell ref="M74:N74"/>
    <mergeCell ref="O74:P74"/>
    <mergeCell ref="P73:Q73"/>
    <mergeCell ref="R73:S73"/>
    <mergeCell ref="T73:U73"/>
    <mergeCell ref="V73:W73"/>
    <mergeCell ref="X73:Y73"/>
    <mergeCell ref="Z73:AA73"/>
    <mergeCell ref="Q72:R72"/>
    <mergeCell ref="S72:T72"/>
    <mergeCell ref="U72:V72"/>
    <mergeCell ref="W72:X72"/>
    <mergeCell ref="Y72:Z72"/>
    <mergeCell ref="F73:G73"/>
    <mergeCell ref="H73:I73"/>
    <mergeCell ref="J73:K73"/>
    <mergeCell ref="L73:M73"/>
    <mergeCell ref="N73:O73"/>
    <mergeCell ref="E72:F72"/>
    <mergeCell ref="G72:H72"/>
    <mergeCell ref="I72:J72"/>
    <mergeCell ref="K72:L72"/>
    <mergeCell ref="M72:N72"/>
    <mergeCell ref="O72:P72"/>
    <mergeCell ref="P79:Q79"/>
    <mergeCell ref="R79:S79"/>
    <mergeCell ref="T79:U79"/>
    <mergeCell ref="V79:W79"/>
    <mergeCell ref="X79:Y79"/>
    <mergeCell ref="Z79:AA79"/>
    <mergeCell ref="Q78:R78"/>
    <mergeCell ref="S78:T78"/>
    <mergeCell ref="U78:V78"/>
    <mergeCell ref="W78:X78"/>
    <mergeCell ref="Y78:Z78"/>
    <mergeCell ref="F79:G79"/>
    <mergeCell ref="H79:I79"/>
    <mergeCell ref="J79:K79"/>
    <mergeCell ref="L79:M79"/>
    <mergeCell ref="N79:O79"/>
    <mergeCell ref="E78:F78"/>
    <mergeCell ref="G78:H78"/>
    <mergeCell ref="I78:J78"/>
    <mergeCell ref="K78:L78"/>
    <mergeCell ref="M78:N78"/>
    <mergeCell ref="O78:P78"/>
    <mergeCell ref="P77:Q77"/>
    <mergeCell ref="R77:S77"/>
    <mergeCell ref="T77:U77"/>
    <mergeCell ref="V77:W77"/>
    <mergeCell ref="X77:Y77"/>
    <mergeCell ref="Z77:AA77"/>
    <mergeCell ref="Q76:R76"/>
    <mergeCell ref="S76:T76"/>
    <mergeCell ref="U76:V76"/>
    <mergeCell ref="W76:X76"/>
    <mergeCell ref="Y76:Z76"/>
    <mergeCell ref="F77:G77"/>
    <mergeCell ref="H77:I77"/>
    <mergeCell ref="J77:K77"/>
    <mergeCell ref="L77:M77"/>
    <mergeCell ref="N77:O77"/>
    <mergeCell ref="E76:F76"/>
    <mergeCell ref="G76:H76"/>
    <mergeCell ref="I76:J76"/>
    <mergeCell ref="K76:L76"/>
    <mergeCell ref="M76:N76"/>
    <mergeCell ref="O76:P76"/>
    <mergeCell ref="P83:Q83"/>
    <mergeCell ref="R83:S83"/>
    <mergeCell ref="T83:U83"/>
    <mergeCell ref="V83:W83"/>
    <mergeCell ref="X83:Y83"/>
    <mergeCell ref="Z83:AA83"/>
    <mergeCell ref="Q82:R82"/>
    <mergeCell ref="S82:T82"/>
    <mergeCell ref="U82:V82"/>
    <mergeCell ref="W82:X82"/>
    <mergeCell ref="Y82:Z82"/>
    <mergeCell ref="F83:G83"/>
    <mergeCell ref="H83:I83"/>
    <mergeCell ref="J83:K83"/>
    <mergeCell ref="L83:M83"/>
    <mergeCell ref="N83:O83"/>
    <mergeCell ref="E82:F82"/>
    <mergeCell ref="G82:H82"/>
    <mergeCell ref="I82:J82"/>
    <mergeCell ref="K82:L82"/>
    <mergeCell ref="M82:N82"/>
    <mergeCell ref="O82:P82"/>
    <mergeCell ref="P81:Q81"/>
    <mergeCell ref="R81:S81"/>
    <mergeCell ref="T81:U81"/>
    <mergeCell ref="V81:W81"/>
    <mergeCell ref="X81:Y81"/>
    <mergeCell ref="Z81:AA81"/>
    <mergeCell ref="Q80:R80"/>
    <mergeCell ref="S80:T80"/>
    <mergeCell ref="U80:V80"/>
    <mergeCell ref="W80:X80"/>
    <mergeCell ref="Y80:Z80"/>
    <mergeCell ref="F81:G81"/>
    <mergeCell ref="H81:I81"/>
    <mergeCell ref="J81:K81"/>
    <mergeCell ref="L81:M81"/>
    <mergeCell ref="N81:O81"/>
    <mergeCell ref="E80:F80"/>
    <mergeCell ref="G80:H80"/>
    <mergeCell ref="I80:J80"/>
    <mergeCell ref="K80:L80"/>
    <mergeCell ref="M80:N80"/>
    <mergeCell ref="O80:P80"/>
    <mergeCell ref="P87:Q87"/>
    <mergeCell ref="R87:S87"/>
    <mergeCell ref="T87:U87"/>
    <mergeCell ref="V87:W87"/>
    <mergeCell ref="X87:Y87"/>
    <mergeCell ref="Z87:AA87"/>
    <mergeCell ref="Q86:R86"/>
    <mergeCell ref="S86:T86"/>
    <mergeCell ref="U86:V86"/>
    <mergeCell ref="W86:X86"/>
    <mergeCell ref="Y86:Z86"/>
    <mergeCell ref="F87:G87"/>
    <mergeCell ref="H87:I87"/>
    <mergeCell ref="J87:K87"/>
    <mergeCell ref="L87:M87"/>
    <mergeCell ref="N87:O87"/>
    <mergeCell ref="E86:F86"/>
    <mergeCell ref="G86:H86"/>
    <mergeCell ref="I86:J86"/>
    <mergeCell ref="K86:L86"/>
    <mergeCell ref="M86:N86"/>
    <mergeCell ref="O86:P86"/>
    <mergeCell ref="P85:Q85"/>
    <mergeCell ref="R85:S85"/>
    <mergeCell ref="T85:U85"/>
    <mergeCell ref="V85:W85"/>
    <mergeCell ref="X85:Y85"/>
    <mergeCell ref="Z85:AA85"/>
    <mergeCell ref="Q84:R84"/>
    <mergeCell ref="S84:T84"/>
    <mergeCell ref="U84:V84"/>
    <mergeCell ref="W84:X84"/>
    <mergeCell ref="Y84:Z84"/>
    <mergeCell ref="F85:G85"/>
    <mergeCell ref="H85:I85"/>
    <mergeCell ref="J85:K85"/>
    <mergeCell ref="L85:M85"/>
    <mergeCell ref="N85:O85"/>
    <mergeCell ref="E84:F84"/>
    <mergeCell ref="G84:H84"/>
    <mergeCell ref="I84:J84"/>
    <mergeCell ref="K84:L84"/>
    <mergeCell ref="M84:N84"/>
    <mergeCell ref="O84:P84"/>
    <mergeCell ref="P91:Q91"/>
    <mergeCell ref="R91:S91"/>
    <mergeCell ref="T91:U91"/>
    <mergeCell ref="V91:W91"/>
    <mergeCell ref="X91:Y91"/>
    <mergeCell ref="Z91:AA91"/>
    <mergeCell ref="Q90:R90"/>
    <mergeCell ref="S90:T90"/>
    <mergeCell ref="U90:V90"/>
    <mergeCell ref="W90:X90"/>
    <mergeCell ref="Y90:Z90"/>
    <mergeCell ref="F91:G91"/>
    <mergeCell ref="H91:I91"/>
    <mergeCell ref="J91:K91"/>
    <mergeCell ref="L91:M91"/>
    <mergeCell ref="N91:O91"/>
    <mergeCell ref="E90:F90"/>
    <mergeCell ref="G90:H90"/>
    <mergeCell ref="I90:J90"/>
    <mergeCell ref="K90:L90"/>
    <mergeCell ref="M90:N90"/>
    <mergeCell ref="O90:P90"/>
    <mergeCell ref="P89:Q89"/>
    <mergeCell ref="R89:S89"/>
    <mergeCell ref="T89:U89"/>
    <mergeCell ref="V89:W89"/>
    <mergeCell ref="X89:Y89"/>
    <mergeCell ref="Z89:AA89"/>
    <mergeCell ref="Q88:R88"/>
    <mergeCell ref="S88:T88"/>
    <mergeCell ref="U88:V88"/>
    <mergeCell ref="W88:X88"/>
    <mergeCell ref="Y88:Z88"/>
    <mergeCell ref="F89:G89"/>
    <mergeCell ref="H89:I89"/>
    <mergeCell ref="J89:K89"/>
    <mergeCell ref="L89:M89"/>
    <mergeCell ref="N89:O89"/>
    <mergeCell ref="E88:F88"/>
    <mergeCell ref="G88:H88"/>
    <mergeCell ref="I88:J88"/>
    <mergeCell ref="K88:L88"/>
    <mergeCell ref="M88:N88"/>
    <mergeCell ref="O88:P88"/>
    <mergeCell ref="P95:Q95"/>
    <mergeCell ref="R95:S95"/>
    <mergeCell ref="T95:U95"/>
    <mergeCell ref="V95:W95"/>
    <mergeCell ref="X95:Y95"/>
    <mergeCell ref="Z95:AA95"/>
    <mergeCell ref="Q94:R94"/>
    <mergeCell ref="S94:T94"/>
    <mergeCell ref="U94:V94"/>
    <mergeCell ref="W94:X94"/>
    <mergeCell ref="Y94:Z94"/>
    <mergeCell ref="F95:G95"/>
    <mergeCell ref="H95:I95"/>
    <mergeCell ref="J95:K95"/>
    <mergeCell ref="L95:M95"/>
    <mergeCell ref="N95:O95"/>
    <mergeCell ref="E94:F94"/>
    <mergeCell ref="G94:H94"/>
    <mergeCell ref="I94:J94"/>
    <mergeCell ref="K94:L94"/>
    <mergeCell ref="M94:N94"/>
    <mergeCell ref="O94:P94"/>
    <mergeCell ref="P93:Q93"/>
    <mergeCell ref="R93:S93"/>
    <mergeCell ref="T93:U93"/>
    <mergeCell ref="V93:W93"/>
    <mergeCell ref="X93:Y93"/>
    <mergeCell ref="Z93:AA93"/>
    <mergeCell ref="Q92:R92"/>
    <mergeCell ref="S92:T92"/>
    <mergeCell ref="U92:V92"/>
    <mergeCell ref="W92:X92"/>
    <mergeCell ref="Y92:Z92"/>
    <mergeCell ref="F93:G93"/>
    <mergeCell ref="H93:I93"/>
    <mergeCell ref="J93:K93"/>
    <mergeCell ref="L93:M93"/>
    <mergeCell ref="N93:O93"/>
    <mergeCell ref="E92:F92"/>
    <mergeCell ref="G92:H92"/>
    <mergeCell ref="I92:J92"/>
    <mergeCell ref="K92:L92"/>
    <mergeCell ref="M92:N92"/>
    <mergeCell ref="O92:P92"/>
    <mergeCell ref="P99:Q99"/>
    <mergeCell ref="R99:S99"/>
    <mergeCell ref="T99:U99"/>
    <mergeCell ref="V99:W99"/>
    <mergeCell ref="X99:Y99"/>
    <mergeCell ref="Z99:AA99"/>
    <mergeCell ref="Q98:R98"/>
    <mergeCell ref="S98:T98"/>
    <mergeCell ref="U98:V98"/>
    <mergeCell ref="W98:X98"/>
    <mergeCell ref="Y98:Z98"/>
    <mergeCell ref="F99:G99"/>
    <mergeCell ref="H99:I99"/>
    <mergeCell ref="J99:K99"/>
    <mergeCell ref="L99:M99"/>
    <mergeCell ref="N99:O99"/>
    <mergeCell ref="E98:F98"/>
    <mergeCell ref="G98:H98"/>
    <mergeCell ref="I98:J98"/>
    <mergeCell ref="K98:L98"/>
    <mergeCell ref="M98:N98"/>
    <mergeCell ref="O98:P98"/>
    <mergeCell ref="P97:Q97"/>
    <mergeCell ref="R97:S97"/>
    <mergeCell ref="T97:U97"/>
    <mergeCell ref="V97:W97"/>
    <mergeCell ref="X97:Y97"/>
    <mergeCell ref="Z97:AA97"/>
    <mergeCell ref="Q96:R96"/>
    <mergeCell ref="S96:T96"/>
    <mergeCell ref="U96:V96"/>
    <mergeCell ref="W96:X96"/>
    <mergeCell ref="Y96:Z96"/>
    <mergeCell ref="F97:G97"/>
    <mergeCell ref="H97:I97"/>
    <mergeCell ref="J97:K97"/>
    <mergeCell ref="L97:M97"/>
    <mergeCell ref="N97:O97"/>
    <mergeCell ref="E96:F96"/>
    <mergeCell ref="G96:H96"/>
    <mergeCell ref="I96:J96"/>
    <mergeCell ref="K96:L96"/>
    <mergeCell ref="M96:N96"/>
    <mergeCell ref="O96:P96"/>
    <mergeCell ref="P103:Q103"/>
    <mergeCell ref="R103:S103"/>
    <mergeCell ref="T103:U103"/>
    <mergeCell ref="V103:W103"/>
    <mergeCell ref="X103:Y103"/>
    <mergeCell ref="Z103:AA103"/>
    <mergeCell ref="Q102:R102"/>
    <mergeCell ref="S102:T102"/>
    <mergeCell ref="U102:V102"/>
    <mergeCell ref="W102:X102"/>
    <mergeCell ref="Y102:Z102"/>
    <mergeCell ref="F103:G103"/>
    <mergeCell ref="H103:I103"/>
    <mergeCell ref="J103:K103"/>
    <mergeCell ref="L103:M103"/>
    <mergeCell ref="N103:O103"/>
    <mergeCell ref="E102:F102"/>
    <mergeCell ref="G102:H102"/>
    <mergeCell ref="I102:J102"/>
    <mergeCell ref="K102:L102"/>
    <mergeCell ref="M102:N102"/>
    <mergeCell ref="O102:P102"/>
    <mergeCell ref="P101:Q101"/>
    <mergeCell ref="R101:S101"/>
    <mergeCell ref="T101:U101"/>
    <mergeCell ref="V101:W101"/>
    <mergeCell ref="X101:Y101"/>
    <mergeCell ref="Z101:AA101"/>
    <mergeCell ref="Q100:R100"/>
    <mergeCell ref="S100:T100"/>
    <mergeCell ref="U100:V100"/>
    <mergeCell ref="W100:X100"/>
    <mergeCell ref="Y100:Z100"/>
    <mergeCell ref="F101:G101"/>
    <mergeCell ref="H101:I101"/>
    <mergeCell ref="J101:K101"/>
    <mergeCell ref="L101:M101"/>
    <mergeCell ref="N101:O101"/>
    <mergeCell ref="E100:F100"/>
    <mergeCell ref="G100:H100"/>
    <mergeCell ref="I100:J100"/>
    <mergeCell ref="K100:L100"/>
    <mergeCell ref="M100:N100"/>
    <mergeCell ref="O100:P100"/>
    <mergeCell ref="P107:Q107"/>
    <mergeCell ref="R107:S107"/>
    <mergeCell ref="T107:U107"/>
    <mergeCell ref="V107:W107"/>
    <mergeCell ref="X107:Y107"/>
    <mergeCell ref="Z107:AA107"/>
    <mergeCell ref="Q106:R106"/>
    <mergeCell ref="S106:T106"/>
    <mergeCell ref="U106:V106"/>
    <mergeCell ref="W106:X106"/>
    <mergeCell ref="Y106:Z106"/>
    <mergeCell ref="F107:G107"/>
    <mergeCell ref="H107:I107"/>
    <mergeCell ref="J107:K107"/>
    <mergeCell ref="L107:M107"/>
    <mergeCell ref="N107:O107"/>
    <mergeCell ref="E106:F106"/>
    <mergeCell ref="G106:H106"/>
    <mergeCell ref="I106:J106"/>
    <mergeCell ref="K106:L106"/>
    <mergeCell ref="M106:N106"/>
    <mergeCell ref="O106:P106"/>
    <mergeCell ref="P105:Q105"/>
    <mergeCell ref="R105:S105"/>
    <mergeCell ref="T105:U105"/>
    <mergeCell ref="V105:W105"/>
    <mergeCell ref="X105:Y105"/>
    <mergeCell ref="Z105:AA105"/>
    <mergeCell ref="Q104:R104"/>
    <mergeCell ref="S104:T104"/>
    <mergeCell ref="U104:V104"/>
    <mergeCell ref="W104:X104"/>
    <mergeCell ref="Y104:Z104"/>
    <mergeCell ref="F105:G105"/>
    <mergeCell ref="H105:I105"/>
    <mergeCell ref="J105:K105"/>
    <mergeCell ref="L105:M105"/>
    <mergeCell ref="N105:O105"/>
    <mergeCell ref="E104:F104"/>
    <mergeCell ref="G104:H104"/>
    <mergeCell ref="I104:J104"/>
    <mergeCell ref="K104:L104"/>
    <mergeCell ref="M104:N104"/>
    <mergeCell ref="O104:P104"/>
    <mergeCell ref="P111:Q111"/>
    <mergeCell ref="R111:S111"/>
    <mergeCell ref="T111:U111"/>
    <mergeCell ref="V111:W111"/>
    <mergeCell ref="X111:Y111"/>
    <mergeCell ref="Z111:AA111"/>
    <mergeCell ref="Q110:R110"/>
    <mergeCell ref="S110:T110"/>
    <mergeCell ref="U110:V110"/>
    <mergeCell ref="W110:X110"/>
    <mergeCell ref="Y110:Z110"/>
    <mergeCell ref="F111:G111"/>
    <mergeCell ref="H111:I111"/>
    <mergeCell ref="J111:K111"/>
    <mergeCell ref="L111:M111"/>
    <mergeCell ref="N111:O111"/>
    <mergeCell ref="E110:F110"/>
    <mergeCell ref="G110:H110"/>
    <mergeCell ref="I110:J110"/>
    <mergeCell ref="K110:L110"/>
    <mergeCell ref="M110:N110"/>
    <mergeCell ref="O110:P110"/>
    <mergeCell ref="P109:Q109"/>
    <mergeCell ref="R109:S109"/>
    <mergeCell ref="T109:U109"/>
    <mergeCell ref="V109:W109"/>
    <mergeCell ref="X109:Y109"/>
    <mergeCell ref="Z109:AA109"/>
    <mergeCell ref="Q108:R108"/>
    <mergeCell ref="S108:T108"/>
    <mergeCell ref="U108:V108"/>
    <mergeCell ref="W108:X108"/>
    <mergeCell ref="Y108:Z108"/>
    <mergeCell ref="F109:G109"/>
    <mergeCell ref="H109:I109"/>
    <mergeCell ref="J109:K109"/>
    <mergeCell ref="L109:M109"/>
    <mergeCell ref="N109:O109"/>
    <mergeCell ref="E108:F108"/>
    <mergeCell ref="G108:H108"/>
    <mergeCell ref="I108:J108"/>
    <mergeCell ref="K108:L108"/>
    <mergeCell ref="M108:N108"/>
    <mergeCell ref="O108:P108"/>
    <mergeCell ref="Q114:R114"/>
    <mergeCell ref="S114:T114"/>
    <mergeCell ref="U114:V114"/>
    <mergeCell ref="W114:X114"/>
    <mergeCell ref="Y114:Z114"/>
    <mergeCell ref="F115:G115"/>
    <mergeCell ref="H115:I115"/>
    <mergeCell ref="J115:K115"/>
    <mergeCell ref="L115:M115"/>
    <mergeCell ref="N115:O115"/>
    <mergeCell ref="E114:F114"/>
    <mergeCell ref="G114:H114"/>
    <mergeCell ref="I114:J114"/>
    <mergeCell ref="K114:L114"/>
    <mergeCell ref="M114:N114"/>
    <mergeCell ref="O114:P114"/>
    <mergeCell ref="P113:Q113"/>
    <mergeCell ref="R113:S113"/>
    <mergeCell ref="T113:U113"/>
    <mergeCell ref="V113:W113"/>
    <mergeCell ref="X113:Y113"/>
    <mergeCell ref="Z113:AA113"/>
    <mergeCell ref="Q112:R112"/>
    <mergeCell ref="S112:T112"/>
    <mergeCell ref="U112:V112"/>
    <mergeCell ref="W112:X112"/>
    <mergeCell ref="Y112:Z112"/>
    <mergeCell ref="F113:G113"/>
    <mergeCell ref="H113:I113"/>
    <mergeCell ref="J113:K113"/>
    <mergeCell ref="L113:M113"/>
    <mergeCell ref="N113:O113"/>
    <mergeCell ref="E112:F112"/>
    <mergeCell ref="G112:H112"/>
    <mergeCell ref="I112:J112"/>
    <mergeCell ref="K112:L112"/>
    <mergeCell ref="M112:N112"/>
    <mergeCell ref="O112:P112"/>
    <mergeCell ref="O118:P118"/>
    <mergeCell ref="Q118:R118"/>
    <mergeCell ref="S118:T118"/>
    <mergeCell ref="U118:V118"/>
    <mergeCell ref="W118:X118"/>
    <mergeCell ref="Y118:Z118"/>
    <mergeCell ref="R117:S117"/>
    <mergeCell ref="T117:U117"/>
    <mergeCell ref="V117:W117"/>
    <mergeCell ref="X117:Y117"/>
    <mergeCell ref="Z117:AA117"/>
    <mergeCell ref="E118:F118"/>
    <mergeCell ref="G118:H118"/>
    <mergeCell ref="I118:J118"/>
    <mergeCell ref="K118:L118"/>
    <mergeCell ref="M118:N118"/>
    <mergeCell ref="Q116:R116"/>
    <mergeCell ref="S116:T116"/>
    <mergeCell ref="U116:V116"/>
    <mergeCell ref="Y116:Z116"/>
    <mergeCell ref="F117:G117"/>
    <mergeCell ref="H117:I117"/>
    <mergeCell ref="J117:K117"/>
    <mergeCell ref="L117:M117"/>
    <mergeCell ref="N117:O117"/>
    <mergeCell ref="P117:Q117"/>
    <mergeCell ref="E116:F116"/>
    <mergeCell ref="G116:H116"/>
    <mergeCell ref="I116:J116"/>
    <mergeCell ref="K116:L116"/>
    <mergeCell ref="M116:N116"/>
    <mergeCell ref="O116:P116"/>
    <mergeCell ref="P115:Q115"/>
    <mergeCell ref="R115:S115"/>
    <mergeCell ref="T115:U115"/>
    <mergeCell ref="V115:W115"/>
    <mergeCell ref="X115:Y115"/>
    <mergeCell ref="Z115:AA115"/>
    <mergeCell ref="O122:P122"/>
    <mergeCell ref="Q122:R122"/>
    <mergeCell ref="S122:T122"/>
    <mergeCell ref="U122:V122"/>
    <mergeCell ref="W122:X122"/>
    <mergeCell ref="Y122:Z122"/>
    <mergeCell ref="R121:S121"/>
    <mergeCell ref="T121:U121"/>
    <mergeCell ref="V121:W121"/>
    <mergeCell ref="X121:Y121"/>
    <mergeCell ref="Z121:AA121"/>
    <mergeCell ref="E122:F122"/>
    <mergeCell ref="G122:H122"/>
    <mergeCell ref="I122:J122"/>
    <mergeCell ref="K122:L122"/>
    <mergeCell ref="M122:N122"/>
    <mergeCell ref="F121:G121"/>
    <mergeCell ref="H121:I121"/>
    <mergeCell ref="J121:K121"/>
    <mergeCell ref="L121:M121"/>
    <mergeCell ref="N121:O121"/>
    <mergeCell ref="P121:Q121"/>
    <mergeCell ref="O120:P120"/>
    <mergeCell ref="Q120:R120"/>
    <mergeCell ref="S120:T120"/>
    <mergeCell ref="U120:V120"/>
    <mergeCell ref="W120:X120"/>
    <mergeCell ref="Y120:Z120"/>
    <mergeCell ref="R119:S119"/>
    <mergeCell ref="T119:U119"/>
    <mergeCell ref="V119:W119"/>
    <mergeCell ref="X119:Y119"/>
    <mergeCell ref="Z119:AA119"/>
    <mergeCell ref="E120:F120"/>
    <mergeCell ref="G120:H120"/>
    <mergeCell ref="I120:J120"/>
    <mergeCell ref="K120:L120"/>
    <mergeCell ref="M120:N120"/>
    <mergeCell ref="F119:G119"/>
    <mergeCell ref="H119:I119"/>
    <mergeCell ref="J119:K119"/>
    <mergeCell ref="L119:M119"/>
    <mergeCell ref="N119:O119"/>
    <mergeCell ref="P119:Q119"/>
    <mergeCell ref="O126:P126"/>
    <mergeCell ref="Q126:R126"/>
    <mergeCell ref="S126:T126"/>
    <mergeCell ref="U126:V126"/>
    <mergeCell ref="W126:X126"/>
    <mergeCell ref="Y126:Z126"/>
    <mergeCell ref="R125:S125"/>
    <mergeCell ref="T125:U125"/>
    <mergeCell ref="V125:W125"/>
    <mergeCell ref="X125:Y125"/>
    <mergeCell ref="Z125:AA125"/>
    <mergeCell ref="E126:F126"/>
    <mergeCell ref="G126:H126"/>
    <mergeCell ref="I126:J126"/>
    <mergeCell ref="K126:L126"/>
    <mergeCell ref="M126:N126"/>
    <mergeCell ref="F125:G125"/>
    <mergeCell ref="H125:I125"/>
    <mergeCell ref="J125:K125"/>
    <mergeCell ref="L125:M125"/>
    <mergeCell ref="N125:O125"/>
    <mergeCell ref="P125:Q125"/>
    <mergeCell ref="O124:P124"/>
    <mergeCell ref="Q124:R124"/>
    <mergeCell ref="S124:T124"/>
    <mergeCell ref="U124:V124"/>
    <mergeCell ref="W124:X124"/>
    <mergeCell ref="Y124:Z124"/>
    <mergeCell ref="R123:S123"/>
    <mergeCell ref="T123:U123"/>
    <mergeCell ref="V123:W123"/>
    <mergeCell ref="X123:Y123"/>
    <mergeCell ref="Z123:AA123"/>
    <mergeCell ref="E124:F124"/>
    <mergeCell ref="G124:H124"/>
    <mergeCell ref="I124:J124"/>
    <mergeCell ref="K124:L124"/>
    <mergeCell ref="M124:N124"/>
    <mergeCell ref="F123:G123"/>
    <mergeCell ref="H123:I123"/>
    <mergeCell ref="J123:K123"/>
    <mergeCell ref="L123:M123"/>
    <mergeCell ref="N123:O123"/>
    <mergeCell ref="P123:Q123"/>
    <mergeCell ref="O130:P130"/>
    <mergeCell ref="Q130:R130"/>
    <mergeCell ref="S130:T130"/>
    <mergeCell ref="U130:V130"/>
    <mergeCell ref="W130:X130"/>
    <mergeCell ref="Y130:Z130"/>
    <mergeCell ref="R129:S129"/>
    <mergeCell ref="T129:U129"/>
    <mergeCell ref="V129:W129"/>
    <mergeCell ref="X129:Y129"/>
    <mergeCell ref="Z129:AA129"/>
    <mergeCell ref="E130:F130"/>
    <mergeCell ref="G130:H130"/>
    <mergeCell ref="I130:J130"/>
    <mergeCell ref="K130:L130"/>
    <mergeCell ref="M130:N130"/>
    <mergeCell ref="F129:G129"/>
    <mergeCell ref="H129:I129"/>
    <mergeCell ref="J129:K129"/>
    <mergeCell ref="L129:M129"/>
    <mergeCell ref="N129:O129"/>
    <mergeCell ref="P129:Q129"/>
    <mergeCell ref="O128:P128"/>
    <mergeCell ref="Q128:R128"/>
    <mergeCell ref="S128:T128"/>
    <mergeCell ref="U128:V128"/>
    <mergeCell ref="W128:X128"/>
    <mergeCell ref="Y128:Z128"/>
    <mergeCell ref="R127:S127"/>
    <mergeCell ref="T127:U127"/>
    <mergeCell ref="V127:W127"/>
    <mergeCell ref="X127:Y127"/>
    <mergeCell ref="Z127:AA127"/>
    <mergeCell ref="E128:F128"/>
    <mergeCell ref="G128:H128"/>
    <mergeCell ref="I128:J128"/>
    <mergeCell ref="K128:L128"/>
    <mergeCell ref="M128:N128"/>
    <mergeCell ref="F127:G127"/>
    <mergeCell ref="H127:I127"/>
    <mergeCell ref="J127:K127"/>
    <mergeCell ref="L127:M127"/>
    <mergeCell ref="N127:O127"/>
    <mergeCell ref="P127:Q127"/>
    <mergeCell ref="O134:P134"/>
    <mergeCell ref="Q134:R134"/>
    <mergeCell ref="S134:T134"/>
    <mergeCell ref="U134:V134"/>
    <mergeCell ref="W134:X134"/>
    <mergeCell ref="Y134:Z134"/>
    <mergeCell ref="R133:S133"/>
    <mergeCell ref="T133:U133"/>
    <mergeCell ref="V133:W133"/>
    <mergeCell ref="X133:Y133"/>
    <mergeCell ref="Z133:AA133"/>
    <mergeCell ref="E134:F134"/>
    <mergeCell ref="G134:H134"/>
    <mergeCell ref="I134:J134"/>
    <mergeCell ref="K134:L134"/>
    <mergeCell ref="M134:N134"/>
    <mergeCell ref="F133:G133"/>
    <mergeCell ref="H133:I133"/>
    <mergeCell ref="J133:K133"/>
    <mergeCell ref="L133:M133"/>
    <mergeCell ref="N133:O133"/>
    <mergeCell ref="P133:Q133"/>
    <mergeCell ref="O132:P132"/>
    <mergeCell ref="Q132:R132"/>
    <mergeCell ref="S132:T132"/>
    <mergeCell ref="U132:V132"/>
    <mergeCell ref="W132:X132"/>
    <mergeCell ref="Y132:Z132"/>
    <mergeCell ref="R131:S131"/>
    <mergeCell ref="T131:U131"/>
    <mergeCell ref="V131:W131"/>
    <mergeCell ref="X131:Y131"/>
    <mergeCell ref="Z131:AA131"/>
    <mergeCell ref="E132:F132"/>
    <mergeCell ref="G132:H132"/>
    <mergeCell ref="I132:J132"/>
    <mergeCell ref="K132:L132"/>
    <mergeCell ref="M132:N132"/>
    <mergeCell ref="F131:G131"/>
    <mergeCell ref="H131:I131"/>
    <mergeCell ref="J131:K131"/>
    <mergeCell ref="L131:M131"/>
    <mergeCell ref="N131:O131"/>
    <mergeCell ref="P131:Q131"/>
    <mergeCell ref="O138:P138"/>
    <mergeCell ref="Q138:R138"/>
    <mergeCell ref="S138:T138"/>
    <mergeCell ref="U138:V138"/>
    <mergeCell ref="W138:X138"/>
    <mergeCell ref="Y138:Z138"/>
    <mergeCell ref="R137:S137"/>
    <mergeCell ref="T137:U137"/>
    <mergeCell ref="V137:W137"/>
    <mergeCell ref="X137:Y137"/>
    <mergeCell ref="Z137:AA137"/>
    <mergeCell ref="E138:F138"/>
    <mergeCell ref="G138:H138"/>
    <mergeCell ref="I138:J138"/>
    <mergeCell ref="K138:L138"/>
    <mergeCell ref="M138:N138"/>
    <mergeCell ref="F137:G137"/>
    <mergeCell ref="H137:I137"/>
    <mergeCell ref="J137:K137"/>
    <mergeCell ref="L137:M137"/>
    <mergeCell ref="N137:O137"/>
    <mergeCell ref="P137:Q137"/>
    <mergeCell ref="O136:P136"/>
    <mergeCell ref="Q136:R136"/>
    <mergeCell ref="S136:T136"/>
    <mergeCell ref="U136:V136"/>
    <mergeCell ref="W136:X136"/>
    <mergeCell ref="Y136:Z136"/>
    <mergeCell ref="R135:S135"/>
    <mergeCell ref="T135:U135"/>
    <mergeCell ref="V135:W135"/>
    <mergeCell ref="X135:Y135"/>
    <mergeCell ref="Z135:AA135"/>
    <mergeCell ref="E136:F136"/>
    <mergeCell ref="G136:H136"/>
    <mergeCell ref="I136:J136"/>
    <mergeCell ref="K136:L136"/>
    <mergeCell ref="M136:N136"/>
    <mergeCell ref="F135:G135"/>
    <mergeCell ref="H135:I135"/>
    <mergeCell ref="J135:K135"/>
    <mergeCell ref="L135:M135"/>
    <mergeCell ref="N135:O135"/>
    <mergeCell ref="P135:Q135"/>
    <mergeCell ref="O142:P142"/>
    <mergeCell ref="Q142:R142"/>
    <mergeCell ref="S142:T142"/>
    <mergeCell ref="U142:V142"/>
    <mergeCell ref="W142:X142"/>
    <mergeCell ref="Y142:Z142"/>
    <mergeCell ref="R141:S141"/>
    <mergeCell ref="T141:U141"/>
    <mergeCell ref="V141:W141"/>
    <mergeCell ref="X141:Y141"/>
    <mergeCell ref="Z141:AA141"/>
    <mergeCell ref="E142:F142"/>
    <mergeCell ref="G142:H142"/>
    <mergeCell ref="I142:J142"/>
    <mergeCell ref="K142:L142"/>
    <mergeCell ref="M142:N142"/>
    <mergeCell ref="F141:G141"/>
    <mergeCell ref="H141:I141"/>
    <mergeCell ref="J141:K141"/>
    <mergeCell ref="L141:M141"/>
    <mergeCell ref="N141:O141"/>
    <mergeCell ref="P141:Q141"/>
    <mergeCell ref="O140:P140"/>
    <mergeCell ref="Q140:R140"/>
    <mergeCell ref="S140:T140"/>
    <mergeCell ref="U140:V140"/>
    <mergeCell ref="W140:X140"/>
    <mergeCell ref="Y140:Z140"/>
    <mergeCell ref="R139:S139"/>
    <mergeCell ref="T139:U139"/>
    <mergeCell ref="V139:W139"/>
    <mergeCell ref="X139:Y139"/>
    <mergeCell ref="Z139:AA139"/>
    <mergeCell ref="E140:F140"/>
    <mergeCell ref="G140:H140"/>
    <mergeCell ref="I140:J140"/>
    <mergeCell ref="K140:L140"/>
    <mergeCell ref="M140:N140"/>
    <mergeCell ref="F139:G139"/>
    <mergeCell ref="H139:I139"/>
    <mergeCell ref="J139:K139"/>
    <mergeCell ref="L139:M139"/>
    <mergeCell ref="N139:O139"/>
    <mergeCell ref="P139:Q139"/>
    <mergeCell ref="O146:P146"/>
    <mergeCell ref="Q146:R146"/>
    <mergeCell ref="S146:T146"/>
    <mergeCell ref="U146:V146"/>
    <mergeCell ref="W146:X146"/>
    <mergeCell ref="Y146:Z146"/>
    <mergeCell ref="R145:S145"/>
    <mergeCell ref="T145:U145"/>
    <mergeCell ref="V145:W145"/>
    <mergeCell ref="X145:Y145"/>
    <mergeCell ref="Z145:AA145"/>
    <mergeCell ref="E146:F146"/>
    <mergeCell ref="G146:H146"/>
    <mergeCell ref="I146:J146"/>
    <mergeCell ref="K146:L146"/>
    <mergeCell ref="M146:N146"/>
    <mergeCell ref="F145:G145"/>
    <mergeCell ref="H145:I145"/>
    <mergeCell ref="J145:K145"/>
    <mergeCell ref="L145:M145"/>
    <mergeCell ref="N145:O145"/>
    <mergeCell ref="P145:Q145"/>
    <mergeCell ref="O144:P144"/>
    <mergeCell ref="Q144:R144"/>
    <mergeCell ref="S144:T144"/>
    <mergeCell ref="U144:V144"/>
    <mergeCell ref="W144:X144"/>
    <mergeCell ref="Y144:Z144"/>
    <mergeCell ref="R143:S143"/>
    <mergeCell ref="T143:U143"/>
    <mergeCell ref="V143:W143"/>
    <mergeCell ref="X143:Y143"/>
    <mergeCell ref="Z143:AA143"/>
    <mergeCell ref="E144:F144"/>
    <mergeCell ref="G144:H144"/>
    <mergeCell ref="I144:J144"/>
    <mergeCell ref="K144:L144"/>
    <mergeCell ref="M144:N144"/>
    <mergeCell ref="F143:G143"/>
    <mergeCell ref="H143:I143"/>
    <mergeCell ref="J143:K143"/>
    <mergeCell ref="L143:M143"/>
    <mergeCell ref="N143:O143"/>
    <mergeCell ref="P143:Q143"/>
    <mergeCell ref="O150:P150"/>
    <mergeCell ref="Q150:R150"/>
    <mergeCell ref="S150:T150"/>
    <mergeCell ref="U150:V150"/>
    <mergeCell ref="W150:X150"/>
    <mergeCell ref="Y150:Z150"/>
    <mergeCell ref="R149:S149"/>
    <mergeCell ref="T149:U149"/>
    <mergeCell ref="V149:W149"/>
    <mergeCell ref="X149:Y149"/>
    <mergeCell ref="Z149:AA149"/>
    <mergeCell ref="E150:F150"/>
    <mergeCell ref="G150:H150"/>
    <mergeCell ref="I150:J150"/>
    <mergeCell ref="K150:L150"/>
    <mergeCell ref="M150:N150"/>
    <mergeCell ref="F149:G149"/>
    <mergeCell ref="H149:I149"/>
    <mergeCell ref="J149:K149"/>
    <mergeCell ref="L149:M149"/>
    <mergeCell ref="N149:O149"/>
    <mergeCell ref="P149:Q149"/>
    <mergeCell ref="O148:P148"/>
    <mergeCell ref="Q148:R148"/>
    <mergeCell ref="S148:T148"/>
    <mergeCell ref="U148:V148"/>
    <mergeCell ref="W148:X148"/>
    <mergeCell ref="Y148:Z148"/>
    <mergeCell ref="R147:S147"/>
    <mergeCell ref="T147:U147"/>
    <mergeCell ref="V147:W147"/>
    <mergeCell ref="X147:Y147"/>
    <mergeCell ref="Z147:AA147"/>
    <mergeCell ref="E148:F148"/>
    <mergeCell ref="G148:H148"/>
    <mergeCell ref="I148:J148"/>
    <mergeCell ref="K148:L148"/>
    <mergeCell ref="M148:N148"/>
    <mergeCell ref="F147:G147"/>
    <mergeCell ref="H147:I147"/>
    <mergeCell ref="J147:K147"/>
    <mergeCell ref="L147:M147"/>
    <mergeCell ref="N147:O147"/>
    <mergeCell ref="P147:Q147"/>
    <mergeCell ref="O154:P154"/>
    <mergeCell ref="Q154:R154"/>
    <mergeCell ref="S154:T154"/>
    <mergeCell ref="U154:V154"/>
    <mergeCell ref="W154:X154"/>
    <mergeCell ref="Y154:Z154"/>
    <mergeCell ref="R153:S153"/>
    <mergeCell ref="T153:U153"/>
    <mergeCell ref="V153:W153"/>
    <mergeCell ref="X153:Y153"/>
    <mergeCell ref="Z153:AA153"/>
    <mergeCell ref="E154:F154"/>
    <mergeCell ref="G154:H154"/>
    <mergeCell ref="I154:J154"/>
    <mergeCell ref="K154:L154"/>
    <mergeCell ref="M154:N154"/>
    <mergeCell ref="F153:G153"/>
    <mergeCell ref="H153:I153"/>
    <mergeCell ref="J153:K153"/>
    <mergeCell ref="L153:M153"/>
    <mergeCell ref="N153:O153"/>
    <mergeCell ref="P153:Q153"/>
    <mergeCell ref="O152:P152"/>
    <mergeCell ref="Q152:R152"/>
    <mergeCell ref="S152:T152"/>
    <mergeCell ref="U152:V152"/>
    <mergeCell ref="W152:X152"/>
    <mergeCell ref="Y152:Z152"/>
    <mergeCell ref="R151:S151"/>
    <mergeCell ref="T151:U151"/>
    <mergeCell ref="V151:W151"/>
    <mergeCell ref="X151:Y151"/>
    <mergeCell ref="Z151:AA151"/>
    <mergeCell ref="E152:F152"/>
    <mergeCell ref="G152:H152"/>
    <mergeCell ref="I152:J152"/>
    <mergeCell ref="K152:L152"/>
    <mergeCell ref="M152:N152"/>
    <mergeCell ref="F151:G151"/>
    <mergeCell ref="H151:I151"/>
    <mergeCell ref="J151:K151"/>
    <mergeCell ref="L151:M151"/>
    <mergeCell ref="N151:O151"/>
    <mergeCell ref="P151:Q151"/>
    <mergeCell ref="O158:P158"/>
    <mergeCell ref="Q158:R158"/>
    <mergeCell ref="S158:T158"/>
    <mergeCell ref="U158:V158"/>
    <mergeCell ref="W158:X158"/>
    <mergeCell ref="Y158:Z158"/>
    <mergeCell ref="R157:S157"/>
    <mergeCell ref="T157:U157"/>
    <mergeCell ref="V157:W157"/>
    <mergeCell ref="X157:Y157"/>
    <mergeCell ref="Z157:AA157"/>
    <mergeCell ref="E158:F158"/>
    <mergeCell ref="G158:H158"/>
    <mergeCell ref="I158:J158"/>
    <mergeCell ref="K158:L158"/>
    <mergeCell ref="M158:N158"/>
    <mergeCell ref="F157:G157"/>
    <mergeCell ref="H157:I157"/>
    <mergeCell ref="J157:K157"/>
    <mergeCell ref="L157:M157"/>
    <mergeCell ref="N157:O157"/>
    <mergeCell ref="P157:Q157"/>
    <mergeCell ref="O156:P156"/>
    <mergeCell ref="Q156:R156"/>
    <mergeCell ref="S156:T156"/>
    <mergeCell ref="U156:V156"/>
    <mergeCell ref="W156:X156"/>
    <mergeCell ref="Y156:Z156"/>
    <mergeCell ref="R155:S155"/>
    <mergeCell ref="T155:U155"/>
    <mergeCell ref="V155:W155"/>
    <mergeCell ref="X155:Y155"/>
    <mergeCell ref="Z155:AA155"/>
    <mergeCell ref="E156:F156"/>
    <mergeCell ref="G156:H156"/>
    <mergeCell ref="I156:J156"/>
    <mergeCell ref="K156:L156"/>
    <mergeCell ref="M156:N156"/>
    <mergeCell ref="F155:G155"/>
    <mergeCell ref="H155:I155"/>
    <mergeCell ref="J155:K155"/>
    <mergeCell ref="L155:M155"/>
    <mergeCell ref="N155:O155"/>
    <mergeCell ref="P155:Q155"/>
    <mergeCell ref="O162:P162"/>
    <mergeCell ref="Q162:R162"/>
    <mergeCell ref="S162:T162"/>
    <mergeCell ref="U162:V162"/>
    <mergeCell ref="W162:X162"/>
    <mergeCell ref="Y162:Z162"/>
    <mergeCell ref="R161:S161"/>
    <mergeCell ref="T161:U161"/>
    <mergeCell ref="V161:W161"/>
    <mergeCell ref="X161:Y161"/>
    <mergeCell ref="Z161:AA161"/>
    <mergeCell ref="E162:F162"/>
    <mergeCell ref="G162:H162"/>
    <mergeCell ref="I162:J162"/>
    <mergeCell ref="K162:L162"/>
    <mergeCell ref="M162:N162"/>
    <mergeCell ref="F161:G161"/>
    <mergeCell ref="H161:I161"/>
    <mergeCell ref="J161:K161"/>
    <mergeCell ref="L161:M161"/>
    <mergeCell ref="N161:O161"/>
    <mergeCell ref="P161:Q161"/>
    <mergeCell ref="O160:P160"/>
    <mergeCell ref="Q160:R160"/>
    <mergeCell ref="S160:T160"/>
    <mergeCell ref="U160:V160"/>
    <mergeCell ref="W160:X160"/>
    <mergeCell ref="Y160:Z160"/>
    <mergeCell ref="R159:S159"/>
    <mergeCell ref="T159:U159"/>
    <mergeCell ref="V159:W159"/>
    <mergeCell ref="X159:Y159"/>
    <mergeCell ref="Z159:AA159"/>
    <mergeCell ref="E160:F160"/>
    <mergeCell ref="G160:H160"/>
    <mergeCell ref="I160:J160"/>
    <mergeCell ref="K160:L160"/>
    <mergeCell ref="M160:N160"/>
    <mergeCell ref="F159:G159"/>
    <mergeCell ref="H159:I159"/>
    <mergeCell ref="J159:K159"/>
    <mergeCell ref="L159:M159"/>
    <mergeCell ref="N159:O159"/>
    <mergeCell ref="P159:Q159"/>
    <mergeCell ref="O166:P166"/>
    <mergeCell ref="Q166:R166"/>
    <mergeCell ref="S166:T166"/>
    <mergeCell ref="U166:V166"/>
    <mergeCell ref="W166:X166"/>
    <mergeCell ref="Y166:Z166"/>
    <mergeCell ref="R165:S165"/>
    <mergeCell ref="T165:U165"/>
    <mergeCell ref="V165:W165"/>
    <mergeCell ref="X165:Y165"/>
    <mergeCell ref="Z165:AA165"/>
    <mergeCell ref="E166:F166"/>
    <mergeCell ref="G166:H166"/>
    <mergeCell ref="I166:J166"/>
    <mergeCell ref="K166:L166"/>
    <mergeCell ref="M166:N166"/>
    <mergeCell ref="F165:G165"/>
    <mergeCell ref="H165:I165"/>
    <mergeCell ref="J165:K165"/>
    <mergeCell ref="L165:M165"/>
    <mergeCell ref="N165:O165"/>
    <mergeCell ref="P165:Q165"/>
    <mergeCell ref="O164:P164"/>
    <mergeCell ref="Q164:R164"/>
    <mergeCell ref="S164:T164"/>
    <mergeCell ref="U164:V164"/>
    <mergeCell ref="W164:X164"/>
    <mergeCell ref="Y164:Z164"/>
    <mergeCell ref="R163:S163"/>
    <mergeCell ref="T163:U163"/>
    <mergeCell ref="V163:W163"/>
    <mergeCell ref="X163:Y163"/>
    <mergeCell ref="Z163:AA163"/>
    <mergeCell ref="E164:F164"/>
    <mergeCell ref="G164:H164"/>
    <mergeCell ref="I164:J164"/>
    <mergeCell ref="K164:L164"/>
    <mergeCell ref="M164:N164"/>
    <mergeCell ref="F163:G163"/>
    <mergeCell ref="H163:I163"/>
    <mergeCell ref="J163:K163"/>
    <mergeCell ref="L163:M163"/>
    <mergeCell ref="N163:O163"/>
    <mergeCell ref="P163:Q163"/>
    <mergeCell ref="O170:P170"/>
    <mergeCell ref="Q170:R170"/>
    <mergeCell ref="S170:T170"/>
    <mergeCell ref="U170:V170"/>
    <mergeCell ref="W170:X170"/>
    <mergeCell ref="Y170:Z170"/>
    <mergeCell ref="R169:S169"/>
    <mergeCell ref="T169:U169"/>
    <mergeCell ref="V169:W169"/>
    <mergeCell ref="X169:Y169"/>
    <mergeCell ref="Z169:AA169"/>
    <mergeCell ref="E170:F170"/>
    <mergeCell ref="G170:H170"/>
    <mergeCell ref="I170:J170"/>
    <mergeCell ref="K170:L170"/>
    <mergeCell ref="M170:N170"/>
    <mergeCell ref="F169:G169"/>
    <mergeCell ref="H169:I169"/>
    <mergeCell ref="J169:K169"/>
    <mergeCell ref="L169:M169"/>
    <mergeCell ref="N169:O169"/>
    <mergeCell ref="P169:Q169"/>
    <mergeCell ref="O168:P168"/>
    <mergeCell ref="Q168:R168"/>
    <mergeCell ref="S168:T168"/>
    <mergeCell ref="U168:V168"/>
    <mergeCell ref="W168:X168"/>
    <mergeCell ref="Y168:Z168"/>
    <mergeCell ref="R167:S167"/>
    <mergeCell ref="T167:U167"/>
    <mergeCell ref="V167:W167"/>
    <mergeCell ref="X167:Y167"/>
    <mergeCell ref="Z167:AA167"/>
    <mergeCell ref="E168:F168"/>
    <mergeCell ref="G168:H168"/>
    <mergeCell ref="I168:J168"/>
    <mergeCell ref="K168:L168"/>
    <mergeCell ref="M168:N168"/>
    <mergeCell ref="F167:G167"/>
    <mergeCell ref="H167:I167"/>
    <mergeCell ref="J167:K167"/>
    <mergeCell ref="L167:M167"/>
    <mergeCell ref="N167:O167"/>
    <mergeCell ref="P167:Q167"/>
    <mergeCell ref="O174:P174"/>
    <mergeCell ref="Q174:R174"/>
    <mergeCell ref="S174:T174"/>
    <mergeCell ref="U174:V174"/>
    <mergeCell ref="W174:X174"/>
    <mergeCell ref="Y174:Z174"/>
    <mergeCell ref="R173:S173"/>
    <mergeCell ref="T173:U173"/>
    <mergeCell ref="V173:W173"/>
    <mergeCell ref="X173:Y173"/>
    <mergeCell ref="Z173:AA173"/>
    <mergeCell ref="E174:F174"/>
    <mergeCell ref="G174:H174"/>
    <mergeCell ref="I174:J174"/>
    <mergeCell ref="K174:L174"/>
    <mergeCell ref="M174:N174"/>
    <mergeCell ref="F173:G173"/>
    <mergeCell ref="H173:I173"/>
    <mergeCell ref="J173:K173"/>
    <mergeCell ref="L173:M173"/>
    <mergeCell ref="N173:O173"/>
    <mergeCell ref="P173:Q173"/>
    <mergeCell ref="O172:P172"/>
    <mergeCell ref="Q172:R172"/>
    <mergeCell ref="S172:T172"/>
    <mergeCell ref="U172:V172"/>
    <mergeCell ref="W172:X172"/>
    <mergeCell ref="Y172:Z172"/>
    <mergeCell ref="R171:S171"/>
    <mergeCell ref="T171:U171"/>
    <mergeCell ref="V171:W171"/>
    <mergeCell ref="X171:Y171"/>
    <mergeCell ref="Z171:AA171"/>
    <mergeCell ref="E172:F172"/>
    <mergeCell ref="G172:H172"/>
    <mergeCell ref="I172:J172"/>
    <mergeCell ref="K172:L172"/>
    <mergeCell ref="M172:N172"/>
    <mergeCell ref="F171:G171"/>
    <mergeCell ref="H171:I171"/>
    <mergeCell ref="J171:K171"/>
    <mergeCell ref="L171:M171"/>
    <mergeCell ref="N171:O171"/>
    <mergeCell ref="P171:Q171"/>
    <mergeCell ref="O178:P178"/>
    <mergeCell ref="Q178:R178"/>
    <mergeCell ref="S178:T178"/>
    <mergeCell ref="U178:V178"/>
    <mergeCell ref="W178:X178"/>
    <mergeCell ref="Y178:Z178"/>
    <mergeCell ref="R177:S177"/>
    <mergeCell ref="T177:U177"/>
    <mergeCell ref="V177:W177"/>
    <mergeCell ref="X177:Y177"/>
    <mergeCell ref="Z177:AA177"/>
    <mergeCell ref="E178:F178"/>
    <mergeCell ref="G178:H178"/>
    <mergeCell ref="I178:J178"/>
    <mergeCell ref="K178:L178"/>
    <mergeCell ref="M178:N178"/>
    <mergeCell ref="F177:G177"/>
    <mergeCell ref="H177:I177"/>
    <mergeCell ref="J177:K177"/>
    <mergeCell ref="L177:M177"/>
    <mergeCell ref="N177:O177"/>
    <mergeCell ref="P177:Q177"/>
    <mergeCell ref="O176:P176"/>
    <mergeCell ref="Q176:R176"/>
    <mergeCell ref="S176:T176"/>
    <mergeCell ref="U176:V176"/>
    <mergeCell ref="W176:X176"/>
    <mergeCell ref="Y176:Z176"/>
    <mergeCell ref="R175:S175"/>
    <mergeCell ref="T175:U175"/>
    <mergeCell ref="V175:W175"/>
    <mergeCell ref="X175:Y175"/>
    <mergeCell ref="Z175:AA175"/>
    <mergeCell ref="E176:F176"/>
    <mergeCell ref="G176:H176"/>
    <mergeCell ref="I176:J176"/>
    <mergeCell ref="K176:L176"/>
    <mergeCell ref="M176:N176"/>
    <mergeCell ref="F175:G175"/>
    <mergeCell ref="H175:I175"/>
    <mergeCell ref="J175:K175"/>
    <mergeCell ref="L175:M175"/>
    <mergeCell ref="N175:O175"/>
    <mergeCell ref="P175:Q175"/>
    <mergeCell ref="O182:P182"/>
    <mergeCell ref="Q182:R182"/>
    <mergeCell ref="S182:T182"/>
    <mergeCell ref="U182:V182"/>
    <mergeCell ref="W182:X182"/>
    <mergeCell ref="Y182:Z182"/>
    <mergeCell ref="R181:S181"/>
    <mergeCell ref="T181:U181"/>
    <mergeCell ref="V181:W181"/>
    <mergeCell ref="X181:Y181"/>
    <mergeCell ref="Z181:AA181"/>
    <mergeCell ref="E182:F182"/>
    <mergeCell ref="G182:H182"/>
    <mergeCell ref="I182:J182"/>
    <mergeCell ref="K182:L182"/>
    <mergeCell ref="M182:N182"/>
    <mergeCell ref="F181:G181"/>
    <mergeCell ref="H181:I181"/>
    <mergeCell ref="J181:K181"/>
    <mergeCell ref="L181:M181"/>
    <mergeCell ref="N181:O181"/>
    <mergeCell ref="P181:Q181"/>
    <mergeCell ref="O180:P180"/>
    <mergeCell ref="Q180:R180"/>
    <mergeCell ref="S180:T180"/>
    <mergeCell ref="U180:V180"/>
    <mergeCell ref="W180:X180"/>
    <mergeCell ref="Y180:Z180"/>
    <mergeCell ref="R179:S179"/>
    <mergeCell ref="T179:U179"/>
    <mergeCell ref="V179:W179"/>
    <mergeCell ref="X179:Y179"/>
    <mergeCell ref="Z179:AA179"/>
    <mergeCell ref="E180:F180"/>
    <mergeCell ref="G180:H180"/>
    <mergeCell ref="I180:J180"/>
    <mergeCell ref="K180:L180"/>
    <mergeCell ref="M180:N180"/>
    <mergeCell ref="F179:G179"/>
    <mergeCell ref="H179:I179"/>
    <mergeCell ref="J179:K179"/>
    <mergeCell ref="L179:M179"/>
    <mergeCell ref="N179:O179"/>
    <mergeCell ref="P179:Q179"/>
    <mergeCell ref="O186:P186"/>
    <mergeCell ref="Q186:R186"/>
    <mergeCell ref="S186:T186"/>
    <mergeCell ref="U186:V186"/>
    <mergeCell ref="W186:X186"/>
    <mergeCell ref="Y186:Z186"/>
    <mergeCell ref="R185:S185"/>
    <mergeCell ref="T185:U185"/>
    <mergeCell ref="V185:W185"/>
    <mergeCell ref="X185:Y185"/>
    <mergeCell ref="Z185:AA185"/>
    <mergeCell ref="E186:F186"/>
    <mergeCell ref="G186:H186"/>
    <mergeCell ref="I186:J186"/>
    <mergeCell ref="K186:L186"/>
    <mergeCell ref="M186:N186"/>
    <mergeCell ref="F185:G185"/>
    <mergeCell ref="H185:I185"/>
    <mergeCell ref="J185:K185"/>
    <mergeCell ref="L185:M185"/>
    <mergeCell ref="N185:O185"/>
    <mergeCell ref="P185:Q185"/>
    <mergeCell ref="O184:P184"/>
    <mergeCell ref="Q184:R184"/>
    <mergeCell ref="S184:T184"/>
    <mergeCell ref="U184:V184"/>
    <mergeCell ref="W184:X184"/>
    <mergeCell ref="Y184:Z184"/>
    <mergeCell ref="R183:S183"/>
    <mergeCell ref="T183:U183"/>
    <mergeCell ref="V183:W183"/>
    <mergeCell ref="X183:Y183"/>
    <mergeCell ref="Z183:AA183"/>
    <mergeCell ref="E184:F184"/>
    <mergeCell ref="G184:H184"/>
    <mergeCell ref="I184:J184"/>
    <mergeCell ref="K184:L184"/>
    <mergeCell ref="M184:N184"/>
    <mergeCell ref="F183:G183"/>
    <mergeCell ref="H183:I183"/>
    <mergeCell ref="J183:K183"/>
    <mergeCell ref="L183:M183"/>
    <mergeCell ref="N183:O183"/>
    <mergeCell ref="P183:Q183"/>
    <mergeCell ref="O190:P190"/>
    <mergeCell ref="Q190:R190"/>
    <mergeCell ref="S190:T190"/>
    <mergeCell ref="U190:V190"/>
    <mergeCell ref="W190:X190"/>
    <mergeCell ref="Y190:Z190"/>
    <mergeCell ref="R189:S189"/>
    <mergeCell ref="T189:U189"/>
    <mergeCell ref="V189:W189"/>
    <mergeCell ref="X189:Y189"/>
    <mergeCell ref="Z189:AA189"/>
    <mergeCell ref="E190:F190"/>
    <mergeCell ref="G190:H190"/>
    <mergeCell ref="I190:J190"/>
    <mergeCell ref="K190:L190"/>
    <mergeCell ref="M190:N190"/>
    <mergeCell ref="F189:G189"/>
    <mergeCell ref="H189:I189"/>
    <mergeCell ref="J189:K189"/>
    <mergeCell ref="L189:M189"/>
    <mergeCell ref="N189:O189"/>
    <mergeCell ref="P189:Q189"/>
    <mergeCell ref="O188:P188"/>
    <mergeCell ref="Q188:R188"/>
    <mergeCell ref="S188:T188"/>
    <mergeCell ref="U188:V188"/>
    <mergeCell ref="W188:X188"/>
    <mergeCell ref="Y188:Z188"/>
    <mergeCell ref="R187:S187"/>
    <mergeCell ref="T187:U187"/>
    <mergeCell ref="V187:W187"/>
    <mergeCell ref="X187:Y187"/>
    <mergeCell ref="Z187:AA187"/>
    <mergeCell ref="E188:F188"/>
    <mergeCell ref="G188:H188"/>
    <mergeCell ref="I188:J188"/>
    <mergeCell ref="K188:L188"/>
    <mergeCell ref="M188:N188"/>
    <mergeCell ref="F187:G187"/>
    <mergeCell ref="H187:I187"/>
    <mergeCell ref="J187:K187"/>
    <mergeCell ref="L187:M187"/>
    <mergeCell ref="N187:O187"/>
    <mergeCell ref="P187:Q187"/>
    <mergeCell ref="O194:P194"/>
    <mergeCell ref="Q194:R194"/>
    <mergeCell ref="S194:T194"/>
    <mergeCell ref="U194:V194"/>
    <mergeCell ref="W194:X194"/>
    <mergeCell ref="Y194:Z194"/>
    <mergeCell ref="R193:S193"/>
    <mergeCell ref="T193:U193"/>
    <mergeCell ref="V193:W193"/>
    <mergeCell ref="X193:Y193"/>
    <mergeCell ref="Z193:AA193"/>
    <mergeCell ref="E194:F194"/>
    <mergeCell ref="G194:H194"/>
    <mergeCell ref="I194:J194"/>
    <mergeCell ref="K194:L194"/>
    <mergeCell ref="M194:N194"/>
    <mergeCell ref="F193:G193"/>
    <mergeCell ref="H193:I193"/>
    <mergeCell ref="J193:K193"/>
    <mergeCell ref="L193:M193"/>
    <mergeCell ref="N193:O193"/>
    <mergeCell ref="P193:Q193"/>
    <mergeCell ref="O192:P192"/>
    <mergeCell ref="Q192:R192"/>
    <mergeCell ref="S192:T192"/>
    <mergeCell ref="U192:V192"/>
    <mergeCell ref="W192:X192"/>
    <mergeCell ref="Y192:Z192"/>
    <mergeCell ref="R191:S191"/>
    <mergeCell ref="T191:U191"/>
    <mergeCell ref="V191:W191"/>
    <mergeCell ref="X191:Y191"/>
    <mergeCell ref="Z191:AA191"/>
    <mergeCell ref="E192:F192"/>
    <mergeCell ref="G192:H192"/>
    <mergeCell ref="I192:J192"/>
    <mergeCell ref="K192:L192"/>
    <mergeCell ref="M192:N192"/>
    <mergeCell ref="F191:G191"/>
    <mergeCell ref="H191:I191"/>
    <mergeCell ref="J191:K191"/>
    <mergeCell ref="L191:M191"/>
    <mergeCell ref="N191:O191"/>
    <mergeCell ref="P191:Q191"/>
    <mergeCell ref="O198:P198"/>
    <mergeCell ref="Q198:R198"/>
    <mergeCell ref="S198:T198"/>
    <mergeCell ref="U198:V198"/>
    <mergeCell ref="W198:X198"/>
    <mergeCell ref="Y198:Z198"/>
    <mergeCell ref="R197:S197"/>
    <mergeCell ref="T197:U197"/>
    <mergeCell ref="V197:W197"/>
    <mergeCell ref="X197:Y197"/>
    <mergeCell ref="Z197:AA197"/>
    <mergeCell ref="E198:F198"/>
    <mergeCell ref="G198:H198"/>
    <mergeCell ref="I198:J198"/>
    <mergeCell ref="K198:L198"/>
    <mergeCell ref="M198:N198"/>
    <mergeCell ref="F197:G197"/>
    <mergeCell ref="H197:I197"/>
    <mergeCell ref="J197:K197"/>
    <mergeCell ref="L197:M197"/>
    <mergeCell ref="N197:O197"/>
    <mergeCell ref="P197:Q197"/>
    <mergeCell ref="O196:P196"/>
    <mergeCell ref="Q196:R196"/>
    <mergeCell ref="S196:T196"/>
    <mergeCell ref="U196:V196"/>
    <mergeCell ref="W196:X196"/>
    <mergeCell ref="Y196:Z196"/>
    <mergeCell ref="R195:S195"/>
    <mergeCell ref="T195:U195"/>
    <mergeCell ref="V195:W195"/>
    <mergeCell ref="X195:Y195"/>
    <mergeCell ref="Z195:AA195"/>
    <mergeCell ref="E196:F196"/>
    <mergeCell ref="G196:H196"/>
    <mergeCell ref="I196:J196"/>
    <mergeCell ref="K196:L196"/>
    <mergeCell ref="M196:N196"/>
    <mergeCell ref="F195:G195"/>
    <mergeCell ref="H195:I195"/>
    <mergeCell ref="J195:K195"/>
    <mergeCell ref="L195:M195"/>
    <mergeCell ref="N195:O195"/>
    <mergeCell ref="P195:Q195"/>
    <mergeCell ref="O202:P202"/>
    <mergeCell ref="Q202:R202"/>
    <mergeCell ref="S202:T202"/>
    <mergeCell ref="U202:V202"/>
    <mergeCell ref="W202:X202"/>
    <mergeCell ref="Y202:Z202"/>
    <mergeCell ref="R201:S201"/>
    <mergeCell ref="T201:U201"/>
    <mergeCell ref="V201:W201"/>
    <mergeCell ref="X201:Y201"/>
    <mergeCell ref="Z201:AA201"/>
    <mergeCell ref="E202:F202"/>
    <mergeCell ref="G202:H202"/>
    <mergeCell ref="I202:J202"/>
    <mergeCell ref="K202:L202"/>
    <mergeCell ref="M202:N202"/>
    <mergeCell ref="F201:G201"/>
    <mergeCell ref="H201:I201"/>
    <mergeCell ref="J201:K201"/>
    <mergeCell ref="L201:M201"/>
    <mergeCell ref="N201:O201"/>
    <mergeCell ref="P201:Q201"/>
    <mergeCell ref="O200:P200"/>
    <mergeCell ref="Q200:R200"/>
    <mergeCell ref="S200:T200"/>
    <mergeCell ref="U200:V200"/>
    <mergeCell ref="W200:X200"/>
    <mergeCell ref="Y200:Z200"/>
    <mergeCell ref="R199:S199"/>
    <mergeCell ref="T199:U199"/>
    <mergeCell ref="V199:W199"/>
    <mergeCell ref="X199:Y199"/>
    <mergeCell ref="Z199:AA199"/>
    <mergeCell ref="E200:F200"/>
    <mergeCell ref="G200:H200"/>
    <mergeCell ref="I200:J200"/>
    <mergeCell ref="K200:L200"/>
    <mergeCell ref="M200:N200"/>
    <mergeCell ref="F199:G199"/>
    <mergeCell ref="H199:I199"/>
    <mergeCell ref="J199:K199"/>
    <mergeCell ref="L199:M199"/>
    <mergeCell ref="N199:O199"/>
    <mergeCell ref="P199:Q199"/>
    <mergeCell ref="O206:P206"/>
    <mergeCell ref="Q206:R206"/>
    <mergeCell ref="S206:T206"/>
    <mergeCell ref="U206:V206"/>
    <mergeCell ref="W206:X206"/>
    <mergeCell ref="Y206:Z206"/>
    <mergeCell ref="R205:S205"/>
    <mergeCell ref="T205:U205"/>
    <mergeCell ref="V205:W205"/>
    <mergeCell ref="X205:Y205"/>
    <mergeCell ref="Z205:AA205"/>
    <mergeCell ref="E206:F206"/>
    <mergeCell ref="G206:H206"/>
    <mergeCell ref="I206:J206"/>
    <mergeCell ref="K206:L206"/>
    <mergeCell ref="M206:N206"/>
    <mergeCell ref="F205:G205"/>
    <mergeCell ref="H205:I205"/>
    <mergeCell ref="J205:K205"/>
    <mergeCell ref="L205:M205"/>
    <mergeCell ref="N205:O205"/>
    <mergeCell ref="P205:Q205"/>
    <mergeCell ref="O204:P204"/>
    <mergeCell ref="Q204:R204"/>
    <mergeCell ref="S204:T204"/>
    <mergeCell ref="U204:V204"/>
    <mergeCell ref="W204:X204"/>
    <mergeCell ref="Y204:Z204"/>
    <mergeCell ref="R203:S203"/>
    <mergeCell ref="T203:U203"/>
    <mergeCell ref="V203:W203"/>
    <mergeCell ref="X203:Y203"/>
    <mergeCell ref="Z203:AA203"/>
    <mergeCell ref="E204:F204"/>
    <mergeCell ref="G204:H204"/>
    <mergeCell ref="I204:J204"/>
    <mergeCell ref="K204:L204"/>
    <mergeCell ref="M204:N204"/>
    <mergeCell ref="F203:G203"/>
    <mergeCell ref="H203:I203"/>
    <mergeCell ref="J203:K203"/>
    <mergeCell ref="L203:M203"/>
    <mergeCell ref="N203:O203"/>
    <mergeCell ref="P203:Q203"/>
    <mergeCell ref="O210:P210"/>
    <mergeCell ref="Q210:R210"/>
    <mergeCell ref="S210:T210"/>
    <mergeCell ref="U210:V210"/>
    <mergeCell ref="W210:X210"/>
    <mergeCell ref="Y210:Z210"/>
    <mergeCell ref="R209:S209"/>
    <mergeCell ref="T209:U209"/>
    <mergeCell ref="V209:W209"/>
    <mergeCell ref="X209:Y209"/>
    <mergeCell ref="Z209:AA209"/>
    <mergeCell ref="E210:F210"/>
    <mergeCell ref="G210:H210"/>
    <mergeCell ref="I210:J210"/>
    <mergeCell ref="K210:L210"/>
    <mergeCell ref="M210:N210"/>
    <mergeCell ref="F209:G209"/>
    <mergeCell ref="H209:I209"/>
    <mergeCell ref="J209:K209"/>
    <mergeCell ref="L209:M209"/>
    <mergeCell ref="N209:O209"/>
    <mergeCell ref="P209:Q209"/>
    <mergeCell ref="O208:P208"/>
    <mergeCell ref="Q208:R208"/>
    <mergeCell ref="S208:T208"/>
    <mergeCell ref="U208:V208"/>
    <mergeCell ref="W208:X208"/>
    <mergeCell ref="Y208:Z208"/>
    <mergeCell ref="R207:S207"/>
    <mergeCell ref="T207:U207"/>
    <mergeCell ref="V207:W207"/>
    <mergeCell ref="X207:Y207"/>
    <mergeCell ref="Z207:AA207"/>
    <mergeCell ref="E208:F208"/>
    <mergeCell ref="G208:H208"/>
    <mergeCell ref="I208:J208"/>
    <mergeCell ref="K208:L208"/>
    <mergeCell ref="M208:N208"/>
    <mergeCell ref="F207:G207"/>
    <mergeCell ref="H207:I207"/>
    <mergeCell ref="J207:K207"/>
    <mergeCell ref="L207:M207"/>
    <mergeCell ref="N207:O207"/>
    <mergeCell ref="P207:Q207"/>
    <mergeCell ref="O214:P214"/>
    <mergeCell ref="Q214:R214"/>
    <mergeCell ref="S214:T214"/>
    <mergeCell ref="U214:V214"/>
    <mergeCell ref="W214:X214"/>
    <mergeCell ref="Y214:Z214"/>
    <mergeCell ref="R213:S213"/>
    <mergeCell ref="T213:U213"/>
    <mergeCell ref="V213:W213"/>
    <mergeCell ref="X213:Y213"/>
    <mergeCell ref="Z213:AA213"/>
    <mergeCell ref="E214:F214"/>
    <mergeCell ref="G214:H214"/>
    <mergeCell ref="I214:J214"/>
    <mergeCell ref="K214:L214"/>
    <mergeCell ref="M214:N214"/>
    <mergeCell ref="F213:G213"/>
    <mergeCell ref="H213:I213"/>
    <mergeCell ref="J213:K213"/>
    <mergeCell ref="L213:M213"/>
    <mergeCell ref="N213:O213"/>
    <mergeCell ref="P213:Q213"/>
    <mergeCell ref="O212:P212"/>
    <mergeCell ref="Q212:R212"/>
    <mergeCell ref="S212:T212"/>
    <mergeCell ref="U212:V212"/>
    <mergeCell ref="W212:X212"/>
    <mergeCell ref="Y212:Z212"/>
    <mergeCell ref="R211:S211"/>
    <mergeCell ref="T211:U211"/>
    <mergeCell ref="V211:W211"/>
    <mergeCell ref="X211:Y211"/>
    <mergeCell ref="Z211:AA211"/>
    <mergeCell ref="E212:F212"/>
    <mergeCell ref="G212:H212"/>
    <mergeCell ref="I212:J212"/>
    <mergeCell ref="K212:L212"/>
    <mergeCell ref="M212:N212"/>
    <mergeCell ref="F211:G211"/>
    <mergeCell ref="H211:I211"/>
    <mergeCell ref="J211:K211"/>
    <mergeCell ref="L211:M211"/>
    <mergeCell ref="N211:O211"/>
    <mergeCell ref="P211:Q211"/>
    <mergeCell ref="O218:P218"/>
    <mergeCell ref="Q218:R218"/>
    <mergeCell ref="S218:T218"/>
    <mergeCell ref="U218:V218"/>
    <mergeCell ref="W218:X218"/>
    <mergeCell ref="Y218:Z218"/>
    <mergeCell ref="R217:S217"/>
    <mergeCell ref="T217:U217"/>
    <mergeCell ref="V217:W217"/>
    <mergeCell ref="X217:Y217"/>
    <mergeCell ref="Z217:AA217"/>
    <mergeCell ref="E218:F218"/>
    <mergeCell ref="G218:H218"/>
    <mergeCell ref="I218:J218"/>
    <mergeCell ref="K218:L218"/>
    <mergeCell ref="M218:N218"/>
    <mergeCell ref="F217:G217"/>
    <mergeCell ref="H217:I217"/>
    <mergeCell ref="J217:K217"/>
    <mergeCell ref="L217:M217"/>
    <mergeCell ref="N217:O217"/>
    <mergeCell ref="P217:Q217"/>
    <mergeCell ref="O216:P216"/>
    <mergeCell ref="Q216:R216"/>
    <mergeCell ref="S216:T216"/>
    <mergeCell ref="U216:V216"/>
    <mergeCell ref="W216:X216"/>
    <mergeCell ref="Y216:Z216"/>
    <mergeCell ref="R215:S215"/>
    <mergeCell ref="T215:U215"/>
    <mergeCell ref="V215:W215"/>
    <mergeCell ref="X215:Y215"/>
    <mergeCell ref="Z215:AA215"/>
    <mergeCell ref="E216:F216"/>
    <mergeCell ref="G216:H216"/>
    <mergeCell ref="I216:J216"/>
    <mergeCell ref="K216:L216"/>
    <mergeCell ref="M216:N216"/>
    <mergeCell ref="F215:G215"/>
    <mergeCell ref="H215:I215"/>
    <mergeCell ref="J215:K215"/>
    <mergeCell ref="L215:M215"/>
    <mergeCell ref="N215:O215"/>
    <mergeCell ref="P215:Q215"/>
    <mergeCell ref="O222:P222"/>
    <mergeCell ref="Q222:R222"/>
    <mergeCell ref="S222:T222"/>
    <mergeCell ref="U222:V222"/>
    <mergeCell ref="W222:X222"/>
    <mergeCell ref="Y222:Z222"/>
    <mergeCell ref="R221:S221"/>
    <mergeCell ref="T221:U221"/>
    <mergeCell ref="V221:W221"/>
    <mergeCell ref="X221:Y221"/>
    <mergeCell ref="Z221:AA221"/>
    <mergeCell ref="E222:F222"/>
    <mergeCell ref="G222:H222"/>
    <mergeCell ref="I222:J222"/>
    <mergeCell ref="K222:L222"/>
    <mergeCell ref="M222:N222"/>
    <mergeCell ref="F221:G221"/>
    <mergeCell ref="H221:I221"/>
    <mergeCell ref="J221:K221"/>
    <mergeCell ref="L221:M221"/>
    <mergeCell ref="N221:O221"/>
    <mergeCell ref="P221:Q221"/>
    <mergeCell ref="O220:P220"/>
    <mergeCell ref="Q220:R220"/>
    <mergeCell ref="S220:T220"/>
    <mergeCell ref="U220:V220"/>
    <mergeCell ref="W220:X220"/>
    <mergeCell ref="Y220:Z220"/>
    <mergeCell ref="R219:S219"/>
    <mergeCell ref="T219:U219"/>
    <mergeCell ref="V219:W219"/>
    <mergeCell ref="X219:Y219"/>
    <mergeCell ref="Z219:AA219"/>
    <mergeCell ref="E220:F220"/>
    <mergeCell ref="G220:H220"/>
    <mergeCell ref="I220:J220"/>
    <mergeCell ref="K220:L220"/>
    <mergeCell ref="M220:N220"/>
    <mergeCell ref="F219:G219"/>
    <mergeCell ref="H219:I219"/>
    <mergeCell ref="J219:K219"/>
    <mergeCell ref="L219:M219"/>
    <mergeCell ref="N219:O219"/>
    <mergeCell ref="P219:Q219"/>
    <mergeCell ref="O226:P226"/>
    <mergeCell ref="Q226:R226"/>
    <mergeCell ref="S226:T226"/>
    <mergeCell ref="U226:V226"/>
    <mergeCell ref="W226:X226"/>
    <mergeCell ref="Y226:Z226"/>
    <mergeCell ref="R225:S225"/>
    <mergeCell ref="T225:U225"/>
    <mergeCell ref="V225:W225"/>
    <mergeCell ref="X225:Y225"/>
    <mergeCell ref="Z225:AA225"/>
    <mergeCell ref="E226:F226"/>
    <mergeCell ref="G226:H226"/>
    <mergeCell ref="I226:J226"/>
    <mergeCell ref="K226:L226"/>
    <mergeCell ref="M226:N226"/>
    <mergeCell ref="F225:G225"/>
    <mergeCell ref="H225:I225"/>
    <mergeCell ref="J225:K225"/>
    <mergeCell ref="L225:M225"/>
    <mergeCell ref="N225:O225"/>
    <mergeCell ref="P225:Q225"/>
    <mergeCell ref="O224:P224"/>
    <mergeCell ref="Q224:R224"/>
    <mergeCell ref="S224:T224"/>
    <mergeCell ref="U224:V224"/>
    <mergeCell ref="W224:X224"/>
    <mergeCell ref="Y224:Z224"/>
    <mergeCell ref="R223:S223"/>
    <mergeCell ref="T223:U223"/>
    <mergeCell ref="V223:W223"/>
    <mergeCell ref="X223:Y223"/>
    <mergeCell ref="Z223:AA223"/>
    <mergeCell ref="E224:F224"/>
    <mergeCell ref="G224:H224"/>
    <mergeCell ref="I224:J224"/>
    <mergeCell ref="K224:L224"/>
    <mergeCell ref="M224:N224"/>
    <mergeCell ref="F223:G223"/>
    <mergeCell ref="H223:I223"/>
    <mergeCell ref="J223:K223"/>
    <mergeCell ref="L223:M223"/>
    <mergeCell ref="N223:O223"/>
    <mergeCell ref="P223:Q223"/>
    <mergeCell ref="O230:P230"/>
    <mergeCell ref="Q230:R230"/>
    <mergeCell ref="S230:T230"/>
    <mergeCell ref="U230:V230"/>
    <mergeCell ref="W230:X230"/>
    <mergeCell ref="Y230:Z230"/>
    <mergeCell ref="R229:S229"/>
    <mergeCell ref="T229:U229"/>
    <mergeCell ref="V229:W229"/>
    <mergeCell ref="X229:Y229"/>
    <mergeCell ref="Z229:AA229"/>
    <mergeCell ref="E230:F230"/>
    <mergeCell ref="G230:H230"/>
    <mergeCell ref="I230:J230"/>
    <mergeCell ref="K230:L230"/>
    <mergeCell ref="M230:N230"/>
    <mergeCell ref="F229:G229"/>
    <mergeCell ref="H229:I229"/>
    <mergeCell ref="J229:K229"/>
    <mergeCell ref="L229:M229"/>
    <mergeCell ref="N229:O229"/>
    <mergeCell ref="P229:Q229"/>
    <mergeCell ref="O228:P228"/>
    <mergeCell ref="Q228:R228"/>
    <mergeCell ref="S228:T228"/>
    <mergeCell ref="U228:V228"/>
    <mergeCell ref="W228:X228"/>
    <mergeCell ref="Y228:Z228"/>
    <mergeCell ref="R227:S227"/>
    <mergeCell ref="T227:U227"/>
    <mergeCell ref="V227:W227"/>
    <mergeCell ref="X227:Y227"/>
    <mergeCell ref="Z227:AA227"/>
    <mergeCell ref="E228:F228"/>
    <mergeCell ref="G228:H228"/>
    <mergeCell ref="I228:J228"/>
    <mergeCell ref="K228:L228"/>
    <mergeCell ref="M228:N228"/>
    <mergeCell ref="F227:G227"/>
    <mergeCell ref="H227:I227"/>
    <mergeCell ref="J227:K227"/>
    <mergeCell ref="L227:M227"/>
    <mergeCell ref="N227:O227"/>
    <mergeCell ref="P227:Q227"/>
    <mergeCell ref="O234:P234"/>
    <mergeCell ref="Q234:R234"/>
    <mergeCell ref="S234:T234"/>
    <mergeCell ref="U234:V234"/>
    <mergeCell ref="W234:X234"/>
    <mergeCell ref="Y234:Z234"/>
    <mergeCell ref="R233:S233"/>
    <mergeCell ref="T233:U233"/>
    <mergeCell ref="V233:W233"/>
    <mergeCell ref="X233:Y233"/>
    <mergeCell ref="Z233:AA233"/>
    <mergeCell ref="E234:F234"/>
    <mergeCell ref="G234:H234"/>
    <mergeCell ref="I234:J234"/>
    <mergeCell ref="K234:L234"/>
    <mergeCell ref="M234:N234"/>
    <mergeCell ref="F233:G233"/>
    <mergeCell ref="H233:I233"/>
    <mergeCell ref="J233:K233"/>
    <mergeCell ref="L233:M233"/>
    <mergeCell ref="N233:O233"/>
    <mergeCell ref="P233:Q233"/>
    <mergeCell ref="O232:P232"/>
    <mergeCell ref="Q232:R232"/>
    <mergeCell ref="S232:T232"/>
    <mergeCell ref="U232:V232"/>
    <mergeCell ref="W232:X232"/>
    <mergeCell ref="Y232:Z232"/>
    <mergeCell ref="R231:S231"/>
    <mergeCell ref="T231:U231"/>
    <mergeCell ref="V231:W231"/>
    <mergeCell ref="X231:Y231"/>
    <mergeCell ref="Z231:AA231"/>
    <mergeCell ref="E232:F232"/>
    <mergeCell ref="G232:H232"/>
    <mergeCell ref="I232:J232"/>
    <mergeCell ref="K232:L232"/>
    <mergeCell ref="M232:N232"/>
    <mergeCell ref="F231:G231"/>
    <mergeCell ref="H231:I231"/>
    <mergeCell ref="J231:K231"/>
    <mergeCell ref="L231:M231"/>
    <mergeCell ref="N231:O231"/>
    <mergeCell ref="P231:Q231"/>
    <mergeCell ref="O238:P238"/>
    <mergeCell ref="Q238:R238"/>
    <mergeCell ref="S238:T238"/>
    <mergeCell ref="U238:V238"/>
    <mergeCell ref="W238:X238"/>
    <mergeCell ref="Y238:Z238"/>
    <mergeCell ref="R237:S237"/>
    <mergeCell ref="T237:U237"/>
    <mergeCell ref="V237:W237"/>
    <mergeCell ref="X237:Y237"/>
    <mergeCell ref="Z237:AA237"/>
    <mergeCell ref="E238:F238"/>
    <mergeCell ref="G238:H238"/>
    <mergeCell ref="I238:J238"/>
    <mergeCell ref="K238:L238"/>
    <mergeCell ref="M238:N238"/>
    <mergeCell ref="F237:G237"/>
    <mergeCell ref="H237:I237"/>
    <mergeCell ref="J237:K237"/>
    <mergeCell ref="L237:M237"/>
    <mergeCell ref="N237:O237"/>
    <mergeCell ref="P237:Q237"/>
    <mergeCell ref="O236:P236"/>
    <mergeCell ref="Q236:R236"/>
    <mergeCell ref="S236:T236"/>
    <mergeCell ref="U236:V236"/>
    <mergeCell ref="W236:X236"/>
    <mergeCell ref="Y236:Z236"/>
    <mergeCell ref="R235:S235"/>
    <mergeCell ref="T235:U235"/>
    <mergeCell ref="V235:W235"/>
    <mergeCell ref="X235:Y235"/>
    <mergeCell ref="Z235:AA235"/>
    <mergeCell ref="E236:F236"/>
    <mergeCell ref="G236:H236"/>
    <mergeCell ref="I236:J236"/>
    <mergeCell ref="K236:L236"/>
    <mergeCell ref="M236:N236"/>
    <mergeCell ref="F235:G235"/>
    <mergeCell ref="H235:I235"/>
    <mergeCell ref="J235:K235"/>
    <mergeCell ref="L235:M235"/>
    <mergeCell ref="N235:O235"/>
    <mergeCell ref="P235:Q235"/>
    <mergeCell ref="O242:P242"/>
    <mergeCell ref="Q242:R242"/>
    <mergeCell ref="S242:T242"/>
    <mergeCell ref="U242:V242"/>
    <mergeCell ref="W242:X242"/>
    <mergeCell ref="Y242:Z242"/>
    <mergeCell ref="R241:S241"/>
    <mergeCell ref="T241:U241"/>
    <mergeCell ref="V241:W241"/>
    <mergeCell ref="X241:Y241"/>
    <mergeCell ref="Z241:AA241"/>
    <mergeCell ref="E242:F242"/>
    <mergeCell ref="G242:H242"/>
    <mergeCell ref="I242:J242"/>
    <mergeCell ref="K242:L242"/>
    <mergeCell ref="M242:N242"/>
    <mergeCell ref="F241:G241"/>
    <mergeCell ref="H241:I241"/>
    <mergeCell ref="J241:K241"/>
    <mergeCell ref="L241:M241"/>
    <mergeCell ref="N241:O241"/>
    <mergeCell ref="P241:Q241"/>
    <mergeCell ref="O240:P240"/>
    <mergeCell ref="Q240:R240"/>
    <mergeCell ref="S240:T240"/>
    <mergeCell ref="U240:V240"/>
    <mergeCell ref="W240:X240"/>
    <mergeCell ref="Y240:Z240"/>
    <mergeCell ref="R239:S239"/>
    <mergeCell ref="T239:U239"/>
    <mergeCell ref="V239:W239"/>
    <mergeCell ref="X239:Y239"/>
    <mergeCell ref="Z239:AA239"/>
    <mergeCell ref="E240:F240"/>
    <mergeCell ref="G240:H240"/>
    <mergeCell ref="I240:J240"/>
    <mergeCell ref="K240:L240"/>
    <mergeCell ref="M240:N240"/>
    <mergeCell ref="F239:G239"/>
    <mergeCell ref="H239:I239"/>
    <mergeCell ref="J239:K239"/>
    <mergeCell ref="L239:M239"/>
    <mergeCell ref="N239:O239"/>
    <mergeCell ref="P239:Q239"/>
    <mergeCell ref="O246:P246"/>
    <mergeCell ref="Q246:R246"/>
    <mergeCell ref="S246:T246"/>
    <mergeCell ref="U246:V246"/>
    <mergeCell ref="W246:X246"/>
    <mergeCell ref="Y246:Z246"/>
    <mergeCell ref="R245:S245"/>
    <mergeCell ref="T245:U245"/>
    <mergeCell ref="V245:W245"/>
    <mergeCell ref="X245:Y245"/>
    <mergeCell ref="Z245:AA245"/>
    <mergeCell ref="E246:F246"/>
    <mergeCell ref="G246:H246"/>
    <mergeCell ref="I246:J246"/>
    <mergeCell ref="K246:L246"/>
    <mergeCell ref="M246:N246"/>
    <mergeCell ref="F245:G245"/>
    <mergeCell ref="H245:I245"/>
    <mergeCell ref="J245:K245"/>
    <mergeCell ref="L245:M245"/>
    <mergeCell ref="N245:O245"/>
    <mergeCell ref="P245:Q245"/>
    <mergeCell ref="O244:P244"/>
    <mergeCell ref="Q244:R244"/>
    <mergeCell ref="S244:T244"/>
    <mergeCell ref="U244:V244"/>
    <mergeCell ref="W244:X244"/>
    <mergeCell ref="Y244:Z244"/>
    <mergeCell ref="R243:S243"/>
    <mergeCell ref="T243:U243"/>
    <mergeCell ref="V243:W243"/>
    <mergeCell ref="X243:Y243"/>
    <mergeCell ref="Z243:AA243"/>
    <mergeCell ref="E244:F244"/>
    <mergeCell ref="G244:H244"/>
    <mergeCell ref="I244:J244"/>
    <mergeCell ref="K244:L244"/>
    <mergeCell ref="M244:N244"/>
    <mergeCell ref="F243:G243"/>
    <mergeCell ref="H243:I243"/>
    <mergeCell ref="J243:K243"/>
    <mergeCell ref="L243:M243"/>
    <mergeCell ref="N243:O243"/>
    <mergeCell ref="P243:Q243"/>
    <mergeCell ref="O250:P250"/>
    <mergeCell ref="Q250:R250"/>
    <mergeCell ref="S250:T250"/>
    <mergeCell ref="U250:V250"/>
    <mergeCell ref="W250:X250"/>
    <mergeCell ref="Y250:Z250"/>
    <mergeCell ref="R249:S249"/>
    <mergeCell ref="T249:U249"/>
    <mergeCell ref="V249:W249"/>
    <mergeCell ref="X249:Y249"/>
    <mergeCell ref="Z249:AA249"/>
    <mergeCell ref="E250:F250"/>
    <mergeCell ref="G250:H250"/>
    <mergeCell ref="I250:J250"/>
    <mergeCell ref="K250:L250"/>
    <mergeCell ref="M250:N250"/>
    <mergeCell ref="F249:G249"/>
    <mergeCell ref="H249:I249"/>
    <mergeCell ref="J249:K249"/>
    <mergeCell ref="L249:M249"/>
    <mergeCell ref="N249:O249"/>
    <mergeCell ref="P249:Q249"/>
    <mergeCell ref="O248:P248"/>
    <mergeCell ref="Q248:R248"/>
    <mergeCell ref="S248:T248"/>
    <mergeCell ref="U248:V248"/>
    <mergeCell ref="W248:X248"/>
    <mergeCell ref="Y248:Z248"/>
    <mergeCell ref="R247:S247"/>
    <mergeCell ref="T247:U247"/>
    <mergeCell ref="V247:W247"/>
    <mergeCell ref="X247:Y247"/>
    <mergeCell ref="Z247:AA247"/>
    <mergeCell ref="E248:F248"/>
    <mergeCell ref="G248:H248"/>
    <mergeCell ref="I248:J248"/>
    <mergeCell ref="K248:L248"/>
    <mergeCell ref="M248:N248"/>
    <mergeCell ref="F247:G247"/>
    <mergeCell ref="H247:I247"/>
    <mergeCell ref="J247:K247"/>
    <mergeCell ref="L247:M247"/>
    <mergeCell ref="N247:O247"/>
    <mergeCell ref="P247:Q247"/>
    <mergeCell ref="O254:P254"/>
    <mergeCell ref="Q254:R254"/>
    <mergeCell ref="S254:T254"/>
    <mergeCell ref="U254:V254"/>
    <mergeCell ref="W254:X254"/>
    <mergeCell ref="Y254:Z254"/>
    <mergeCell ref="R253:S253"/>
    <mergeCell ref="T253:U253"/>
    <mergeCell ref="V253:W253"/>
    <mergeCell ref="X253:Y253"/>
    <mergeCell ref="Z253:AA253"/>
    <mergeCell ref="E254:F254"/>
    <mergeCell ref="G254:H254"/>
    <mergeCell ref="I254:J254"/>
    <mergeCell ref="K254:L254"/>
    <mergeCell ref="M254:N254"/>
    <mergeCell ref="F253:G253"/>
    <mergeCell ref="H253:I253"/>
    <mergeCell ref="J253:K253"/>
    <mergeCell ref="L253:M253"/>
    <mergeCell ref="N253:O253"/>
    <mergeCell ref="P253:Q253"/>
    <mergeCell ref="O252:P252"/>
    <mergeCell ref="Q252:R252"/>
    <mergeCell ref="S252:T252"/>
    <mergeCell ref="U252:V252"/>
    <mergeCell ref="W252:X252"/>
    <mergeCell ref="Y252:Z252"/>
    <mergeCell ref="R251:S251"/>
    <mergeCell ref="T251:U251"/>
    <mergeCell ref="V251:W251"/>
    <mergeCell ref="X251:Y251"/>
    <mergeCell ref="Z251:AA251"/>
    <mergeCell ref="E252:F252"/>
    <mergeCell ref="G252:H252"/>
    <mergeCell ref="I252:J252"/>
    <mergeCell ref="K252:L252"/>
    <mergeCell ref="M252:N252"/>
    <mergeCell ref="F251:G251"/>
    <mergeCell ref="H251:I251"/>
    <mergeCell ref="J251:K251"/>
    <mergeCell ref="L251:M251"/>
    <mergeCell ref="N251:O251"/>
    <mergeCell ref="P251:Q251"/>
    <mergeCell ref="O258:P258"/>
    <mergeCell ref="Q258:R258"/>
    <mergeCell ref="S258:T258"/>
    <mergeCell ref="U258:V258"/>
    <mergeCell ref="W258:X258"/>
    <mergeCell ref="Y258:Z258"/>
    <mergeCell ref="R257:S257"/>
    <mergeCell ref="T257:U257"/>
    <mergeCell ref="V257:W257"/>
    <mergeCell ref="X257:Y257"/>
    <mergeCell ref="Z257:AA257"/>
    <mergeCell ref="E258:F258"/>
    <mergeCell ref="G258:H258"/>
    <mergeCell ref="I258:J258"/>
    <mergeCell ref="K258:L258"/>
    <mergeCell ref="M258:N258"/>
    <mergeCell ref="F257:G257"/>
    <mergeCell ref="H257:I257"/>
    <mergeCell ref="J257:K257"/>
    <mergeCell ref="L257:M257"/>
    <mergeCell ref="N257:O257"/>
    <mergeCell ref="P257:Q257"/>
    <mergeCell ref="O256:P256"/>
    <mergeCell ref="Q256:R256"/>
    <mergeCell ref="S256:T256"/>
    <mergeCell ref="U256:V256"/>
    <mergeCell ref="W256:X256"/>
    <mergeCell ref="Y256:Z256"/>
    <mergeCell ref="R255:S255"/>
    <mergeCell ref="T255:U255"/>
    <mergeCell ref="V255:W255"/>
    <mergeCell ref="X255:Y255"/>
    <mergeCell ref="Z255:AA255"/>
    <mergeCell ref="E256:F256"/>
    <mergeCell ref="G256:H256"/>
    <mergeCell ref="I256:J256"/>
    <mergeCell ref="K256:L256"/>
    <mergeCell ref="M256:N256"/>
    <mergeCell ref="F255:G255"/>
    <mergeCell ref="H255:I255"/>
    <mergeCell ref="J255:K255"/>
    <mergeCell ref="L255:M255"/>
    <mergeCell ref="N255:O255"/>
    <mergeCell ref="P255:Q255"/>
    <mergeCell ref="O262:P262"/>
    <mergeCell ref="Q262:R262"/>
    <mergeCell ref="S262:T262"/>
    <mergeCell ref="U262:V262"/>
    <mergeCell ref="W262:X262"/>
    <mergeCell ref="Y262:Z262"/>
    <mergeCell ref="R261:S261"/>
    <mergeCell ref="T261:U261"/>
    <mergeCell ref="V261:W261"/>
    <mergeCell ref="X261:Y261"/>
    <mergeCell ref="Z261:AA261"/>
    <mergeCell ref="E262:F262"/>
    <mergeCell ref="G262:H262"/>
    <mergeCell ref="I262:J262"/>
    <mergeCell ref="K262:L262"/>
    <mergeCell ref="M262:N262"/>
    <mergeCell ref="F261:G261"/>
    <mergeCell ref="H261:I261"/>
    <mergeCell ref="J261:K261"/>
    <mergeCell ref="L261:M261"/>
    <mergeCell ref="N261:O261"/>
    <mergeCell ref="P261:Q261"/>
    <mergeCell ref="O260:P260"/>
    <mergeCell ref="Q260:R260"/>
    <mergeCell ref="S260:T260"/>
    <mergeCell ref="U260:V260"/>
    <mergeCell ref="W260:X260"/>
    <mergeCell ref="Y260:Z260"/>
    <mergeCell ref="R259:S259"/>
    <mergeCell ref="T259:U259"/>
    <mergeCell ref="V259:W259"/>
    <mergeCell ref="X259:Y259"/>
    <mergeCell ref="Z259:AA259"/>
    <mergeCell ref="E260:F260"/>
    <mergeCell ref="G260:H260"/>
    <mergeCell ref="I260:J260"/>
    <mergeCell ref="K260:L260"/>
    <mergeCell ref="M260:N260"/>
    <mergeCell ref="F259:G259"/>
    <mergeCell ref="H259:I259"/>
    <mergeCell ref="J259:K259"/>
    <mergeCell ref="L259:M259"/>
    <mergeCell ref="N259:O259"/>
    <mergeCell ref="P259:Q259"/>
    <mergeCell ref="O266:P266"/>
    <mergeCell ref="Q266:R266"/>
    <mergeCell ref="S266:T266"/>
    <mergeCell ref="U266:V266"/>
    <mergeCell ref="W266:X266"/>
    <mergeCell ref="Y266:Z266"/>
    <mergeCell ref="R265:S265"/>
    <mergeCell ref="T265:U265"/>
    <mergeCell ref="V265:W265"/>
    <mergeCell ref="X265:Y265"/>
    <mergeCell ref="Z265:AA265"/>
    <mergeCell ref="E266:F266"/>
    <mergeCell ref="G266:H266"/>
    <mergeCell ref="I266:J266"/>
    <mergeCell ref="K266:L266"/>
    <mergeCell ref="M266:N266"/>
    <mergeCell ref="F265:G265"/>
    <mergeCell ref="H265:I265"/>
    <mergeCell ref="J265:K265"/>
    <mergeCell ref="L265:M265"/>
    <mergeCell ref="N265:O265"/>
    <mergeCell ref="P265:Q265"/>
    <mergeCell ref="O264:P264"/>
    <mergeCell ref="Q264:R264"/>
    <mergeCell ref="S264:T264"/>
    <mergeCell ref="U264:V264"/>
    <mergeCell ref="W264:X264"/>
    <mergeCell ref="Y264:Z264"/>
    <mergeCell ref="R263:S263"/>
    <mergeCell ref="T263:U263"/>
    <mergeCell ref="V263:W263"/>
    <mergeCell ref="X263:Y263"/>
    <mergeCell ref="Z263:AA263"/>
    <mergeCell ref="E264:F264"/>
    <mergeCell ref="G264:H264"/>
    <mergeCell ref="I264:J264"/>
    <mergeCell ref="K264:L264"/>
    <mergeCell ref="M264:N264"/>
    <mergeCell ref="F263:G263"/>
    <mergeCell ref="H263:I263"/>
    <mergeCell ref="J263:K263"/>
    <mergeCell ref="L263:M263"/>
    <mergeCell ref="N263:O263"/>
    <mergeCell ref="P263:Q263"/>
    <mergeCell ref="O270:P270"/>
    <mergeCell ref="Q270:R270"/>
    <mergeCell ref="S270:T270"/>
    <mergeCell ref="U270:V270"/>
    <mergeCell ref="W270:X270"/>
    <mergeCell ref="Y270:Z270"/>
    <mergeCell ref="R269:S269"/>
    <mergeCell ref="T269:U269"/>
    <mergeCell ref="V269:W269"/>
    <mergeCell ref="X269:Y269"/>
    <mergeCell ref="Z269:AA269"/>
    <mergeCell ref="E270:F270"/>
    <mergeCell ref="G270:H270"/>
    <mergeCell ref="I270:J270"/>
    <mergeCell ref="K270:L270"/>
    <mergeCell ref="M270:N270"/>
    <mergeCell ref="F269:G269"/>
    <mergeCell ref="H269:I269"/>
    <mergeCell ref="J269:K269"/>
    <mergeCell ref="L269:M269"/>
    <mergeCell ref="N269:O269"/>
    <mergeCell ref="P269:Q269"/>
    <mergeCell ref="O268:P268"/>
    <mergeCell ref="Q268:R268"/>
    <mergeCell ref="S268:T268"/>
    <mergeCell ref="U268:V268"/>
    <mergeCell ref="W268:X268"/>
    <mergeCell ref="Y268:Z268"/>
    <mergeCell ref="R267:S267"/>
    <mergeCell ref="T267:U267"/>
    <mergeCell ref="V267:W267"/>
    <mergeCell ref="X267:Y267"/>
    <mergeCell ref="Z267:AA267"/>
    <mergeCell ref="E268:F268"/>
    <mergeCell ref="G268:H268"/>
    <mergeCell ref="I268:J268"/>
    <mergeCell ref="K268:L268"/>
    <mergeCell ref="M268:N268"/>
    <mergeCell ref="F267:G267"/>
    <mergeCell ref="H267:I267"/>
    <mergeCell ref="J267:K267"/>
    <mergeCell ref="L267:M267"/>
    <mergeCell ref="N267:O267"/>
    <mergeCell ref="P267:Q267"/>
    <mergeCell ref="O274:P274"/>
    <mergeCell ref="Q274:R274"/>
    <mergeCell ref="S274:T274"/>
    <mergeCell ref="U274:V274"/>
    <mergeCell ref="W274:X274"/>
    <mergeCell ref="Y274:Z274"/>
    <mergeCell ref="R273:S273"/>
    <mergeCell ref="T273:U273"/>
    <mergeCell ref="V273:W273"/>
    <mergeCell ref="X273:Y273"/>
    <mergeCell ref="Z273:AA273"/>
    <mergeCell ref="E274:F274"/>
    <mergeCell ref="G274:H274"/>
    <mergeCell ref="I274:J274"/>
    <mergeCell ref="K274:L274"/>
    <mergeCell ref="M274:N274"/>
    <mergeCell ref="F273:G273"/>
    <mergeCell ref="H273:I273"/>
    <mergeCell ref="J273:K273"/>
    <mergeCell ref="L273:M273"/>
    <mergeCell ref="N273:O273"/>
    <mergeCell ref="P273:Q273"/>
    <mergeCell ref="O272:P272"/>
    <mergeCell ref="Q272:R272"/>
    <mergeCell ref="S272:T272"/>
    <mergeCell ref="U272:V272"/>
    <mergeCell ref="W272:X272"/>
    <mergeCell ref="Y272:Z272"/>
    <mergeCell ref="R271:S271"/>
    <mergeCell ref="T271:U271"/>
    <mergeCell ref="V271:W271"/>
    <mergeCell ref="X271:Y271"/>
    <mergeCell ref="Z271:AA271"/>
    <mergeCell ref="E272:F272"/>
    <mergeCell ref="G272:H272"/>
    <mergeCell ref="I272:J272"/>
    <mergeCell ref="K272:L272"/>
    <mergeCell ref="M272:N272"/>
    <mergeCell ref="F271:G271"/>
    <mergeCell ref="H271:I271"/>
    <mergeCell ref="J271:K271"/>
    <mergeCell ref="L271:M271"/>
    <mergeCell ref="N271:O271"/>
    <mergeCell ref="P271:Q271"/>
    <mergeCell ref="O278:P278"/>
    <mergeCell ref="Q278:R278"/>
    <mergeCell ref="S278:T278"/>
    <mergeCell ref="U278:V278"/>
    <mergeCell ref="W278:X278"/>
    <mergeCell ref="Y278:Z278"/>
    <mergeCell ref="R277:S277"/>
    <mergeCell ref="T277:U277"/>
    <mergeCell ref="V277:W277"/>
    <mergeCell ref="X277:Y277"/>
    <mergeCell ref="Z277:AA277"/>
    <mergeCell ref="E278:F278"/>
    <mergeCell ref="G278:H278"/>
    <mergeCell ref="I278:J278"/>
    <mergeCell ref="K278:L278"/>
    <mergeCell ref="M278:N278"/>
    <mergeCell ref="F277:G277"/>
    <mergeCell ref="H277:I277"/>
    <mergeCell ref="J277:K277"/>
    <mergeCell ref="L277:M277"/>
    <mergeCell ref="N277:O277"/>
    <mergeCell ref="P277:Q277"/>
    <mergeCell ref="O276:P276"/>
    <mergeCell ref="Q276:R276"/>
    <mergeCell ref="S276:T276"/>
    <mergeCell ref="U276:V276"/>
    <mergeCell ref="W276:X276"/>
    <mergeCell ref="Y276:Z276"/>
    <mergeCell ref="R275:S275"/>
    <mergeCell ref="T275:U275"/>
    <mergeCell ref="V275:W275"/>
    <mergeCell ref="X275:Y275"/>
    <mergeCell ref="Z275:AA275"/>
    <mergeCell ref="E276:F276"/>
    <mergeCell ref="G276:H276"/>
    <mergeCell ref="I276:J276"/>
    <mergeCell ref="K276:L276"/>
    <mergeCell ref="M276:N276"/>
    <mergeCell ref="F275:G275"/>
    <mergeCell ref="H275:I275"/>
    <mergeCell ref="J275:K275"/>
    <mergeCell ref="L275:M275"/>
    <mergeCell ref="N275:O275"/>
    <mergeCell ref="P275:Q275"/>
    <mergeCell ref="O282:P282"/>
    <mergeCell ref="Q282:R282"/>
    <mergeCell ref="S282:T282"/>
    <mergeCell ref="U282:V282"/>
    <mergeCell ref="W282:X282"/>
    <mergeCell ref="Y282:Z282"/>
    <mergeCell ref="R281:S281"/>
    <mergeCell ref="T281:U281"/>
    <mergeCell ref="V281:W281"/>
    <mergeCell ref="X281:Y281"/>
    <mergeCell ref="Z281:AA281"/>
    <mergeCell ref="E282:F282"/>
    <mergeCell ref="G282:H282"/>
    <mergeCell ref="I282:J282"/>
    <mergeCell ref="K282:L282"/>
    <mergeCell ref="M282:N282"/>
    <mergeCell ref="F281:G281"/>
    <mergeCell ref="H281:I281"/>
    <mergeCell ref="J281:K281"/>
    <mergeCell ref="L281:M281"/>
    <mergeCell ref="N281:O281"/>
    <mergeCell ref="P281:Q281"/>
    <mergeCell ref="O280:P280"/>
    <mergeCell ref="Q280:R280"/>
    <mergeCell ref="S280:T280"/>
    <mergeCell ref="U280:V280"/>
    <mergeCell ref="W280:X280"/>
    <mergeCell ref="Y280:Z280"/>
    <mergeCell ref="R279:S279"/>
    <mergeCell ref="T279:U279"/>
    <mergeCell ref="V279:W279"/>
    <mergeCell ref="X279:Y279"/>
    <mergeCell ref="Z279:AA279"/>
    <mergeCell ref="E280:F280"/>
    <mergeCell ref="G280:H280"/>
    <mergeCell ref="I280:J280"/>
    <mergeCell ref="K280:L280"/>
    <mergeCell ref="M280:N280"/>
    <mergeCell ref="F279:G279"/>
    <mergeCell ref="H279:I279"/>
    <mergeCell ref="J279:K279"/>
    <mergeCell ref="L279:M279"/>
    <mergeCell ref="N279:O279"/>
    <mergeCell ref="P279:Q279"/>
    <mergeCell ref="O286:P286"/>
    <mergeCell ref="Q286:R286"/>
    <mergeCell ref="S286:T286"/>
    <mergeCell ref="U286:V286"/>
    <mergeCell ref="W286:X286"/>
    <mergeCell ref="Y286:Z286"/>
    <mergeCell ref="R285:S285"/>
    <mergeCell ref="T285:U285"/>
    <mergeCell ref="V285:W285"/>
    <mergeCell ref="X285:Y285"/>
    <mergeCell ref="Z285:AA285"/>
    <mergeCell ref="E286:F286"/>
    <mergeCell ref="G286:H286"/>
    <mergeCell ref="I286:J286"/>
    <mergeCell ref="K286:L286"/>
    <mergeCell ref="M286:N286"/>
    <mergeCell ref="F285:G285"/>
    <mergeCell ref="H285:I285"/>
    <mergeCell ref="J285:K285"/>
    <mergeCell ref="L285:M285"/>
    <mergeCell ref="N285:O285"/>
    <mergeCell ref="P285:Q285"/>
    <mergeCell ref="O284:P284"/>
    <mergeCell ref="Q284:R284"/>
    <mergeCell ref="S284:T284"/>
    <mergeCell ref="U284:V284"/>
    <mergeCell ref="W284:X284"/>
    <mergeCell ref="Y284:Z284"/>
    <mergeCell ref="R283:S283"/>
    <mergeCell ref="T283:U283"/>
    <mergeCell ref="V283:W283"/>
    <mergeCell ref="X283:Y283"/>
    <mergeCell ref="Z283:AA283"/>
    <mergeCell ref="E284:F284"/>
    <mergeCell ref="G284:H284"/>
    <mergeCell ref="I284:J284"/>
    <mergeCell ref="K284:L284"/>
    <mergeCell ref="M284:N284"/>
    <mergeCell ref="F283:G283"/>
    <mergeCell ref="H283:I283"/>
    <mergeCell ref="J283:K283"/>
    <mergeCell ref="L283:M283"/>
    <mergeCell ref="N283:O283"/>
    <mergeCell ref="P283:Q283"/>
    <mergeCell ref="O290:P290"/>
    <mergeCell ref="Q290:R290"/>
    <mergeCell ref="S290:T290"/>
    <mergeCell ref="U290:V290"/>
    <mergeCell ref="W290:X290"/>
    <mergeCell ref="Y290:Z290"/>
    <mergeCell ref="R289:S289"/>
    <mergeCell ref="T289:U289"/>
    <mergeCell ref="V289:W289"/>
    <mergeCell ref="X289:Y289"/>
    <mergeCell ref="Z289:AA289"/>
    <mergeCell ref="E290:F290"/>
    <mergeCell ref="G290:H290"/>
    <mergeCell ref="I290:J290"/>
    <mergeCell ref="K290:L290"/>
    <mergeCell ref="M290:N290"/>
    <mergeCell ref="F289:G289"/>
    <mergeCell ref="H289:I289"/>
    <mergeCell ref="J289:K289"/>
    <mergeCell ref="L289:M289"/>
    <mergeCell ref="N289:O289"/>
    <mergeCell ref="P289:Q289"/>
    <mergeCell ref="O288:P288"/>
    <mergeCell ref="Q288:R288"/>
    <mergeCell ref="S288:T288"/>
    <mergeCell ref="U288:V288"/>
    <mergeCell ref="W288:X288"/>
    <mergeCell ref="Y288:Z288"/>
    <mergeCell ref="R287:S287"/>
    <mergeCell ref="T287:U287"/>
    <mergeCell ref="V287:W287"/>
    <mergeCell ref="X287:Y287"/>
    <mergeCell ref="Z287:AA287"/>
    <mergeCell ref="E288:F288"/>
    <mergeCell ref="G288:H288"/>
    <mergeCell ref="I288:J288"/>
    <mergeCell ref="K288:L288"/>
    <mergeCell ref="M288:N288"/>
    <mergeCell ref="F287:G287"/>
    <mergeCell ref="H287:I287"/>
    <mergeCell ref="J287:K287"/>
    <mergeCell ref="L287:M287"/>
    <mergeCell ref="N287:O287"/>
    <mergeCell ref="P287:Q287"/>
    <mergeCell ref="O294:P294"/>
    <mergeCell ref="Q294:R294"/>
    <mergeCell ref="S294:T294"/>
    <mergeCell ref="U294:V294"/>
    <mergeCell ref="W294:X294"/>
    <mergeCell ref="Y294:Z294"/>
    <mergeCell ref="R293:S293"/>
    <mergeCell ref="T293:U293"/>
    <mergeCell ref="V293:W293"/>
    <mergeCell ref="X293:Y293"/>
    <mergeCell ref="Z293:AA293"/>
    <mergeCell ref="E294:F294"/>
    <mergeCell ref="G294:H294"/>
    <mergeCell ref="I294:J294"/>
    <mergeCell ref="K294:L294"/>
    <mergeCell ref="M294:N294"/>
    <mergeCell ref="F293:G293"/>
    <mergeCell ref="H293:I293"/>
    <mergeCell ref="J293:K293"/>
    <mergeCell ref="L293:M293"/>
    <mergeCell ref="N293:O293"/>
    <mergeCell ref="P293:Q293"/>
    <mergeCell ref="O292:P292"/>
    <mergeCell ref="Q292:R292"/>
    <mergeCell ref="S292:T292"/>
    <mergeCell ref="U292:V292"/>
    <mergeCell ref="W292:X292"/>
    <mergeCell ref="Y292:Z292"/>
    <mergeCell ref="R291:S291"/>
    <mergeCell ref="T291:U291"/>
    <mergeCell ref="V291:W291"/>
    <mergeCell ref="X291:Y291"/>
    <mergeCell ref="Z291:AA291"/>
    <mergeCell ref="E292:F292"/>
    <mergeCell ref="G292:H292"/>
    <mergeCell ref="I292:J292"/>
    <mergeCell ref="K292:L292"/>
    <mergeCell ref="M292:N292"/>
    <mergeCell ref="F291:G291"/>
    <mergeCell ref="H291:I291"/>
    <mergeCell ref="J291:K291"/>
    <mergeCell ref="L291:M291"/>
    <mergeCell ref="N291:O291"/>
    <mergeCell ref="P291:Q291"/>
    <mergeCell ref="O298:P298"/>
    <mergeCell ref="Q298:R298"/>
    <mergeCell ref="S298:T298"/>
    <mergeCell ref="U298:V298"/>
    <mergeCell ref="W298:X298"/>
    <mergeCell ref="Y298:Z298"/>
    <mergeCell ref="R297:S297"/>
    <mergeCell ref="T297:U297"/>
    <mergeCell ref="V297:W297"/>
    <mergeCell ref="X297:Y297"/>
    <mergeCell ref="Z297:AA297"/>
    <mergeCell ref="E298:F298"/>
    <mergeCell ref="G298:H298"/>
    <mergeCell ref="I298:J298"/>
    <mergeCell ref="K298:L298"/>
    <mergeCell ref="M298:N298"/>
    <mergeCell ref="F297:G297"/>
    <mergeCell ref="H297:I297"/>
    <mergeCell ref="J297:K297"/>
    <mergeCell ref="L297:M297"/>
    <mergeCell ref="N297:O297"/>
    <mergeCell ref="P297:Q297"/>
    <mergeCell ref="O296:P296"/>
    <mergeCell ref="Q296:R296"/>
    <mergeCell ref="S296:T296"/>
    <mergeCell ref="U296:V296"/>
    <mergeCell ref="W296:X296"/>
    <mergeCell ref="Y296:Z296"/>
    <mergeCell ref="R295:S295"/>
    <mergeCell ref="T295:U295"/>
    <mergeCell ref="V295:W295"/>
    <mergeCell ref="X295:Y295"/>
    <mergeCell ref="Z295:AA295"/>
    <mergeCell ref="E296:F296"/>
    <mergeCell ref="G296:H296"/>
    <mergeCell ref="I296:J296"/>
    <mergeCell ref="K296:L296"/>
    <mergeCell ref="M296:N296"/>
    <mergeCell ref="F295:G295"/>
    <mergeCell ref="H295:I295"/>
    <mergeCell ref="J295:K295"/>
    <mergeCell ref="L295:M295"/>
    <mergeCell ref="N295:O295"/>
    <mergeCell ref="P295:Q295"/>
    <mergeCell ref="O302:P302"/>
    <mergeCell ref="Q302:R302"/>
    <mergeCell ref="S302:T302"/>
    <mergeCell ref="U302:V302"/>
    <mergeCell ref="W302:X302"/>
    <mergeCell ref="Y302:Z302"/>
    <mergeCell ref="R301:S301"/>
    <mergeCell ref="T301:U301"/>
    <mergeCell ref="V301:W301"/>
    <mergeCell ref="X301:Y301"/>
    <mergeCell ref="Z301:AA301"/>
    <mergeCell ref="E302:F302"/>
    <mergeCell ref="G302:H302"/>
    <mergeCell ref="I302:J302"/>
    <mergeCell ref="K302:L302"/>
    <mergeCell ref="M302:N302"/>
    <mergeCell ref="F301:G301"/>
    <mergeCell ref="H301:I301"/>
    <mergeCell ref="J301:K301"/>
    <mergeCell ref="L301:M301"/>
    <mergeCell ref="N301:O301"/>
    <mergeCell ref="P301:Q301"/>
    <mergeCell ref="O300:P300"/>
    <mergeCell ref="Q300:R300"/>
    <mergeCell ref="S300:T300"/>
    <mergeCell ref="U300:V300"/>
    <mergeCell ref="W300:X300"/>
    <mergeCell ref="Y300:Z300"/>
    <mergeCell ref="R299:S299"/>
    <mergeCell ref="T299:U299"/>
    <mergeCell ref="V299:W299"/>
    <mergeCell ref="X299:Y299"/>
    <mergeCell ref="Z299:AA299"/>
    <mergeCell ref="E300:F300"/>
    <mergeCell ref="G300:H300"/>
    <mergeCell ref="I300:J300"/>
    <mergeCell ref="K300:L300"/>
    <mergeCell ref="M300:N300"/>
    <mergeCell ref="F299:G299"/>
    <mergeCell ref="H299:I299"/>
    <mergeCell ref="J299:K299"/>
    <mergeCell ref="L299:M299"/>
    <mergeCell ref="N299:O299"/>
    <mergeCell ref="P299:Q299"/>
    <mergeCell ref="O306:P306"/>
    <mergeCell ref="Q306:R306"/>
    <mergeCell ref="S306:T306"/>
    <mergeCell ref="U306:V306"/>
    <mergeCell ref="W306:X306"/>
    <mergeCell ref="Y306:Z306"/>
    <mergeCell ref="R305:S305"/>
    <mergeCell ref="T305:U305"/>
    <mergeCell ref="V305:W305"/>
    <mergeCell ref="X305:Y305"/>
    <mergeCell ref="Z305:AA305"/>
    <mergeCell ref="E306:F306"/>
    <mergeCell ref="G306:H306"/>
    <mergeCell ref="I306:J306"/>
    <mergeCell ref="K306:L306"/>
    <mergeCell ref="M306:N306"/>
    <mergeCell ref="F305:G305"/>
    <mergeCell ref="H305:I305"/>
    <mergeCell ref="J305:K305"/>
    <mergeCell ref="L305:M305"/>
    <mergeCell ref="N305:O305"/>
    <mergeCell ref="P305:Q305"/>
    <mergeCell ref="O304:P304"/>
    <mergeCell ref="Q304:R304"/>
    <mergeCell ref="S304:T304"/>
    <mergeCell ref="U304:V304"/>
    <mergeCell ref="W304:X304"/>
    <mergeCell ref="Y304:Z304"/>
    <mergeCell ref="R303:S303"/>
    <mergeCell ref="T303:U303"/>
    <mergeCell ref="V303:W303"/>
    <mergeCell ref="X303:Y303"/>
    <mergeCell ref="Z303:AA303"/>
    <mergeCell ref="E304:F304"/>
    <mergeCell ref="G304:H304"/>
    <mergeCell ref="I304:J304"/>
    <mergeCell ref="K304:L304"/>
    <mergeCell ref="M304:N304"/>
    <mergeCell ref="F303:G303"/>
    <mergeCell ref="H303:I303"/>
    <mergeCell ref="J303:K303"/>
    <mergeCell ref="L303:M303"/>
    <mergeCell ref="N303:O303"/>
    <mergeCell ref="P303:Q303"/>
    <mergeCell ref="O310:P310"/>
    <mergeCell ref="Q310:R310"/>
    <mergeCell ref="S310:T310"/>
    <mergeCell ref="U310:V310"/>
    <mergeCell ref="W310:X310"/>
    <mergeCell ref="Y310:Z310"/>
    <mergeCell ref="R309:S309"/>
    <mergeCell ref="T309:U309"/>
    <mergeCell ref="V309:W309"/>
    <mergeCell ref="X309:Y309"/>
    <mergeCell ref="Z309:AA309"/>
    <mergeCell ref="E310:F310"/>
    <mergeCell ref="G310:H310"/>
    <mergeCell ref="I310:J310"/>
    <mergeCell ref="K310:L310"/>
    <mergeCell ref="M310:N310"/>
    <mergeCell ref="F309:G309"/>
    <mergeCell ref="H309:I309"/>
    <mergeCell ref="J309:K309"/>
    <mergeCell ref="L309:M309"/>
    <mergeCell ref="N309:O309"/>
    <mergeCell ref="P309:Q309"/>
    <mergeCell ref="O308:P308"/>
    <mergeCell ref="Q308:R308"/>
    <mergeCell ref="S308:T308"/>
    <mergeCell ref="U308:V308"/>
    <mergeCell ref="W308:X308"/>
    <mergeCell ref="Y308:Z308"/>
    <mergeCell ref="R307:S307"/>
    <mergeCell ref="T307:U307"/>
    <mergeCell ref="V307:W307"/>
    <mergeCell ref="X307:Y307"/>
    <mergeCell ref="Z307:AA307"/>
    <mergeCell ref="E308:F308"/>
    <mergeCell ref="G308:H308"/>
    <mergeCell ref="I308:J308"/>
    <mergeCell ref="K308:L308"/>
    <mergeCell ref="M308:N308"/>
    <mergeCell ref="F307:G307"/>
    <mergeCell ref="H307:I307"/>
    <mergeCell ref="J307:K307"/>
    <mergeCell ref="L307:M307"/>
    <mergeCell ref="N307:O307"/>
    <mergeCell ref="P307:Q307"/>
    <mergeCell ref="O314:P314"/>
    <mergeCell ref="Q314:R314"/>
    <mergeCell ref="S314:T314"/>
    <mergeCell ref="U314:V314"/>
    <mergeCell ref="W314:X314"/>
    <mergeCell ref="Y314:Z314"/>
    <mergeCell ref="R313:S313"/>
    <mergeCell ref="T313:U313"/>
    <mergeCell ref="V313:W313"/>
    <mergeCell ref="X313:Y313"/>
    <mergeCell ref="Z313:AA313"/>
    <mergeCell ref="E314:F314"/>
    <mergeCell ref="G314:H314"/>
    <mergeCell ref="I314:J314"/>
    <mergeCell ref="K314:L314"/>
    <mergeCell ref="M314:N314"/>
    <mergeCell ref="F313:G313"/>
    <mergeCell ref="H313:I313"/>
    <mergeCell ref="J313:K313"/>
    <mergeCell ref="L313:M313"/>
    <mergeCell ref="N313:O313"/>
    <mergeCell ref="P313:Q313"/>
    <mergeCell ref="O312:P312"/>
    <mergeCell ref="Q312:R312"/>
    <mergeCell ref="S312:T312"/>
    <mergeCell ref="U312:V312"/>
    <mergeCell ref="W312:X312"/>
    <mergeCell ref="Y312:Z312"/>
    <mergeCell ref="R311:S311"/>
    <mergeCell ref="T311:U311"/>
    <mergeCell ref="V311:W311"/>
    <mergeCell ref="X311:Y311"/>
    <mergeCell ref="Z311:AA311"/>
    <mergeCell ref="E312:F312"/>
    <mergeCell ref="G312:H312"/>
    <mergeCell ref="I312:J312"/>
    <mergeCell ref="K312:L312"/>
    <mergeCell ref="M312:N312"/>
    <mergeCell ref="F311:G311"/>
    <mergeCell ref="H311:I311"/>
    <mergeCell ref="J311:K311"/>
    <mergeCell ref="L311:M311"/>
    <mergeCell ref="N311:O311"/>
    <mergeCell ref="P311:Q311"/>
    <mergeCell ref="O318:P318"/>
    <mergeCell ref="Q318:R318"/>
    <mergeCell ref="S318:T318"/>
    <mergeCell ref="U318:V318"/>
    <mergeCell ref="W318:X318"/>
    <mergeCell ref="Y318:Z318"/>
    <mergeCell ref="R317:S317"/>
    <mergeCell ref="T317:U317"/>
    <mergeCell ref="V317:W317"/>
    <mergeCell ref="X317:Y317"/>
    <mergeCell ref="Z317:AA317"/>
    <mergeCell ref="E318:F318"/>
    <mergeCell ref="G318:H318"/>
    <mergeCell ref="I318:J318"/>
    <mergeCell ref="K318:L318"/>
    <mergeCell ref="M318:N318"/>
    <mergeCell ref="F317:G317"/>
    <mergeCell ref="H317:I317"/>
    <mergeCell ref="J317:K317"/>
    <mergeCell ref="L317:M317"/>
    <mergeCell ref="N317:O317"/>
    <mergeCell ref="P317:Q317"/>
    <mergeCell ref="O316:P316"/>
    <mergeCell ref="Q316:R316"/>
    <mergeCell ref="S316:T316"/>
    <mergeCell ref="U316:V316"/>
    <mergeCell ref="W316:X316"/>
    <mergeCell ref="Y316:Z316"/>
    <mergeCell ref="R315:S315"/>
    <mergeCell ref="T315:U315"/>
    <mergeCell ref="V315:W315"/>
    <mergeCell ref="X315:Y315"/>
    <mergeCell ref="Z315:AA315"/>
    <mergeCell ref="E316:F316"/>
    <mergeCell ref="G316:H316"/>
    <mergeCell ref="I316:J316"/>
    <mergeCell ref="K316:L316"/>
    <mergeCell ref="M316:N316"/>
    <mergeCell ref="F315:G315"/>
    <mergeCell ref="H315:I315"/>
    <mergeCell ref="J315:K315"/>
    <mergeCell ref="L315:M315"/>
    <mergeCell ref="N315:O315"/>
    <mergeCell ref="P315:Q315"/>
    <mergeCell ref="O322:P322"/>
    <mergeCell ref="Q322:R322"/>
    <mergeCell ref="S322:T322"/>
    <mergeCell ref="U322:V322"/>
    <mergeCell ref="W322:X322"/>
    <mergeCell ref="Y322:Z322"/>
    <mergeCell ref="R321:S321"/>
    <mergeCell ref="T321:U321"/>
    <mergeCell ref="V321:W321"/>
    <mergeCell ref="X321:Y321"/>
    <mergeCell ref="Z321:AA321"/>
    <mergeCell ref="E322:F322"/>
    <mergeCell ref="G322:H322"/>
    <mergeCell ref="I322:J322"/>
    <mergeCell ref="K322:L322"/>
    <mergeCell ref="M322:N322"/>
    <mergeCell ref="F321:G321"/>
    <mergeCell ref="H321:I321"/>
    <mergeCell ref="J321:K321"/>
    <mergeCell ref="L321:M321"/>
    <mergeCell ref="N321:O321"/>
    <mergeCell ref="P321:Q321"/>
    <mergeCell ref="O320:P320"/>
    <mergeCell ref="Q320:R320"/>
    <mergeCell ref="S320:T320"/>
    <mergeCell ref="U320:V320"/>
    <mergeCell ref="W320:X320"/>
    <mergeCell ref="Y320:Z320"/>
    <mergeCell ref="R319:S319"/>
    <mergeCell ref="T319:U319"/>
    <mergeCell ref="V319:W319"/>
    <mergeCell ref="X319:Y319"/>
    <mergeCell ref="Z319:AA319"/>
    <mergeCell ref="E320:F320"/>
    <mergeCell ref="G320:H320"/>
    <mergeCell ref="I320:J320"/>
    <mergeCell ref="K320:L320"/>
    <mergeCell ref="M320:N320"/>
    <mergeCell ref="F319:G319"/>
    <mergeCell ref="H319:I319"/>
    <mergeCell ref="J319:K319"/>
    <mergeCell ref="L319:M319"/>
    <mergeCell ref="N319:O319"/>
    <mergeCell ref="P319:Q319"/>
    <mergeCell ref="O326:P326"/>
    <mergeCell ref="Q326:R326"/>
    <mergeCell ref="S326:T326"/>
    <mergeCell ref="U326:V326"/>
    <mergeCell ref="W326:X326"/>
    <mergeCell ref="Y326:Z326"/>
    <mergeCell ref="R325:S325"/>
    <mergeCell ref="T325:U325"/>
    <mergeCell ref="V325:W325"/>
    <mergeCell ref="X325:Y325"/>
    <mergeCell ref="Z325:AA325"/>
    <mergeCell ref="E326:F326"/>
    <mergeCell ref="G326:H326"/>
    <mergeCell ref="I326:J326"/>
    <mergeCell ref="K326:L326"/>
    <mergeCell ref="M326:N326"/>
    <mergeCell ref="F325:G325"/>
    <mergeCell ref="H325:I325"/>
    <mergeCell ref="J325:K325"/>
    <mergeCell ref="L325:M325"/>
    <mergeCell ref="N325:O325"/>
    <mergeCell ref="P325:Q325"/>
    <mergeCell ref="O324:P324"/>
    <mergeCell ref="Q324:R324"/>
    <mergeCell ref="S324:T324"/>
    <mergeCell ref="U324:V324"/>
    <mergeCell ref="W324:X324"/>
    <mergeCell ref="Y324:Z324"/>
    <mergeCell ref="R323:S323"/>
    <mergeCell ref="T323:U323"/>
    <mergeCell ref="V323:W323"/>
    <mergeCell ref="X323:Y323"/>
    <mergeCell ref="Z323:AA323"/>
    <mergeCell ref="E324:F324"/>
    <mergeCell ref="G324:H324"/>
    <mergeCell ref="I324:J324"/>
    <mergeCell ref="K324:L324"/>
    <mergeCell ref="M324:N324"/>
    <mergeCell ref="F323:G323"/>
    <mergeCell ref="H323:I323"/>
    <mergeCell ref="J323:K323"/>
    <mergeCell ref="L323:M323"/>
    <mergeCell ref="N323:O323"/>
    <mergeCell ref="P323:Q323"/>
    <mergeCell ref="O330:P330"/>
    <mergeCell ref="Q330:R330"/>
    <mergeCell ref="S330:T330"/>
    <mergeCell ref="U330:V330"/>
    <mergeCell ref="W330:X330"/>
    <mergeCell ref="Y330:Z330"/>
    <mergeCell ref="R329:S329"/>
    <mergeCell ref="T329:U329"/>
    <mergeCell ref="V329:W329"/>
    <mergeCell ref="X329:Y329"/>
    <mergeCell ref="Z329:AA329"/>
    <mergeCell ref="E330:F330"/>
    <mergeCell ref="G330:H330"/>
    <mergeCell ref="I330:J330"/>
    <mergeCell ref="K330:L330"/>
    <mergeCell ref="M330:N330"/>
    <mergeCell ref="F329:G329"/>
    <mergeCell ref="H329:I329"/>
    <mergeCell ref="J329:K329"/>
    <mergeCell ref="L329:M329"/>
    <mergeCell ref="N329:O329"/>
    <mergeCell ref="P329:Q329"/>
    <mergeCell ref="O328:P328"/>
    <mergeCell ref="Q328:R328"/>
    <mergeCell ref="S328:T328"/>
    <mergeCell ref="U328:V328"/>
    <mergeCell ref="W328:X328"/>
    <mergeCell ref="Y328:Z328"/>
    <mergeCell ref="R327:S327"/>
    <mergeCell ref="T327:U327"/>
    <mergeCell ref="V327:W327"/>
    <mergeCell ref="X327:Y327"/>
    <mergeCell ref="Z327:AA327"/>
    <mergeCell ref="E328:F328"/>
    <mergeCell ref="G328:H328"/>
    <mergeCell ref="I328:J328"/>
    <mergeCell ref="K328:L328"/>
    <mergeCell ref="M328:N328"/>
    <mergeCell ref="F327:G327"/>
    <mergeCell ref="H327:I327"/>
    <mergeCell ref="J327:K327"/>
    <mergeCell ref="L327:M327"/>
    <mergeCell ref="N327:O327"/>
    <mergeCell ref="P327:Q327"/>
    <mergeCell ref="O334:P334"/>
    <mergeCell ref="Q334:R334"/>
    <mergeCell ref="S334:T334"/>
    <mergeCell ref="U334:V334"/>
    <mergeCell ref="W334:X334"/>
    <mergeCell ref="Y334:Z334"/>
    <mergeCell ref="R333:S333"/>
    <mergeCell ref="T333:U333"/>
    <mergeCell ref="V333:W333"/>
    <mergeCell ref="X333:Y333"/>
    <mergeCell ref="Z333:AA333"/>
    <mergeCell ref="E334:F334"/>
    <mergeCell ref="G334:H334"/>
    <mergeCell ref="I334:J334"/>
    <mergeCell ref="K334:L334"/>
    <mergeCell ref="M334:N334"/>
    <mergeCell ref="F333:G333"/>
    <mergeCell ref="H333:I333"/>
    <mergeCell ref="J333:K333"/>
    <mergeCell ref="L333:M333"/>
    <mergeCell ref="N333:O333"/>
    <mergeCell ref="P333:Q333"/>
    <mergeCell ref="O332:P332"/>
    <mergeCell ref="Q332:R332"/>
    <mergeCell ref="S332:T332"/>
    <mergeCell ref="U332:V332"/>
    <mergeCell ref="W332:X332"/>
    <mergeCell ref="Y332:Z332"/>
    <mergeCell ref="R331:S331"/>
    <mergeCell ref="T331:U331"/>
    <mergeCell ref="V331:W331"/>
    <mergeCell ref="X331:Y331"/>
    <mergeCell ref="Z331:AA331"/>
    <mergeCell ref="E332:F332"/>
    <mergeCell ref="G332:H332"/>
    <mergeCell ref="I332:J332"/>
    <mergeCell ref="K332:L332"/>
    <mergeCell ref="M332:N332"/>
    <mergeCell ref="F331:G331"/>
    <mergeCell ref="H331:I331"/>
    <mergeCell ref="J331:K331"/>
    <mergeCell ref="L331:M331"/>
    <mergeCell ref="N331:O331"/>
    <mergeCell ref="P331:Q331"/>
    <mergeCell ref="O338:P338"/>
    <mergeCell ref="Q338:R338"/>
    <mergeCell ref="S338:T338"/>
    <mergeCell ref="U338:V338"/>
    <mergeCell ref="W338:X338"/>
    <mergeCell ref="Y338:Z338"/>
    <mergeCell ref="R337:S337"/>
    <mergeCell ref="T337:U337"/>
    <mergeCell ref="V337:W337"/>
    <mergeCell ref="X337:Y337"/>
    <mergeCell ref="Z337:AA337"/>
    <mergeCell ref="E338:F338"/>
    <mergeCell ref="G338:H338"/>
    <mergeCell ref="I338:J338"/>
    <mergeCell ref="K338:L338"/>
    <mergeCell ref="M338:N338"/>
    <mergeCell ref="F337:G337"/>
    <mergeCell ref="H337:I337"/>
    <mergeCell ref="J337:K337"/>
    <mergeCell ref="L337:M337"/>
    <mergeCell ref="N337:O337"/>
    <mergeCell ref="P337:Q337"/>
    <mergeCell ref="O336:P336"/>
    <mergeCell ref="Q336:R336"/>
    <mergeCell ref="S336:T336"/>
    <mergeCell ref="U336:V336"/>
    <mergeCell ref="W336:X336"/>
    <mergeCell ref="Y336:Z336"/>
    <mergeCell ref="R335:S335"/>
    <mergeCell ref="T335:U335"/>
    <mergeCell ref="V335:W335"/>
    <mergeCell ref="X335:Y335"/>
    <mergeCell ref="Z335:AA335"/>
    <mergeCell ref="E336:F336"/>
    <mergeCell ref="G336:H336"/>
    <mergeCell ref="I336:J336"/>
    <mergeCell ref="K336:L336"/>
    <mergeCell ref="M336:N336"/>
    <mergeCell ref="F335:G335"/>
    <mergeCell ref="H335:I335"/>
    <mergeCell ref="J335:K335"/>
    <mergeCell ref="L335:M335"/>
    <mergeCell ref="N335:O335"/>
    <mergeCell ref="P335:Q335"/>
    <mergeCell ref="O342:P342"/>
    <mergeCell ref="Q342:R342"/>
    <mergeCell ref="S342:T342"/>
    <mergeCell ref="U342:V342"/>
    <mergeCell ref="W342:X342"/>
    <mergeCell ref="Y342:Z342"/>
    <mergeCell ref="R341:S341"/>
    <mergeCell ref="T341:U341"/>
    <mergeCell ref="V341:W341"/>
    <mergeCell ref="X341:Y341"/>
    <mergeCell ref="Z341:AA341"/>
    <mergeCell ref="E342:F342"/>
    <mergeCell ref="G342:H342"/>
    <mergeCell ref="I342:J342"/>
    <mergeCell ref="K342:L342"/>
    <mergeCell ref="M342:N342"/>
    <mergeCell ref="F341:G341"/>
    <mergeCell ref="H341:I341"/>
    <mergeCell ref="J341:K341"/>
    <mergeCell ref="L341:M341"/>
    <mergeCell ref="N341:O341"/>
    <mergeCell ref="P341:Q341"/>
    <mergeCell ref="O340:P340"/>
    <mergeCell ref="Q340:R340"/>
    <mergeCell ref="S340:T340"/>
    <mergeCell ref="U340:V340"/>
    <mergeCell ref="W340:X340"/>
    <mergeCell ref="Y340:Z340"/>
    <mergeCell ref="R339:S339"/>
    <mergeCell ref="T339:U339"/>
    <mergeCell ref="V339:W339"/>
    <mergeCell ref="X339:Y339"/>
    <mergeCell ref="Z339:AA339"/>
    <mergeCell ref="E340:F340"/>
    <mergeCell ref="G340:H340"/>
    <mergeCell ref="I340:J340"/>
    <mergeCell ref="K340:L340"/>
    <mergeCell ref="M340:N340"/>
    <mergeCell ref="F339:G339"/>
    <mergeCell ref="H339:I339"/>
    <mergeCell ref="J339:K339"/>
    <mergeCell ref="L339:M339"/>
    <mergeCell ref="N339:O339"/>
    <mergeCell ref="P339:Q339"/>
    <mergeCell ref="O346:P346"/>
    <mergeCell ref="Q346:R346"/>
    <mergeCell ref="S346:T346"/>
    <mergeCell ref="U346:V346"/>
    <mergeCell ref="W346:X346"/>
    <mergeCell ref="Y346:Z346"/>
    <mergeCell ref="R345:S345"/>
    <mergeCell ref="T345:U345"/>
    <mergeCell ref="V345:W345"/>
    <mergeCell ref="X345:Y345"/>
    <mergeCell ref="Z345:AA345"/>
    <mergeCell ref="E346:F346"/>
    <mergeCell ref="G346:H346"/>
    <mergeCell ref="I346:J346"/>
    <mergeCell ref="K346:L346"/>
    <mergeCell ref="M346:N346"/>
    <mergeCell ref="F345:G345"/>
    <mergeCell ref="H345:I345"/>
    <mergeCell ref="J345:K345"/>
    <mergeCell ref="L345:M345"/>
    <mergeCell ref="N345:O345"/>
    <mergeCell ref="P345:Q345"/>
    <mergeCell ref="O344:P344"/>
    <mergeCell ref="Q344:R344"/>
    <mergeCell ref="S344:T344"/>
    <mergeCell ref="U344:V344"/>
    <mergeCell ref="W344:X344"/>
    <mergeCell ref="Y344:Z344"/>
    <mergeCell ref="R343:S343"/>
    <mergeCell ref="T343:U343"/>
    <mergeCell ref="V343:W343"/>
    <mergeCell ref="X343:Y343"/>
    <mergeCell ref="Z343:AA343"/>
    <mergeCell ref="E344:F344"/>
    <mergeCell ref="G344:H344"/>
    <mergeCell ref="I344:J344"/>
    <mergeCell ref="K344:L344"/>
    <mergeCell ref="M344:N344"/>
    <mergeCell ref="F343:G343"/>
    <mergeCell ref="H343:I343"/>
    <mergeCell ref="J343:K343"/>
    <mergeCell ref="L343:M343"/>
    <mergeCell ref="N343:O343"/>
    <mergeCell ref="P343:Q343"/>
    <mergeCell ref="O350:P350"/>
    <mergeCell ref="Q350:R350"/>
    <mergeCell ref="S350:T350"/>
    <mergeCell ref="U350:V350"/>
    <mergeCell ref="W350:X350"/>
    <mergeCell ref="Y350:Z350"/>
    <mergeCell ref="R349:S349"/>
    <mergeCell ref="T349:U349"/>
    <mergeCell ref="V349:W349"/>
    <mergeCell ref="X349:Y349"/>
    <mergeCell ref="Z349:AA349"/>
    <mergeCell ref="E350:F350"/>
    <mergeCell ref="G350:H350"/>
    <mergeCell ref="I350:J350"/>
    <mergeCell ref="K350:L350"/>
    <mergeCell ref="M350:N350"/>
    <mergeCell ref="F349:G349"/>
    <mergeCell ref="H349:I349"/>
    <mergeCell ref="J349:K349"/>
    <mergeCell ref="L349:M349"/>
    <mergeCell ref="N349:O349"/>
    <mergeCell ref="P349:Q349"/>
    <mergeCell ref="O348:P348"/>
    <mergeCell ref="Q348:R348"/>
    <mergeCell ref="S348:T348"/>
    <mergeCell ref="U348:V348"/>
    <mergeCell ref="W348:X348"/>
    <mergeCell ref="Y348:Z348"/>
    <mergeCell ref="R347:S347"/>
    <mergeCell ref="T347:U347"/>
    <mergeCell ref="V347:W347"/>
    <mergeCell ref="X347:Y347"/>
    <mergeCell ref="Z347:AA347"/>
    <mergeCell ref="E348:F348"/>
    <mergeCell ref="G348:H348"/>
    <mergeCell ref="I348:J348"/>
    <mergeCell ref="K348:L348"/>
    <mergeCell ref="M348:N348"/>
    <mergeCell ref="F347:G347"/>
    <mergeCell ref="H347:I347"/>
    <mergeCell ref="J347:K347"/>
    <mergeCell ref="L347:M347"/>
    <mergeCell ref="N347:O347"/>
    <mergeCell ref="P347:Q347"/>
    <mergeCell ref="O354:P354"/>
    <mergeCell ref="Q354:R354"/>
    <mergeCell ref="S354:T354"/>
    <mergeCell ref="U354:V354"/>
    <mergeCell ref="W354:X354"/>
    <mergeCell ref="Y354:Z354"/>
    <mergeCell ref="R353:S353"/>
    <mergeCell ref="T353:U353"/>
    <mergeCell ref="V353:W353"/>
    <mergeCell ref="X353:Y353"/>
    <mergeCell ref="Z353:AA353"/>
    <mergeCell ref="E354:F354"/>
    <mergeCell ref="G354:H354"/>
    <mergeCell ref="I354:J354"/>
    <mergeCell ref="K354:L354"/>
    <mergeCell ref="M354:N354"/>
    <mergeCell ref="F353:G353"/>
    <mergeCell ref="H353:I353"/>
    <mergeCell ref="J353:K353"/>
    <mergeCell ref="L353:M353"/>
    <mergeCell ref="N353:O353"/>
    <mergeCell ref="P353:Q353"/>
    <mergeCell ref="O352:P352"/>
    <mergeCell ref="Q352:R352"/>
    <mergeCell ref="S352:T352"/>
    <mergeCell ref="U352:V352"/>
    <mergeCell ref="W352:X352"/>
    <mergeCell ref="Y352:Z352"/>
    <mergeCell ref="R351:S351"/>
    <mergeCell ref="T351:U351"/>
    <mergeCell ref="V351:W351"/>
    <mergeCell ref="X351:Y351"/>
    <mergeCell ref="Z351:AA351"/>
    <mergeCell ref="E352:F352"/>
    <mergeCell ref="G352:H352"/>
    <mergeCell ref="I352:J352"/>
    <mergeCell ref="K352:L352"/>
    <mergeCell ref="M352:N352"/>
    <mergeCell ref="F351:G351"/>
    <mergeCell ref="H351:I351"/>
    <mergeCell ref="J351:K351"/>
    <mergeCell ref="L351:M351"/>
    <mergeCell ref="N351:O351"/>
    <mergeCell ref="P351:Q351"/>
    <mergeCell ref="O358:P358"/>
    <mergeCell ref="Q358:R358"/>
    <mergeCell ref="S358:T358"/>
    <mergeCell ref="U358:V358"/>
    <mergeCell ref="W358:X358"/>
    <mergeCell ref="Y358:Z358"/>
    <mergeCell ref="R357:S357"/>
    <mergeCell ref="T357:U357"/>
    <mergeCell ref="V357:W357"/>
    <mergeCell ref="X357:Y357"/>
    <mergeCell ref="Z357:AA357"/>
    <mergeCell ref="E358:F358"/>
    <mergeCell ref="G358:H358"/>
    <mergeCell ref="I358:J358"/>
    <mergeCell ref="K358:L358"/>
    <mergeCell ref="M358:N358"/>
    <mergeCell ref="F357:G357"/>
    <mergeCell ref="H357:I357"/>
    <mergeCell ref="J357:K357"/>
    <mergeCell ref="L357:M357"/>
    <mergeCell ref="N357:O357"/>
    <mergeCell ref="P357:Q357"/>
    <mergeCell ref="O356:P356"/>
    <mergeCell ref="Q356:R356"/>
    <mergeCell ref="S356:T356"/>
    <mergeCell ref="U356:V356"/>
    <mergeCell ref="W356:X356"/>
    <mergeCell ref="Y356:Z356"/>
    <mergeCell ref="R355:S355"/>
    <mergeCell ref="T355:U355"/>
    <mergeCell ref="V355:W355"/>
    <mergeCell ref="X355:Y355"/>
    <mergeCell ref="Z355:AA355"/>
    <mergeCell ref="E356:F356"/>
    <mergeCell ref="G356:H356"/>
    <mergeCell ref="I356:J356"/>
    <mergeCell ref="K356:L356"/>
    <mergeCell ref="M356:N356"/>
    <mergeCell ref="F355:G355"/>
    <mergeCell ref="H355:I355"/>
    <mergeCell ref="J355:K355"/>
    <mergeCell ref="L355:M355"/>
    <mergeCell ref="N355:O355"/>
    <mergeCell ref="P355:Q355"/>
    <mergeCell ref="O362:P362"/>
    <mergeCell ref="Q362:R362"/>
    <mergeCell ref="S362:T362"/>
    <mergeCell ref="U362:V362"/>
    <mergeCell ref="W362:X362"/>
    <mergeCell ref="Y362:Z362"/>
    <mergeCell ref="R361:S361"/>
    <mergeCell ref="T361:U361"/>
    <mergeCell ref="V361:W361"/>
    <mergeCell ref="X361:Y361"/>
    <mergeCell ref="Z361:AA361"/>
    <mergeCell ref="E362:F362"/>
    <mergeCell ref="G362:H362"/>
    <mergeCell ref="I362:J362"/>
    <mergeCell ref="K362:L362"/>
    <mergeCell ref="M362:N362"/>
    <mergeCell ref="F361:G361"/>
    <mergeCell ref="H361:I361"/>
    <mergeCell ref="J361:K361"/>
    <mergeCell ref="L361:M361"/>
    <mergeCell ref="N361:O361"/>
    <mergeCell ref="P361:Q361"/>
    <mergeCell ref="O360:P360"/>
    <mergeCell ref="Q360:R360"/>
    <mergeCell ref="S360:T360"/>
    <mergeCell ref="U360:V360"/>
    <mergeCell ref="W360:X360"/>
    <mergeCell ref="Y360:Z360"/>
    <mergeCell ref="R359:S359"/>
    <mergeCell ref="T359:U359"/>
    <mergeCell ref="V359:W359"/>
    <mergeCell ref="X359:Y359"/>
    <mergeCell ref="Z359:AA359"/>
    <mergeCell ref="E360:F360"/>
    <mergeCell ref="G360:H360"/>
    <mergeCell ref="I360:J360"/>
    <mergeCell ref="K360:L360"/>
    <mergeCell ref="M360:N360"/>
    <mergeCell ref="F359:G359"/>
    <mergeCell ref="H359:I359"/>
    <mergeCell ref="J359:K359"/>
    <mergeCell ref="L359:M359"/>
    <mergeCell ref="N359:O359"/>
    <mergeCell ref="P359:Q359"/>
    <mergeCell ref="O366:P366"/>
    <mergeCell ref="Q366:R366"/>
    <mergeCell ref="S366:T366"/>
    <mergeCell ref="U366:V366"/>
    <mergeCell ref="W366:X366"/>
    <mergeCell ref="Y366:Z366"/>
    <mergeCell ref="R365:S365"/>
    <mergeCell ref="T365:U365"/>
    <mergeCell ref="V365:W365"/>
    <mergeCell ref="X365:Y365"/>
    <mergeCell ref="Z365:AA365"/>
    <mergeCell ref="E366:F366"/>
    <mergeCell ref="G366:H366"/>
    <mergeCell ref="I366:J366"/>
    <mergeCell ref="K366:L366"/>
    <mergeCell ref="M366:N366"/>
    <mergeCell ref="F365:G365"/>
    <mergeCell ref="H365:I365"/>
    <mergeCell ref="J365:K365"/>
    <mergeCell ref="L365:M365"/>
    <mergeCell ref="N365:O365"/>
    <mergeCell ref="P365:Q365"/>
    <mergeCell ref="O364:P364"/>
    <mergeCell ref="Q364:R364"/>
    <mergeCell ref="S364:T364"/>
    <mergeCell ref="U364:V364"/>
    <mergeCell ref="W364:X364"/>
    <mergeCell ref="Y364:Z364"/>
    <mergeCell ref="R363:S363"/>
    <mergeCell ref="T363:U363"/>
    <mergeCell ref="V363:W363"/>
    <mergeCell ref="X363:Y363"/>
    <mergeCell ref="Z363:AA363"/>
    <mergeCell ref="E364:F364"/>
    <mergeCell ref="G364:H364"/>
    <mergeCell ref="I364:J364"/>
    <mergeCell ref="K364:L364"/>
    <mergeCell ref="M364:N364"/>
    <mergeCell ref="F363:G363"/>
    <mergeCell ref="H363:I363"/>
    <mergeCell ref="J363:K363"/>
    <mergeCell ref="L363:M363"/>
    <mergeCell ref="N363:O363"/>
    <mergeCell ref="P363:Q363"/>
    <mergeCell ref="O370:P370"/>
    <mergeCell ref="Q370:R370"/>
    <mergeCell ref="S370:T370"/>
    <mergeCell ref="U370:V370"/>
    <mergeCell ref="W370:X370"/>
    <mergeCell ref="Y370:Z370"/>
    <mergeCell ref="R369:S369"/>
    <mergeCell ref="T369:U369"/>
    <mergeCell ref="V369:W369"/>
    <mergeCell ref="X369:Y369"/>
    <mergeCell ref="Z369:AA369"/>
    <mergeCell ref="E370:F370"/>
    <mergeCell ref="G370:H370"/>
    <mergeCell ref="I370:J370"/>
    <mergeCell ref="K370:L370"/>
    <mergeCell ref="M370:N370"/>
    <mergeCell ref="F369:G369"/>
    <mergeCell ref="H369:I369"/>
    <mergeCell ref="J369:K369"/>
    <mergeCell ref="L369:M369"/>
    <mergeCell ref="N369:O369"/>
    <mergeCell ref="P369:Q369"/>
    <mergeCell ref="O368:P368"/>
    <mergeCell ref="Q368:R368"/>
    <mergeCell ref="S368:T368"/>
    <mergeCell ref="U368:V368"/>
    <mergeCell ref="W368:X368"/>
    <mergeCell ref="Y368:Z368"/>
    <mergeCell ref="R367:S367"/>
    <mergeCell ref="T367:U367"/>
    <mergeCell ref="V367:W367"/>
    <mergeCell ref="X367:Y367"/>
    <mergeCell ref="Z367:AA367"/>
    <mergeCell ref="E368:F368"/>
    <mergeCell ref="G368:H368"/>
    <mergeCell ref="I368:J368"/>
    <mergeCell ref="K368:L368"/>
    <mergeCell ref="M368:N368"/>
    <mergeCell ref="F367:G367"/>
    <mergeCell ref="H367:I367"/>
    <mergeCell ref="J367:K367"/>
    <mergeCell ref="L367:M367"/>
    <mergeCell ref="N367:O367"/>
    <mergeCell ref="P367:Q367"/>
    <mergeCell ref="O374:P374"/>
    <mergeCell ref="Q374:R374"/>
    <mergeCell ref="S374:T374"/>
    <mergeCell ref="U374:V374"/>
    <mergeCell ref="W374:X374"/>
    <mergeCell ref="Y374:Z374"/>
    <mergeCell ref="R373:S373"/>
    <mergeCell ref="T373:U373"/>
    <mergeCell ref="V373:W373"/>
    <mergeCell ref="X373:Y373"/>
    <mergeCell ref="Z373:AA373"/>
    <mergeCell ref="E374:F374"/>
    <mergeCell ref="G374:H374"/>
    <mergeCell ref="I374:J374"/>
    <mergeCell ref="K374:L374"/>
    <mergeCell ref="M374:N374"/>
    <mergeCell ref="F373:G373"/>
    <mergeCell ref="H373:I373"/>
    <mergeCell ref="J373:K373"/>
    <mergeCell ref="L373:M373"/>
    <mergeCell ref="N373:O373"/>
    <mergeCell ref="P373:Q373"/>
    <mergeCell ref="O372:P372"/>
    <mergeCell ref="Q372:R372"/>
    <mergeCell ref="S372:T372"/>
    <mergeCell ref="U372:V372"/>
    <mergeCell ref="W372:X372"/>
    <mergeCell ref="Y372:Z372"/>
    <mergeCell ref="R371:S371"/>
    <mergeCell ref="T371:U371"/>
    <mergeCell ref="V371:W371"/>
    <mergeCell ref="X371:Y371"/>
    <mergeCell ref="Z371:AA371"/>
    <mergeCell ref="E372:F372"/>
    <mergeCell ref="G372:H372"/>
    <mergeCell ref="I372:J372"/>
    <mergeCell ref="K372:L372"/>
    <mergeCell ref="M372:N372"/>
    <mergeCell ref="F371:G371"/>
    <mergeCell ref="H371:I371"/>
    <mergeCell ref="J371:K371"/>
    <mergeCell ref="L371:M371"/>
    <mergeCell ref="N371:O371"/>
    <mergeCell ref="P371:Q371"/>
    <mergeCell ref="O378:P378"/>
    <mergeCell ref="Q378:R378"/>
    <mergeCell ref="S378:T378"/>
    <mergeCell ref="U378:V378"/>
    <mergeCell ref="W378:X378"/>
    <mergeCell ref="Y378:Z378"/>
    <mergeCell ref="R377:S377"/>
    <mergeCell ref="T377:U377"/>
    <mergeCell ref="V377:W377"/>
    <mergeCell ref="X377:Y377"/>
    <mergeCell ref="Z377:AA377"/>
    <mergeCell ref="E378:F378"/>
    <mergeCell ref="G378:H378"/>
    <mergeCell ref="I378:J378"/>
    <mergeCell ref="K378:L378"/>
    <mergeCell ref="M378:N378"/>
    <mergeCell ref="F377:G377"/>
    <mergeCell ref="H377:I377"/>
    <mergeCell ref="J377:K377"/>
    <mergeCell ref="L377:M377"/>
    <mergeCell ref="N377:O377"/>
    <mergeCell ref="P377:Q377"/>
    <mergeCell ref="O376:P376"/>
    <mergeCell ref="Q376:R376"/>
    <mergeCell ref="S376:T376"/>
    <mergeCell ref="U376:V376"/>
    <mergeCell ref="W376:X376"/>
    <mergeCell ref="Y376:Z376"/>
    <mergeCell ref="R375:S375"/>
    <mergeCell ref="T375:U375"/>
    <mergeCell ref="V375:W375"/>
    <mergeCell ref="X375:Y375"/>
    <mergeCell ref="Z375:AA375"/>
    <mergeCell ref="E376:F376"/>
    <mergeCell ref="G376:H376"/>
    <mergeCell ref="I376:J376"/>
    <mergeCell ref="K376:L376"/>
    <mergeCell ref="M376:N376"/>
    <mergeCell ref="F375:G375"/>
    <mergeCell ref="H375:I375"/>
    <mergeCell ref="J375:K375"/>
    <mergeCell ref="L375:M375"/>
    <mergeCell ref="N375:O375"/>
    <mergeCell ref="P375:Q375"/>
    <mergeCell ref="O382:P382"/>
    <mergeCell ref="Q382:R382"/>
    <mergeCell ref="S382:T382"/>
    <mergeCell ref="U382:V382"/>
    <mergeCell ref="W382:X382"/>
    <mergeCell ref="Y382:Z382"/>
    <mergeCell ref="R381:S381"/>
    <mergeCell ref="T381:U381"/>
    <mergeCell ref="V381:W381"/>
    <mergeCell ref="X381:Y381"/>
    <mergeCell ref="Z381:AA381"/>
    <mergeCell ref="E382:F382"/>
    <mergeCell ref="G382:H382"/>
    <mergeCell ref="I382:J382"/>
    <mergeCell ref="K382:L382"/>
    <mergeCell ref="M382:N382"/>
    <mergeCell ref="F381:G381"/>
    <mergeCell ref="H381:I381"/>
    <mergeCell ref="J381:K381"/>
    <mergeCell ref="L381:M381"/>
    <mergeCell ref="N381:O381"/>
    <mergeCell ref="P381:Q381"/>
    <mergeCell ref="O380:P380"/>
    <mergeCell ref="Q380:R380"/>
    <mergeCell ref="S380:T380"/>
    <mergeCell ref="U380:V380"/>
    <mergeCell ref="W380:X380"/>
    <mergeCell ref="Y380:Z380"/>
    <mergeCell ref="R379:S379"/>
    <mergeCell ref="T379:U379"/>
    <mergeCell ref="V379:W379"/>
    <mergeCell ref="X379:Y379"/>
    <mergeCell ref="Z379:AA379"/>
    <mergeCell ref="E380:F380"/>
    <mergeCell ref="G380:H380"/>
    <mergeCell ref="I380:J380"/>
    <mergeCell ref="K380:L380"/>
    <mergeCell ref="M380:N380"/>
    <mergeCell ref="F379:G379"/>
    <mergeCell ref="H379:I379"/>
    <mergeCell ref="J379:K379"/>
    <mergeCell ref="L379:M379"/>
    <mergeCell ref="N379:O379"/>
    <mergeCell ref="P379:Q379"/>
    <mergeCell ref="O386:P386"/>
    <mergeCell ref="Q386:R386"/>
    <mergeCell ref="S386:T386"/>
    <mergeCell ref="U386:V386"/>
    <mergeCell ref="W386:X386"/>
    <mergeCell ref="Y386:Z386"/>
    <mergeCell ref="R385:S385"/>
    <mergeCell ref="T385:U385"/>
    <mergeCell ref="V385:W385"/>
    <mergeCell ref="X385:Y385"/>
    <mergeCell ref="Z385:AA385"/>
    <mergeCell ref="E386:F386"/>
    <mergeCell ref="G386:H386"/>
    <mergeCell ref="I386:J386"/>
    <mergeCell ref="K386:L386"/>
    <mergeCell ref="M386:N386"/>
    <mergeCell ref="F385:G385"/>
    <mergeCell ref="H385:I385"/>
    <mergeCell ref="J385:K385"/>
    <mergeCell ref="L385:M385"/>
    <mergeCell ref="N385:O385"/>
    <mergeCell ref="P385:Q385"/>
    <mergeCell ref="O384:P384"/>
    <mergeCell ref="Q384:R384"/>
    <mergeCell ref="S384:T384"/>
    <mergeCell ref="U384:V384"/>
    <mergeCell ref="W384:X384"/>
    <mergeCell ref="Y384:Z384"/>
    <mergeCell ref="R383:S383"/>
    <mergeCell ref="T383:U383"/>
    <mergeCell ref="V383:W383"/>
    <mergeCell ref="X383:Y383"/>
    <mergeCell ref="Z383:AA383"/>
    <mergeCell ref="E384:F384"/>
    <mergeCell ref="G384:H384"/>
    <mergeCell ref="I384:J384"/>
    <mergeCell ref="K384:L384"/>
    <mergeCell ref="M384:N384"/>
    <mergeCell ref="F383:G383"/>
    <mergeCell ref="H383:I383"/>
    <mergeCell ref="J383:K383"/>
    <mergeCell ref="L383:M383"/>
    <mergeCell ref="N383:O383"/>
    <mergeCell ref="P383:Q383"/>
    <mergeCell ref="O390:P390"/>
    <mergeCell ref="Q390:R390"/>
    <mergeCell ref="S390:T390"/>
    <mergeCell ref="U390:V390"/>
    <mergeCell ref="W390:X390"/>
    <mergeCell ref="Y390:Z390"/>
    <mergeCell ref="R389:S389"/>
    <mergeCell ref="T389:U389"/>
    <mergeCell ref="V389:W389"/>
    <mergeCell ref="X389:Y389"/>
    <mergeCell ref="Z389:AA389"/>
    <mergeCell ref="E390:F390"/>
    <mergeCell ref="G390:H390"/>
    <mergeCell ref="I390:J390"/>
    <mergeCell ref="K390:L390"/>
    <mergeCell ref="M390:N390"/>
    <mergeCell ref="F389:G389"/>
    <mergeCell ref="H389:I389"/>
    <mergeCell ref="J389:K389"/>
    <mergeCell ref="L389:M389"/>
    <mergeCell ref="N389:O389"/>
    <mergeCell ref="P389:Q389"/>
    <mergeCell ref="O388:P388"/>
    <mergeCell ref="Q388:R388"/>
    <mergeCell ref="S388:T388"/>
    <mergeCell ref="U388:V388"/>
    <mergeCell ref="W388:X388"/>
    <mergeCell ref="Y388:Z388"/>
    <mergeCell ref="R387:S387"/>
    <mergeCell ref="T387:U387"/>
    <mergeCell ref="V387:W387"/>
    <mergeCell ref="X387:Y387"/>
    <mergeCell ref="Z387:AA387"/>
    <mergeCell ref="E388:F388"/>
    <mergeCell ref="G388:H388"/>
    <mergeCell ref="I388:J388"/>
    <mergeCell ref="K388:L388"/>
    <mergeCell ref="M388:N388"/>
    <mergeCell ref="F387:G387"/>
    <mergeCell ref="H387:I387"/>
    <mergeCell ref="J387:K387"/>
    <mergeCell ref="L387:M387"/>
    <mergeCell ref="N387:O387"/>
    <mergeCell ref="P387:Q387"/>
    <mergeCell ref="O394:P394"/>
    <mergeCell ref="Q394:R394"/>
    <mergeCell ref="S394:T394"/>
    <mergeCell ref="U394:V394"/>
    <mergeCell ref="W394:X394"/>
    <mergeCell ref="Y394:Z394"/>
    <mergeCell ref="R393:S393"/>
    <mergeCell ref="T393:U393"/>
    <mergeCell ref="V393:W393"/>
    <mergeCell ref="X393:Y393"/>
    <mergeCell ref="Z393:AA393"/>
    <mergeCell ref="E394:F394"/>
    <mergeCell ref="G394:H394"/>
    <mergeCell ref="I394:J394"/>
    <mergeCell ref="K394:L394"/>
    <mergeCell ref="M394:N394"/>
    <mergeCell ref="F393:G393"/>
    <mergeCell ref="H393:I393"/>
    <mergeCell ref="J393:K393"/>
    <mergeCell ref="L393:M393"/>
    <mergeCell ref="N393:O393"/>
    <mergeCell ref="P393:Q393"/>
    <mergeCell ref="O392:P392"/>
    <mergeCell ref="Q392:R392"/>
    <mergeCell ref="S392:T392"/>
    <mergeCell ref="U392:V392"/>
    <mergeCell ref="W392:X392"/>
    <mergeCell ref="Y392:Z392"/>
    <mergeCell ref="R391:S391"/>
    <mergeCell ref="T391:U391"/>
    <mergeCell ref="V391:W391"/>
    <mergeCell ref="X391:Y391"/>
    <mergeCell ref="Z391:AA391"/>
    <mergeCell ref="E392:F392"/>
    <mergeCell ref="G392:H392"/>
    <mergeCell ref="I392:J392"/>
    <mergeCell ref="K392:L392"/>
    <mergeCell ref="M392:N392"/>
    <mergeCell ref="F391:G391"/>
    <mergeCell ref="H391:I391"/>
    <mergeCell ref="J391:K391"/>
    <mergeCell ref="L391:M391"/>
    <mergeCell ref="N391:O391"/>
    <mergeCell ref="P391:Q391"/>
    <mergeCell ref="O398:P398"/>
    <mergeCell ref="Q398:R398"/>
    <mergeCell ref="S398:T398"/>
    <mergeCell ref="U398:V398"/>
    <mergeCell ref="W398:X398"/>
    <mergeCell ref="Y398:Z398"/>
    <mergeCell ref="R397:S397"/>
    <mergeCell ref="T397:U397"/>
    <mergeCell ref="V397:W397"/>
    <mergeCell ref="X397:Y397"/>
    <mergeCell ref="Z397:AA397"/>
    <mergeCell ref="E398:F398"/>
    <mergeCell ref="G398:H398"/>
    <mergeCell ref="I398:J398"/>
    <mergeCell ref="K398:L398"/>
    <mergeCell ref="M398:N398"/>
    <mergeCell ref="F397:G397"/>
    <mergeCell ref="H397:I397"/>
    <mergeCell ref="J397:K397"/>
    <mergeCell ref="L397:M397"/>
    <mergeCell ref="N397:O397"/>
    <mergeCell ref="P397:Q397"/>
    <mergeCell ref="O396:P396"/>
    <mergeCell ref="Q396:R396"/>
    <mergeCell ref="S396:T396"/>
    <mergeCell ref="U396:V396"/>
    <mergeCell ref="W396:X396"/>
    <mergeCell ref="Y396:Z396"/>
    <mergeCell ref="R395:S395"/>
    <mergeCell ref="T395:U395"/>
    <mergeCell ref="V395:W395"/>
    <mergeCell ref="X395:Y395"/>
    <mergeCell ref="Z395:AA395"/>
    <mergeCell ref="E396:F396"/>
    <mergeCell ref="G396:H396"/>
    <mergeCell ref="I396:J396"/>
    <mergeCell ref="K396:L396"/>
    <mergeCell ref="M396:N396"/>
    <mergeCell ref="F395:G395"/>
    <mergeCell ref="H395:I395"/>
    <mergeCell ref="J395:K395"/>
    <mergeCell ref="L395:M395"/>
    <mergeCell ref="N395:O395"/>
    <mergeCell ref="P395:Q395"/>
    <mergeCell ref="O402:P402"/>
    <mergeCell ref="Q402:R402"/>
    <mergeCell ref="S402:T402"/>
    <mergeCell ref="U402:V402"/>
    <mergeCell ref="W402:X402"/>
    <mergeCell ref="Y402:Z402"/>
    <mergeCell ref="R401:S401"/>
    <mergeCell ref="T401:U401"/>
    <mergeCell ref="V401:W401"/>
    <mergeCell ref="X401:Y401"/>
    <mergeCell ref="Z401:AA401"/>
    <mergeCell ref="E402:F402"/>
    <mergeCell ref="G402:H402"/>
    <mergeCell ref="I402:J402"/>
    <mergeCell ref="K402:L402"/>
    <mergeCell ref="M402:N402"/>
    <mergeCell ref="F401:G401"/>
    <mergeCell ref="H401:I401"/>
    <mergeCell ref="J401:K401"/>
    <mergeCell ref="L401:M401"/>
    <mergeCell ref="N401:O401"/>
    <mergeCell ref="P401:Q401"/>
    <mergeCell ref="O400:P400"/>
    <mergeCell ref="Q400:R400"/>
    <mergeCell ref="S400:T400"/>
    <mergeCell ref="U400:V400"/>
    <mergeCell ref="W400:X400"/>
    <mergeCell ref="Y400:Z400"/>
    <mergeCell ref="R399:S399"/>
    <mergeCell ref="T399:U399"/>
    <mergeCell ref="V399:W399"/>
    <mergeCell ref="X399:Y399"/>
    <mergeCell ref="Z399:AA399"/>
    <mergeCell ref="E400:F400"/>
    <mergeCell ref="G400:H400"/>
    <mergeCell ref="I400:J400"/>
    <mergeCell ref="K400:L400"/>
    <mergeCell ref="M400:N400"/>
    <mergeCell ref="F399:G399"/>
    <mergeCell ref="H399:I399"/>
    <mergeCell ref="J399:K399"/>
    <mergeCell ref="L399:M399"/>
    <mergeCell ref="N399:O399"/>
    <mergeCell ref="P399:Q399"/>
    <mergeCell ref="O406:P406"/>
    <mergeCell ref="Q406:R406"/>
    <mergeCell ref="S406:T406"/>
    <mergeCell ref="U406:V406"/>
    <mergeCell ref="W406:X406"/>
    <mergeCell ref="Y406:Z406"/>
    <mergeCell ref="R405:S405"/>
    <mergeCell ref="T405:U405"/>
    <mergeCell ref="V405:W405"/>
    <mergeCell ref="X405:Y405"/>
    <mergeCell ref="Z405:AA405"/>
    <mergeCell ref="E406:F406"/>
    <mergeCell ref="G406:H406"/>
    <mergeCell ref="I406:J406"/>
    <mergeCell ref="K406:L406"/>
    <mergeCell ref="M406:N406"/>
    <mergeCell ref="F405:G405"/>
    <mergeCell ref="H405:I405"/>
    <mergeCell ref="J405:K405"/>
    <mergeCell ref="L405:M405"/>
    <mergeCell ref="N405:O405"/>
    <mergeCell ref="P405:Q405"/>
    <mergeCell ref="O404:P404"/>
    <mergeCell ref="Q404:R404"/>
    <mergeCell ref="S404:T404"/>
    <mergeCell ref="U404:V404"/>
    <mergeCell ref="W404:X404"/>
    <mergeCell ref="Y404:Z404"/>
    <mergeCell ref="R403:S403"/>
    <mergeCell ref="T403:U403"/>
    <mergeCell ref="V403:W403"/>
    <mergeCell ref="X403:Y403"/>
    <mergeCell ref="Z403:AA403"/>
    <mergeCell ref="E404:F404"/>
    <mergeCell ref="G404:H404"/>
    <mergeCell ref="I404:J404"/>
    <mergeCell ref="K404:L404"/>
    <mergeCell ref="M404:N404"/>
    <mergeCell ref="F403:G403"/>
    <mergeCell ref="H403:I403"/>
    <mergeCell ref="J403:K403"/>
    <mergeCell ref="L403:M403"/>
    <mergeCell ref="N403:O403"/>
    <mergeCell ref="P403:Q403"/>
    <mergeCell ref="O410:P410"/>
    <mergeCell ref="Q410:R410"/>
    <mergeCell ref="S410:T410"/>
    <mergeCell ref="U410:V410"/>
    <mergeCell ref="W410:X410"/>
    <mergeCell ref="Y410:Z410"/>
    <mergeCell ref="R409:S409"/>
    <mergeCell ref="T409:U409"/>
    <mergeCell ref="V409:W409"/>
    <mergeCell ref="X409:Y409"/>
    <mergeCell ref="Z409:AA409"/>
    <mergeCell ref="E410:F410"/>
    <mergeCell ref="G410:H410"/>
    <mergeCell ref="I410:J410"/>
    <mergeCell ref="K410:L410"/>
    <mergeCell ref="M410:N410"/>
    <mergeCell ref="F409:G409"/>
    <mergeCell ref="H409:I409"/>
    <mergeCell ref="J409:K409"/>
    <mergeCell ref="L409:M409"/>
    <mergeCell ref="N409:O409"/>
    <mergeCell ref="P409:Q409"/>
    <mergeCell ref="O408:P408"/>
    <mergeCell ref="Q408:R408"/>
    <mergeCell ref="S408:T408"/>
    <mergeCell ref="U408:V408"/>
    <mergeCell ref="W408:X408"/>
    <mergeCell ref="Y408:Z408"/>
    <mergeCell ref="R407:S407"/>
    <mergeCell ref="T407:U407"/>
    <mergeCell ref="V407:W407"/>
    <mergeCell ref="X407:Y407"/>
    <mergeCell ref="Z407:AA407"/>
    <mergeCell ref="E408:F408"/>
    <mergeCell ref="G408:H408"/>
    <mergeCell ref="I408:J408"/>
    <mergeCell ref="K408:L408"/>
    <mergeCell ref="M408:N408"/>
    <mergeCell ref="F407:G407"/>
    <mergeCell ref="H407:I407"/>
    <mergeCell ref="J407:K407"/>
    <mergeCell ref="L407:M407"/>
    <mergeCell ref="N407:O407"/>
    <mergeCell ref="P407:Q407"/>
    <mergeCell ref="O414:P414"/>
    <mergeCell ref="Q414:R414"/>
    <mergeCell ref="S414:T414"/>
    <mergeCell ref="U414:V414"/>
    <mergeCell ref="W414:X414"/>
    <mergeCell ref="Y414:Z414"/>
    <mergeCell ref="R413:S413"/>
    <mergeCell ref="T413:U413"/>
    <mergeCell ref="V413:W413"/>
    <mergeCell ref="X413:Y413"/>
    <mergeCell ref="Z413:AA413"/>
    <mergeCell ref="E414:F414"/>
    <mergeCell ref="G414:H414"/>
    <mergeCell ref="I414:J414"/>
    <mergeCell ref="K414:L414"/>
    <mergeCell ref="M414:N414"/>
    <mergeCell ref="F413:G413"/>
    <mergeCell ref="H413:I413"/>
    <mergeCell ref="J413:K413"/>
    <mergeCell ref="L413:M413"/>
    <mergeCell ref="N413:O413"/>
    <mergeCell ref="P413:Q413"/>
    <mergeCell ref="O412:P412"/>
    <mergeCell ref="Q412:R412"/>
    <mergeCell ref="S412:T412"/>
    <mergeCell ref="U412:V412"/>
    <mergeCell ref="W412:X412"/>
    <mergeCell ref="Y412:Z412"/>
    <mergeCell ref="R411:S411"/>
    <mergeCell ref="T411:U411"/>
    <mergeCell ref="V411:W411"/>
    <mergeCell ref="X411:Y411"/>
    <mergeCell ref="Z411:AA411"/>
    <mergeCell ref="E412:F412"/>
    <mergeCell ref="G412:H412"/>
    <mergeCell ref="I412:J412"/>
    <mergeCell ref="K412:L412"/>
    <mergeCell ref="M412:N412"/>
    <mergeCell ref="F411:G411"/>
    <mergeCell ref="H411:I411"/>
    <mergeCell ref="J411:K411"/>
    <mergeCell ref="L411:M411"/>
    <mergeCell ref="N411:O411"/>
    <mergeCell ref="P411:Q411"/>
    <mergeCell ref="O418:P418"/>
    <mergeCell ref="Q418:R418"/>
    <mergeCell ref="S418:T418"/>
    <mergeCell ref="U418:V418"/>
    <mergeCell ref="W418:X418"/>
    <mergeCell ref="Y418:Z418"/>
    <mergeCell ref="R417:S417"/>
    <mergeCell ref="T417:U417"/>
    <mergeCell ref="V417:W417"/>
    <mergeCell ref="X417:Y417"/>
    <mergeCell ref="Z417:AA417"/>
    <mergeCell ref="E418:F418"/>
    <mergeCell ref="G418:H418"/>
    <mergeCell ref="I418:J418"/>
    <mergeCell ref="K418:L418"/>
    <mergeCell ref="M418:N418"/>
    <mergeCell ref="F417:G417"/>
    <mergeCell ref="H417:I417"/>
    <mergeCell ref="J417:K417"/>
    <mergeCell ref="L417:M417"/>
    <mergeCell ref="N417:O417"/>
    <mergeCell ref="P417:Q417"/>
    <mergeCell ref="O416:P416"/>
    <mergeCell ref="Q416:R416"/>
    <mergeCell ref="S416:T416"/>
    <mergeCell ref="U416:V416"/>
    <mergeCell ref="W416:X416"/>
    <mergeCell ref="Y416:Z416"/>
    <mergeCell ref="R415:S415"/>
    <mergeCell ref="T415:U415"/>
    <mergeCell ref="V415:W415"/>
    <mergeCell ref="X415:Y415"/>
    <mergeCell ref="Z415:AA415"/>
    <mergeCell ref="E416:F416"/>
    <mergeCell ref="G416:H416"/>
    <mergeCell ref="I416:J416"/>
    <mergeCell ref="K416:L416"/>
    <mergeCell ref="M416:N416"/>
    <mergeCell ref="F415:G415"/>
    <mergeCell ref="H415:I415"/>
    <mergeCell ref="J415:K415"/>
    <mergeCell ref="L415:M415"/>
    <mergeCell ref="N415:O415"/>
    <mergeCell ref="P415:Q415"/>
    <mergeCell ref="O422:P422"/>
    <mergeCell ref="Q422:R422"/>
    <mergeCell ref="S422:T422"/>
    <mergeCell ref="U422:V422"/>
    <mergeCell ref="W422:X422"/>
    <mergeCell ref="Y422:Z422"/>
    <mergeCell ref="R421:S421"/>
    <mergeCell ref="T421:U421"/>
    <mergeCell ref="V421:W421"/>
    <mergeCell ref="X421:Y421"/>
    <mergeCell ref="Z421:AA421"/>
    <mergeCell ref="E422:F422"/>
    <mergeCell ref="G422:H422"/>
    <mergeCell ref="I422:J422"/>
    <mergeCell ref="K422:L422"/>
    <mergeCell ref="M422:N422"/>
    <mergeCell ref="F421:G421"/>
    <mergeCell ref="H421:I421"/>
    <mergeCell ref="J421:K421"/>
    <mergeCell ref="L421:M421"/>
    <mergeCell ref="N421:O421"/>
    <mergeCell ref="P421:Q421"/>
    <mergeCell ref="O420:P420"/>
    <mergeCell ref="Q420:R420"/>
    <mergeCell ref="S420:T420"/>
    <mergeCell ref="U420:V420"/>
    <mergeCell ref="W420:X420"/>
    <mergeCell ref="Y420:Z420"/>
    <mergeCell ref="R419:S419"/>
    <mergeCell ref="T419:U419"/>
    <mergeCell ref="V419:W419"/>
    <mergeCell ref="X419:Y419"/>
    <mergeCell ref="Z419:AA419"/>
    <mergeCell ref="E420:F420"/>
    <mergeCell ref="G420:H420"/>
    <mergeCell ref="I420:J420"/>
    <mergeCell ref="K420:L420"/>
    <mergeCell ref="M420:N420"/>
    <mergeCell ref="F419:G419"/>
    <mergeCell ref="H419:I419"/>
    <mergeCell ref="J419:K419"/>
    <mergeCell ref="L419:M419"/>
    <mergeCell ref="N419:O419"/>
    <mergeCell ref="P419:Q419"/>
    <mergeCell ref="O426:P426"/>
    <mergeCell ref="Q426:R426"/>
    <mergeCell ref="S426:T426"/>
    <mergeCell ref="U426:V426"/>
    <mergeCell ref="W426:X426"/>
    <mergeCell ref="Y426:Z426"/>
    <mergeCell ref="R425:S425"/>
    <mergeCell ref="T425:U425"/>
    <mergeCell ref="V425:W425"/>
    <mergeCell ref="X425:Y425"/>
    <mergeCell ref="Z425:AA425"/>
    <mergeCell ref="E426:F426"/>
    <mergeCell ref="G426:H426"/>
    <mergeCell ref="I426:J426"/>
    <mergeCell ref="K426:L426"/>
    <mergeCell ref="M426:N426"/>
    <mergeCell ref="F425:G425"/>
    <mergeCell ref="H425:I425"/>
    <mergeCell ref="J425:K425"/>
    <mergeCell ref="L425:M425"/>
    <mergeCell ref="N425:O425"/>
    <mergeCell ref="P425:Q425"/>
    <mergeCell ref="O424:P424"/>
    <mergeCell ref="Q424:R424"/>
    <mergeCell ref="S424:T424"/>
    <mergeCell ref="U424:V424"/>
    <mergeCell ref="W424:X424"/>
    <mergeCell ref="Y424:Z424"/>
    <mergeCell ref="R423:S423"/>
    <mergeCell ref="T423:U423"/>
    <mergeCell ref="V423:W423"/>
    <mergeCell ref="X423:Y423"/>
    <mergeCell ref="Z423:AA423"/>
    <mergeCell ref="E424:F424"/>
    <mergeCell ref="G424:H424"/>
    <mergeCell ref="I424:J424"/>
    <mergeCell ref="K424:L424"/>
    <mergeCell ref="M424:N424"/>
    <mergeCell ref="F423:G423"/>
    <mergeCell ref="H423:I423"/>
    <mergeCell ref="J423:K423"/>
    <mergeCell ref="L423:M423"/>
    <mergeCell ref="N423:O423"/>
    <mergeCell ref="P423:Q423"/>
    <mergeCell ref="O430:P430"/>
    <mergeCell ref="Q430:R430"/>
    <mergeCell ref="S430:T430"/>
    <mergeCell ref="U430:V430"/>
    <mergeCell ref="W430:X430"/>
    <mergeCell ref="Y430:Z430"/>
    <mergeCell ref="R429:S429"/>
    <mergeCell ref="T429:U429"/>
    <mergeCell ref="V429:W429"/>
    <mergeCell ref="X429:Y429"/>
    <mergeCell ref="Z429:AA429"/>
    <mergeCell ref="E430:F430"/>
    <mergeCell ref="G430:H430"/>
    <mergeCell ref="I430:J430"/>
    <mergeCell ref="K430:L430"/>
    <mergeCell ref="M430:N430"/>
    <mergeCell ref="F429:G429"/>
    <mergeCell ref="H429:I429"/>
    <mergeCell ref="J429:K429"/>
    <mergeCell ref="L429:M429"/>
    <mergeCell ref="N429:O429"/>
    <mergeCell ref="P429:Q429"/>
    <mergeCell ref="O428:P428"/>
    <mergeCell ref="Q428:R428"/>
    <mergeCell ref="S428:T428"/>
    <mergeCell ref="U428:V428"/>
    <mergeCell ref="W428:X428"/>
    <mergeCell ref="Y428:Z428"/>
    <mergeCell ref="R427:S427"/>
    <mergeCell ref="T427:U427"/>
    <mergeCell ref="V427:W427"/>
    <mergeCell ref="X427:Y427"/>
    <mergeCell ref="Z427:AA427"/>
    <mergeCell ref="E428:F428"/>
    <mergeCell ref="G428:H428"/>
    <mergeCell ref="I428:J428"/>
    <mergeCell ref="K428:L428"/>
    <mergeCell ref="M428:N428"/>
    <mergeCell ref="F427:G427"/>
    <mergeCell ref="H427:I427"/>
    <mergeCell ref="J427:K427"/>
    <mergeCell ref="L427:M427"/>
    <mergeCell ref="N427:O427"/>
    <mergeCell ref="P427:Q427"/>
    <mergeCell ref="O434:P434"/>
    <mergeCell ref="Q434:R434"/>
    <mergeCell ref="S434:T434"/>
    <mergeCell ref="U434:V434"/>
    <mergeCell ref="W434:X434"/>
    <mergeCell ref="Y434:Z434"/>
    <mergeCell ref="R433:S433"/>
    <mergeCell ref="T433:U433"/>
    <mergeCell ref="V433:W433"/>
    <mergeCell ref="X433:Y433"/>
    <mergeCell ref="Z433:AA433"/>
    <mergeCell ref="E434:F434"/>
    <mergeCell ref="G434:H434"/>
    <mergeCell ref="I434:J434"/>
    <mergeCell ref="K434:L434"/>
    <mergeCell ref="M434:N434"/>
    <mergeCell ref="F433:G433"/>
    <mergeCell ref="H433:I433"/>
    <mergeCell ref="J433:K433"/>
    <mergeCell ref="L433:M433"/>
    <mergeCell ref="N433:O433"/>
    <mergeCell ref="P433:Q433"/>
    <mergeCell ref="O432:P432"/>
    <mergeCell ref="Q432:R432"/>
    <mergeCell ref="S432:T432"/>
    <mergeCell ref="U432:V432"/>
    <mergeCell ref="W432:X432"/>
    <mergeCell ref="Y432:Z432"/>
    <mergeCell ref="R431:S431"/>
    <mergeCell ref="T431:U431"/>
    <mergeCell ref="V431:W431"/>
    <mergeCell ref="X431:Y431"/>
    <mergeCell ref="Z431:AA431"/>
    <mergeCell ref="E432:F432"/>
    <mergeCell ref="G432:H432"/>
    <mergeCell ref="I432:J432"/>
    <mergeCell ref="K432:L432"/>
    <mergeCell ref="M432:N432"/>
    <mergeCell ref="F431:G431"/>
    <mergeCell ref="H431:I431"/>
    <mergeCell ref="J431:K431"/>
    <mergeCell ref="L431:M431"/>
    <mergeCell ref="N431:O431"/>
    <mergeCell ref="P431:Q431"/>
    <mergeCell ref="O438:P438"/>
    <mergeCell ref="Q438:R438"/>
    <mergeCell ref="S438:T438"/>
    <mergeCell ref="U438:V438"/>
    <mergeCell ref="W438:X438"/>
    <mergeCell ref="Y438:Z438"/>
    <mergeCell ref="R437:S437"/>
    <mergeCell ref="T437:U437"/>
    <mergeCell ref="V437:W437"/>
    <mergeCell ref="X437:Y437"/>
    <mergeCell ref="Z437:AA437"/>
    <mergeCell ref="E438:F438"/>
    <mergeCell ref="G438:H438"/>
    <mergeCell ref="I438:J438"/>
    <mergeCell ref="K438:L438"/>
    <mergeCell ref="M438:N438"/>
    <mergeCell ref="F437:G437"/>
    <mergeCell ref="H437:I437"/>
    <mergeCell ref="J437:K437"/>
    <mergeCell ref="L437:M437"/>
    <mergeCell ref="N437:O437"/>
    <mergeCell ref="P437:Q437"/>
    <mergeCell ref="O436:P436"/>
    <mergeCell ref="Q436:R436"/>
    <mergeCell ref="S436:T436"/>
    <mergeCell ref="U436:V436"/>
    <mergeCell ref="W436:X436"/>
    <mergeCell ref="Y436:Z436"/>
    <mergeCell ref="R435:S435"/>
    <mergeCell ref="T435:U435"/>
    <mergeCell ref="V435:W435"/>
    <mergeCell ref="X435:Y435"/>
    <mergeCell ref="Z435:AA435"/>
    <mergeCell ref="E436:F436"/>
    <mergeCell ref="G436:H436"/>
    <mergeCell ref="I436:J436"/>
    <mergeCell ref="K436:L436"/>
    <mergeCell ref="M436:N436"/>
    <mergeCell ref="F435:G435"/>
    <mergeCell ref="H435:I435"/>
    <mergeCell ref="J435:K435"/>
    <mergeCell ref="L435:M435"/>
    <mergeCell ref="N435:O435"/>
    <mergeCell ref="P435:Q435"/>
    <mergeCell ref="O442:P442"/>
    <mergeCell ref="Q442:R442"/>
    <mergeCell ref="S442:T442"/>
    <mergeCell ref="U442:V442"/>
    <mergeCell ref="W442:X442"/>
    <mergeCell ref="Y442:Z442"/>
    <mergeCell ref="R441:S441"/>
    <mergeCell ref="T441:U441"/>
    <mergeCell ref="V441:W441"/>
    <mergeCell ref="X441:Y441"/>
    <mergeCell ref="Z441:AA441"/>
    <mergeCell ref="E442:F442"/>
    <mergeCell ref="G442:H442"/>
    <mergeCell ref="I442:J442"/>
    <mergeCell ref="K442:L442"/>
    <mergeCell ref="M442:N442"/>
    <mergeCell ref="F441:G441"/>
    <mergeCell ref="H441:I441"/>
    <mergeCell ref="J441:K441"/>
    <mergeCell ref="L441:M441"/>
    <mergeCell ref="N441:O441"/>
    <mergeCell ref="P441:Q441"/>
    <mergeCell ref="O440:P440"/>
    <mergeCell ref="Q440:R440"/>
    <mergeCell ref="S440:T440"/>
    <mergeCell ref="U440:V440"/>
    <mergeCell ref="W440:X440"/>
    <mergeCell ref="Y440:Z440"/>
    <mergeCell ref="R439:S439"/>
    <mergeCell ref="T439:U439"/>
    <mergeCell ref="V439:W439"/>
    <mergeCell ref="X439:Y439"/>
    <mergeCell ref="Z439:AA439"/>
    <mergeCell ref="E440:F440"/>
    <mergeCell ref="G440:H440"/>
    <mergeCell ref="I440:J440"/>
    <mergeCell ref="K440:L440"/>
    <mergeCell ref="M440:N440"/>
    <mergeCell ref="F439:G439"/>
    <mergeCell ref="H439:I439"/>
    <mergeCell ref="J439:K439"/>
    <mergeCell ref="L439:M439"/>
    <mergeCell ref="N439:O439"/>
    <mergeCell ref="P439:Q439"/>
    <mergeCell ref="O446:P446"/>
    <mergeCell ref="Q446:R446"/>
    <mergeCell ref="S446:T446"/>
    <mergeCell ref="U446:V446"/>
    <mergeCell ref="W446:X446"/>
    <mergeCell ref="Y446:Z446"/>
    <mergeCell ref="R445:S445"/>
    <mergeCell ref="T445:U445"/>
    <mergeCell ref="V445:W445"/>
    <mergeCell ref="X445:Y445"/>
    <mergeCell ref="Z445:AA445"/>
    <mergeCell ref="E446:F446"/>
    <mergeCell ref="G446:H446"/>
    <mergeCell ref="I446:J446"/>
    <mergeCell ref="K446:L446"/>
    <mergeCell ref="M446:N446"/>
    <mergeCell ref="F445:G445"/>
    <mergeCell ref="H445:I445"/>
    <mergeCell ref="J445:K445"/>
    <mergeCell ref="L445:M445"/>
    <mergeCell ref="N445:O445"/>
    <mergeCell ref="P445:Q445"/>
    <mergeCell ref="O444:P444"/>
    <mergeCell ref="Q444:R444"/>
    <mergeCell ref="S444:T444"/>
    <mergeCell ref="U444:V444"/>
    <mergeCell ref="W444:X444"/>
    <mergeCell ref="Y444:Z444"/>
    <mergeCell ref="R443:S443"/>
    <mergeCell ref="T443:U443"/>
    <mergeCell ref="V443:W443"/>
    <mergeCell ref="X443:Y443"/>
    <mergeCell ref="Z443:AA443"/>
    <mergeCell ref="E444:F444"/>
    <mergeCell ref="G444:H444"/>
    <mergeCell ref="I444:J444"/>
    <mergeCell ref="K444:L444"/>
    <mergeCell ref="M444:N444"/>
    <mergeCell ref="F443:G443"/>
    <mergeCell ref="H443:I443"/>
    <mergeCell ref="J443:K443"/>
    <mergeCell ref="L443:M443"/>
    <mergeCell ref="N443:O443"/>
    <mergeCell ref="P443:Q443"/>
    <mergeCell ref="O450:P450"/>
    <mergeCell ref="Q450:R450"/>
    <mergeCell ref="S450:T450"/>
    <mergeCell ref="U450:V450"/>
    <mergeCell ref="W450:X450"/>
    <mergeCell ref="Y450:Z450"/>
    <mergeCell ref="R449:S449"/>
    <mergeCell ref="T449:U449"/>
    <mergeCell ref="V449:W449"/>
    <mergeCell ref="X449:Y449"/>
    <mergeCell ref="Z449:AA449"/>
    <mergeCell ref="E450:F450"/>
    <mergeCell ref="G450:H450"/>
    <mergeCell ref="I450:J450"/>
    <mergeCell ref="K450:L450"/>
    <mergeCell ref="M450:N450"/>
    <mergeCell ref="F449:G449"/>
    <mergeCell ref="H449:I449"/>
    <mergeCell ref="J449:K449"/>
    <mergeCell ref="L449:M449"/>
    <mergeCell ref="N449:O449"/>
    <mergeCell ref="P449:Q449"/>
    <mergeCell ref="O448:P448"/>
    <mergeCell ref="Q448:R448"/>
    <mergeCell ref="S448:T448"/>
    <mergeCell ref="U448:V448"/>
    <mergeCell ref="W448:X448"/>
    <mergeCell ref="Y448:Z448"/>
    <mergeCell ref="R447:S447"/>
    <mergeCell ref="T447:U447"/>
    <mergeCell ref="V447:W447"/>
    <mergeCell ref="X447:Y447"/>
    <mergeCell ref="Z447:AA447"/>
    <mergeCell ref="E448:F448"/>
    <mergeCell ref="G448:H448"/>
    <mergeCell ref="I448:J448"/>
    <mergeCell ref="K448:L448"/>
    <mergeCell ref="M448:N448"/>
    <mergeCell ref="F447:G447"/>
    <mergeCell ref="H447:I447"/>
    <mergeCell ref="J447:K447"/>
    <mergeCell ref="L447:M447"/>
    <mergeCell ref="N447:O447"/>
    <mergeCell ref="P447:Q447"/>
    <mergeCell ref="O454:P454"/>
    <mergeCell ref="Q454:R454"/>
    <mergeCell ref="S454:T454"/>
    <mergeCell ref="U454:V454"/>
    <mergeCell ref="W454:X454"/>
    <mergeCell ref="Y454:Z454"/>
    <mergeCell ref="R453:S453"/>
    <mergeCell ref="T453:U453"/>
    <mergeCell ref="V453:W453"/>
    <mergeCell ref="X453:Y453"/>
    <mergeCell ref="Z453:AA453"/>
    <mergeCell ref="E454:F454"/>
    <mergeCell ref="G454:H454"/>
    <mergeCell ref="I454:J454"/>
    <mergeCell ref="K454:L454"/>
    <mergeCell ref="M454:N454"/>
    <mergeCell ref="F453:G453"/>
    <mergeCell ref="H453:I453"/>
    <mergeCell ref="J453:K453"/>
    <mergeCell ref="L453:M453"/>
    <mergeCell ref="N453:O453"/>
    <mergeCell ref="P453:Q453"/>
    <mergeCell ref="O452:P452"/>
    <mergeCell ref="Q452:R452"/>
    <mergeCell ref="S452:T452"/>
    <mergeCell ref="U452:V452"/>
    <mergeCell ref="W452:X452"/>
    <mergeCell ref="Y452:Z452"/>
    <mergeCell ref="R451:S451"/>
    <mergeCell ref="T451:U451"/>
    <mergeCell ref="V451:W451"/>
    <mergeCell ref="X451:Y451"/>
    <mergeCell ref="Z451:AA451"/>
    <mergeCell ref="E452:F452"/>
    <mergeCell ref="G452:H452"/>
    <mergeCell ref="I452:J452"/>
    <mergeCell ref="K452:L452"/>
    <mergeCell ref="M452:N452"/>
    <mergeCell ref="F451:G451"/>
    <mergeCell ref="H451:I451"/>
    <mergeCell ref="J451:K451"/>
    <mergeCell ref="L451:M451"/>
    <mergeCell ref="N451:O451"/>
    <mergeCell ref="P451:Q451"/>
    <mergeCell ref="O458:P458"/>
    <mergeCell ref="Q458:R458"/>
    <mergeCell ref="S458:T458"/>
    <mergeCell ref="U458:V458"/>
    <mergeCell ref="W458:X458"/>
    <mergeCell ref="Y458:Z458"/>
    <mergeCell ref="R457:S457"/>
    <mergeCell ref="T457:U457"/>
    <mergeCell ref="V457:W457"/>
    <mergeCell ref="X457:Y457"/>
    <mergeCell ref="Z457:AA457"/>
    <mergeCell ref="E458:F458"/>
    <mergeCell ref="G458:H458"/>
    <mergeCell ref="I458:J458"/>
    <mergeCell ref="K458:L458"/>
    <mergeCell ref="M458:N458"/>
    <mergeCell ref="F457:G457"/>
    <mergeCell ref="H457:I457"/>
    <mergeCell ref="J457:K457"/>
    <mergeCell ref="L457:M457"/>
    <mergeCell ref="N457:O457"/>
    <mergeCell ref="P457:Q457"/>
    <mergeCell ref="O456:P456"/>
    <mergeCell ref="Q456:R456"/>
    <mergeCell ref="S456:T456"/>
    <mergeCell ref="U456:V456"/>
    <mergeCell ref="W456:X456"/>
    <mergeCell ref="Y456:Z456"/>
    <mergeCell ref="R455:S455"/>
    <mergeCell ref="T455:U455"/>
    <mergeCell ref="V455:W455"/>
    <mergeCell ref="X455:Y455"/>
    <mergeCell ref="Z455:AA455"/>
    <mergeCell ref="E456:F456"/>
    <mergeCell ref="G456:H456"/>
    <mergeCell ref="I456:J456"/>
    <mergeCell ref="K456:L456"/>
    <mergeCell ref="M456:N456"/>
    <mergeCell ref="F455:G455"/>
    <mergeCell ref="H455:I455"/>
    <mergeCell ref="J455:K455"/>
    <mergeCell ref="L455:M455"/>
    <mergeCell ref="N455:O455"/>
    <mergeCell ref="P455:Q455"/>
    <mergeCell ref="O462:P462"/>
    <mergeCell ref="Q462:R462"/>
    <mergeCell ref="S462:T462"/>
    <mergeCell ref="U462:V462"/>
    <mergeCell ref="W462:X462"/>
    <mergeCell ref="Y462:Z462"/>
    <mergeCell ref="R461:S461"/>
    <mergeCell ref="T461:U461"/>
    <mergeCell ref="V461:W461"/>
    <mergeCell ref="X461:Y461"/>
    <mergeCell ref="Z461:AA461"/>
    <mergeCell ref="E462:F462"/>
    <mergeCell ref="G462:H462"/>
    <mergeCell ref="I462:J462"/>
    <mergeCell ref="K462:L462"/>
    <mergeCell ref="M462:N462"/>
    <mergeCell ref="F461:G461"/>
    <mergeCell ref="H461:I461"/>
    <mergeCell ref="J461:K461"/>
    <mergeCell ref="L461:M461"/>
    <mergeCell ref="N461:O461"/>
    <mergeCell ref="P461:Q461"/>
    <mergeCell ref="O460:P460"/>
    <mergeCell ref="Q460:R460"/>
    <mergeCell ref="S460:T460"/>
    <mergeCell ref="U460:V460"/>
    <mergeCell ref="W460:X460"/>
    <mergeCell ref="Y460:Z460"/>
    <mergeCell ref="R459:S459"/>
    <mergeCell ref="T459:U459"/>
    <mergeCell ref="V459:W459"/>
    <mergeCell ref="X459:Y459"/>
    <mergeCell ref="Z459:AA459"/>
    <mergeCell ref="E460:F460"/>
    <mergeCell ref="G460:H460"/>
    <mergeCell ref="I460:J460"/>
    <mergeCell ref="K460:L460"/>
    <mergeCell ref="M460:N460"/>
    <mergeCell ref="F459:G459"/>
    <mergeCell ref="H459:I459"/>
    <mergeCell ref="J459:K459"/>
    <mergeCell ref="L459:M459"/>
    <mergeCell ref="N459:O459"/>
    <mergeCell ref="P459:Q459"/>
    <mergeCell ref="O466:P466"/>
    <mergeCell ref="Q466:R466"/>
    <mergeCell ref="S466:T466"/>
    <mergeCell ref="U466:V466"/>
    <mergeCell ref="W466:X466"/>
    <mergeCell ref="Y466:Z466"/>
    <mergeCell ref="R465:S465"/>
    <mergeCell ref="T465:U465"/>
    <mergeCell ref="V465:W465"/>
    <mergeCell ref="X465:Y465"/>
    <mergeCell ref="Z465:AA465"/>
    <mergeCell ref="E466:F466"/>
    <mergeCell ref="G466:H466"/>
    <mergeCell ref="I466:J466"/>
    <mergeCell ref="K466:L466"/>
    <mergeCell ref="M466:N466"/>
    <mergeCell ref="F465:G465"/>
    <mergeCell ref="H465:I465"/>
    <mergeCell ref="J465:K465"/>
    <mergeCell ref="L465:M465"/>
    <mergeCell ref="N465:O465"/>
    <mergeCell ref="P465:Q465"/>
    <mergeCell ref="O464:P464"/>
    <mergeCell ref="Q464:R464"/>
    <mergeCell ref="S464:T464"/>
    <mergeCell ref="U464:V464"/>
    <mergeCell ref="W464:X464"/>
    <mergeCell ref="Y464:Z464"/>
    <mergeCell ref="R463:S463"/>
    <mergeCell ref="T463:U463"/>
    <mergeCell ref="V463:W463"/>
    <mergeCell ref="X463:Y463"/>
    <mergeCell ref="Z463:AA463"/>
    <mergeCell ref="E464:F464"/>
    <mergeCell ref="G464:H464"/>
    <mergeCell ref="I464:J464"/>
    <mergeCell ref="K464:L464"/>
    <mergeCell ref="M464:N464"/>
    <mergeCell ref="F463:G463"/>
    <mergeCell ref="H463:I463"/>
    <mergeCell ref="J463:K463"/>
    <mergeCell ref="L463:M463"/>
    <mergeCell ref="N463:O463"/>
    <mergeCell ref="P463:Q463"/>
    <mergeCell ref="O470:P470"/>
    <mergeCell ref="Q470:R470"/>
    <mergeCell ref="S470:T470"/>
    <mergeCell ref="U470:V470"/>
    <mergeCell ref="W470:X470"/>
    <mergeCell ref="Y470:Z470"/>
    <mergeCell ref="R469:S469"/>
    <mergeCell ref="T469:U469"/>
    <mergeCell ref="V469:W469"/>
    <mergeCell ref="X469:Y469"/>
    <mergeCell ref="Z469:AA469"/>
    <mergeCell ref="E470:F470"/>
    <mergeCell ref="G470:H470"/>
    <mergeCell ref="I470:J470"/>
    <mergeCell ref="K470:L470"/>
    <mergeCell ref="M470:N470"/>
    <mergeCell ref="F469:G469"/>
    <mergeCell ref="H469:I469"/>
    <mergeCell ref="J469:K469"/>
    <mergeCell ref="L469:M469"/>
    <mergeCell ref="N469:O469"/>
    <mergeCell ref="P469:Q469"/>
    <mergeCell ref="O468:P468"/>
    <mergeCell ref="Q468:R468"/>
    <mergeCell ref="S468:T468"/>
    <mergeCell ref="U468:V468"/>
    <mergeCell ref="W468:X468"/>
    <mergeCell ref="Y468:Z468"/>
    <mergeCell ref="R467:S467"/>
    <mergeCell ref="T467:U467"/>
    <mergeCell ref="V467:W467"/>
    <mergeCell ref="X467:Y467"/>
    <mergeCell ref="Z467:AA467"/>
    <mergeCell ref="E468:F468"/>
    <mergeCell ref="G468:H468"/>
    <mergeCell ref="I468:J468"/>
    <mergeCell ref="K468:L468"/>
    <mergeCell ref="M468:N468"/>
    <mergeCell ref="F467:G467"/>
    <mergeCell ref="H467:I467"/>
    <mergeCell ref="J467:K467"/>
    <mergeCell ref="L467:M467"/>
    <mergeCell ref="N467:O467"/>
    <mergeCell ref="P467:Q467"/>
    <mergeCell ref="O474:P474"/>
    <mergeCell ref="Q474:R474"/>
    <mergeCell ref="S474:T474"/>
    <mergeCell ref="U474:V474"/>
    <mergeCell ref="W474:X474"/>
    <mergeCell ref="Y474:Z474"/>
    <mergeCell ref="R473:S473"/>
    <mergeCell ref="T473:U473"/>
    <mergeCell ref="V473:W473"/>
    <mergeCell ref="X473:Y473"/>
    <mergeCell ref="Z473:AA473"/>
    <mergeCell ref="E474:F474"/>
    <mergeCell ref="G474:H474"/>
    <mergeCell ref="I474:J474"/>
    <mergeCell ref="K474:L474"/>
    <mergeCell ref="M474:N474"/>
    <mergeCell ref="F473:G473"/>
    <mergeCell ref="H473:I473"/>
    <mergeCell ref="J473:K473"/>
    <mergeCell ref="L473:M473"/>
    <mergeCell ref="N473:O473"/>
    <mergeCell ref="P473:Q473"/>
    <mergeCell ref="O472:P472"/>
    <mergeCell ref="Q472:R472"/>
    <mergeCell ref="S472:T472"/>
    <mergeCell ref="U472:V472"/>
    <mergeCell ref="W472:X472"/>
    <mergeCell ref="Y472:Z472"/>
    <mergeCell ref="R471:S471"/>
    <mergeCell ref="T471:U471"/>
    <mergeCell ref="V471:W471"/>
    <mergeCell ref="X471:Y471"/>
    <mergeCell ref="Z471:AA471"/>
    <mergeCell ref="E472:F472"/>
    <mergeCell ref="G472:H472"/>
    <mergeCell ref="I472:J472"/>
    <mergeCell ref="K472:L472"/>
    <mergeCell ref="M472:N472"/>
    <mergeCell ref="F471:G471"/>
    <mergeCell ref="H471:I471"/>
    <mergeCell ref="J471:K471"/>
    <mergeCell ref="L471:M471"/>
    <mergeCell ref="N471:O471"/>
    <mergeCell ref="P471:Q471"/>
    <mergeCell ref="O478:P478"/>
    <mergeCell ref="Q478:R478"/>
    <mergeCell ref="S478:T478"/>
    <mergeCell ref="U478:V478"/>
    <mergeCell ref="W478:X478"/>
    <mergeCell ref="Y478:Z478"/>
    <mergeCell ref="R477:S477"/>
    <mergeCell ref="T477:U477"/>
    <mergeCell ref="V477:W477"/>
    <mergeCell ref="X477:Y477"/>
    <mergeCell ref="Z477:AA477"/>
    <mergeCell ref="E478:F478"/>
    <mergeCell ref="G478:H478"/>
    <mergeCell ref="I478:J478"/>
    <mergeCell ref="K478:L478"/>
    <mergeCell ref="M478:N478"/>
    <mergeCell ref="F477:G477"/>
    <mergeCell ref="H477:I477"/>
    <mergeCell ref="J477:K477"/>
    <mergeCell ref="L477:M477"/>
    <mergeCell ref="N477:O477"/>
    <mergeCell ref="P477:Q477"/>
    <mergeCell ref="O476:P476"/>
    <mergeCell ref="Q476:R476"/>
    <mergeCell ref="S476:T476"/>
    <mergeCell ref="U476:V476"/>
    <mergeCell ref="W476:X476"/>
    <mergeCell ref="Y476:Z476"/>
    <mergeCell ref="R475:S475"/>
    <mergeCell ref="T475:U475"/>
    <mergeCell ref="V475:W475"/>
    <mergeCell ref="X475:Y475"/>
    <mergeCell ref="Z475:AA475"/>
    <mergeCell ref="E476:F476"/>
    <mergeCell ref="G476:H476"/>
    <mergeCell ref="I476:J476"/>
    <mergeCell ref="K476:L476"/>
    <mergeCell ref="M476:N476"/>
    <mergeCell ref="F475:G475"/>
    <mergeCell ref="H475:I475"/>
    <mergeCell ref="J475:K475"/>
    <mergeCell ref="L475:M475"/>
    <mergeCell ref="N475:O475"/>
    <mergeCell ref="P475:Q475"/>
    <mergeCell ref="O482:P482"/>
    <mergeCell ref="Q482:R482"/>
    <mergeCell ref="S482:T482"/>
    <mergeCell ref="U482:V482"/>
    <mergeCell ref="W482:X482"/>
    <mergeCell ref="Y482:Z482"/>
    <mergeCell ref="R481:S481"/>
    <mergeCell ref="T481:U481"/>
    <mergeCell ref="V481:W481"/>
    <mergeCell ref="X481:Y481"/>
    <mergeCell ref="Z481:AA481"/>
    <mergeCell ref="E482:F482"/>
    <mergeCell ref="G482:H482"/>
    <mergeCell ref="I482:J482"/>
    <mergeCell ref="K482:L482"/>
    <mergeCell ref="M482:N482"/>
    <mergeCell ref="F481:G481"/>
    <mergeCell ref="H481:I481"/>
    <mergeCell ref="J481:K481"/>
    <mergeCell ref="L481:M481"/>
    <mergeCell ref="N481:O481"/>
    <mergeCell ref="P481:Q481"/>
    <mergeCell ref="O480:P480"/>
    <mergeCell ref="Q480:R480"/>
    <mergeCell ref="S480:T480"/>
    <mergeCell ref="U480:V480"/>
    <mergeCell ref="W480:X480"/>
    <mergeCell ref="Y480:Z480"/>
    <mergeCell ref="R479:S479"/>
    <mergeCell ref="T479:U479"/>
    <mergeCell ref="V479:W479"/>
    <mergeCell ref="X479:Y479"/>
    <mergeCell ref="Z479:AA479"/>
    <mergeCell ref="E480:F480"/>
    <mergeCell ref="G480:H480"/>
    <mergeCell ref="I480:J480"/>
    <mergeCell ref="K480:L480"/>
    <mergeCell ref="M480:N480"/>
    <mergeCell ref="F479:G479"/>
    <mergeCell ref="H479:I479"/>
    <mergeCell ref="J479:K479"/>
    <mergeCell ref="L479:M479"/>
    <mergeCell ref="N479:O479"/>
    <mergeCell ref="P479:Q479"/>
    <mergeCell ref="O486:P486"/>
    <mergeCell ref="Q486:R486"/>
    <mergeCell ref="S486:T486"/>
    <mergeCell ref="U486:V486"/>
    <mergeCell ref="W486:X486"/>
    <mergeCell ref="Y486:Z486"/>
    <mergeCell ref="R485:S485"/>
    <mergeCell ref="T485:U485"/>
    <mergeCell ref="V485:W485"/>
    <mergeCell ref="X485:Y485"/>
    <mergeCell ref="Z485:AA485"/>
    <mergeCell ref="E486:F486"/>
    <mergeCell ref="G486:H486"/>
    <mergeCell ref="I486:J486"/>
    <mergeCell ref="K486:L486"/>
    <mergeCell ref="M486:N486"/>
    <mergeCell ref="F485:G485"/>
    <mergeCell ref="H485:I485"/>
    <mergeCell ref="J485:K485"/>
    <mergeCell ref="L485:M485"/>
    <mergeCell ref="N485:O485"/>
    <mergeCell ref="P485:Q485"/>
    <mergeCell ref="O484:P484"/>
    <mergeCell ref="Q484:R484"/>
    <mergeCell ref="S484:T484"/>
    <mergeCell ref="U484:V484"/>
    <mergeCell ref="W484:X484"/>
    <mergeCell ref="Y484:Z484"/>
    <mergeCell ref="R483:S483"/>
    <mergeCell ref="T483:U483"/>
    <mergeCell ref="V483:W483"/>
    <mergeCell ref="X483:Y483"/>
    <mergeCell ref="Z483:AA483"/>
    <mergeCell ref="E484:F484"/>
    <mergeCell ref="G484:H484"/>
    <mergeCell ref="I484:J484"/>
    <mergeCell ref="K484:L484"/>
    <mergeCell ref="M484:N484"/>
    <mergeCell ref="F483:G483"/>
    <mergeCell ref="H483:I483"/>
    <mergeCell ref="J483:K483"/>
    <mergeCell ref="L483:M483"/>
    <mergeCell ref="N483:O483"/>
    <mergeCell ref="P483:Q483"/>
    <mergeCell ref="O490:P490"/>
    <mergeCell ref="Q490:R490"/>
    <mergeCell ref="S490:T490"/>
    <mergeCell ref="U490:V490"/>
    <mergeCell ref="W490:X490"/>
    <mergeCell ref="Y490:Z490"/>
    <mergeCell ref="R489:S489"/>
    <mergeCell ref="T489:U489"/>
    <mergeCell ref="V489:W489"/>
    <mergeCell ref="X489:Y489"/>
    <mergeCell ref="Z489:AA489"/>
    <mergeCell ref="E490:F490"/>
    <mergeCell ref="G490:H490"/>
    <mergeCell ref="I490:J490"/>
    <mergeCell ref="K490:L490"/>
    <mergeCell ref="M490:N490"/>
    <mergeCell ref="F489:G489"/>
    <mergeCell ref="H489:I489"/>
    <mergeCell ref="J489:K489"/>
    <mergeCell ref="L489:M489"/>
    <mergeCell ref="N489:O489"/>
    <mergeCell ref="P489:Q489"/>
    <mergeCell ref="O488:P488"/>
    <mergeCell ref="Q488:R488"/>
    <mergeCell ref="S488:T488"/>
    <mergeCell ref="U488:V488"/>
    <mergeCell ref="W488:X488"/>
    <mergeCell ref="Y488:Z488"/>
    <mergeCell ref="R487:S487"/>
    <mergeCell ref="T487:U487"/>
    <mergeCell ref="V487:W487"/>
    <mergeCell ref="X487:Y487"/>
    <mergeCell ref="Z487:AA487"/>
    <mergeCell ref="E488:F488"/>
    <mergeCell ref="G488:H488"/>
    <mergeCell ref="I488:J488"/>
    <mergeCell ref="K488:L488"/>
    <mergeCell ref="M488:N488"/>
    <mergeCell ref="F487:G487"/>
    <mergeCell ref="H487:I487"/>
    <mergeCell ref="J487:K487"/>
    <mergeCell ref="L487:M487"/>
    <mergeCell ref="N487:O487"/>
    <mergeCell ref="P487:Q487"/>
    <mergeCell ref="O494:P494"/>
    <mergeCell ref="Q494:R494"/>
    <mergeCell ref="S494:T494"/>
    <mergeCell ref="U494:V494"/>
    <mergeCell ref="W494:X494"/>
    <mergeCell ref="Y494:Z494"/>
    <mergeCell ref="R493:S493"/>
    <mergeCell ref="T493:U493"/>
    <mergeCell ref="V493:W493"/>
    <mergeCell ref="X493:Y493"/>
    <mergeCell ref="Z493:AA493"/>
    <mergeCell ref="E494:F494"/>
    <mergeCell ref="G494:H494"/>
    <mergeCell ref="I494:J494"/>
    <mergeCell ref="K494:L494"/>
    <mergeCell ref="M494:N494"/>
    <mergeCell ref="F493:G493"/>
    <mergeCell ref="H493:I493"/>
    <mergeCell ref="J493:K493"/>
    <mergeCell ref="L493:M493"/>
    <mergeCell ref="N493:O493"/>
    <mergeCell ref="P493:Q493"/>
    <mergeCell ref="O492:P492"/>
    <mergeCell ref="Q492:R492"/>
    <mergeCell ref="S492:T492"/>
    <mergeCell ref="U492:V492"/>
    <mergeCell ref="W492:X492"/>
    <mergeCell ref="Y492:Z492"/>
    <mergeCell ref="R491:S491"/>
    <mergeCell ref="T491:U491"/>
    <mergeCell ref="V491:W491"/>
    <mergeCell ref="X491:Y491"/>
    <mergeCell ref="Z491:AA491"/>
    <mergeCell ref="E492:F492"/>
    <mergeCell ref="G492:H492"/>
    <mergeCell ref="I492:J492"/>
    <mergeCell ref="K492:L492"/>
    <mergeCell ref="M492:N492"/>
    <mergeCell ref="F491:G491"/>
    <mergeCell ref="H491:I491"/>
    <mergeCell ref="J491:K491"/>
    <mergeCell ref="L491:M491"/>
    <mergeCell ref="N491:O491"/>
    <mergeCell ref="P491:Q491"/>
    <mergeCell ref="O498:P498"/>
    <mergeCell ref="Q498:R498"/>
    <mergeCell ref="S498:T498"/>
    <mergeCell ref="U498:V498"/>
    <mergeCell ref="W498:X498"/>
    <mergeCell ref="Y498:Z498"/>
    <mergeCell ref="R497:S497"/>
    <mergeCell ref="T497:U497"/>
    <mergeCell ref="V497:W497"/>
    <mergeCell ref="X497:Y497"/>
    <mergeCell ref="Z497:AA497"/>
    <mergeCell ref="E498:F498"/>
    <mergeCell ref="G498:H498"/>
    <mergeCell ref="I498:J498"/>
    <mergeCell ref="K498:L498"/>
    <mergeCell ref="M498:N498"/>
    <mergeCell ref="F497:G497"/>
    <mergeCell ref="H497:I497"/>
    <mergeCell ref="J497:K497"/>
    <mergeCell ref="L497:M497"/>
    <mergeCell ref="N497:O497"/>
    <mergeCell ref="P497:Q497"/>
    <mergeCell ref="O496:P496"/>
    <mergeCell ref="Q496:R496"/>
    <mergeCell ref="S496:T496"/>
    <mergeCell ref="U496:V496"/>
    <mergeCell ref="W496:X496"/>
    <mergeCell ref="Y496:Z496"/>
    <mergeCell ref="R495:S495"/>
    <mergeCell ref="T495:U495"/>
    <mergeCell ref="V495:W495"/>
    <mergeCell ref="X495:Y495"/>
    <mergeCell ref="Z495:AA495"/>
    <mergeCell ref="E496:F496"/>
    <mergeCell ref="G496:H496"/>
    <mergeCell ref="I496:J496"/>
    <mergeCell ref="K496:L496"/>
    <mergeCell ref="M496:N496"/>
    <mergeCell ref="F495:G495"/>
    <mergeCell ref="H495:I495"/>
    <mergeCell ref="J495:K495"/>
    <mergeCell ref="L495:M495"/>
    <mergeCell ref="N495:O495"/>
    <mergeCell ref="P495:Q495"/>
    <mergeCell ref="O502:P502"/>
    <mergeCell ref="Q502:R502"/>
    <mergeCell ref="S502:T502"/>
    <mergeCell ref="U502:V502"/>
    <mergeCell ref="W502:X502"/>
    <mergeCell ref="Y502:Z502"/>
    <mergeCell ref="R501:S501"/>
    <mergeCell ref="T501:U501"/>
    <mergeCell ref="V501:W501"/>
    <mergeCell ref="X501:Y501"/>
    <mergeCell ref="Z501:AA501"/>
    <mergeCell ref="E502:F502"/>
    <mergeCell ref="G502:H502"/>
    <mergeCell ref="I502:J502"/>
    <mergeCell ref="K502:L502"/>
    <mergeCell ref="M502:N502"/>
    <mergeCell ref="F501:G501"/>
    <mergeCell ref="H501:I501"/>
    <mergeCell ref="J501:K501"/>
    <mergeCell ref="L501:M501"/>
    <mergeCell ref="N501:O501"/>
    <mergeCell ref="P501:Q501"/>
    <mergeCell ref="O500:P500"/>
    <mergeCell ref="Q500:R500"/>
    <mergeCell ref="S500:T500"/>
    <mergeCell ref="U500:V500"/>
    <mergeCell ref="W500:X500"/>
    <mergeCell ref="Y500:Z500"/>
    <mergeCell ref="R499:S499"/>
    <mergeCell ref="T499:U499"/>
    <mergeCell ref="V499:W499"/>
    <mergeCell ref="X499:Y499"/>
    <mergeCell ref="Z499:AA499"/>
    <mergeCell ref="E500:F500"/>
    <mergeCell ref="G500:H500"/>
    <mergeCell ref="I500:J500"/>
    <mergeCell ref="K500:L500"/>
    <mergeCell ref="M500:N500"/>
    <mergeCell ref="F499:G499"/>
    <mergeCell ref="H499:I499"/>
    <mergeCell ref="J499:K499"/>
    <mergeCell ref="L499:M499"/>
    <mergeCell ref="N499:O499"/>
    <mergeCell ref="P499:Q499"/>
    <mergeCell ref="O506:P506"/>
    <mergeCell ref="Q506:R506"/>
    <mergeCell ref="S506:T506"/>
    <mergeCell ref="U506:V506"/>
    <mergeCell ref="W506:X506"/>
    <mergeCell ref="Y506:Z506"/>
    <mergeCell ref="R505:S505"/>
    <mergeCell ref="T505:U505"/>
    <mergeCell ref="V505:W505"/>
    <mergeCell ref="X505:Y505"/>
    <mergeCell ref="Z505:AA505"/>
    <mergeCell ref="E506:F506"/>
    <mergeCell ref="G506:H506"/>
    <mergeCell ref="I506:J506"/>
    <mergeCell ref="K506:L506"/>
    <mergeCell ref="M506:N506"/>
    <mergeCell ref="F505:G505"/>
    <mergeCell ref="H505:I505"/>
    <mergeCell ref="J505:K505"/>
    <mergeCell ref="L505:M505"/>
    <mergeCell ref="N505:O505"/>
    <mergeCell ref="P505:Q505"/>
    <mergeCell ref="O504:P504"/>
    <mergeCell ref="Q504:R504"/>
    <mergeCell ref="S504:T504"/>
    <mergeCell ref="U504:V504"/>
    <mergeCell ref="W504:X504"/>
    <mergeCell ref="Y504:Z504"/>
    <mergeCell ref="R503:S503"/>
    <mergeCell ref="T503:U503"/>
    <mergeCell ref="V503:W503"/>
    <mergeCell ref="X503:Y503"/>
    <mergeCell ref="Z503:AA503"/>
    <mergeCell ref="E504:F504"/>
    <mergeCell ref="G504:H504"/>
    <mergeCell ref="I504:J504"/>
    <mergeCell ref="K504:L504"/>
    <mergeCell ref="M504:N504"/>
    <mergeCell ref="F503:G503"/>
    <mergeCell ref="H503:I503"/>
    <mergeCell ref="J503:K503"/>
    <mergeCell ref="L503:M503"/>
    <mergeCell ref="N503:O503"/>
    <mergeCell ref="P503:Q503"/>
    <mergeCell ref="O510:P510"/>
    <mergeCell ref="Q510:R510"/>
    <mergeCell ref="S510:T510"/>
    <mergeCell ref="U510:V510"/>
    <mergeCell ref="W510:X510"/>
    <mergeCell ref="Y510:Z510"/>
    <mergeCell ref="R509:S509"/>
    <mergeCell ref="T509:U509"/>
    <mergeCell ref="V509:W509"/>
    <mergeCell ref="X509:Y509"/>
    <mergeCell ref="Z509:AA509"/>
    <mergeCell ref="E510:F510"/>
    <mergeCell ref="G510:H510"/>
    <mergeCell ref="I510:J510"/>
    <mergeCell ref="K510:L510"/>
    <mergeCell ref="M510:N510"/>
    <mergeCell ref="F509:G509"/>
    <mergeCell ref="H509:I509"/>
    <mergeCell ref="J509:K509"/>
    <mergeCell ref="L509:M509"/>
    <mergeCell ref="N509:O509"/>
    <mergeCell ref="P509:Q509"/>
    <mergeCell ref="O508:P508"/>
    <mergeCell ref="Q508:R508"/>
    <mergeCell ref="S508:T508"/>
    <mergeCell ref="U508:V508"/>
    <mergeCell ref="W508:X508"/>
    <mergeCell ref="Y508:Z508"/>
    <mergeCell ref="R507:S507"/>
    <mergeCell ref="T507:U507"/>
    <mergeCell ref="V507:W507"/>
    <mergeCell ref="X507:Y507"/>
    <mergeCell ref="Z507:AA507"/>
    <mergeCell ref="E508:F508"/>
    <mergeCell ref="G508:H508"/>
    <mergeCell ref="I508:J508"/>
    <mergeCell ref="K508:L508"/>
    <mergeCell ref="M508:N508"/>
    <mergeCell ref="F507:G507"/>
    <mergeCell ref="H507:I507"/>
    <mergeCell ref="J507:K507"/>
    <mergeCell ref="L507:M507"/>
    <mergeCell ref="N507:O507"/>
    <mergeCell ref="P507:Q507"/>
    <mergeCell ref="O514:P514"/>
    <mergeCell ref="Q514:R514"/>
    <mergeCell ref="S514:T514"/>
    <mergeCell ref="U514:V514"/>
    <mergeCell ref="W514:X514"/>
    <mergeCell ref="Y514:Z514"/>
    <mergeCell ref="R513:S513"/>
    <mergeCell ref="T513:U513"/>
    <mergeCell ref="V513:W513"/>
    <mergeCell ref="X513:Y513"/>
    <mergeCell ref="Z513:AA513"/>
    <mergeCell ref="E514:F514"/>
    <mergeCell ref="G514:H514"/>
    <mergeCell ref="I514:J514"/>
    <mergeCell ref="K514:L514"/>
    <mergeCell ref="M514:N514"/>
    <mergeCell ref="F513:G513"/>
    <mergeCell ref="H513:I513"/>
    <mergeCell ref="J513:K513"/>
    <mergeCell ref="L513:M513"/>
    <mergeCell ref="N513:O513"/>
    <mergeCell ref="P513:Q513"/>
    <mergeCell ref="O512:P512"/>
    <mergeCell ref="Q512:R512"/>
    <mergeCell ref="S512:T512"/>
    <mergeCell ref="U512:V512"/>
    <mergeCell ref="W512:X512"/>
    <mergeCell ref="Y512:Z512"/>
    <mergeCell ref="R511:S511"/>
    <mergeCell ref="T511:U511"/>
    <mergeCell ref="V511:W511"/>
    <mergeCell ref="X511:Y511"/>
    <mergeCell ref="Z511:AA511"/>
    <mergeCell ref="E512:F512"/>
    <mergeCell ref="G512:H512"/>
    <mergeCell ref="I512:J512"/>
    <mergeCell ref="K512:L512"/>
    <mergeCell ref="M512:N512"/>
    <mergeCell ref="F511:G511"/>
    <mergeCell ref="H511:I511"/>
    <mergeCell ref="J511:K511"/>
    <mergeCell ref="L511:M511"/>
    <mergeCell ref="N511:O511"/>
    <mergeCell ref="P511:Q511"/>
    <mergeCell ref="O518:P518"/>
    <mergeCell ref="Q518:R518"/>
    <mergeCell ref="S518:T518"/>
    <mergeCell ref="U518:V518"/>
    <mergeCell ref="W518:X518"/>
    <mergeCell ref="Y518:Z518"/>
    <mergeCell ref="R517:S517"/>
    <mergeCell ref="T517:U517"/>
    <mergeCell ref="V517:W517"/>
    <mergeCell ref="X517:Y517"/>
    <mergeCell ref="Z517:AA517"/>
    <mergeCell ref="E518:F518"/>
    <mergeCell ref="G518:H518"/>
    <mergeCell ref="I518:J518"/>
    <mergeCell ref="K518:L518"/>
    <mergeCell ref="M518:N518"/>
    <mergeCell ref="F517:G517"/>
    <mergeCell ref="H517:I517"/>
    <mergeCell ref="J517:K517"/>
    <mergeCell ref="L517:M517"/>
    <mergeCell ref="N517:O517"/>
    <mergeCell ref="P517:Q517"/>
    <mergeCell ref="O516:P516"/>
    <mergeCell ref="Q516:R516"/>
    <mergeCell ref="S516:T516"/>
    <mergeCell ref="U516:V516"/>
    <mergeCell ref="W516:X516"/>
    <mergeCell ref="Y516:Z516"/>
    <mergeCell ref="R515:S515"/>
    <mergeCell ref="T515:U515"/>
    <mergeCell ref="V515:W515"/>
    <mergeCell ref="X515:Y515"/>
    <mergeCell ref="Z515:AA515"/>
    <mergeCell ref="E516:F516"/>
    <mergeCell ref="G516:H516"/>
    <mergeCell ref="I516:J516"/>
    <mergeCell ref="K516:L516"/>
    <mergeCell ref="M516:N516"/>
    <mergeCell ref="F515:G515"/>
    <mergeCell ref="H515:I515"/>
    <mergeCell ref="J515:K515"/>
    <mergeCell ref="L515:M515"/>
    <mergeCell ref="N515:O515"/>
    <mergeCell ref="P515:Q515"/>
    <mergeCell ref="O522:P522"/>
    <mergeCell ref="Q522:R522"/>
    <mergeCell ref="S522:T522"/>
    <mergeCell ref="U522:V522"/>
    <mergeCell ref="W522:X522"/>
    <mergeCell ref="Y522:Z522"/>
    <mergeCell ref="R521:S521"/>
    <mergeCell ref="T521:U521"/>
    <mergeCell ref="V521:W521"/>
    <mergeCell ref="X521:Y521"/>
    <mergeCell ref="Z521:AA521"/>
    <mergeCell ref="E522:F522"/>
    <mergeCell ref="G522:H522"/>
    <mergeCell ref="I522:J522"/>
    <mergeCell ref="K522:L522"/>
    <mergeCell ref="M522:N522"/>
    <mergeCell ref="F521:G521"/>
    <mergeCell ref="H521:I521"/>
    <mergeCell ref="J521:K521"/>
    <mergeCell ref="L521:M521"/>
    <mergeCell ref="N521:O521"/>
    <mergeCell ref="P521:Q521"/>
    <mergeCell ref="O520:P520"/>
    <mergeCell ref="Q520:R520"/>
    <mergeCell ref="S520:T520"/>
    <mergeCell ref="U520:V520"/>
    <mergeCell ref="W520:X520"/>
    <mergeCell ref="Y520:Z520"/>
    <mergeCell ref="R519:S519"/>
    <mergeCell ref="T519:U519"/>
    <mergeCell ref="V519:W519"/>
    <mergeCell ref="X519:Y519"/>
    <mergeCell ref="Z519:AA519"/>
    <mergeCell ref="E520:F520"/>
    <mergeCell ref="G520:H520"/>
    <mergeCell ref="I520:J520"/>
    <mergeCell ref="K520:L520"/>
    <mergeCell ref="M520:N520"/>
    <mergeCell ref="F519:G519"/>
    <mergeCell ref="H519:I519"/>
    <mergeCell ref="J519:K519"/>
    <mergeCell ref="L519:M519"/>
    <mergeCell ref="N519:O519"/>
    <mergeCell ref="P519:Q519"/>
    <mergeCell ref="O526:P526"/>
    <mergeCell ref="Q526:R526"/>
    <mergeCell ref="S526:T526"/>
    <mergeCell ref="U526:V526"/>
    <mergeCell ref="W526:X526"/>
    <mergeCell ref="Y526:Z526"/>
    <mergeCell ref="R525:S525"/>
    <mergeCell ref="T525:U525"/>
    <mergeCell ref="V525:W525"/>
    <mergeCell ref="X525:Y525"/>
    <mergeCell ref="Z525:AA525"/>
    <mergeCell ref="E526:F526"/>
    <mergeCell ref="G526:H526"/>
    <mergeCell ref="I526:J526"/>
    <mergeCell ref="K526:L526"/>
    <mergeCell ref="M526:N526"/>
    <mergeCell ref="F525:G525"/>
    <mergeCell ref="H525:I525"/>
    <mergeCell ref="J525:K525"/>
    <mergeCell ref="L525:M525"/>
    <mergeCell ref="N525:O525"/>
    <mergeCell ref="P525:Q525"/>
    <mergeCell ref="O524:P524"/>
    <mergeCell ref="Q524:R524"/>
    <mergeCell ref="S524:T524"/>
    <mergeCell ref="U524:V524"/>
    <mergeCell ref="W524:X524"/>
    <mergeCell ref="Y524:Z524"/>
    <mergeCell ref="R523:S523"/>
    <mergeCell ref="T523:U523"/>
    <mergeCell ref="V523:W523"/>
    <mergeCell ref="X523:Y523"/>
    <mergeCell ref="Z523:AA523"/>
    <mergeCell ref="E524:F524"/>
    <mergeCell ref="G524:H524"/>
    <mergeCell ref="I524:J524"/>
    <mergeCell ref="K524:L524"/>
    <mergeCell ref="M524:N524"/>
    <mergeCell ref="F523:G523"/>
    <mergeCell ref="H523:I523"/>
    <mergeCell ref="J523:K523"/>
    <mergeCell ref="L523:M523"/>
    <mergeCell ref="N523:O523"/>
    <mergeCell ref="P523:Q523"/>
    <mergeCell ref="O530:P530"/>
    <mergeCell ref="Q530:R530"/>
    <mergeCell ref="S530:T530"/>
    <mergeCell ref="U530:V530"/>
    <mergeCell ref="W530:X530"/>
    <mergeCell ref="Y530:Z530"/>
    <mergeCell ref="R529:S529"/>
    <mergeCell ref="T529:U529"/>
    <mergeCell ref="V529:W529"/>
    <mergeCell ref="X529:Y529"/>
    <mergeCell ref="Z529:AA529"/>
    <mergeCell ref="E530:F530"/>
    <mergeCell ref="G530:H530"/>
    <mergeCell ref="I530:J530"/>
    <mergeCell ref="K530:L530"/>
    <mergeCell ref="M530:N530"/>
    <mergeCell ref="F529:G529"/>
    <mergeCell ref="H529:I529"/>
    <mergeCell ref="J529:K529"/>
    <mergeCell ref="L529:M529"/>
    <mergeCell ref="N529:O529"/>
    <mergeCell ref="P529:Q529"/>
    <mergeCell ref="O528:P528"/>
    <mergeCell ref="Q528:R528"/>
    <mergeCell ref="S528:T528"/>
    <mergeCell ref="U528:V528"/>
    <mergeCell ref="W528:X528"/>
    <mergeCell ref="Y528:Z528"/>
    <mergeCell ref="R527:S527"/>
    <mergeCell ref="T527:U527"/>
    <mergeCell ref="V527:W527"/>
    <mergeCell ref="X527:Y527"/>
    <mergeCell ref="Z527:AA527"/>
    <mergeCell ref="E528:F528"/>
    <mergeCell ref="G528:H528"/>
    <mergeCell ref="I528:J528"/>
    <mergeCell ref="K528:L528"/>
    <mergeCell ref="M528:N528"/>
    <mergeCell ref="F527:G527"/>
    <mergeCell ref="H527:I527"/>
    <mergeCell ref="J527:K527"/>
    <mergeCell ref="L527:M527"/>
    <mergeCell ref="N527:O527"/>
    <mergeCell ref="P527:Q527"/>
    <mergeCell ref="O534:P534"/>
    <mergeCell ref="Q534:R534"/>
    <mergeCell ref="S534:T534"/>
    <mergeCell ref="U534:V534"/>
    <mergeCell ref="W534:X534"/>
    <mergeCell ref="Y534:Z534"/>
    <mergeCell ref="R533:S533"/>
    <mergeCell ref="T533:U533"/>
    <mergeCell ref="V533:W533"/>
    <mergeCell ref="X533:Y533"/>
    <mergeCell ref="Z533:AA533"/>
    <mergeCell ref="E534:F534"/>
    <mergeCell ref="G534:H534"/>
    <mergeCell ref="I534:J534"/>
    <mergeCell ref="K534:L534"/>
    <mergeCell ref="M534:N534"/>
    <mergeCell ref="F533:G533"/>
    <mergeCell ref="H533:I533"/>
    <mergeCell ref="J533:K533"/>
    <mergeCell ref="L533:M533"/>
    <mergeCell ref="N533:O533"/>
    <mergeCell ref="P533:Q533"/>
    <mergeCell ref="O532:P532"/>
    <mergeCell ref="Q532:R532"/>
    <mergeCell ref="S532:T532"/>
    <mergeCell ref="U532:V532"/>
    <mergeCell ref="W532:X532"/>
    <mergeCell ref="Y532:Z532"/>
    <mergeCell ref="R531:S531"/>
    <mergeCell ref="T531:U531"/>
    <mergeCell ref="V531:W531"/>
    <mergeCell ref="X531:Y531"/>
    <mergeCell ref="Z531:AA531"/>
    <mergeCell ref="E532:F532"/>
    <mergeCell ref="G532:H532"/>
    <mergeCell ref="I532:J532"/>
    <mergeCell ref="K532:L532"/>
    <mergeCell ref="M532:N532"/>
    <mergeCell ref="F531:G531"/>
    <mergeCell ref="H531:I531"/>
    <mergeCell ref="J531:K531"/>
    <mergeCell ref="L531:M531"/>
    <mergeCell ref="N531:O531"/>
    <mergeCell ref="P531:Q531"/>
    <mergeCell ref="O538:P538"/>
    <mergeCell ref="Q538:R538"/>
    <mergeCell ref="S538:T538"/>
    <mergeCell ref="U538:V538"/>
    <mergeCell ref="W538:X538"/>
    <mergeCell ref="Y538:Z538"/>
    <mergeCell ref="R537:S537"/>
    <mergeCell ref="T537:U537"/>
    <mergeCell ref="V537:W537"/>
    <mergeCell ref="X537:Y537"/>
    <mergeCell ref="Z537:AA537"/>
    <mergeCell ref="E538:F538"/>
    <mergeCell ref="G538:H538"/>
    <mergeCell ref="I538:J538"/>
    <mergeCell ref="K538:L538"/>
    <mergeCell ref="M538:N538"/>
    <mergeCell ref="F537:G537"/>
    <mergeCell ref="H537:I537"/>
    <mergeCell ref="J537:K537"/>
    <mergeCell ref="L537:M537"/>
    <mergeCell ref="N537:O537"/>
    <mergeCell ref="P537:Q537"/>
    <mergeCell ref="O536:P536"/>
    <mergeCell ref="Q536:R536"/>
    <mergeCell ref="S536:T536"/>
    <mergeCell ref="U536:V536"/>
    <mergeCell ref="W536:X536"/>
    <mergeCell ref="Y536:Z536"/>
    <mergeCell ref="R535:S535"/>
    <mergeCell ref="T535:U535"/>
    <mergeCell ref="V535:W535"/>
    <mergeCell ref="X535:Y535"/>
    <mergeCell ref="Z535:AA535"/>
    <mergeCell ref="E536:F536"/>
    <mergeCell ref="G536:H536"/>
    <mergeCell ref="I536:J536"/>
    <mergeCell ref="K536:L536"/>
    <mergeCell ref="M536:N536"/>
    <mergeCell ref="F535:G535"/>
    <mergeCell ref="H535:I535"/>
    <mergeCell ref="J535:K535"/>
    <mergeCell ref="L535:M535"/>
    <mergeCell ref="N535:O535"/>
    <mergeCell ref="P535:Q535"/>
    <mergeCell ref="O542:P542"/>
    <mergeCell ref="Q542:R542"/>
    <mergeCell ref="S542:T542"/>
    <mergeCell ref="U542:V542"/>
    <mergeCell ref="W542:X542"/>
    <mergeCell ref="Y542:Z542"/>
    <mergeCell ref="R541:S541"/>
    <mergeCell ref="T541:U541"/>
    <mergeCell ref="V541:W541"/>
    <mergeCell ref="X541:Y541"/>
    <mergeCell ref="Z541:AA541"/>
    <mergeCell ref="E542:F542"/>
    <mergeCell ref="G542:H542"/>
    <mergeCell ref="I542:J542"/>
    <mergeCell ref="K542:L542"/>
    <mergeCell ref="M542:N542"/>
    <mergeCell ref="F541:G541"/>
    <mergeCell ref="H541:I541"/>
    <mergeCell ref="J541:K541"/>
    <mergeCell ref="L541:M541"/>
    <mergeCell ref="N541:O541"/>
    <mergeCell ref="P541:Q541"/>
    <mergeCell ref="O540:P540"/>
    <mergeCell ref="Q540:R540"/>
    <mergeCell ref="S540:T540"/>
    <mergeCell ref="U540:V540"/>
    <mergeCell ref="W540:X540"/>
    <mergeCell ref="Y540:Z540"/>
    <mergeCell ref="R539:S539"/>
    <mergeCell ref="T539:U539"/>
    <mergeCell ref="V539:W539"/>
    <mergeCell ref="X539:Y539"/>
    <mergeCell ref="Z539:AA539"/>
    <mergeCell ref="E540:F540"/>
    <mergeCell ref="G540:H540"/>
    <mergeCell ref="I540:J540"/>
    <mergeCell ref="K540:L540"/>
    <mergeCell ref="M540:N540"/>
    <mergeCell ref="F539:G539"/>
    <mergeCell ref="H539:I539"/>
    <mergeCell ref="J539:K539"/>
    <mergeCell ref="L539:M539"/>
    <mergeCell ref="N539:O539"/>
    <mergeCell ref="P539:Q539"/>
    <mergeCell ref="O546:P546"/>
    <mergeCell ref="Q546:R546"/>
    <mergeCell ref="S546:T546"/>
    <mergeCell ref="U546:V546"/>
    <mergeCell ref="W546:X546"/>
    <mergeCell ref="Y546:Z546"/>
    <mergeCell ref="R545:S545"/>
    <mergeCell ref="T545:U545"/>
    <mergeCell ref="V545:W545"/>
    <mergeCell ref="X545:Y545"/>
    <mergeCell ref="Z545:AA545"/>
    <mergeCell ref="E546:F546"/>
    <mergeCell ref="G546:H546"/>
    <mergeCell ref="I546:J546"/>
    <mergeCell ref="K546:L546"/>
    <mergeCell ref="M546:N546"/>
    <mergeCell ref="F545:G545"/>
    <mergeCell ref="H545:I545"/>
    <mergeCell ref="J545:K545"/>
    <mergeCell ref="L545:M545"/>
    <mergeCell ref="N545:O545"/>
    <mergeCell ref="P545:Q545"/>
    <mergeCell ref="O544:P544"/>
    <mergeCell ref="Q544:R544"/>
    <mergeCell ref="S544:T544"/>
    <mergeCell ref="U544:V544"/>
    <mergeCell ref="W544:X544"/>
    <mergeCell ref="Y544:Z544"/>
    <mergeCell ref="R543:S543"/>
    <mergeCell ref="T543:U543"/>
    <mergeCell ref="V543:W543"/>
    <mergeCell ref="X543:Y543"/>
    <mergeCell ref="Z543:AA543"/>
    <mergeCell ref="E544:F544"/>
    <mergeCell ref="G544:H544"/>
    <mergeCell ref="I544:J544"/>
    <mergeCell ref="K544:L544"/>
    <mergeCell ref="M544:N544"/>
    <mergeCell ref="F543:G543"/>
    <mergeCell ref="H543:I543"/>
    <mergeCell ref="J543:K543"/>
    <mergeCell ref="L543:M543"/>
    <mergeCell ref="N543:O543"/>
    <mergeCell ref="P543:Q543"/>
    <mergeCell ref="O550:P550"/>
    <mergeCell ref="Q550:R550"/>
    <mergeCell ref="S550:T550"/>
    <mergeCell ref="U550:V550"/>
    <mergeCell ref="W550:X550"/>
    <mergeCell ref="Y550:Z550"/>
    <mergeCell ref="R549:S549"/>
    <mergeCell ref="T549:U549"/>
    <mergeCell ref="V549:W549"/>
    <mergeCell ref="X549:Y549"/>
    <mergeCell ref="Z549:AA549"/>
    <mergeCell ref="E550:F550"/>
    <mergeCell ref="G550:H550"/>
    <mergeCell ref="I550:J550"/>
    <mergeCell ref="K550:L550"/>
    <mergeCell ref="M550:N550"/>
    <mergeCell ref="F549:G549"/>
    <mergeCell ref="H549:I549"/>
    <mergeCell ref="J549:K549"/>
    <mergeCell ref="L549:M549"/>
    <mergeCell ref="N549:O549"/>
    <mergeCell ref="P549:Q549"/>
    <mergeCell ref="O548:P548"/>
    <mergeCell ref="Q548:R548"/>
    <mergeCell ref="S548:T548"/>
    <mergeCell ref="U548:V548"/>
    <mergeCell ref="W548:X548"/>
    <mergeCell ref="Y548:Z548"/>
    <mergeCell ref="R547:S547"/>
    <mergeCell ref="T547:U547"/>
    <mergeCell ref="V547:W547"/>
    <mergeCell ref="X547:Y547"/>
    <mergeCell ref="Z547:AA547"/>
    <mergeCell ref="E548:F548"/>
    <mergeCell ref="G548:H548"/>
    <mergeCell ref="I548:J548"/>
    <mergeCell ref="K548:L548"/>
    <mergeCell ref="M548:N548"/>
    <mergeCell ref="F547:G547"/>
    <mergeCell ref="H547:I547"/>
    <mergeCell ref="J547:K547"/>
    <mergeCell ref="L547:M547"/>
    <mergeCell ref="N547:O547"/>
    <mergeCell ref="P547:Q547"/>
    <mergeCell ref="O554:P554"/>
    <mergeCell ref="Q554:R554"/>
    <mergeCell ref="S554:T554"/>
    <mergeCell ref="U554:V554"/>
    <mergeCell ref="W554:X554"/>
    <mergeCell ref="Y554:Z554"/>
    <mergeCell ref="R553:S553"/>
    <mergeCell ref="T553:U553"/>
    <mergeCell ref="V553:W553"/>
    <mergeCell ref="X553:Y553"/>
    <mergeCell ref="Z553:AA553"/>
    <mergeCell ref="E554:F554"/>
    <mergeCell ref="G554:H554"/>
    <mergeCell ref="I554:J554"/>
    <mergeCell ref="K554:L554"/>
    <mergeCell ref="M554:N554"/>
    <mergeCell ref="F553:G553"/>
    <mergeCell ref="H553:I553"/>
    <mergeCell ref="J553:K553"/>
    <mergeCell ref="L553:M553"/>
    <mergeCell ref="N553:O553"/>
    <mergeCell ref="P553:Q553"/>
    <mergeCell ref="O552:P552"/>
    <mergeCell ref="Q552:R552"/>
    <mergeCell ref="S552:T552"/>
    <mergeCell ref="U552:V552"/>
    <mergeCell ref="W552:X552"/>
    <mergeCell ref="Y552:Z552"/>
    <mergeCell ref="R551:S551"/>
    <mergeCell ref="T551:U551"/>
    <mergeCell ref="V551:W551"/>
    <mergeCell ref="X551:Y551"/>
    <mergeCell ref="Z551:AA551"/>
    <mergeCell ref="E552:F552"/>
    <mergeCell ref="G552:H552"/>
    <mergeCell ref="I552:J552"/>
    <mergeCell ref="K552:L552"/>
    <mergeCell ref="M552:N552"/>
    <mergeCell ref="F551:G551"/>
    <mergeCell ref="H551:I551"/>
    <mergeCell ref="J551:K551"/>
    <mergeCell ref="L551:M551"/>
    <mergeCell ref="N551:O551"/>
    <mergeCell ref="P551:Q551"/>
    <mergeCell ref="O558:P558"/>
    <mergeCell ref="Q558:R558"/>
    <mergeCell ref="S558:T558"/>
    <mergeCell ref="U558:V558"/>
    <mergeCell ref="W558:X558"/>
    <mergeCell ref="Y558:Z558"/>
    <mergeCell ref="R557:S557"/>
    <mergeCell ref="T557:U557"/>
    <mergeCell ref="V557:W557"/>
    <mergeCell ref="X557:Y557"/>
    <mergeCell ref="Z557:AA557"/>
    <mergeCell ref="E558:F558"/>
    <mergeCell ref="G558:H558"/>
    <mergeCell ref="I558:J558"/>
    <mergeCell ref="K558:L558"/>
    <mergeCell ref="M558:N558"/>
    <mergeCell ref="F557:G557"/>
    <mergeCell ref="H557:I557"/>
    <mergeCell ref="J557:K557"/>
    <mergeCell ref="L557:M557"/>
    <mergeCell ref="N557:O557"/>
    <mergeCell ref="P557:Q557"/>
    <mergeCell ref="O556:P556"/>
    <mergeCell ref="Q556:R556"/>
    <mergeCell ref="S556:T556"/>
    <mergeCell ref="U556:V556"/>
    <mergeCell ref="W556:X556"/>
    <mergeCell ref="Y556:Z556"/>
    <mergeCell ref="R555:S555"/>
    <mergeCell ref="T555:U555"/>
    <mergeCell ref="V555:W555"/>
    <mergeCell ref="X555:Y555"/>
    <mergeCell ref="Z555:AA555"/>
    <mergeCell ref="E556:F556"/>
    <mergeCell ref="G556:H556"/>
    <mergeCell ref="I556:J556"/>
    <mergeCell ref="K556:L556"/>
    <mergeCell ref="M556:N556"/>
    <mergeCell ref="F555:G555"/>
    <mergeCell ref="H555:I555"/>
    <mergeCell ref="J555:K555"/>
    <mergeCell ref="L555:M555"/>
    <mergeCell ref="N555:O555"/>
    <mergeCell ref="P555:Q555"/>
    <mergeCell ref="O562:P562"/>
    <mergeCell ref="Q562:R562"/>
    <mergeCell ref="S562:T562"/>
    <mergeCell ref="U562:V562"/>
    <mergeCell ref="W562:X562"/>
    <mergeCell ref="Y562:Z562"/>
    <mergeCell ref="R561:S561"/>
    <mergeCell ref="T561:U561"/>
    <mergeCell ref="V561:W561"/>
    <mergeCell ref="X561:Y561"/>
    <mergeCell ref="Z561:AA561"/>
    <mergeCell ref="E562:F562"/>
    <mergeCell ref="G562:H562"/>
    <mergeCell ref="I562:J562"/>
    <mergeCell ref="K562:L562"/>
    <mergeCell ref="M562:N562"/>
    <mergeCell ref="F561:G561"/>
    <mergeCell ref="H561:I561"/>
    <mergeCell ref="J561:K561"/>
    <mergeCell ref="L561:M561"/>
    <mergeCell ref="N561:O561"/>
    <mergeCell ref="P561:Q561"/>
    <mergeCell ref="O560:P560"/>
    <mergeCell ref="Q560:R560"/>
    <mergeCell ref="S560:T560"/>
    <mergeCell ref="U560:V560"/>
    <mergeCell ref="W560:X560"/>
    <mergeCell ref="Y560:Z560"/>
    <mergeCell ref="R559:S559"/>
    <mergeCell ref="T559:U559"/>
    <mergeCell ref="V559:W559"/>
    <mergeCell ref="X559:Y559"/>
    <mergeCell ref="Z559:AA559"/>
    <mergeCell ref="E560:F560"/>
    <mergeCell ref="G560:H560"/>
    <mergeCell ref="I560:J560"/>
    <mergeCell ref="K560:L560"/>
    <mergeCell ref="M560:N560"/>
    <mergeCell ref="F559:G559"/>
    <mergeCell ref="H559:I559"/>
    <mergeCell ref="J559:K559"/>
    <mergeCell ref="L559:M559"/>
    <mergeCell ref="N559:O559"/>
    <mergeCell ref="P559:Q559"/>
    <mergeCell ref="O566:P566"/>
    <mergeCell ref="Q566:R566"/>
    <mergeCell ref="S566:T566"/>
    <mergeCell ref="U566:V566"/>
    <mergeCell ref="W566:X566"/>
    <mergeCell ref="Y566:Z566"/>
    <mergeCell ref="R565:S565"/>
    <mergeCell ref="T565:U565"/>
    <mergeCell ref="V565:W565"/>
    <mergeCell ref="X565:Y565"/>
    <mergeCell ref="Z565:AA565"/>
    <mergeCell ref="E566:F566"/>
    <mergeCell ref="G566:H566"/>
    <mergeCell ref="I566:J566"/>
    <mergeCell ref="K566:L566"/>
    <mergeCell ref="M566:N566"/>
    <mergeCell ref="F565:G565"/>
    <mergeCell ref="H565:I565"/>
    <mergeCell ref="J565:K565"/>
    <mergeCell ref="L565:M565"/>
    <mergeCell ref="N565:O565"/>
    <mergeCell ref="P565:Q565"/>
    <mergeCell ref="O564:P564"/>
    <mergeCell ref="Q564:R564"/>
    <mergeCell ref="S564:T564"/>
    <mergeCell ref="U564:V564"/>
    <mergeCell ref="W564:X564"/>
    <mergeCell ref="Y564:Z564"/>
    <mergeCell ref="R563:S563"/>
    <mergeCell ref="T563:U563"/>
    <mergeCell ref="V563:W563"/>
    <mergeCell ref="X563:Y563"/>
    <mergeCell ref="Z563:AA563"/>
    <mergeCell ref="E564:F564"/>
    <mergeCell ref="G564:H564"/>
    <mergeCell ref="I564:J564"/>
    <mergeCell ref="K564:L564"/>
    <mergeCell ref="M564:N564"/>
    <mergeCell ref="F563:G563"/>
    <mergeCell ref="H563:I563"/>
    <mergeCell ref="J563:K563"/>
    <mergeCell ref="L563:M563"/>
    <mergeCell ref="N563:O563"/>
    <mergeCell ref="P563:Q563"/>
    <mergeCell ref="O570:P570"/>
    <mergeCell ref="Q570:R570"/>
    <mergeCell ref="S570:T570"/>
    <mergeCell ref="U570:V570"/>
    <mergeCell ref="W570:X570"/>
    <mergeCell ref="Y570:Z570"/>
    <mergeCell ref="R569:S569"/>
    <mergeCell ref="T569:U569"/>
    <mergeCell ref="V569:W569"/>
    <mergeCell ref="X569:Y569"/>
    <mergeCell ref="Z569:AA569"/>
    <mergeCell ref="E570:F570"/>
    <mergeCell ref="G570:H570"/>
    <mergeCell ref="I570:J570"/>
    <mergeCell ref="K570:L570"/>
    <mergeCell ref="M570:N570"/>
    <mergeCell ref="F569:G569"/>
    <mergeCell ref="H569:I569"/>
    <mergeCell ref="J569:K569"/>
    <mergeCell ref="L569:M569"/>
    <mergeCell ref="N569:O569"/>
    <mergeCell ref="P569:Q569"/>
    <mergeCell ref="O568:P568"/>
    <mergeCell ref="Q568:R568"/>
    <mergeCell ref="S568:T568"/>
    <mergeCell ref="U568:V568"/>
    <mergeCell ref="W568:X568"/>
    <mergeCell ref="Y568:Z568"/>
    <mergeCell ref="R567:S567"/>
    <mergeCell ref="T567:U567"/>
    <mergeCell ref="V567:W567"/>
    <mergeCell ref="X567:Y567"/>
    <mergeCell ref="Z567:AA567"/>
    <mergeCell ref="E568:F568"/>
    <mergeCell ref="G568:H568"/>
    <mergeCell ref="I568:J568"/>
    <mergeCell ref="K568:L568"/>
    <mergeCell ref="M568:N568"/>
    <mergeCell ref="F567:G567"/>
    <mergeCell ref="H567:I567"/>
    <mergeCell ref="J567:K567"/>
    <mergeCell ref="L567:M567"/>
    <mergeCell ref="N567:O567"/>
    <mergeCell ref="P567:Q567"/>
    <mergeCell ref="O574:P574"/>
    <mergeCell ref="Q574:R574"/>
    <mergeCell ref="S574:T574"/>
    <mergeCell ref="U574:V574"/>
    <mergeCell ref="W574:X574"/>
    <mergeCell ref="Y574:Z574"/>
    <mergeCell ref="R573:S573"/>
    <mergeCell ref="T573:U573"/>
    <mergeCell ref="V573:W573"/>
    <mergeCell ref="X573:Y573"/>
    <mergeCell ref="Z573:AA573"/>
    <mergeCell ref="E574:F574"/>
    <mergeCell ref="G574:H574"/>
    <mergeCell ref="I574:J574"/>
    <mergeCell ref="K574:L574"/>
    <mergeCell ref="M574:N574"/>
    <mergeCell ref="F573:G573"/>
    <mergeCell ref="H573:I573"/>
    <mergeCell ref="J573:K573"/>
    <mergeCell ref="L573:M573"/>
    <mergeCell ref="N573:O573"/>
    <mergeCell ref="P573:Q573"/>
    <mergeCell ref="O572:P572"/>
    <mergeCell ref="Q572:R572"/>
    <mergeCell ref="S572:T572"/>
    <mergeCell ref="U572:V572"/>
    <mergeCell ref="W572:X572"/>
    <mergeCell ref="Y572:Z572"/>
    <mergeCell ref="R571:S571"/>
    <mergeCell ref="T571:U571"/>
    <mergeCell ref="V571:W571"/>
    <mergeCell ref="X571:Y571"/>
    <mergeCell ref="Z571:AA571"/>
    <mergeCell ref="E572:F572"/>
    <mergeCell ref="G572:H572"/>
    <mergeCell ref="I572:J572"/>
    <mergeCell ref="K572:L572"/>
    <mergeCell ref="M572:N572"/>
    <mergeCell ref="F571:G571"/>
    <mergeCell ref="H571:I571"/>
    <mergeCell ref="J571:K571"/>
    <mergeCell ref="L571:M571"/>
    <mergeCell ref="N571:O571"/>
    <mergeCell ref="P571:Q571"/>
    <mergeCell ref="O578:P578"/>
    <mergeCell ref="Q578:R578"/>
    <mergeCell ref="S578:T578"/>
    <mergeCell ref="U578:V578"/>
    <mergeCell ref="W578:X578"/>
    <mergeCell ref="Y578:Z578"/>
    <mergeCell ref="R577:S577"/>
    <mergeCell ref="T577:U577"/>
    <mergeCell ref="V577:W577"/>
    <mergeCell ref="X577:Y577"/>
    <mergeCell ref="Z577:AA577"/>
    <mergeCell ref="E578:F578"/>
    <mergeCell ref="G578:H578"/>
    <mergeCell ref="I578:J578"/>
    <mergeCell ref="K578:L578"/>
    <mergeCell ref="M578:N578"/>
    <mergeCell ref="F577:G577"/>
    <mergeCell ref="H577:I577"/>
    <mergeCell ref="J577:K577"/>
    <mergeCell ref="L577:M577"/>
    <mergeCell ref="N577:O577"/>
    <mergeCell ref="P577:Q577"/>
    <mergeCell ref="O576:P576"/>
    <mergeCell ref="Q576:R576"/>
    <mergeCell ref="S576:T576"/>
    <mergeCell ref="U576:V576"/>
    <mergeCell ref="W576:X576"/>
    <mergeCell ref="Y576:Z576"/>
    <mergeCell ref="R575:S575"/>
    <mergeCell ref="T575:U575"/>
    <mergeCell ref="V575:W575"/>
    <mergeCell ref="X575:Y575"/>
    <mergeCell ref="Z575:AA575"/>
    <mergeCell ref="E576:F576"/>
    <mergeCell ref="G576:H576"/>
    <mergeCell ref="I576:J576"/>
    <mergeCell ref="K576:L576"/>
    <mergeCell ref="M576:N576"/>
    <mergeCell ref="F575:G575"/>
    <mergeCell ref="H575:I575"/>
    <mergeCell ref="J575:K575"/>
    <mergeCell ref="L575:M575"/>
    <mergeCell ref="N575:O575"/>
    <mergeCell ref="P575:Q575"/>
    <mergeCell ref="O582:P582"/>
    <mergeCell ref="Q582:R582"/>
    <mergeCell ref="S582:T582"/>
    <mergeCell ref="U582:V582"/>
    <mergeCell ref="W582:X582"/>
    <mergeCell ref="Y582:Z582"/>
    <mergeCell ref="R581:S581"/>
    <mergeCell ref="T581:U581"/>
    <mergeCell ref="V581:W581"/>
    <mergeCell ref="X581:Y581"/>
    <mergeCell ref="Z581:AA581"/>
    <mergeCell ref="E582:F582"/>
    <mergeCell ref="G582:H582"/>
    <mergeCell ref="I582:J582"/>
    <mergeCell ref="K582:L582"/>
    <mergeCell ref="M582:N582"/>
    <mergeCell ref="F581:G581"/>
    <mergeCell ref="H581:I581"/>
    <mergeCell ref="J581:K581"/>
    <mergeCell ref="L581:M581"/>
    <mergeCell ref="N581:O581"/>
    <mergeCell ref="P581:Q581"/>
    <mergeCell ref="O580:P580"/>
    <mergeCell ref="Q580:R580"/>
    <mergeCell ref="S580:T580"/>
    <mergeCell ref="U580:V580"/>
    <mergeCell ref="W580:X580"/>
    <mergeCell ref="Y580:Z580"/>
    <mergeCell ref="R579:S579"/>
    <mergeCell ref="T579:U579"/>
    <mergeCell ref="V579:W579"/>
    <mergeCell ref="X579:Y579"/>
    <mergeCell ref="Z579:AA579"/>
    <mergeCell ref="E580:F580"/>
    <mergeCell ref="G580:H580"/>
    <mergeCell ref="I580:J580"/>
    <mergeCell ref="K580:L580"/>
    <mergeCell ref="M580:N580"/>
    <mergeCell ref="F579:G579"/>
    <mergeCell ref="H579:I579"/>
    <mergeCell ref="J579:K579"/>
    <mergeCell ref="L579:M579"/>
    <mergeCell ref="N579:O579"/>
    <mergeCell ref="P579:Q579"/>
    <mergeCell ref="O586:P586"/>
    <mergeCell ref="Q586:R586"/>
    <mergeCell ref="S586:T586"/>
    <mergeCell ref="U586:V586"/>
    <mergeCell ref="W586:X586"/>
    <mergeCell ref="Y586:Z586"/>
    <mergeCell ref="R585:S585"/>
    <mergeCell ref="T585:U585"/>
    <mergeCell ref="V585:W585"/>
    <mergeCell ref="X585:Y585"/>
    <mergeCell ref="Z585:AA585"/>
    <mergeCell ref="E586:F586"/>
    <mergeCell ref="G586:H586"/>
    <mergeCell ref="I586:J586"/>
    <mergeCell ref="K586:L586"/>
    <mergeCell ref="M586:N586"/>
    <mergeCell ref="F585:G585"/>
    <mergeCell ref="H585:I585"/>
    <mergeCell ref="J585:K585"/>
    <mergeCell ref="L585:M585"/>
    <mergeCell ref="N585:O585"/>
    <mergeCell ref="P585:Q585"/>
    <mergeCell ref="O584:P584"/>
    <mergeCell ref="Q584:R584"/>
    <mergeCell ref="S584:T584"/>
    <mergeCell ref="U584:V584"/>
    <mergeCell ref="W584:X584"/>
    <mergeCell ref="Y584:Z584"/>
    <mergeCell ref="R583:S583"/>
    <mergeCell ref="T583:U583"/>
    <mergeCell ref="V583:W583"/>
    <mergeCell ref="X583:Y583"/>
    <mergeCell ref="Z583:AA583"/>
    <mergeCell ref="E584:F584"/>
    <mergeCell ref="G584:H584"/>
    <mergeCell ref="I584:J584"/>
    <mergeCell ref="K584:L584"/>
    <mergeCell ref="M584:N584"/>
    <mergeCell ref="F583:G583"/>
    <mergeCell ref="H583:I583"/>
    <mergeCell ref="J583:K583"/>
    <mergeCell ref="L583:M583"/>
    <mergeCell ref="N583:O583"/>
    <mergeCell ref="P583:Q583"/>
    <mergeCell ref="O590:P590"/>
    <mergeCell ref="Q590:R590"/>
    <mergeCell ref="S590:T590"/>
    <mergeCell ref="U590:V590"/>
    <mergeCell ref="W590:X590"/>
    <mergeCell ref="Y590:Z590"/>
    <mergeCell ref="R589:S589"/>
    <mergeCell ref="T589:U589"/>
    <mergeCell ref="V589:W589"/>
    <mergeCell ref="X589:Y589"/>
    <mergeCell ref="Z589:AA589"/>
    <mergeCell ref="E590:F590"/>
    <mergeCell ref="G590:H590"/>
    <mergeCell ref="I590:J590"/>
    <mergeCell ref="K590:L590"/>
    <mergeCell ref="M590:N590"/>
    <mergeCell ref="F589:G589"/>
    <mergeCell ref="H589:I589"/>
    <mergeCell ref="J589:K589"/>
    <mergeCell ref="L589:M589"/>
    <mergeCell ref="N589:O589"/>
    <mergeCell ref="P589:Q589"/>
    <mergeCell ref="O588:P588"/>
    <mergeCell ref="Q588:R588"/>
    <mergeCell ref="S588:T588"/>
    <mergeCell ref="U588:V588"/>
    <mergeCell ref="W588:X588"/>
    <mergeCell ref="Y588:Z588"/>
    <mergeCell ref="R587:S587"/>
    <mergeCell ref="T587:U587"/>
    <mergeCell ref="V587:W587"/>
    <mergeCell ref="X587:Y587"/>
    <mergeCell ref="Z587:AA587"/>
    <mergeCell ref="E588:F588"/>
    <mergeCell ref="G588:H588"/>
    <mergeCell ref="I588:J588"/>
    <mergeCell ref="K588:L588"/>
    <mergeCell ref="M588:N588"/>
    <mergeCell ref="F587:G587"/>
    <mergeCell ref="H587:I587"/>
    <mergeCell ref="J587:K587"/>
    <mergeCell ref="L587:M587"/>
    <mergeCell ref="N587:O587"/>
    <mergeCell ref="P587:Q587"/>
    <mergeCell ref="O594:P594"/>
    <mergeCell ref="Q594:R594"/>
    <mergeCell ref="S594:T594"/>
    <mergeCell ref="U594:V594"/>
    <mergeCell ref="W594:X594"/>
    <mergeCell ref="Y594:Z594"/>
    <mergeCell ref="R593:S593"/>
    <mergeCell ref="T593:U593"/>
    <mergeCell ref="V593:W593"/>
    <mergeCell ref="X593:Y593"/>
    <mergeCell ref="Z593:AA593"/>
    <mergeCell ref="E594:F594"/>
    <mergeCell ref="G594:H594"/>
    <mergeCell ref="I594:J594"/>
    <mergeCell ref="K594:L594"/>
    <mergeCell ref="M594:N594"/>
    <mergeCell ref="F593:G593"/>
    <mergeCell ref="H593:I593"/>
    <mergeCell ref="J593:K593"/>
    <mergeCell ref="L593:M593"/>
    <mergeCell ref="N593:O593"/>
    <mergeCell ref="P593:Q593"/>
    <mergeCell ref="O592:P592"/>
    <mergeCell ref="Q592:R592"/>
    <mergeCell ref="S592:T592"/>
    <mergeCell ref="U592:V592"/>
    <mergeCell ref="W592:X592"/>
    <mergeCell ref="Y592:Z592"/>
    <mergeCell ref="R591:S591"/>
    <mergeCell ref="T591:U591"/>
    <mergeCell ref="V591:W591"/>
    <mergeCell ref="X591:Y591"/>
    <mergeCell ref="Z591:AA591"/>
    <mergeCell ref="E592:F592"/>
    <mergeCell ref="G592:H592"/>
    <mergeCell ref="I592:J592"/>
    <mergeCell ref="K592:L592"/>
    <mergeCell ref="M592:N592"/>
    <mergeCell ref="F591:G591"/>
    <mergeCell ref="H591:I591"/>
    <mergeCell ref="J591:K591"/>
    <mergeCell ref="L591:M591"/>
    <mergeCell ref="N591:O591"/>
    <mergeCell ref="P591:Q591"/>
    <mergeCell ref="O598:P598"/>
    <mergeCell ref="Q598:R598"/>
    <mergeCell ref="S598:T598"/>
    <mergeCell ref="U598:V598"/>
    <mergeCell ref="W598:X598"/>
    <mergeCell ref="Y598:Z598"/>
    <mergeCell ref="R597:S597"/>
    <mergeCell ref="T597:U597"/>
    <mergeCell ref="V597:W597"/>
    <mergeCell ref="X597:Y597"/>
    <mergeCell ref="Z597:AA597"/>
    <mergeCell ref="E598:F598"/>
    <mergeCell ref="G598:H598"/>
    <mergeCell ref="I598:J598"/>
    <mergeCell ref="K598:L598"/>
    <mergeCell ref="M598:N598"/>
    <mergeCell ref="F597:G597"/>
    <mergeCell ref="H597:I597"/>
    <mergeCell ref="J597:K597"/>
    <mergeCell ref="L597:M597"/>
    <mergeCell ref="N597:O597"/>
    <mergeCell ref="P597:Q597"/>
    <mergeCell ref="O596:P596"/>
    <mergeCell ref="Q596:R596"/>
    <mergeCell ref="S596:T596"/>
    <mergeCell ref="U596:V596"/>
    <mergeCell ref="W596:X596"/>
    <mergeCell ref="Y596:Z596"/>
    <mergeCell ref="R595:S595"/>
    <mergeCell ref="T595:U595"/>
    <mergeCell ref="V595:W595"/>
    <mergeCell ref="X595:Y595"/>
    <mergeCell ref="Z595:AA595"/>
    <mergeCell ref="E596:F596"/>
    <mergeCell ref="G596:H596"/>
    <mergeCell ref="I596:J596"/>
    <mergeCell ref="K596:L596"/>
    <mergeCell ref="M596:N596"/>
    <mergeCell ref="F595:G595"/>
    <mergeCell ref="H595:I595"/>
    <mergeCell ref="J595:K595"/>
    <mergeCell ref="L595:M595"/>
    <mergeCell ref="N595:O595"/>
    <mergeCell ref="P595:Q595"/>
    <mergeCell ref="O602:P602"/>
    <mergeCell ref="Q602:R602"/>
    <mergeCell ref="S602:T602"/>
    <mergeCell ref="U602:V602"/>
    <mergeCell ref="W602:X602"/>
    <mergeCell ref="Y602:Z602"/>
    <mergeCell ref="R601:S601"/>
    <mergeCell ref="T601:U601"/>
    <mergeCell ref="V601:W601"/>
    <mergeCell ref="X601:Y601"/>
    <mergeCell ref="Z601:AA601"/>
    <mergeCell ref="E602:F602"/>
    <mergeCell ref="G602:H602"/>
    <mergeCell ref="I602:J602"/>
    <mergeCell ref="K602:L602"/>
    <mergeCell ref="M602:N602"/>
    <mergeCell ref="F601:G601"/>
    <mergeCell ref="H601:I601"/>
    <mergeCell ref="J601:K601"/>
    <mergeCell ref="L601:M601"/>
    <mergeCell ref="N601:O601"/>
    <mergeCell ref="P601:Q601"/>
    <mergeCell ref="O600:P600"/>
    <mergeCell ref="Q600:R600"/>
    <mergeCell ref="S600:T600"/>
    <mergeCell ref="U600:V600"/>
    <mergeCell ref="W600:X600"/>
    <mergeCell ref="Y600:Z600"/>
    <mergeCell ref="R599:S599"/>
    <mergeCell ref="T599:U599"/>
    <mergeCell ref="V599:W599"/>
    <mergeCell ref="X599:Y599"/>
    <mergeCell ref="Z599:AA599"/>
    <mergeCell ref="E600:F600"/>
    <mergeCell ref="G600:H600"/>
    <mergeCell ref="I600:J600"/>
    <mergeCell ref="K600:L600"/>
    <mergeCell ref="M600:N600"/>
    <mergeCell ref="F599:G599"/>
    <mergeCell ref="H599:I599"/>
    <mergeCell ref="J599:K599"/>
    <mergeCell ref="L599:M599"/>
    <mergeCell ref="N599:O599"/>
    <mergeCell ref="P599:Q599"/>
    <mergeCell ref="O606:P606"/>
    <mergeCell ref="Q606:R606"/>
    <mergeCell ref="S606:T606"/>
    <mergeCell ref="U606:V606"/>
    <mergeCell ref="W606:X606"/>
    <mergeCell ref="Y606:Z606"/>
    <mergeCell ref="R605:S605"/>
    <mergeCell ref="T605:U605"/>
    <mergeCell ref="V605:W605"/>
    <mergeCell ref="X605:Y605"/>
    <mergeCell ref="Z605:AA605"/>
    <mergeCell ref="E606:F606"/>
    <mergeCell ref="G606:H606"/>
    <mergeCell ref="I606:J606"/>
    <mergeCell ref="K606:L606"/>
    <mergeCell ref="M606:N606"/>
    <mergeCell ref="F605:G605"/>
    <mergeCell ref="H605:I605"/>
    <mergeCell ref="J605:K605"/>
    <mergeCell ref="L605:M605"/>
    <mergeCell ref="N605:O605"/>
    <mergeCell ref="P605:Q605"/>
    <mergeCell ref="O604:P604"/>
    <mergeCell ref="Q604:R604"/>
    <mergeCell ref="S604:T604"/>
    <mergeCell ref="U604:V604"/>
    <mergeCell ref="W604:X604"/>
    <mergeCell ref="Y604:Z604"/>
    <mergeCell ref="R603:S603"/>
    <mergeCell ref="T603:U603"/>
    <mergeCell ref="V603:W603"/>
    <mergeCell ref="X603:Y603"/>
    <mergeCell ref="Z603:AA603"/>
    <mergeCell ref="E604:F604"/>
    <mergeCell ref="G604:H604"/>
    <mergeCell ref="I604:J604"/>
    <mergeCell ref="K604:L604"/>
    <mergeCell ref="M604:N604"/>
    <mergeCell ref="F603:G603"/>
    <mergeCell ref="H603:I603"/>
    <mergeCell ref="J603:K603"/>
    <mergeCell ref="L603:M603"/>
    <mergeCell ref="N603:O603"/>
    <mergeCell ref="P603:Q603"/>
    <mergeCell ref="O610:P610"/>
    <mergeCell ref="Q610:R610"/>
    <mergeCell ref="S610:T610"/>
    <mergeCell ref="U610:V610"/>
    <mergeCell ref="W610:X610"/>
    <mergeCell ref="Y610:Z610"/>
    <mergeCell ref="R609:S609"/>
    <mergeCell ref="T609:U609"/>
    <mergeCell ref="V609:W609"/>
    <mergeCell ref="X609:Y609"/>
    <mergeCell ref="Z609:AA609"/>
    <mergeCell ref="E610:F610"/>
    <mergeCell ref="G610:H610"/>
    <mergeCell ref="I610:J610"/>
    <mergeCell ref="K610:L610"/>
    <mergeCell ref="M610:N610"/>
    <mergeCell ref="F609:G609"/>
    <mergeCell ref="H609:I609"/>
    <mergeCell ref="J609:K609"/>
    <mergeCell ref="L609:M609"/>
    <mergeCell ref="N609:O609"/>
    <mergeCell ref="P609:Q609"/>
    <mergeCell ref="O608:P608"/>
    <mergeCell ref="Q608:R608"/>
    <mergeCell ref="S608:T608"/>
    <mergeCell ref="U608:V608"/>
    <mergeCell ref="W608:X608"/>
    <mergeCell ref="Y608:Z608"/>
    <mergeCell ref="R607:S607"/>
    <mergeCell ref="T607:U607"/>
    <mergeCell ref="V607:W607"/>
    <mergeCell ref="X607:Y607"/>
    <mergeCell ref="Z607:AA607"/>
    <mergeCell ref="E608:F608"/>
    <mergeCell ref="G608:H608"/>
    <mergeCell ref="I608:J608"/>
    <mergeCell ref="K608:L608"/>
    <mergeCell ref="M608:N608"/>
    <mergeCell ref="F607:G607"/>
    <mergeCell ref="H607:I607"/>
    <mergeCell ref="J607:K607"/>
    <mergeCell ref="L607:M607"/>
    <mergeCell ref="N607:O607"/>
    <mergeCell ref="P607:Q607"/>
    <mergeCell ref="O614:P614"/>
    <mergeCell ref="Q614:R614"/>
    <mergeCell ref="S614:T614"/>
    <mergeCell ref="U614:V614"/>
    <mergeCell ref="W614:X614"/>
    <mergeCell ref="Y614:Z614"/>
    <mergeCell ref="R613:S613"/>
    <mergeCell ref="T613:U613"/>
    <mergeCell ref="V613:W613"/>
    <mergeCell ref="X613:Y613"/>
    <mergeCell ref="Z613:AA613"/>
    <mergeCell ref="E614:F614"/>
    <mergeCell ref="G614:H614"/>
    <mergeCell ref="I614:J614"/>
    <mergeCell ref="K614:L614"/>
    <mergeCell ref="M614:N614"/>
    <mergeCell ref="F613:G613"/>
    <mergeCell ref="H613:I613"/>
    <mergeCell ref="J613:K613"/>
    <mergeCell ref="L613:M613"/>
    <mergeCell ref="N613:O613"/>
    <mergeCell ref="P613:Q613"/>
    <mergeCell ref="O612:P612"/>
    <mergeCell ref="Q612:R612"/>
    <mergeCell ref="S612:T612"/>
    <mergeCell ref="U612:V612"/>
    <mergeCell ref="W612:X612"/>
    <mergeCell ref="Y612:Z612"/>
    <mergeCell ref="R611:S611"/>
    <mergeCell ref="T611:U611"/>
    <mergeCell ref="V611:W611"/>
    <mergeCell ref="X611:Y611"/>
    <mergeCell ref="Z611:AA611"/>
    <mergeCell ref="E612:F612"/>
    <mergeCell ref="G612:H612"/>
    <mergeCell ref="I612:J612"/>
    <mergeCell ref="K612:L612"/>
    <mergeCell ref="M612:N612"/>
    <mergeCell ref="F611:G611"/>
    <mergeCell ref="H611:I611"/>
    <mergeCell ref="J611:K611"/>
    <mergeCell ref="L611:M611"/>
    <mergeCell ref="N611:O611"/>
    <mergeCell ref="P611:Q611"/>
    <mergeCell ref="O618:P618"/>
    <mergeCell ref="Q618:R618"/>
    <mergeCell ref="S618:T618"/>
    <mergeCell ref="U618:V618"/>
    <mergeCell ref="W618:X618"/>
    <mergeCell ref="Y618:Z618"/>
    <mergeCell ref="R617:S617"/>
    <mergeCell ref="T617:U617"/>
    <mergeCell ref="V617:W617"/>
    <mergeCell ref="X617:Y617"/>
    <mergeCell ref="Z617:AA617"/>
    <mergeCell ref="E618:F618"/>
    <mergeCell ref="G618:H618"/>
    <mergeCell ref="I618:J618"/>
    <mergeCell ref="K618:L618"/>
    <mergeCell ref="M618:N618"/>
    <mergeCell ref="F617:G617"/>
    <mergeCell ref="H617:I617"/>
    <mergeCell ref="J617:K617"/>
    <mergeCell ref="L617:M617"/>
    <mergeCell ref="N617:O617"/>
    <mergeCell ref="P617:Q617"/>
    <mergeCell ref="O616:P616"/>
    <mergeCell ref="Q616:R616"/>
    <mergeCell ref="S616:T616"/>
    <mergeCell ref="U616:V616"/>
    <mergeCell ref="W616:X616"/>
    <mergeCell ref="Y616:Z616"/>
    <mergeCell ref="R615:S615"/>
    <mergeCell ref="T615:U615"/>
    <mergeCell ref="V615:W615"/>
    <mergeCell ref="X615:Y615"/>
    <mergeCell ref="Z615:AA615"/>
    <mergeCell ref="E616:F616"/>
    <mergeCell ref="G616:H616"/>
    <mergeCell ref="I616:J616"/>
    <mergeCell ref="K616:L616"/>
    <mergeCell ref="M616:N616"/>
    <mergeCell ref="F615:G615"/>
    <mergeCell ref="H615:I615"/>
    <mergeCell ref="J615:K615"/>
    <mergeCell ref="L615:M615"/>
    <mergeCell ref="N615:O615"/>
    <mergeCell ref="P615:Q615"/>
    <mergeCell ref="O622:P622"/>
    <mergeCell ref="Q622:R622"/>
    <mergeCell ref="S622:T622"/>
    <mergeCell ref="U622:V622"/>
    <mergeCell ref="W622:X622"/>
    <mergeCell ref="Y622:Z622"/>
    <mergeCell ref="R621:S621"/>
    <mergeCell ref="T621:U621"/>
    <mergeCell ref="V621:W621"/>
    <mergeCell ref="X621:Y621"/>
    <mergeCell ref="Z621:AA621"/>
    <mergeCell ref="E622:F622"/>
    <mergeCell ref="G622:H622"/>
    <mergeCell ref="I622:J622"/>
    <mergeCell ref="K622:L622"/>
    <mergeCell ref="M622:N622"/>
    <mergeCell ref="F621:G621"/>
    <mergeCell ref="H621:I621"/>
    <mergeCell ref="J621:K621"/>
    <mergeCell ref="L621:M621"/>
    <mergeCell ref="N621:O621"/>
    <mergeCell ref="P621:Q621"/>
    <mergeCell ref="O620:P620"/>
    <mergeCell ref="Q620:R620"/>
    <mergeCell ref="S620:T620"/>
    <mergeCell ref="U620:V620"/>
    <mergeCell ref="W620:X620"/>
    <mergeCell ref="Y620:Z620"/>
    <mergeCell ref="R619:S619"/>
    <mergeCell ref="T619:U619"/>
    <mergeCell ref="V619:W619"/>
    <mergeCell ref="X619:Y619"/>
    <mergeCell ref="Z619:AA619"/>
    <mergeCell ref="E620:F620"/>
    <mergeCell ref="G620:H620"/>
    <mergeCell ref="I620:J620"/>
    <mergeCell ref="K620:L620"/>
    <mergeCell ref="M620:N620"/>
    <mergeCell ref="F619:G619"/>
    <mergeCell ref="H619:I619"/>
    <mergeCell ref="J619:K619"/>
    <mergeCell ref="L619:M619"/>
    <mergeCell ref="N619:O619"/>
    <mergeCell ref="P619:Q619"/>
    <mergeCell ref="O626:P626"/>
    <mergeCell ref="Q626:R626"/>
    <mergeCell ref="S626:T626"/>
    <mergeCell ref="U626:V626"/>
    <mergeCell ref="W626:X626"/>
    <mergeCell ref="Y626:Z626"/>
    <mergeCell ref="R625:S625"/>
    <mergeCell ref="T625:U625"/>
    <mergeCell ref="V625:W625"/>
    <mergeCell ref="X625:Y625"/>
    <mergeCell ref="Z625:AA625"/>
    <mergeCell ref="E626:F626"/>
    <mergeCell ref="G626:H626"/>
    <mergeCell ref="I626:J626"/>
    <mergeCell ref="K626:L626"/>
    <mergeCell ref="M626:N626"/>
    <mergeCell ref="F625:G625"/>
    <mergeCell ref="H625:I625"/>
    <mergeCell ref="J625:K625"/>
    <mergeCell ref="L625:M625"/>
    <mergeCell ref="N625:O625"/>
    <mergeCell ref="P625:Q625"/>
    <mergeCell ref="O624:P624"/>
    <mergeCell ref="Q624:R624"/>
    <mergeCell ref="S624:T624"/>
    <mergeCell ref="U624:V624"/>
    <mergeCell ref="W624:X624"/>
    <mergeCell ref="Y624:Z624"/>
    <mergeCell ref="R623:S623"/>
    <mergeCell ref="T623:U623"/>
    <mergeCell ref="V623:W623"/>
    <mergeCell ref="X623:Y623"/>
    <mergeCell ref="Z623:AA623"/>
    <mergeCell ref="E624:F624"/>
    <mergeCell ref="G624:H624"/>
    <mergeCell ref="I624:J624"/>
    <mergeCell ref="K624:L624"/>
    <mergeCell ref="M624:N624"/>
    <mergeCell ref="F623:G623"/>
    <mergeCell ref="H623:I623"/>
    <mergeCell ref="J623:K623"/>
    <mergeCell ref="L623:M623"/>
    <mergeCell ref="N623:O623"/>
    <mergeCell ref="P623:Q623"/>
    <mergeCell ref="O630:P630"/>
    <mergeCell ref="Q630:R630"/>
    <mergeCell ref="S630:T630"/>
    <mergeCell ref="U630:V630"/>
    <mergeCell ref="W630:X630"/>
    <mergeCell ref="Y630:Z630"/>
    <mergeCell ref="R629:S629"/>
    <mergeCell ref="T629:U629"/>
    <mergeCell ref="V629:W629"/>
    <mergeCell ref="X629:Y629"/>
    <mergeCell ref="Z629:AA629"/>
    <mergeCell ref="E630:F630"/>
    <mergeCell ref="G630:H630"/>
    <mergeCell ref="I630:J630"/>
    <mergeCell ref="K630:L630"/>
    <mergeCell ref="M630:N630"/>
    <mergeCell ref="F629:G629"/>
    <mergeCell ref="H629:I629"/>
    <mergeCell ref="J629:K629"/>
    <mergeCell ref="L629:M629"/>
    <mergeCell ref="N629:O629"/>
    <mergeCell ref="P629:Q629"/>
    <mergeCell ref="O628:P628"/>
    <mergeCell ref="Q628:R628"/>
    <mergeCell ref="S628:T628"/>
    <mergeCell ref="U628:V628"/>
    <mergeCell ref="W628:X628"/>
    <mergeCell ref="Y628:Z628"/>
    <mergeCell ref="R627:S627"/>
    <mergeCell ref="T627:U627"/>
    <mergeCell ref="V627:W627"/>
    <mergeCell ref="X627:Y627"/>
    <mergeCell ref="Z627:AA627"/>
    <mergeCell ref="E628:F628"/>
    <mergeCell ref="G628:H628"/>
    <mergeCell ref="I628:J628"/>
    <mergeCell ref="K628:L628"/>
    <mergeCell ref="M628:N628"/>
    <mergeCell ref="F627:G627"/>
    <mergeCell ref="H627:I627"/>
    <mergeCell ref="J627:K627"/>
    <mergeCell ref="L627:M627"/>
    <mergeCell ref="N627:O627"/>
    <mergeCell ref="P627:Q627"/>
    <mergeCell ref="O634:P634"/>
    <mergeCell ref="Q634:R634"/>
    <mergeCell ref="S634:T634"/>
    <mergeCell ref="U634:V634"/>
    <mergeCell ref="W634:X634"/>
    <mergeCell ref="Y634:Z634"/>
    <mergeCell ref="R633:S633"/>
    <mergeCell ref="T633:U633"/>
    <mergeCell ref="V633:W633"/>
    <mergeCell ref="X633:Y633"/>
    <mergeCell ref="Z633:AA633"/>
    <mergeCell ref="E634:F634"/>
    <mergeCell ref="G634:H634"/>
    <mergeCell ref="I634:J634"/>
    <mergeCell ref="K634:L634"/>
    <mergeCell ref="M634:N634"/>
    <mergeCell ref="F633:G633"/>
    <mergeCell ref="H633:I633"/>
    <mergeCell ref="J633:K633"/>
    <mergeCell ref="L633:M633"/>
    <mergeCell ref="N633:O633"/>
    <mergeCell ref="P633:Q633"/>
    <mergeCell ref="O632:P632"/>
    <mergeCell ref="Q632:R632"/>
    <mergeCell ref="S632:T632"/>
    <mergeCell ref="U632:V632"/>
    <mergeCell ref="W632:X632"/>
    <mergeCell ref="Y632:Z632"/>
    <mergeCell ref="R631:S631"/>
    <mergeCell ref="T631:U631"/>
    <mergeCell ref="V631:W631"/>
    <mergeCell ref="X631:Y631"/>
    <mergeCell ref="Z631:AA631"/>
    <mergeCell ref="E632:F632"/>
    <mergeCell ref="G632:H632"/>
    <mergeCell ref="I632:J632"/>
    <mergeCell ref="K632:L632"/>
    <mergeCell ref="M632:N632"/>
    <mergeCell ref="F631:G631"/>
    <mergeCell ref="H631:I631"/>
    <mergeCell ref="J631:K631"/>
    <mergeCell ref="L631:M631"/>
    <mergeCell ref="N631:O631"/>
    <mergeCell ref="P631:Q631"/>
    <mergeCell ref="O638:P638"/>
    <mergeCell ref="Q638:R638"/>
    <mergeCell ref="S638:T638"/>
    <mergeCell ref="U638:V638"/>
    <mergeCell ref="W638:X638"/>
    <mergeCell ref="Y638:Z638"/>
    <mergeCell ref="R637:S637"/>
    <mergeCell ref="T637:U637"/>
    <mergeCell ref="V637:W637"/>
    <mergeCell ref="X637:Y637"/>
    <mergeCell ref="Z637:AA637"/>
    <mergeCell ref="E638:F638"/>
    <mergeCell ref="G638:H638"/>
    <mergeCell ref="I638:J638"/>
    <mergeCell ref="K638:L638"/>
    <mergeCell ref="M638:N638"/>
    <mergeCell ref="F637:G637"/>
    <mergeCell ref="H637:I637"/>
    <mergeCell ref="J637:K637"/>
    <mergeCell ref="L637:M637"/>
    <mergeCell ref="N637:O637"/>
    <mergeCell ref="P637:Q637"/>
    <mergeCell ref="O636:P636"/>
    <mergeCell ref="Q636:R636"/>
    <mergeCell ref="S636:T636"/>
    <mergeCell ref="U636:V636"/>
    <mergeCell ref="W636:X636"/>
    <mergeCell ref="Y636:Z636"/>
    <mergeCell ref="R635:S635"/>
    <mergeCell ref="T635:U635"/>
    <mergeCell ref="V635:W635"/>
    <mergeCell ref="X635:Y635"/>
    <mergeCell ref="Z635:AA635"/>
    <mergeCell ref="E636:F636"/>
    <mergeCell ref="G636:H636"/>
    <mergeCell ref="I636:J636"/>
    <mergeCell ref="K636:L636"/>
    <mergeCell ref="M636:N636"/>
    <mergeCell ref="F635:G635"/>
    <mergeCell ref="H635:I635"/>
    <mergeCell ref="J635:K635"/>
    <mergeCell ref="L635:M635"/>
    <mergeCell ref="N635:O635"/>
    <mergeCell ref="P635:Q635"/>
    <mergeCell ref="O642:P642"/>
    <mergeCell ref="Q642:R642"/>
    <mergeCell ref="S642:T642"/>
    <mergeCell ref="U642:V642"/>
    <mergeCell ref="W642:X642"/>
    <mergeCell ref="Y642:Z642"/>
    <mergeCell ref="R641:S641"/>
    <mergeCell ref="T641:U641"/>
    <mergeCell ref="V641:W641"/>
    <mergeCell ref="X641:Y641"/>
    <mergeCell ref="Z641:AA641"/>
    <mergeCell ref="E642:F642"/>
    <mergeCell ref="G642:H642"/>
    <mergeCell ref="I642:J642"/>
    <mergeCell ref="K642:L642"/>
    <mergeCell ref="M642:N642"/>
    <mergeCell ref="F641:G641"/>
    <mergeCell ref="H641:I641"/>
    <mergeCell ref="J641:K641"/>
    <mergeCell ref="L641:M641"/>
    <mergeCell ref="N641:O641"/>
    <mergeCell ref="P641:Q641"/>
    <mergeCell ref="O640:P640"/>
    <mergeCell ref="Q640:R640"/>
    <mergeCell ref="S640:T640"/>
    <mergeCell ref="U640:V640"/>
    <mergeCell ref="W640:X640"/>
    <mergeCell ref="Y640:Z640"/>
    <mergeCell ref="R639:S639"/>
    <mergeCell ref="T639:U639"/>
    <mergeCell ref="V639:W639"/>
    <mergeCell ref="X639:Y639"/>
    <mergeCell ref="Z639:AA639"/>
    <mergeCell ref="E640:F640"/>
    <mergeCell ref="G640:H640"/>
    <mergeCell ref="I640:J640"/>
    <mergeCell ref="K640:L640"/>
    <mergeCell ref="M640:N640"/>
    <mergeCell ref="F639:G639"/>
    <mergeCell ref="H639:I639"/>
    <mergeCell ref="J639:K639"/>
    <mergeCell ref="L639:M639"/>
    <mergeCell ref="N639:O639"/>
    <mergeCell ref="P639:Q639"/>
    <mergeCell ref="O646:P646"/>
    <mergeCell ref="Q646:R646"/>
    <mergeCell ref="S646:T646"/>
    <mergeCell ref="U646:V646"/>
    <mergeCell ref="W646:X646"/>
    <mergeCell ref="Y646:Z646"/>
    <mergeCell ref="R645:S645"/>
    <mergeCell ref="T645:U645"/>
    <mergeCell ref="V645:W645"/>
    <mergeCell ref="X645:Y645"/>
    <mergeCell ref="Z645:AA645"/>
    <mergeCell ref="E646:F646"/>
    <mergeCell ref="G646:H646"/>
    <mergeCell ref="I646:J646"/>
    <mergeCell ref="K646:L646"/>
    <mergeCell ref="M646:N646"/>
    <mergeCell ref="F645:G645"/>
    <mergeCell ref="H645:I645"/>
    <mergeCell ref="J645:K645"/>
    <mergeCell ref="L645:M645"/>
    <mergeCell ref="N645:O645"/>
    <mergeCell ref="P645:Q645"/>
    <mergeCell ref="O644:P644"/>
    <mergeCell ref="Q644:R644"/>
    <mergeCell ref="S644:T644"/>
    <mergeCell ref="U644:V644"/>
    <mergeCell ref="W644:X644"/>
    <mergeCell ref="Y644:Z644"/>
    <mergeCell ref="R643:S643"/>
    <mergeCell ref="T643:U643"/>
    <mergeCell ref="V643:W643"/>
    <mergeCell ref="X643:Y643"/>
    <mergeCell ref="Z643:AA643"/>
    <mergeCell ref="E644:F644"/>
    <mergeCell ref="G644:H644"/>
    <mergeCell ref="I644:J644"/>
    <mergeCell ref="K644:L644"/>
    <mergeCell ref="M644:N644"/>
    <mergeCell ref="F643:G643"/>
    <mergeCell ref="H643:I643"/>
    <mergeCell ref="J643:K643"/>
    <mergeCell ref="L643:M643"/>
    <mergeCell ref="N643:O643"/>
    <mergeCell ref="P643:Q643"/>
    <mergeCell ref="O650:P650"/>
    <mergeCell ref="Q650:R650"/>
    <mergeCell ref="S650:T650"/>
    <mergeCell ref="U650:V650"/>
    <mergeCell ref="W650:X650"/>
    <mergeCell ref="Y650:Z650"/>
    <mergeCell ref="R649:S649"/>
    <mergeCell ref="T649:U649"/>
    <mergeCell ref="V649:W649"/>
    <mergeCell ref="X649:Y649"/>
    <mergeCell ref="Z649:AA649"/>
    <mergeCell ref="E650:F650"/>
    <mergeCell ref="G650:H650"/>
    <mergeCell ref="I650:J650"/>
    <mergeCell ref="K650:L650"/>
    <mergeCell ref="M650:N650"/>
    <mergeCell ref="F649:G649"/>
    <mergeCell ref="H649:I649"/>
    <mergeCell ref="J649:K649"/>
    <mergeCell ref="L649:M649"/>
    <mergeCell ref="N649:O649"/>
    <mergeCell ref="P649:Q649"/>
    <mergeCell ref="O648:P648"/>
    <mergeCell ref="Q648:R648"/>
    <mergeCell ref="S648:T648"/>
    <mergeCell ref="U648:V648"/>
    <mergeCell ref="W648:X648"/>
    <mergeCell ref="Y648:Z648"/>
    <mergeCell ref="R647:S647"/>
    <mergeCell ref="T647:U647"/>
    <mergeCell ref="V647:W647"/>
    <mergeCell ref="X647:Y647"/>
    <mergeCell ref="Z647:AA647"/>
    <mergeCell ref="E648:F648"/>
    <mergeCell ref="G648:H648"/>
    <mergeCell ref="I648:J648"/>
    <mergeCell ref="K648:L648"/>
    <mergeCell ref="M648:N648"/>
    <mergeCell ref="F647:G647"/>
    <mergeCell ref="H647:I647"/>
    <mergeCell ref="J647:K647"/>
    <mergeCell ref="L647:M647"/>
    <mergeCell ref="N647:O647"/>
    <mergeCell ref="P647:Q647"/>
    <mergeCell ref="O654:P654"/>
    <mergeCell ref="Q654:R654"/>
    <mergeCell ref="S654:T654"/>
    <mergeCell ref="U654:V654"/>
    <mergeCell ref="W654:X654"/>
    <mergeCell ref="Y654:Z654"/>
    <mergeCell ref="R653:S653"/>
    <mergeCell ref="T653:U653"/>
    <mergeCell ref="V653:W653"/>
    <mergeCell ref="X653:Y653"/>
    <mergeCell ref="Z653:AA653"/>
    <mergeCell ref="E654:F654"/>
    <mergeCell ref="G654:H654"/>
    <mergeCell ref="I654:J654"/>
    <mergeCell ref="K654:L654"/>
    <mergeCell ref="M654:N654"/>
    <mergeCell ref="F653:G653"/>
    <mergeCell ref="H653:I653"/>
    <mergeCell ref="J653:K653"/>
    <mergeCell ref="L653:M653"/>
    <mergeCell ref="N653:O653"/>
    <mergeCell ref="P653:Q653"/>
    <mergeCell ref="O652:P652"/>
    <mergeCell ref="Q652:R652"/>
    <mergeCell ref="S652:T652"/>
    <mergeCell ref="U652:V652"/>
    <mergeCell ref="W652:X652"/>
    <mergeCell ref="Y652:Z652"/>
    <mergeCell ref="R651:S651"/>
    <mergeCell ref="T651:U651"/>
    <mergeCell ref="V651:W651"/>
    <mergeCell ref="X651:Y651"/>
    <mergeCell ref="Z651:AA651"/>
    <mergeCell ref="E652:F652"/>
    <mergeCell ref="G652:H652"/>
    <mergeCell ref="I652:J652"/>
    <mergeCell ref="K652:L652"/>
    <mergeCell ref="M652:N652"/>
    <mergeCell ref="F651:G651"/>
    <mergeCell ref="H651:I651"/>
    <mergeCell ref="J651:K651"/>
    <mergeCell ref="L651:M651"/>
    <mergeCell ref="N651:O651"/>
    <mergeCell ref="P651:Q651"/>
    <mergeCell ref="O658:P658"/>
    <mergeCell ref="Q658:R658"/>
    <mergeCell ref="S658:T658"/>
    <mergeCell ref="U658:V658"/>
    <mergeCell ref="W658:X658"/>
    <mergeCell ref="Y658:Z658"/>
    <mergeCell ref="R657:S657"/>
    <mergeCell ref="T657:U657"/>
    <mergeCell ref="V657:W657"/>
    <mergeCell ref="X657:Y657"/>
    <mergeCell ref="Z657:AA657"/>
    <mergeCell ref="E658:F658"/>
    <mergeCell ref="G658:H658"/>
    <mergeCell ref="I658:J658"/>
    <mergeCell ref="K658:L658"/>
    <mergeCell ref="M658:N658"/>
    <mergeCell ref="F657:G657"/>
    <mergeCell ref="H657:I657"/>
    <mergeCell ref="J657:K657"/>
    <mergeCell ref="L657:M657"/>
    <mergeCell ref="N657:O657"/>
    <mergeCell ref="P657:Q657"/>
    <mergeCell ref="O656:P656"/>
    <mergeCell ref="Q656:R656"/>
    <mergeCell ref="S656:T656"/>
    <mergeCell ref="U656:V656"/>
    <mergeCell ref="W656:X656"/>
    <mergeCell ref="Y656:Z656"/>
    <mergeCell ref="R655:S655"/>
    <mergeCell ref="T655:U655"/>
    <mergeCell ref="V655:W655"/>
    <mergeCell ref="X655:Y655"/>
    <mergeCell ref="Z655:AA655"/>
    <mergeCell ref="E656:F656"/>
    <mergeCell ref="G656:H656"/>
    <mergeCell ref="I656:J656"/>
    <mergeCell ref="K656:L656"/>
    <mergeCell ref="M656:N656"/>
    <mergeCell ref="F655:G655"/>
    <mergeCell ref="H655:I655"/>
    <mergeCell ref="J655:K655"/>
    <mergeCell ref="L655:M655"/>
    <mergeCell ref="N655:O655"/>
    <mergeCell ref="P655:Q655"/>
    <mergeCell ref="O662:P662"/>
    <mergeCell ref="Q662:R662"/>
    <mergeCell ref="S662:T662"/>
    <mergeCell ref="U662:V662"/>
    <mergeCell ref="W662:X662"/>
    <mergeCell ref="Y662:Z662"/>
    <mergeCell ref="R661:S661"/>
    <mergeCell ref="T661:U661"/>
    <mergeCell ref="V661:W661"/>
    <mergeCell ref="X661:Y661"/>
    <mergeCell ref="Z661:AA661"/>
    <mergeCell ref="E662:F662"/>
    <mergeCell ref="G662:H662"/>
    <mergeCell ref="I662:J662"/>
    <mergeCell ref="K662:L662"/>
    <mergeCell ref="M662:N662"/>
    <mergeCell ref="F661:G661"/>
    <mergeCell ref="H661:I661"/>
    <mergeCell ref="J661:K661"/>
    <mergeCell ref="L661:M661"/>
    <mergeCell ref="N661:O661"/>
    <mergeCell ref="P661:Q661"/>
    <mergeCell ref="O660:P660"/>
    <mergeCell ref="Q660:R660"/>
    <mergeCell ref="S660:T660"/>
    <mergeCell ref="U660:V660"/>
    <mergeCell ref="W660:X660"/>
    <mergeCell ref="Y660:Z660"/>
    <mergeCell ref="R659:S659"/>
    <mergeCell ref="T659:U659"/>
    <mergeCell ref="V659:W659"/>
    <mergeCell ref="X659:Y659"/>
    <mergeCell ref="Z659:AA659"/>
    <mergeCell ref="E660:F660"/>
    <mergeCell ref="G660:H660"/>
    <mergeCell ref="I660:J660"/>
    <mergeCell ref="K660:L660"/>
    <mergeCell ref="M660:N660"/>
    <mergeCell ref="F659:G659"/>
    <mergeCell ref="H659:I659"/>
    <mergeCell ref="J659:K659"/>
    <mergeCell ref="L659:M659"/>
    <mergeCell ref="N659:O659"/>
    <mergeCell ref="P659:Q659"/>
    <mergeCell ref="O666:P666"/>
    <mergeCell ref="Q666:R666"/>
    <mergeCell ref="S666:T666"/>
    <mergeCell ref="U666:V666"/>
    <mergeCell ref="W666:X666"/>
    <mergeCell ref="Y666:Z666"/>
    <mergeCell ref="R665:S665"/>
    <mergeCell ref="T665:U665"/>
    <mergeCell ref="V665:W665"/>
    <mergeCell ref="X665:Y665"/>
    <mergeCell ref="Z665:AA665"/>
    <mergeCell ref="E666:F666"/>
    <mergeCell ref="G666:H666"/>
    <mergeCell ref="I666:J666"/>
    <mergeCell ref="K666:L666"/>
    <mergeCell ref="M666:N666"/>
    <mergeCell ref="F665:G665"/>
    <mergeCell ref="H665:I665"/>
    <mergeCell ref="J665:K665"/>
    <mergeCell ref="L665:M665"/>
    <mergeCell ref="N665:O665"/>
    <mergeCell ref="P665:Q665"/>
    <mergeCell ref="O664:P664"/>
    <mergeCell ref="Q664:R664"/>
    <mergeCell ref="S664:T664"/>
    <mergeCell ref="U664:V664"/>
    <mergeCell ref="W664:X664"/>
    <mergeCell ref="Y664:Z664"/>
    <mergeCell ref="R663:S663"/>
    <mergeCell ref="T663:U663"/>
    <mergeCell ref="V663:W663"/>
    <mergeCell ref="X663:Y663"/>
    <mergeCell ref="Z663:AA663"/>
    <mergeCell ref="E664:F664"/>
    <mergeCell ref="G664:H664"/>
    <mergeCell ref="I664:J664"/>
    <mergeCell ref="K664:L664"/>
    <mergeCell ref="M664:N664"/>
    <mergeCell ref="F663:G663"/>
    <mergeCell ref="H663:I663"/>
    <mergeCell ref="J663:K663"/>
    <mergeCell ref="L663:M663"/>
    <mergeCell ref="N663:O663"/>
    <mergeCell ref="P663:Q663"/>
    <mergeCell ref="O670:P670"/>
    <mergeCell ref="Q670:R670"/>
    <mergeCell ref="S670:T670"/>
    <mergeCell ref="U670:V670"/>
    <mergeCell ref="W670:X670"/>
    <mergeCell ref="Y670:Z670"/>
    <mergeCell ref="R669:S669"/>
    <mergeCell ref="T669:U669"/>
    <mergeCell ref="V669:W669"/>
    <mergeCell ref="X669:Y669"/>
    <mergeCell ref="Z669:AA669"/>
    <mergeCell ref="E670:F670"/>
    <mergeCell ref="G670:H670"/>
    <mergeCell ref="I670:J670"/>
    <mergeCell ref="K670:L670"/>
    <mergeCell ref="M670:N670"/>
    <mergeCell ref="F669:G669"/>
    <mergeCell ref="H669:I669"/>
    <mergeCell ref="J669:K669"/>
    <mergeCell ref="L669:M669"/>
    <mergeCell ref="N669:O669"/>
    <mergeCell ref="P669:Q669"/>
    <mergeCell ref="O668:P668"/>
    <mergeCell ref="Q668:R668"/>
    <mergeCell ref="S668:T668"/>
    <mergeCell ref="U668:V668"/>
    <mergeCell ref="W668:X668"/>
    <mergeCell ref="Y668:Z668"/>
    <mergeCell ref="R667:S667"/>
    <mergeCell ref="T667:U667"/>
    <mergeCell ref="V667:W667"/>
    <mergeCell ref="X667:Y667"/>
    <mergeCell ref="Z667:AA667"/>
    <mergeCell ref="E668:F668"/>
    <mergeCell ref="G668:H668"/>
    <mergeCell ref="I668:J668"/>
    <mergeCell ref="K668:L668"/>
    <mergeCell ref="M668:N668"/>
    <mergeCell ref="F667:G667"/>
    <mergeCell ref="H667:I667"/>
    <mergeCell ref="J667:K667"/>
    <mergeCell ref="L667:M667"/>
    <mergeCell ref="N667:O667"/>
    <mergeCell ref="P667:Q667"/>
    <mergeCell ref="O674:P674"/>
    <mergeCell ref="Q674:R674"/>
    <mergeCell ref="S674:T674"/>
    <mergeCell ref="U674:V674"/>
    <mergeCell ref="W674:X674"/>
    <mergeCell ref="Y674:Z674"/>
    <mergeCell ref="R673:S673"/>
    <mergeCell ref="T673:U673"/>
    <mergeCell ref="V673:W673"/>
    <mergeCell ref="X673:Y673"/>
    <mergeCell ref="Z673:AA673"/>
    <mergeCell ref="E674:F674"/>
    <mergeCell ref="G674:H674"/>
    <mergeCell ref="I674:J674"/>
    <mergeCell ref="K674:L674"/>
    <mergeCell ref="M674:N674"/>
    <mergeCell ref="F673:G673"/>
    <mergeCell ref="H673:I673"/>
    <mergeCell ref="J673:K673"/>
    <mergeCell ref="L673:M673"/>
    <mergeCell ref="N673:O673"/>
    <mergeCell ref="P673:Q673"/>
    <mergeCell ref="O672:P672"/>
    <mergeCell ref="Q672:R672"/>
    <mergeCell ref="S672:T672"/>
    <mergeCell ref="U672:V672"/>
    <mergeCell ref="W672:X672"/>
    <mergeCell ref="Y672:Z672"/>
    <mergeCell ref="R671:S671"/>
    <mergeCell ref="T671:U671"/>
    <mergeCell ref="V671:W671"/>
    <mergeCell ref="X671:Y671"/>
    <mergeCell ref="Z671:AA671"/>
    <mergeCell ref="E672:F672"/>
    <mergeCell ref="G672:H672"/>
    <mergeCell ref="I672:J672"/>
    <mergeCell ref="K672:L672"/>
    <mergeCell ref="M672:N672"/>
    <mergeCell ref="F671:G671"/>
    <mergeCell ref="H671:I671"/>
    <mergeCell ref="J671:K671"/>
    <mergeCell ref="L671:M671"/>
    <mergeCell ref="N671:O671"/>
    <mergeCell ref="P671:Q671"/>
    <mergeCell ref="O678:P678"/>
    <mergeCell ref="Q678:R678"/>
    <mergeCell ref="S678:T678"/>
    <mergeCell ref="U678:V678"/>
    <mergeCell ref="W678:X678"/>
    <mergeCell ref="Y678:Z678"/>
    <mergeCell ref="R677:S677"/>
    <mergeCell ref="T677:U677"/>
    <mergeCell ref="V677:W677"/>
    <mergeCell ref="X677:Y677"/>
    <mergeCell ref="Z677:AA677"/>
    <mergeCell ref="E678:F678"/>
    <mergeCell ref="G678:H678"/>
    <mergeCell ref="I678:J678"/>
    <mergeCell ref="K678:L678"/>
    <mergeCell ref="M678:N678"/>
    <mergeCell ref="F677:G677"/>
    <mergeCell ref="H677:I677"/>
    <mergeCell ref="J677:K677"/>
    <mergeCell ref="L677:M677"/>
    <mergeCell ref="N677:O677"/>
    <mergeCell ref="P677:Q677"/>
    <mergeCell ref="O676:P676"/>
    <mergeCell ref="Q676:R676"/>
    <mergeCell ref="S676:T676"/>
    <mergeCell ref="U676:V676"/>
    <mergeCell ref="W676:X676"/>
    <mergeCell ref="Y676:Z676"/>
    <mergeCell ref="R675:S675"/>
    <mergeCell ref="T675:U675"/>
    <mergeCell ref="V675:W675"/>
    <mergeCell ref="X675:Y675"/>
    <mergeCell ref="Z675:AA675"/>
    <mergeCell ref="E676:F676"/>
    <mergeCell ref="G676:H676"/>
    <mergeCell ref="I676:J676"/>
    <mergeCell ref="K676:L676"/>
    <mergeCell ref="M676:N676"/>
    <mergeCell ref="F675:G675"/>
    <mergeCell ref="H675:I675"/>
    <mergeCell ref="J675:K675"/>
    <mergeCell ref="L675:M675"/>
    <mergeCell ref="N675:O675"/>
    <mergeCell ref="P675:Q675"/>
    <mergeCell ref="O682:P682"/>
    <mergeCell ref="Q682:R682"/>
    <mergeCell ref="S682:T682"/>
    <mergeCell ref="U682:V682"/>
    <mergeCell ref="W682:X682"/>
    <mergeCell ref="Y682:Z682"/>
    <mergeCell ref="R681:S681"/>
    <mergeCell ref="T681:U681"/>
    <mergeCell ref="V681:W681"/>
    <mergeCell ref="X681:Y681"/>
    <mergeCell ref="Z681:AA681"/>
    <mergeCell ref="E682:F682"/>
    <mergeCell ref="G682:H682"/>
    <mergeCell ref="I682:J682"/>
    <mergeCell ref="K682:L682"/>
    <mergeCell ref="M682:N682"/>
    <mergeCell ref="F681:G681"/>
    <mergeCell ref="H681:I681"/>
    <mergeCell ref="J681:K681"/>
    <mergeCell ref="L681:M681"/>
    <mergeCell ref="N681:O681"/>
    <mergeCell ref="P681:Q681"/>
    <mergeCell ref="O680:P680"/>
    <mergeCell ref="Q680:R680"/>
    <mergeCell ref="S680:T680"/>
    <mergeCell ref="U680:V680"/>
    <mergeCell ref="W680:X680"/>
    <mergeCell ref="Y680:Z680"/>
    <mergeCell ref="R679:S679"/>
    <mergeCell ref="T679:U679"/>
    <mergeCell ref="V679:W679"/>
    <mergeCell ref="X679:Y679"/>
    <mergeCell ref="Z679:AA679"/>
    <mergeCell ref="E680:F680"/>
    <mergeCell ref="G680:H680"/>
    <mergeCell ref="I680:J680"/>
    <mergeCell ref="K680:L680"/>
    <mergeCell ref="M680:N680"/>
    <mergeCell ref="F679:G679"/>
    <mergeCell ref="H679:I679"/>
    <mergeCell ref="J679:K679"/>
    <mergeCell ref="L679:M679"/>
    <mergeCell ref="N679:O679"/>
    <mergeCell ref="P679:Q679"/>
    <mergeCell ref="O686:P686"/>
    <mergeCell ref="Q686:R686"/>
    <mergeCell ref="S686:T686"/>
    <mergeCell ref="U686:V686"/>
    <mergeCell ref="W686:X686"/>
    <mergeCell ref="Y686:Z686"/>
    <mergeCell ref="R685:S685"/>
    <mergeCell ref="T685:U685"/>
    <mergeCell ref="V685:W685"/>
    <mergeCell ref="X685:Y685"/>
    <mergeCell ref="Z685:AA685"/>
    <mergeCell ref="E686:F686"/>
    <mergeCell ref="G686:H686"/>
    <mergeCell ref="I686:J686"/>
    <mergeCell ref="K686:L686"/>
    <mergeCell ref="M686:N686"/>
    <mergeCell ref="F685:G685"/>
    <mergeCell ref="H685:I685"/>
    <mergeCell ref="J685:K685"/>
    <mergeCell ref="L685:M685"/>
    <mergeCell ref="N685:O685"/>
    <mergeCell ref="P685:Q685"/>
    <mergeCell ref="O684:P684"/>
    <mergeCell ref="Q684:R684"/>
    <mergeCell ref="S684:T684"/>
    <mergeCell ref="U684:V684"/>
    <mergeCell ref="W684:X684"/>
    <mergeCell ref="Y684:Z684"/>
    <mergeCell ref="R683:S683"/>
    <mergeCell ref="T683:U683"/>
    <mergeCell ref="V683:W683"/>
    <mergeCell ref="X683:Y683"/>
    <mergeCell ref="Z683:AA683"/>
    <mergeCell ref="E684:F684"/>
    <mergeCell ref="G684:H684"/>
    <mergeCell ref="I684:J684"/>
    <mergeCell ref="K684:L684"/>
    <mergeCell ref="M684:N684"/>
    <mergeCell ref="F683:G683"/>
    <mergeCell ref="H683:I683"/>
    <mergeCell ref="J683:K683"/>
    <mergeCell ref="L683:M683"/>
    <mergeCell ref="N683:O683"/>
    <mergeCell ref="P683:Q683"/>
    <mergeCell ref="O690:P690"/>
    <mergeCell ref="Q690:R690"/>
    <mergeCell ref="S690:T690"/>
    <mergeCell ref="U690:V690"/>
    <mergeCell ref="W690:X690"/>
    <mergeCell ref="Y690:Z690"/>
    <mergeCell ref="R689:S689"/>
    <mergeCell ref="T689:U689"/>
    <mergeCell ref="V689:W689"/>
    <mergeCell ref="X689:Y689"/>
    <mergeCell ref="Z689:AA689"/>
    <mergeCell ref="E690:F690"/>
    <mergeCell ref="G690:H690"/>
    <mergeCell ref="I690:J690"/>
    <mergeCell ref="K690:L690"/>
    <mergeCell ref="M690:N690"/>
    <mergeCell ref="F689:G689"/>
    <mergeCell ref="H689:I689"/>
    <mergeCell ref="J689:K689"/>
    <mergeCell ref="L689:M689"/>
    <mergeCell ref="N689:O689"/>
    <mergeCell ref="P689:Q689"/>
    <mergeCell ref="O688:P688"/>
    <mergeCell ref="Q688:R688"/>
    <mergeCell ref="S688:T688"/>
    <mergeCell ref="U688:V688"/>
    <mergeCell ref="W688:X688"/>
    <mergeCell ref="Y688:Z688"/>
    <mergeCell ref="R687:S687"/>
    <mergeCell ref="T687:U687"/>
    <mergeCell ref="V687:W687"/>
    <mergeCell ref="X687:Y687"/>
    <mergeCell ref="Z687:AA687"/>
    <mergeCell ref="E688:F688"/>
    <mergeCell ref="G688:H688"/>
    <mergeCell ref="I688:J688"/>
    <mergeCell ref="K688:L688"/>
    <mergeCell ref="M688:N688"/>
    <mergeCell ref="F687:G687"/>
    <mergeCell ref="H687:I687"/>
    <mergeCell ref="J687:K687"/>
    <mergeCell ref="L687:M687"/>
    <mergeCell ref="N687:O687"/>
    <mergeCell ref="P687:Q687"/>
    <mergeCell ref="O694:P694"/>
    <mergeCell ref="Q694:R694"/>
    <mergeCell ref="S694:T694"/>
    <mergeCell ref="U694:V694"/>
    <mergeCell ref="W694:X694"/>
    <mergeCell ref="Y694:Z694"/>
    <mergeCell ref="R693:S693"/>
    <mergeCell ref="T693:U693"/>
    <mergeCell ref="V693:W693"/>
    <mergeCell ref="X693:Y693"/>
    <mergeCell ref="Z693:AA693"/>
    <mergeCell ref="E694:F694"/>
    <mergeCell ref="G694:H694"/>
    <mergeCell ref="I694:J694"/>
    <mergeCell ref="K694:L694"/>
    <mergeCell ref="M694:N694"/>
    <mergeCell ref="F693:G693"/>
    <mergeCell ref="H693:I693"/>
    <mergeCell ref="J693:K693"/>
    <mergeCell ref="L693:M693"/>
    <mergeCell ref="N693:O693"/>
    <mergeCell ref="P693:Q693"/>
    <mergeCell ref="O692:P692"/>
    <mergeCell ref="Q692:R692"/>
    <mergeCell ref="S692:T692"/>
    <mergeCell ref="U692:V692"/>
    <mergeCell ref="W692:X692"/>
    <mergeCell ref="Y692:Z692"/>
    <mergeCell ref="R691:S691"/>
    <mergeCell ref="T691:U691"/>
    <mergeCell ref="V691:W691"/>
    <mergeCell ref="X691:Y691"/>
    <mergeCell ref="Z691:AA691"/>
    <mergeCell ref="E692:F692"/>
    <mergeCell ref="G692:H692"/>
    <mergeCell ref="I692:J692"/>
    <mergeCell ref="K692:L692"/>
    <mergeCell ref="M692:N692"/>
    <mergeCell ref="F691:G691"/>
    <mergeCell ref="H691:I691"/>
    <mergeCell ref="J691:K691"/>
    <mergeCell ref="L691:M691"/>
    <mergeCell ref="N691:O691"/>
    <mergeCell ref="P691:Q691"/>
    <mergeCell ref="O698:P698"/>
    <mergeCell ref="Q698:R698"/>
    <mergeCell ref="S698:T698"/>
    <mergeCell ref="U698:V698"/>
    <mergeCell ref="W698:X698"/>
    <mergeCell ref="Y698:Z698"/>
    <mergeCell ref="R697:S697"/>
    <mergeCell ref="T697:U697"/>
    <mergeCell ref="V697:W697"/>
    <mergeCell ref="X697:Y697"/>
    <mergeCell ref="Z697:AA697"/>
    <mergeCell ref="E698:F698"/>
    <mergeCell ref="G698:H698"/>
    <mergeCell ref="I698:J698"/>
    <mergeCell ref="K698:L698"/>
    <mergeCell ref="M698:N698"/>
    <mergeCell ref="F697:G697"/>
    <mergeCell ref="H697:I697"/>
    <mergeCell ref="J697:K697"/>
    <mergeCell ref="L697:M697"/>
    <mergeCell ref="N697:O697"/>
    <mergeCell ref="P697:Q697"/>
    <mergeCell ref="O696:P696"/>
    <mergeCell ref="Q696:R696"/>
    <mergeCell ref="S696:T696"/>
    <mergeCell ref="U696:V696"/>
    <mergeCell ref="W696:X696"/>
    <mergeCell ref="Y696:Z696"/>
    <mergeCell ref="R695:S695"/>
    <mergeCell ref="T695:U695"/>
    <mergeCell ref="V695:W695"/>
    <mergeCell ref="X695:Y695"/>
    <mergeCell ref="Z695:AA695"/>
    <mergeCell ref="E696:F696"/>
    <mergeCell ref="G696:H696"/>
    <mergeCell ref="I696:J696"/>
    <mergeCell ref="K696:L696"/>
    <mergeCell ref="M696:N696"/>
    <mergeCell ref="F695:G695"/>
    <mergeCell ref="H695:I695"/>
    <mergeCell ref="J695:K695"/>
    <mergeCell ref="L695:M695"/>
    <mergeCell ref="N695:O695"/>
    <mergeCell ref="P695:Q695"/>
    <mergeCell ref="O702:P702"/>
    <mergeCell ref="Q702:R702"/>
    <mergeCell ref="S702:T702"/>
    <mergeCell ref="U702:V702"/>
    <mergeCell ref="W702:X702"/>
    <mergeCell ref="Y702:Z702"/>
    <mergeCell ref="R701:S701"/>
    <mergeCell ref="T701:U701"/>
    <mergeCell ref="V701:W701"/>
    <mergeCell ref="X701:Y701"/>
    <mergeCell ref="Z701:AA701"/>
    <mergeCell ref="E702:F702"/>
    <mergeCell ref="G702:H702"/>
    <mergeCell ref="I702:J702"/>
    <mergeCell ref="K702:L702"/>
    <mergeCell ref="M702:N702"/>
    <mergeCell ref="F701:G701"/>
    <mergeCell ref="H701:I701"/>
    <mergeCell ref="J701:K701"/>
    <mergeCell ref="L701:M701"/>
    <mergeCell ref="N701:O701"/>
    <mergeCell ref="P701:Q701"/>
    <mergeCell ref="O700:P700"/>
    <mergeCell ref="Q700:R700"/>
    <mergeCell ref="S700:T700"/>
    <mergeCell ref="U700:V700"/>
    <mergeCell ref="W700:X700"/>
    <mergeCell ref="Y700:Z700"/>
    <mergeCell ref="R699:S699"/>
    <mergeCell ref="T699:U699"/>
    <mergeCell ref="V699:W699"/>
    <mergeCell ref="X699:Y699"/>
    <mergeCell ref="Z699:AA699"/>
    <mergeCell ref="E700:F700"/>
    <mergeCell ref="G700:H700"/>
    <mergeCell ref="I700:J700"/>
    <mergeCell ref="K700:L700"/>
    <mergeCell ref="M700:N700"/>
    <mergeCell ref="F699:G699"/>
    <mergeCell ref="H699:I699"/>
    <mergeCell ref="J699:K699"/>
    <mergeCell ref="L699:M699"/>
    <mergeCell ref="N699:O699"/>
    <mergeCell ref="P699:Q699"/>
    <mergeCell ref="O706:P706"/>
    <mergeCell ref="Q706:R706"/>
    <mergeCell ref="S706:T706"/>
    <mergeCell ref="U706:V706"/>
    <mergeCell ref="W706:X706"/>
    <mergeCell ref="Y706:Z706"/>
    <mergeCell ref="R705:S705"/>
    <mergeCell ref="T705:U705"/>
    <mergeCell ref="V705:W705"/>
    <mergeCell ref="X705:Y705"/>
    <mergeCell ref="Z705:AA705"/>
    <mergeCell ref="E706:F706"/>
    <mergeCell ref="G706:H706"/>
    <mergeCell ref="I706:J706"/>
    <mergeCell ref="K706:L706"/>
    <mergeCell ref="M706:N706"/>
    <mergeCell ref="F705:G705"/>
    <mergeCell ref="H705:I705"/>
    <mergeCell ref="J705:K705"/>
    <mergeCell ref="L705:M705"/>
    <mergeCell ref="N705:O705"/>
    <mergeCell ref="P705:Q705"/>
    <mergeCell ref="O704:P704"/>
    <mergeCell ref="Q704:R704"/>
    <mergeCell ref="S704:T704"/>
    <mergeCell ref="U704:V704"/>
    <mergeCell ref="W704:X704"/>
    <mergeCell ref="Y704:Z704"/>
    <mergeCell ref="R703:S703"/>
    <mergeCell ref="T703:U703"/>
    <mergeCell ref="V703:W703"/>
    <mergeCell ref="X703:Y703"/>
    <mergeCell ref="Z703:AA703"/>
    <mergeCell ref="E704:F704"/>
    <mergeCell ref="G704:H704"/>
    <mergeCell ref="I704:J704"/>
    <mergeCell ref="K704:L704"/>
    <mergeCell ref="M704:N704"/>
    <mergeCell ref="F703:G703"/>
    <mergeCell ref="H703:I703"/>
    <mergeCell ref="J703:K703"/>
    <mergeCell ref="L703:M703"/>
    <mergeCell ref="N703:O703"/>
    <mergeCell ref="P703:Q703"/>
    <mergeCell ref="O710:P710"/>
    <mergeCell ref="Q710:R710"/>
    <mergeCell ref="S710:T710"/>
    <mergeCell ref="U710:V710"/>
    <mergeCell ref="W710:X710"/>
    <mergeCell ref="Y710:Z710"/>
    <mergeCell ref="R709:S709"/>
    <mergeCell ref="T709:U709"/>
    <mergeCell ref="V709:W709"/>
    <mergeCell ref="X709:Y709"/>
    <mergeCell ref="Z709:AA709"/>
    <mergeCell ref="E710:F710"/>
    <mergeCell ref="G710:H710"/>
    <mergeCell ref="I710:J710"/>
    <mergeCell ref="K710:L710"/>
    <mergeCell ref="M710:N710"/>
    <mergeCell ref="F709:G709"/>
    <mergeCell ref="H709:I709"/>
    <mergeCell ref="J709:K709"/>
    <mergeCell ref="L709:M709"/>
    <mergeCell ref="N709:O709"/>
    <mergeCell ref="P709:Q709"/>
    <mergeCell ref="O708:P708"/>
    <mergeCell ref="Q708:R708"/>
    <mergeCell ref="S708:T708"/>
    <mergeCell ref="U708:V708"/>
    <mergeCell ref="W708:X708"/>
    <mergeCell ref="Y708:Z708"/>
    <mergeCell ref="R707:S707"/>
    <mergeCell ref="T707:U707"/>
    <mergeCell ref="V707:W707"/>
    <mergeCell ref="X707:Y707"/>
    <mergeCell ref="Z707:AA707"/>
    <mergeCell ref="E708:F708"/>
    <mergeCell ref="G708:H708"/>
    <mergeCell ref="I708:J708"/>
    <mergeCell ref="K708:L708"/>
    <mergeCell ref="M708:N708"/>
    <mergeCell ref="F707:G707"/>
    <mergeCell ref="H707:I707"/>
    <mergeCell ref="J707:K707"/>
    <mergeCell ref="L707:M707"/>
    <mergeCell ref="N707:O707"/>
    <mergeCell ref="P707:Q707"/>
    <mergeCell ref="O714:P714"/>
    <mergeCell ref="Q714:R714"/>
    <mergeCell ref="S714:T714"/>
    <mergeCell ref="U714:V714"/>
    <mergeCell ref="W714:X714"/>
    <mergeCell ref="Y714:Z714"/>
    <mergeCell ref="R713:S713"/>
    <mergeCell ref="T713:U713"/>
    <mergeCell ref="V713:W713"/>
    <mergeCell ref="X713:Y713"/>
    <mergeCell ref="Z713:AA713"/>
    <mergeCell ref="E714:F714"/>
    <mergeCell ref="G714:H714"/>
    <mergeCell ref="I714:J714"/>
    <mergeCell ref="K714:L714"/>
    <mergeCell ref="M714:N714"/>
    <mergeCell ref="F713:G713"/>
    <mergeCell ref="H713:I713"/>
    <mergeCell ref="J713:K713"/>
    <mergeCell ref="L713:M713"/>
    <mergeCell ref="N713:O713"/>
    <mergeCell ref="P713:Q713"/>
    <mergeCell ref="O712:P712"/>
    <mergeCell ref="Q712:R712"/>
    <mergeCell ref="S712:T712"/>
    <mergeCell ref="U712:V712"/>
    <mergeCell ref="W712:X712"/>
    <mergeCell ref="Y712:Z712"/>
    <mergeCell ref="R711:S711"/>
    <mergeCell ref="T711:U711"/>
    <mergeCell ref="V711:W711"/>
    <mergeCell ref="X711:Y711"/>
    <mergeCell ref="Z711:AA711"/>
    <mergeCell ref="E712:F712"/>
    <mergeCell ref="G712:H712"/>
    <mergeCell ref="I712:J712"/>
    <mergeCell ref="K712:L712"/>
    <mergeCell ref="M712:N712"/>
    <mergeCell ref="F711:G711"/>
    <mergeCell ref="H711:I711"/>
    <mergeCell ref="J711:K711"/>
    <mergeCell ref="L711:M711"/>
    <mergeCell ref="N711:O711"/>
    <mergeCell ref="P711:Q711"/>
    <mergeCell ref="O718:P718"/>
    <mergeCell ref="Q718:R718"/>
    <mergeCell ref="S718:T718"/>
    <mergeCell ref="U718:V718"/>
    <mergeCell ref="W718:X718"/>
    <mergeCell ref="Y718:Z718"/>
    <mergeCell ref="R717:S717"/>
    <mergeCell ref="T717:U717"/>
    <mergeCell ref="V717:W717"/>
    <mergeCell ref="X717:Y717"/>
    <mergeCell ref="Z717:AA717"/>
    <mergeCell ref="E718:F718"/>
    <mergeCell ref="G718:H718"/>
    <mergeCell ref="I718:J718"/>
    <mergeCell ref="K718:L718"/>
    <mergeCell ref="M718:N718"/>
    <mergeCell ref="F717:G717"/>
    <mergeCell ref="H717:I717"/>
    <mergeCell ref="J717:K717"/>
    <mergeCell ref="L717:M717"/>
    <mergeCell ref="N717:O717"/>
    <mergeCell ref="P717:Q717"/>
    <mergeCell ref="O716:P716"/>
    <mergeCell ref="Q716:R716"/>
    <mergeCell ref="S716:T716"/>
    <mergeCell ref="U716:V716"/>
    <mergeCell ref="W716:X716"/>
    <mergeCell ref="Y716:Z716"/>
    <mergeCell ref="R715:S715"/>
    <mergeCell ref="T715:U715"/>
    <mergeCell ref="V715:W715"/>
    <mergeCell ref="X715:Y715"/>
    <mergeCell ref="Z715:AA715"/>
    <mergeCell ref="E716:F716"/>
    <mergeCell ref="G716:H716"/>
    <mergeCell ref="I716:J716"/>
    <mergeCell ref="K716:L716"/>
    <mergeCell ref="M716:N716"/>
    <mergeCell ref="F715:G715"/>
    <mergeCell ref="H715:I715"/>
    <mergeCell ref="J715:K715"/>
    <mergeCell ref="L715:M715"/>
    <mergeCell ref="N715:O715"/>
    <mergeCell ref="P715:Q715"/>
    <mergeCell ref="O722:P722"/>
    <mergeCell ref="Q722:R722"/>
    <mergeCell ref="S722:T722"/>
    <mergeCell ref="U722:V722"/>
    <mergeCell ref="W722:X722"/>
    <mergeCell ref="Y722:Z722"/>
    <mergeCell ref="R721:S721"/>
    <mergeCell ref="T721:U721"/>
    <mergeCell ref="V721:W721"/>
    <mergeCell ref="X721:Y721"/>
    <mergeCell ref="Z721:AA721"/>
    <mergeCell ref="E722:F722"/>
    <mergeCell ref="G722:H722"/>
    <mergeCell ref="I722:J722"/>
    <mergeCell ref="K722:L722"/>
    <mergeCell ref="M722:N722"/>
    <mergeCell ref="F721:G721"/>
    <mergeCell ref="H721:I721"/>
    <mergeCell ref="J721:K721"/>
    <mergeCell ref="L721:M721"/>
    <mergeCell ref="N721:O721"/>
    <mergeCell ref="P721:Q721"/>
    <mergeCell ref="O720:P720"/>
    <mergeCell ref="Q720:R720"/>
    <mergeCell ref="S720:T720"/>
    <mergeCell ref="U720:V720"/>
    <mergeCell ref="W720:X720"/>
    <mergeCell ref="Y720:Z720"/>
    <mergeCell ref="R719:S719"/>
    <mergeCell ref="T719:U719"/>
    <mergeCell ref="V719:W719"/>
    <mergeCell ref="X719:Y719"/>
    <mergeCell ref="Z719:AA719"/>
    <mergeCell ref="E720:F720"/>
    <mergeCell ref="G720:H720"/>
    <mergeCell ref="I720:J720"/>
    <mergeCell ref="K720:L720"/>
    <mergeCell ref="M720:N720"/>
    <mergeCell ref="F719:G719"/>
    <mergeCell ref="H719:I719"/>
    <mergeCell ref="J719:K719"/>
    <mergeCell ref="L719:M719"/>
    <mergeCell ref="N719:O719"/>
    <mergeCell ref="P719:Q719"/>
    <mergeCell ref="O726:P726"/>
    <mergeCell ref="Q726:R726"/>
    <mergeCell ref="S726:T726"/>
    <mergeCell ref="U726:V726"/>
    <mergeCell ref="W726:X726"/>
    <mergeCell ref="Y726:Z726"/>
    <mergeCell ref="R725:S725"/>
    <mergeCell ref="T725:U725"/>
    <mergeCell ref="V725:W725"/>
    <mergeCell ref="X725:Y725"/>
    <mergeCell ref="Z725:AA725"/>
    <mergeCell ref="E726:F726"/>
    <mergeCell ref="G726:H726"/>
    <mergeCell ref="I726:J726"/>
    <mergeCell ref="K726:L726"/>
    <mergeCell ref="M726:N726"/>
    <mergeCell ref="F725:G725"/>
    <mergeCell ref="H725:I725"/>
    <mergeCell ref="J725:K725"/>
    <mergeCell ref="L725:M725"/>
    <mergeCell ref="N725:O725"/>
    <mergeCell ref="P725:Q725"/>
    <mergeCell ref="O724:P724"/>
    <mergeCell ref="Q724:R724"/>
    <mergeCell ref="S724:T724"/>
    <mergeCell ref="U724:V724"/>
    <mergeCell ref="W724:X724"/>
    <mergeCell ref="Y724:Z724"/>
    <mergeCell ref="R723:S723"/>
    <mergeCell ref="T723:U723"/>
    <mergeCell ref="V723:W723"/>
    <mergeCell ref="X723:Y723"/>
    <mergeCell ref="Z723:AA723"/>
    <mergeCell ref="E724:F724"/>
    <mergeCell ref="G724:H724"/>
    <mergeCell ref="I724:J724"/>
    <mergeCell ref="K724:L724"/>
    <mergeCell ref="M724:N724"/>
    <mergeCell ref="F723:G723"/>
    <mergeCell ref="H723:I723"/>
    <mergeCell ref="J723:K723"/>
    <mergeCell ref="L723:M723"/>
    <mergeCell ref="N723:O723"/>
    <mergeCell ref="P723:Q723"/>
    <mergeCell ref="O730:P730"/>
    <mergeCell ref="Q730:R730"/>
    <mergeCell ref="S730:T730"/>
    <mergeCell ref="U730:V730"/>
    <mergeCell ref="W730:X730"/>
    <mergeCell ref="Y730:Z730"/>
    <mergeCell ref="R729:S729"/>
    <mergeCell ref="T729:U729"/>
    <mergeCell ref="V729:W729"/>
    <mergeCell ref="X729:Y729"/>
    <mergeCell ref="Z729:AA729"/>
    <mergeCell ref="E730:F730"/>
    <mergeCell ref="G730:H730"/>
    <mergeCell ref="I730:J730"/>
    <mergeCell ref="K730:L730"/>
    <mergeCell ref="M730:N730"/>
    <mergeCell ref="F729:G729"/>
    <mergeCell ref="H729:I729"/>
    <mergeCell ref="J729:K729"/>
    <mergeCell ref="L729:M729"/>
    <mergeCell ref="N729:O729"/>
    <mergeCell ref="P729:Q729"/>
    <mergeCell ref="O728:P728"/>
    <mergeCell ref="Q728:R728"/>
    <mergeCell ref="S728:T728"/>
    <mergeCell ref="U728:V728"/>
    <mergeCell ref="W728:X728"/>
    <mergeCell ref="Y728:Z728"/>
    <mergeCell ref="R727:S727"/>
    <mergeCell ref="T727:U727"/>
    <mergeCell ref="V727:W727"/>
    <mergeCell ref="X727:Y727"/>
    <mergeCell ref="Z727:AA727"/>
    <mergeCell ref="E728:F728"/>
    <mergeCell ref="G728:H728"/>
    <mergeCell ref="I728:J728"/>
    <mergeCell ref="K728:L728"/>
    <mergeCell ref="M728:N728"/>
    <mergeCell ref="F727:G727"/>
    <mergeCell ref="H727:I727"/>
    <mergeCell ref="J727:K727"/>
    <mergeCell ref="L727:M727"/>
    <mergeCell ref="N727:O727"/>
    <mergeCell ref="P727:Q727"/>
    <mergeCell ref="O734:P734"/>
    <mergeCell ref="Q734:R734"/>
    <mergeCell ref="S734:T734"/>
    <mergeCell ref="U734:V734"/>
    <mergeCell ref="W734:X734"/>
    <mergeCell ref="Y734:Z734"/>
    <mergeCell ref="R733:S733"/>
    <mergeCell ref="T733:U733"/>
    <mergeCell ref="V733:W733"/>
    <mergeCell ref="X733:Y733"/>
    <mergeCell ref="Z733:AA733"/>
    <mergeCell ref="E734:F734"/>
    <mergeCell ref="G734:H734"/>
    <mergeCell ref="I734:J734"/>
    <mergeCell ref="K734:L734"/>
    <mergeCell ref="M734:N734"/>
    <mergeCell ref="F733:G733"/>
    <mergeCell ref="H733:I733"/>
    <mergeCell ref="J733:K733"/>
    <mergeCell ref="L733:M733"/>
    <mergeCell ref="N733:O733"/>
    <mergeCell ref="P733:Q733"/>
    <mergeCell ref="O732:P732"/>
    <mergeCell ref="Q732:R732"/>
    <mergeCell ref="S732:T732"/>
    <mergeCell ref="U732:V732"/>
    <mergeCell ref="W732:X732"/>
    <mergeCell ref="Y732:Z732"/>
    <mergeCell ref="R731:S731"/>
    <mergeCell ref="T731:U731"/>
    <mergeCell ref="V731:W731"/>
    <mergeCell ref="X731:Y731"/>
    <mergeCell ref="Z731:AA731"/>
    <mergeCell ref="E732:F732"/>
    <mergeCell ref="G732:H732"/>
    <mergeCell ref="I732:J732"/>
    <mergeCell ref="K732:L732"/>
    <mergeCell ref="M732:N732"/>
    <mergeCell ref="F731:G731"/>
    <mergeCell ref="H731:I731"/>
    <mergeCell ref="J731:K731"/>
    <mergeCell ref="L731:M731"/>
    <mergeCell ref="N731:O731"/>
    <mergeCell ref="P731:Q731"/>
    <mergeCell ref="O738:P738"/>
    <mergeCell ref="Q738:R738"/>
    <mergeCell ref="S738:T738"/>
    <mergeCell ref="U738:V738"/>
    <mergeCell ref="W738:X738"/>
    <mergeCell ref="Y738:Z738"/>
    <mergeCell ref="R737:S737"/>
    <mergeCell ref="T737:U737"/>
    <mergeCell ref="V737:W737"/>
    <mergeCell ref="X737:Y737"/>
    <mergeCell ref="Z737:AA737"/>
    <mergeCell ref="E738:F738"/>
    <mergeCell ref="G738:H738"/>
    <mergeCell ref="I738:J738"/>
    <mergeCell ref="K738:L738"/>
    <mergeCell ref="M738:N738"/>
    <mergeCell ref="F737:G737"/>
    <mergeCell ref="H737:I737"/>
    <mergeCell ref="J737:K737"/>
    <mergeCell ref="L737:M737"/>
    <mergeCell ref="N737:O737"/>
    <mergeCell ref="P737:Q737"/>
    <mergeCell ref="O736:P736"/>
    <mergeCell ref="Q736:R736"/>
    <mergeCell ref="S736:T736"/>
    <mergeCell ref="U736:V736"/>
    <mergeCell ref="W736:X736"/>
    <mergeCell ref="Y736:Z736"/>
    <mergeCell ref="R735:S735"/>
    <mergeCell ref="T735:U735"/>
    <mergeCell ref="V735:W735"/>
    <mergeCell ref="X735:Y735"/>
    <mergeCell ref="Z735:AA735"/>
    <mergeCell ref="E736:F736"/>
    <mergeCell ref="G736:H736"/>
    <mergeCell ref="I736:J736"/>
    <mergeCell ref="K736:L736"/>
    <mergeCell ref="M736:N736"/>
    <mergeCell ref="F735:G735"/>
    <mergeCell ref="H735:I735"/>
    <mergeCell ref="J735:K735"/>
    <mergeCell ref="L735:M735"/>
    <mergeCell ref="N735:O735"/>
    <mergeCell ref="P735:Q735"/>
    <mergeCell ref="O742:P742"/>
    <mergeCell ref="Q742:R742"/>
    <mergeCell ref="S742:T742"/>
    <mergeCell ref="U742:V742"/>
    <mergeCell ref="W742:X742"/>
    <mergeCell ref="Y742:Z742"/>
    <mergeCell ref="R741:S741"/>
    <mergeCell ref="T741:U741"/>
    <mergeCell ref="V741:W741"/>
    <mergeCell ref="X741:Y741"/>
    <mergeCell ref="Z741:AA741"/>
    <mergeCell ref="E742:F742"/>
    <mergeCell ref="G742:H742"/>
    <mergeCell ref="I742:J742"/>
    <mergeCell ref="K742:L742"/>
    <mergeCell ref="M742:N742"/>
    <mergeCell ref="F741:G741"/>
    <mergeCell ref="H741:I741"/>
    <mergeCell ref="J741:K741"/>
    <mergeCell ref="L741:M741"/>
    <mergeCell ref="N741:O741"/>
    <mergeCell ref="P741:Q741"/>
    <mergeCell ref="O740:P740"/>
    <mergeCell ref="Q740:R740"/>
    <mergeCell ref="S740:T740"/>
    <mergeCell ref="U740:V740"/>
    <mergeCell ref="W740:X740"/>
    <mergeCell ref="Y740:Z740"/>
    <mergeCell ref="R739:S739"/>
    <mergeCell ref="T739:U739"/>
    <mergeCell ref="V739:W739"/>
    <mergeCell ref="X739:Y739"/>
    <mergeCell ref="Z739:AA739"/>
    <mergeCell ref="E740:F740"/>
    <mergeCell ref="G740:H740"/>
    <mergeCell ref="I740:J740"/>
    <mergeCell ref="K740:L740"/>
    <mergeCell ref="M740:N740"/>
    <mergeCell ref="F739:G739"/>
    <mergeCell ref="H739:I739"/>
    <mergeCell ref="J739:K739"/>
    <mergeCell ref="L739:M739"/>
    <mergeCell ref="N739:O739"/>
    <mergeCell ref="P739:Q739"/>
    <mergeCell ref="O746:P746"/>
    <mergeCell ref="Q746:R746"/>
    <mergeCell ref="S746:T746"/>
    <mergeCell ref="U746:V746"/>
    <mergeCell ref="W746:X746"/>
    <mergeCell ref="Y746:Z746"/>
    <mergeCell ref="R745:S745"/>
    <mergeCell ref="T745:U745"/>
    <mergeCell ref="V745:W745"/>
    <mergeCell ref="X745:Y745"/>
    <mergeCell ref="Z745:AA745"/>
    <mergeCell ref="E746:F746"/>
    <mergeCell ref="G746:H746"/>
    <mergeCell ref="I746:J746"/>
    <mergeCell ref="K746:L746"/>
    <mergeCell ref="M746:N746"/>
    <mergeCell ref="F745:G745"/>
    <mergeCell ref="H745:I745"/>
    <mergeCell ref="J745:K745"/>
    <mergeCell ref="L745:M745"/>
    <mergeCell ref="N745:O745"/>
    <mergeCell ref="P745:Q745"/>
    <mergeCell ref="O744:P744"/>
    <mergeCell ref="Q744:R744"/>
    <mergeCell ref="S744:T744"/>
    <mergeCell ref="U744:V744"/>
    <mergeCell ref="W744:X744"/>
    <mergeCell ref="Y744:Z744"/>
    <mergeCell ref="R743:S743"/>
    <mergeCell ref="T743:U743"/>
    <mergeCell ref="V743:W743"/>
    <mergeCell ref="X743:Y743"/>
    <mergeCell ref="Z743:AA743"/>
    <mergeCell ref="E744:F744"/>
    <mergeCell ref="G744:H744"/>
    <mergeCell ref="I744:J744"/>
    <mergeCell ref="K744:L744"/>
    <mergeCell ref="M744:N744"/>
    <mergeCell ref="F743:G743"/>
    <mergeCell ref="H743:I743"/>
    <mergeCell ref="J743:K743"/>
    <mergeCell ref="L743:M743"/>
    <mergeCell ref="N743:O743"/>
    <mergeCell ref="P743:Q743"/>
    <mergeCell ref="O750:P750"/>
    <mergeCell ref="Q750:R750"/>
    <mergeCell ref="S750:T750"/>
    <mergeCell ref="U750:V750"/>
    <mergeCell ref="W750:X750"/>
    <mergeCell ref="Y750:Z750"/>
    <mergeCell ref="R749:S749"/>
    <mergeCell ref="T749:U749"/>
    <mergeCell ref="V749:W749"/>
    <mergeCell ref="X749:Y749"/>
    <mergeCell ref="Z749:AA749"/>
    <mergeCell ref="E750:F750"/>
    <mergeCell ref="G750:H750"/>
    <mergeCell ref="I750:J750"/>
    <mergeCell ref="K750:L750"/>
    <mergeCell ref="M750:N750"/>
    <mergeCell ref="F749:G749"/>
    <mergeCell ref="H749:I749"/>
    <mergeCell ref="J749:K749"/>
    <mergeCell ref="L749:M749"/>
    <mergeCell ref="N749:O749"/>
    <mergeCell ref="P749:Q749"/>
    <mergeCell ref="O748:P748"/>
    <mergeCell ref="Q748:R748"/>
    <mergeCell ref="S748:T748"/>
    <mergeCell ref="U748:V748"/>
    <mergeCell ref="W748:X748"/>
    <mergeCell ref="Y748:Z748"/>
    <mergeCell ref="R747:S747"/>
    <mergeCell ref="T747:U747"/>
    <mergeCell ref="V747:W747"/>
    <mergeCell ref="X747:Y747"/>
    <mergeCell ref="Z747:AA747"/>
    <mergeCell ref="E748:F748"/>
    <mergeCell ref="G748:H748"/>
    <mergeCell ref="I748:J748"/>
    <mergeCell ref="K748:L748"/>
    <mergeCell ref="M748:N748"/>
    <mergeCell ref="F747:G747"/>
    <mergeCell ref="H747:I747"/>
    <mergeCell ref="J747:K747"/>
    <mergeCell ref="L747:M747"/>
    <mergeCell ref="N747:O747"/>
    <mergeCell ref="P747:Q747"/>
    <mergeCell ref="O754:P754"/>
    <mergeCell ref="Q754:R754"/>
    <mergeCell ref="S754:T754"/>
    <mergeCell ref="U754:V754"/>
    <mergeCell ref="W754:X754"/>
    <mergeCell ref="Y754:Z754"/>
    <mergeCell ref="R753:S753"/>
    <mergeCell ref="T753:U753"/>
    <mergeCell ref="V753:W753"/>
    <mergeCell ref="X753:Y753"/>
    <mergeCell ref="Z753:AA753"/>
    <mergeCell ref="E754:F754"/>
    <mergeCell ref="G754:H754"/>
    <mergeCell ref="I754:J754"/>
    <mergeCell ref="K754:L754"/>
    <mergeCell ref="M754:N754"/>
    <mergeCell ref="F753:G753"/>
    <mergeCell ref="H753:I753"/>
    <mergeCell ref="J753:K753"/>
    <mergeCell ref="L753:M753"/>
    <mergeCell ref="N753:O753"/>
    <mergeCell ref="P753:Q753"/>
    <mergeCell ref="O752:P752"/>
    <mergeCell ref="Q752:R752"/>
    <mergeCell ref="S752:T752"/>
    <mergeCell ref="U752:V752"/>
    <mergeCell ref="W752:X752"/>
    <mergeCell ref="Y752:Z752"/>
    <mergeCell ref="R751:S751"/>
    <mergeCell ref="T751:U751"/>
    <mergeCell ref="V751:W751"/>
    <mergeCell ref="X751:Y751"/>
    <mergeCell ref="Z751:AA751"/>
    <mergeCell ref="E752:F752"/>
    <mergeCell ref="G752:H752"/>
    <mergeCell ref="I752:J752"/>
    <mergeCell ref="K752:L752"/>
    <mergeCell ref="M752:N752"/>
    <mergeCell ref="F751:G751"/>
    <mergeCell ref="H751:I751"/>
    <mergeCell ref="J751:K751"/>
    <mergeCell ref="L751:M751"/>
    <mergeCell ref="N751:O751"/>
    <mergeCell ref="P751:Q751"/>
    <mergeCell ref="O758:P758"/>
    <mergeCell ref="Q758:R758"/>
    <mergeCell ref="S758:T758"/>
    <mergeCell ref="U758:V758"/>
    <mergeCell ref="W758:X758"/>
    <mergeCell ref="Y758:Z758"/>
    <mergeCell ref="R757:S757"/>
    <mergeCell ref="T757:U757"/>
    <mergeCell ref="V757:W757"/>
    <mergeCell ref="X757:Y757"/>
    <mergeCell ref="Z757:AA757"/>
    <mergeCell ref="E758:F758"/>
    <mergeCell ref="G758:H758"/>
    <mergeCell ref="I758:J758"/>
    <mergeCell ref="K758:L758"/>
    <mergeCell ref="M758:N758"/>
    <mergeCell ref="F757:G757"/>
    <mergeCell ref="H757:I757"/>
    <mergeCell ref="J757:K757"/>
    <mergeCell ref="L757:M757"/>
    <mergeCell ref="N757:O757"/>
    <mergeCell ref="P757:Q757"/>
    <mergeCell ref="O756:P756"/>
    <mergeCell ref="Q756:R756"/>
    <mergeCell ref="S756:T756"/>
    <mergeCell ref="U756:V756"/>
    <mergeCell ref="W756:X756"/>
    <mergeCell ref="Y756:Z756"/>
    <mergeCell ref="R755:S755"/>
    <mergeCell ref="T755:U755"/>
    <mergeCell ref="V755:W755"/>
    <mergeCell ref="X755:Y755"/>
    <mergeCell ref="Z755:AA755"/>
    <mergeCell ref="E756:F756"/>
    <mergeCell ref="G756:H756"/>
    <mergeCell ref="I756:J756"/>
    <mergeCell ref="K756:L756"/>
    <mergeCell ref="M756:N756"/>
    <mergeCell ref="F755:G755"/>
    <mergeCell ref="H755:I755"/>
    <mergeCell ref="J755:K755"/>
    <mergeCell ref="L755:M755"/>
    <mergeCell ref="N755:O755"/>
    <mergeCell ref="P755:Q755"/>
    <mergeCell ref="O762:P762"/>
    <mergeCell ref="Q762:R762"/>
    <mergeCell ref="S762:T762"/>
    <mergeCell ref="U762:V762"/>
    <mergeCell ref="W762:X762"/>
    <mergeCell ref="Y762:Z762"/>
    <mergeCell ref="R761:S761"/>
    <mergeCell ref="T761:U761"/>
    <mergeCell ref="V761:W761"/>
    <mergeCell ref="X761:Y761"/>
    <mergeCell ref="Z761:AA761"/>
    <mergeCell ref="E762:F762"/>
    <mergeCell ref="G762:H762"/>
    <mergeCell ref="I762:J762"/>
    <mergeCell ref="K762:L762"/>
    <mergeCell ref="M762:N762"/>
    <mergeCell ref="F761:G761"/>
    <mergeCell ref="H761:I761"/>
    <mergeCell ref="J761:K761"/>
    <mergeCell ref="L761:M761"/>
    <mergeCell ref="N761:O761"/>
    <mergeCell ref="P761:Q761"/>
    <mergeCell ref="O760:P760"/>
    <mergeCell ref="Q760:R760"/>
    <mergeCell ref="S760:T760"/>
    <mergeCell ref="U760:V760"/>
    <mergeCell ref="W760:X760"/>
    <mergeCell ref="Y760:Z760"/>
    <mergeCell ref="R759:S759"/>
    <mergeCell ref="T759:U759"/>
    <mergeCell ref="V759:W759"/>
    <mergeCell ref="X759:Y759"/>
    <mergeCell ref="Z759:AA759"/>
    <mergeCell ref="E760:F760"/>
    <mergeCell ref="G760:H760"/>
    <mergeCell ref="I760:J760"/>
    <mergeCell ref="K760:L760"/>
    <mergeCell ref="M760:N760"/>
    <mergeCell ref="F759:G759"/>
    <mergeCell ref="H759:I759"/>
    <mergeCell ref="J759:K759"/>
    <mergeCell ref="L759:M759"/>
    <mergeCell ref="N759:O759"/>
    <mergeCell ref="P759:Q759"/>
    <mergeCell ref="O766:P766"/>
    <mergeCell ref="Q766:R766"/>
    <mergeCell ref="S766:T766"/>
    <mergeCell ref="U766:V766"/>
    <mergeCell ref="W766:X766"/>
    <mergeCell ref="Y766:Z766"/>
    <mergeCell ref="R765:S765"/>
    <mergeCell ref="T765:U765"/>
    <mergeCell ref="V765:W765"/>
    <mergeCell ref="X765:Y765"/>
    <mergeCell ref="Z765:AA765"/>
    <mergeCell ref="E766:F766"/>
    <mergeCell ref="G766:H766"/>
    <mergeCell ref="I766:J766"/>
    <mergeCell ref="K766:L766"/>
    <mergeCell ref="M766:N766"/>
    <mergeCell ref="F765:G765"/>
    <mergeCell ref="H765:I765"/>
    <mergeCell ref="J765:K765"/>
    <mergeCell ref="L765:M765"/>
    <mergeCell ref="N765:O765"/>
    <mergeCell ref="P765:Q765"/>
    <mergeCell ref="O764:P764"/>
    <mergeCell ref="Q764:R764"/>
    <mergeCell ref="S764:T764"/>
    <mergeCell ref="U764:V764"/>
    <mergeCell ref="W764:X764"/>
    <mergeCell ref="Y764:Z764"/>
    <mergeCell ref="R763:S763"/>
    <mergeCell ref="T763:U763"/>
    <mergeCell ref="V763:W763"/>
    <mergeCell ref="X763:Y763"/>
    <mergeCell ref="Z763:AA763"/>
    <mergeCell ref="E764:F764"/>
    <mergeCell ref="G764:H764"/>
    <mergeCell ref="I764:J764"/>
    <mergeCell ref="K764:L764"/>
    <mergeCell ref="M764:N764"/>
    <mergeCell ref="F763:G763"/>
    <mergeCell ref="H763:I763"/>
    <mergeCell ref="J763:K763"/>
    <mergeCell ref="L763:M763"/>
    <mergeCell ref="N763:O763"/>
    <mergeCell ref="P763:Q763"/>
    <mergeCell ref="O770:P770"/>
    <mergeCell ref="Q770:R770"/>
    <mergeCell ref="S770:T770"/>
    <mergeCell ref="U770:V770"/>
    <mergeCell ref="W770:X770"/>
    <mergeCell ref="Y770:Z770"/>
    <mergeCell ref="R769:S769"/>
    <mergeCell ref="T769:U769"/>
    <mergeCell ref="V769:W769"/>
    <mergeCell ref="X769:Y769"/>
    <mergeCell ref="Z769:AA769"/>
    <mergeCell ref="E770:F770"/>
    <mergeCell ref="G770:H770"/>
    <mergeCell ref="I770:J770"/>
    <mergeCell ref="K770:L770"/>
    <mergeCell ref="M770:N770"/>
    <mergeCell ref="F769:G769"/>
    <mergeCell ref="H769:I769"/>
    <mergeCell ref="J769:K769"/>
    <mergeCell ref="L769:M769"/>
    <mergeCell ref="N769:O769"/>
    <mergeCell ref="P769:Q769"/>
    <mergeCell ref="O768:P768"/>
    <mergeCell ref="Q768:R768"/>
    <mergeCell ref="S768:T768"/>
    <mergeCell ref="U768:V768"/>
    <mergeCell ref="W768:X768"/>
    <mergeCell ref="Y768:Z768"/>
    <mergeCell ref="R767:S767"/>
    <mergeCell ref="T767:U767"/>
    <mergeCell ref="V767:W767"/>
    <mergeCell ref="X767:Y767"/>
    <mergeCell ref="Z767:AA767"/>
    <mergeCell ref="E768:F768"/>
    <mergeCell ref="G768:H768"/>
    <mergeCell ref="I768:J768"/>
    <mergeCell ref="K768:L768"/>
    <mergeCell ref="M768:N768"/>
    <mergeCell ref="F767:G767"/>
    <mergeCell ref="H767:I767"/>
    <mergeCell ref="J767:K767"/>
    <mergeCell ref="L767:M767"/>
    <mergeCell ref="N767:O767"/>
    <mergeCell ref="P767:Q767"/>
    <mergeCell ref="O774:P774"/>
    <mergeCell ref="Q774:R774"/>
    <mergeCell ref="S774:T774"/>
    <mergeCell ref="U774:V774"/>
    <mergeCell ref="W774:X774"/>
    <mergeCell ref="Y774:Z774"/>
    <mergeCell ref="R773:S773"/>
    <mergeCell ref="T773:U773"/>
    <mergeCell ref="V773:W773"/>
    <mergeCell ref="X773:Y773"/>
    <mergeCell ref="Z773:AA773"/>
    <mergeCell ref="E774:F774"/>
    <mergeCell ref="G774:H774"/>
    <mergeCell ref="I774:J774"/>
    <mergeCell ref="K774:L774"/>
    <mergeCell ref="M774:N774"/>
    <mergeCell ref="F773:G773"/>
    <mergeCell ref="H773:I773"/>
    <mergeCell ref="J773:K773"/>
    <mergeCell ref="L773:M773"/>
    <mergeCell ref="N773:O773"/>
    <mergeCell ref="P773:Q773"/>
    <mergeCell ref="O772:P772"/>
    <mergeCell ref="Q772:R772"/>
    <mergeCell ref="S772:T772"/>
    <mergeCell ref="U772:V772"/>
    <mergeCell ref="W772:X772"/>
    <mergeCell ref="Y772:Z772"/>
    <mergeCell ref="R771:S771"/>
    <mergeCell ref="T771:U771"/>
    <mergeCell ref="V771:W771"/>
    <mergeCell ref="X771:Y771"/>
    <mergeCell ref="Z771:AA771"/>
    <mergeCell ref="E772:F772"/>
    <mergeCell ref="G772:H772"/>
    <mergeCell ref="I772:J772"/>
    <mergeCell ref="K772:L772"/>
    <mergeCell ref="M772:N772"/>
    <mergeCell ref="F771:G771"/>
    <mergeCell ref="H771:I771"/>
    <mergeCell ref="J771:K771"/>
    <mergeCell ref="L771:M771"/>
    <mergeCell ref="N771:O771"/>
    <mergeCell ref="P771:Q771"/>
    <mergeCell ref="O778:P778"/>
    <mergeCell ref="Q778:R778"/>
    <mergeCell ref="S778:T778"/>
    <mergeCell ref="U778:V778"/>
    <mergeCell ref="W778:X778"/>
    <mergeCell ref="Y778:Z778"/>
    <mergeCell ref="R777:S777"/>
    <mergeCell ref="T777:U777"/>
    <mergeCell ref="V777:W777"/>
    <mergeCell ref="X777:Y777"/>
    <mergeCell ref="Z777:AA777"/>
    <mergeCell ref="E778:F778"/>
    <mergeCell ref="G778:H778"/>
    <mergeCell ref="I778:J778"/>
    <mergeCell ref="K778:L778"/>
    <mergeCell ref="M778:N778"/>
    <mergeCell ref="F777:G777"/>
    <mergeCell ref="H777:I777"/>
    <mergeCell ref="J777:K777"/>
    <mergeCell ref="L777:M777"/>
    <mergeCell ref="N777:O777"/>
    <mergeCell ref="P777:Q777"/>
    <mergeCell ref="O776:P776"/>
    <mergeCell ref="Q776:R776"/>
    <mergeCell ref="S776:T776"/>
    <mergeCell ref="U776:V776"/>
    <mergeCell ref="W776:X776"/>
    <mergeCell ref="Y776:Z776"/>
    <mergeCell ref="R775:S775"/>
    <mergeCell ref="T775:U775"/>
    <mergeCell ref="V775:W775"/>
    <mergeCell ref="X775:Y775"/>
    <mergeCell ref="Z775:AA775"/>
    <mergeCell ref="E776:F776"/>
    <mergeCell ref="G776:H776"/>
    <mergeCell ref="I776:J776"/>
    <mergeCell ref="K776:L776"/>
    <mergeCell ref="M776:N776"/>
    <mergeCell ref="F775:G775"/>
    <mergeCell ref="H775:I775"/>
    <mergeCell ref="J775:K775"/>
    <mergeCell ref="L775:M775"/>
    <mergeCell ref="N775:O775"/>
    <mergeCell ref="P775:Q775"/>
    <mergeCell ref="O782:P782"/>
    <mergeCell ref="Q782:R782"/>
    <mergeCell ref="S782:T782"/>
    <mergeCell ref="U782:V782"/>
    <mergeCell ref="W782:X782"/>
    <mergeCell ref="Y782:Z782"/>
    <mergeCell ref="R781:S781"/>
    <mergeCell ref="T781:U781"/>
    <mergeCell ref="V781:W781"/>
    <mergeCell ref="X781:Y781"/>
    <mergeCell ref="Z781:AA781"/>
    <mergeCell ref="E782:F782"/>
    <mergeCell ref="G782:H782"/>
    <mergeCell ref="I782:J782"/>
    <mergeCell ref="K782:L782"/>
    <mergeCell ref="M782:N782"/>
    <mergeCell ref="F781:G781"/>
    <mergeCell ref="H781:I781"/>
    <mergeCell ref="J781:K781"/>
    <mergeCell ref="L781:M781"/>
    <mergeCell ref="N781:O781"/>
    <mergeCell ref="P781:Q781"/>
    <mergeCell ref="O780:P780"/>
    <mergeCell ref="Q780:R780"/>
    <mergeCell ref="S780:T780"/>
    <mergeCell ref="U780:V780"/>
    <mergeCell ref="W780:X780"/>
    <mergeCell ref="Y780:Z780"/>
    <mergeCell ref="R779:S779"/>
    <mergeCell ref="T779:U779"/>
    <mergeCell ref="V779:W779"/>
    <mergeCell ref="X779:Y779"/>
    <mergeCell ref="Z779:AA779"/>
    <mergeCell ref="E780:F780"/>
    <mergeCell ref="G780:H780"/>
    <mergeCell ref="I780:J780"/>
    <mergeCell ref="K780:L780"/>
    <mergeCell ref="M780:N780"/>
    <mergeCell ref="F779:G779"/>
    <mergeCell ref="H779:I779"/>
    <mergeCell ref="J779:K779"/>
    <mergeCell ref="L779:M779"/>
    <mergeCell ref="N779:O779"/>
    <mergeCell ref="P779:Q779"/>
    <mergeCell ref="O786:P786"/>
    <mergeCell ref="Q786:R786"/>
    <mergeCell ref="S786:T786"/>
    <mergeCell ref="U786:V786"/>
    <mergeCell ref="W786:X786"/>
    <mergeCell ref="Y786:Z786"/>
    <mergeCell ref="R785:S785"/>
    <mergeCell ref="T785:U785"/>
    <mergeCell ref="V785:W785"/>
    <mergeCell ref="X785:Y785"/>
    <mergeCell ref="Z785:AA785"/>
    <mergeCell ref="E786:F786"/>
    <mergeCell ref="G786:H786"/>
    <mergeCell ref="I786:J786"/>
    <mergeCell ref="K786:L786"/>
    <mergeCell ref="M786:N786"/>
    <mergeCell ref="F785:G785"/>
    <mergeCell ref="H785:I785"/>
    <mergeCell ref="J785:K785"/>
    <mergeCell ref="L785:M785"/>
    <mergeCell ref="N785:O785"/>
    <mergeCell ref="P785:Q785"/>
    <mergeCell ref="O784:P784"/>
    <mergeCell ref="Q784:R784"/>
    <mergeCell ref="S784:T784"/>
    <mergeCell ref="U784:V784"/>
    <mergeCell ref="W784:X784"/>
    <mergeCell ref="Y784:Z784"/>
    <mergeCell ref="R783:S783"/>
    <mergeCell ref="T783:U783"/>
    <mergeCell ref="V783:W783"/>
    <mergeCell ref="X783:Y783"/>
    <mergeCell ref="Z783:AA783"/>
    <mergeCell ref="E784:F784"/>
    <mergeCell ref="G784:H784"/>
    <mergeCell ref="I784:J784"/>
    <mergeCell ref="K784:L784"/>
    <mergeCell ref="M784:N784"/>
    <mergeCell ref="F783:G783"/>
    <mergeCell ref="H783:I783"/>
    <mergeCell ref="J783:K783"/>
    <mergeCell ref="L783:M783"/>
    <mergeCell ref="N783:O783"/>
    <mergeCell ref="P783:Q783"/>
    <mergeCell ref="O790:P790"/>
    <mergeCell ref="Q790:R790"/>
    <mergeCell ref="S790:T790"/>
    <mergeCell ref="U790:V790"/>
    <mergeCell ref="W790:X790"/>
    <mergeCell ref="Y790:Z790"/>
    <mergeCell ref="R789:S789"/>
    <mergeCell ref="T789:U789"/>
    <mergeCell ref="V789:W789"/>
    <mergeCell ref="X789:Y789"/>
    <mergeCell ref="Z789:AA789"/>
    <mergeCell ref="E790:F790"/>
    <mergeCell ref="G790:H790"/>
    <mergeCell ref="I790:J790"/>
    <mergeCell ref="K790:L790"/>
    <mergeCell ref="M790:N790"/>
    <mergeCell ref="F789:G789"/>
    <mergeCell ref="H789:I789"/>
    <mergeCell ref="J789:K789"/>
    <mergeCell ref="L789:M789"/>
    <mergeCell ref="N789:O789"/>
    <mergeCell ref="P789:Q789"/>
    <mergeCell ref="O788:P788"/>
    <mergeCell ref="Q788:R788"/>
    <mergeCell ref="S788:T788"/>
    <mergeCell ref="U788:V788"/>
    <mergeCell ref="W788:X788"/>
    <mergeCell ref="Y788:Z788"/>
    <mergeCell ref="R787:S787"/>
    <mergeCell ref="T787:U787"/>
    <mergeCell ref="V787:W787"/>
    <mergeCell ref="X787:Y787"/>
    <mergeCell ref="Z787:AA787"/>
    <mergeCell ref="E788:F788"/>
    <mergeCell ref="G788:H788"/>
    <mergeCell ref="I788:J788"/>
    <mergeCell ref="K788:L788"/>
    <mergeCell ref="M788:N788"/>
    <mergeCell ref="F787:G787"/>
    <mergeCell ref="H787:I787"/>
    <mergeCell ref="J787:K787"/>
    <mergeCell ref="L787:M787"/>
    <mergeCell ref="N787:O787"/>
    <mergeCell ref="P787:Q787"/>
    <mergeCell ref="O794:P794"/>
    <mergeCell ref="Q794:R794"/>
    <mergeCell ref="S794:T794"/>
    <mergeCell ref="U794:V794"/>
    <mergeCell ref="W794:X794"/>
    <mergeCell ref="Y794:Z794"/>
    <mergeCell ref="R793:S793"/>
    <mergeCell ref="T793:U793"/>
    <mergeCell ref="V793:W793"/>
    <mergeCell ref="X793:Y793"/>
    <mergeCell ref="Z793:AA793"/>
    <mergeCell ref="E794:F794"/>
    <mergeCell ref="G794:H794"/>
    <mergeCell ref="I794:J794"/>
    <mergeCell ref="K794:L794"/>
    <mergeCell ref="M794:N794"/>
    <mergeCell ref="F793:G793"/>
    <mergeCell ref="H793:I793"/>
    <mergeCell ref="J793:K793"/>
    <mergeCell ref="L793:M793"/>
    <mergeCell ref="N793:O793"/>
    <mergeCell ref="P793:Q793"/>
    <mergeCell ref="O792:P792"/>
    <mergeCell ref="Q792:R792"/>
    <mergeCell ref="S792:T792"/>
    <mergeCell ref="U792:V792"/>
    <mergeCell ref="W792:X792"/>
    <mergeCell ref="Y792:Z792"/>
    <mergeCell ref="R791:S791"/>
    <mergeCell ref="T791:U791"/>
    <mergeCell ref="V791:W791"/>
    <mergeCell ref="X791:Y791"/>
    <mergeCell ref="Z791:AA791"/>
    <mergeCell ref="E792:F792"/>
    <mergeCell ref="G792:H792"/>
    <mergeCell ref="I792:J792"/>
    <mergeCell ref="K792:L792"/>
    <mergeCell ref="M792:N792"/>
    <mergeCell ref="F791:G791"/>
    <mergeCell ref="H791:I791"/>
    <mergeCell ref="J791:K791"/>
    <mergeCell ref="L791:M791"/>
    <mergeCell ref="N791:O791"/>
    <mergeCell ref="P791:Q791"/>
    <mergeCell ref="O798:P798"/>
    <mergeCell ref="Q798:R798"/>
    <mergeCell ref="S798:T798"/>
    <mergeCell ref="U798:V798"/>
    <mergeCell ref="W798:X798"/>
    <mergeCell ref="Y798:Z798"/>
    <mergeCell ref="R797:S797"/>
    <mergeCell ref="T797:U797"/>
    <mergeCell ref="V797:W797"/>
    <mergeCell ref="X797:Y797"/>
    <mergeCell ref="Z797:AA797"/>
    <mergeCell ref="E798:F798"/>
    <mergeCell ref="G798:H798"/>
    <mergeCell ref="I798:J798"/>
    <mergeCell ref="K798:L798"/>
    <mergeCell ref="M798:N798"/>
    <mergeCell ref="F797:G797"/>
    <mergeCell ref="H797:I797"/>
    <mergeCell ref="J797:K797"/>
    <mergeCell ref="L797:M797"/>
    <mergeCell ref="N797:O797"/>
    <mergeCell ref="P797:Q797"/>
    <mergeCell ref="O796:P796"/>
    <mergeCell ref="Q796:R796"/>
    <mergeCell ref="S796:T796"/>
    <mergeCell ref="U796:V796"/>
    <mergeCell ref="W796:X796"/>
    <mergeCell ref="Y796:Z796"/>
    <mergeCell ref="R795:S795"/>
    <mergeCell ref="T795:U795"/>
    <mergeCell ref="V795:W795"/>
    <mergeCell ref="X795:Y795"/>
    <mergeCell ref="Z795:AA795"/>
    <mergeCell ref="E796:F796"/>
    <mergeCell ref="G796:H796"/>
    <mergeCell ref="I796:J796"/>
    <mergeCell ref="K796:L796"/>
    <mergeCell ref="M796:N796"/>
    <mergeCell ref="F795:G795"/>
    <mergeCell ref="H795:I795"/>
    <mergeCell ref="J795:K795"/>
    <mergeCell ref="L795:M795"/>
    <mergeCell ref="N795:O795"/>
    <mergeCell ref="P795:Q795"/>
    <mergeCell ref="O802:P802"/>
    <mergeCell ref="Q802:R802"/>
    <mergeCell ref="S802:T802"/>
    <mergeCell ref="U802:V802"/>
    <mergeCell ref="W802:X802"/>
    <mergeCell ref="Y802:Z802"/>
    <mergeCell ref="R801:S801"/>
    <mergeCell ref="T801:U801"/>
    <mergeCell ref="V801:W801"/>
    <mergeCell ref="X801:Y801"/>
    <mergeCell ref="Z801:AA801"/>
    <mergeCell ref="E802:F802"/>
    <mergeCell ref="G802:H802"/>
    <mergeCell ref="I802:J802"/>
    <mergeCell ref="K802:L802"/>
    <mergeCell ref="M802:N802"/>
    <mergeCell ref="F801:G801"/>
    <mergeCell ref="H801:I801"/>
    <mergeCell ref="J801:K801"/>
    <mergeCell ref="L801:M801"/>
    <mergeCell ref="N801:O801"/>
    <mergeCell ref="P801:Q801"/>
    <mergeCell ref="O800:P800"/>
    <mergeCell ref="Q800:R800"/>
    <mergeCell ref="S800:T800"/>
    <mergeCell ref="U800:V800"/>
    <mergeCell ref="W800:X800"/>
    <mergeCell ref="Y800:Z800"/>
    <mergeCell ref="R799:S799"/>
    <mergeCell ref="T799:U799"/>
    <mergeCell ref="V799:W799"/>
    <mergeCell ref="X799:Y799"/>
    <mergeCell ref="Z799:AA799"/>
    <mergeCell ref="E800:F800"/>
    <mergeCell ref="G800:H800"/>
    <mergeCell ref="I800:J800"/>
    <mergeCell ref="K800:L800"/>
    <mergeCell ref="M800:N800"/>
    <mergeCell ref="F799:G799"/>
    <mergeCell ref="H799:I799"/>
    <mergeCell ref="J799:K799"/>
    <mergeCell ref="L799:M799"/>
    <mergeCell ref="N799:O799"/>
    <mergeCell ref="P799:Q799"/>
    <mergeCell ref="O806:P806"/>
    <mergeCell ref="Q806:R806"/>
    <mergeCell ref="S806:T806"/>
    <mergeCell ref="U806:V806"/>
    <mergeCell ref="W806:X806"/>
    <mergeCell ref="Y806:Z806"/>
    <mergeCell ref="R805:S805"/>
    <mergeCell ref="T805:U805"/>
    <mergeCell ref="V805:W805"/>
    <mergeCell ref="X805:Y805"/>
    <mergeCell ref="Z805:AA805"/>
    <mergeCell ref="E806:F806"/>
    <mergeCell ref="G806:H806"/>
    <mergeCell ref="I806:J806"/>
    <mergeCell ref="K806:L806"/>
    <mergeCell ref="M806:N806"/>
    <mergeCell ref="F805:G805"/>
    <mergeCell ref="H805:I805"/>
    <mergeCell ref="J805:K805"/>
    <mergeCell ref="L805:M805"/>
    <mergeCell ref="N805:O805"/>
    <mergeCell ref="P805:Q805"/>
    <mergeCell ref="O804:P804"/>
    <mergeCell ref="Q804:R804"/>
    <mergeCell ref="S804:T804"/>
    <mergeCell ref="U804:V804"/>
    <mergeCell ref="W804:X804"/>
    <mergeCell ref="Y804:Z804"/>
    <mergeCell ref="R803:S803"/>
    <mergeCell ref="T803:U803"/>
    <mergeCell ref="V803:W803"/>
    <mergeCell ref="X803:Y803"/>
    <mergeCell ref="Z803:AA803"/>
    <mergeCell ref="E804:F804"/>
    <mergeCell ref="G804:H804"/>
    <mergeCell ref="I804:J804"/>
    <mergeCell ref="K804:L804"/>
    <mergeCell ref="M804:N804"/>
    <mergeCell ref="F803:G803"/>
    <mergeCell ref="H803:I803"/>
    <mergeCell ref="J803:K803"/>
    <mergeCell ref="L803:M803"/>
    <mergeCell ref="N803:O803"/>
    <mergeCell ref="P803:Q803"/>
    <mergeCell ref="O810:P810"/>
    <mergeCell ref="Q810:R810"/>
    <mergeCell ref="S810:T810"/>
    <mergeCell ref="U810:V810"/>
    <mergeCell ref="W810:X810"/>
    <mergeCell ref="Y810:Z810"/>
    <mergeCell ref="R809:S809"/>
    <mergeCell ref="T809:U809"/>
    <mergeCell ref="V809:W809"/>
    <mergeCell ref="X809:Y809"/>
    <mergeCell ref="Z809:AA809"/>
    <mergeCell ref="E810:F810"/>
    <mergeCell ref="G810:H810"/>
    <mergeCell ref="I810:J810"/>
    <mergeCell ref="K810:L810"/>
    <mergeCell ref="M810:N810"/>
    <mergeCell ref="F809:G809"/>
    <mergeCell ref="H809:I809"/>
    <mergeCell ref="J809:K809"/>
    <mergeCell ref="L809:M809"/>
    <mergeCell ref="N809:O809"/>
    <mergeCell ref="P809:Q809"/>
    <mergeCell ref="O808:P808"/>
    <mergeCell ref="Q808:R808"/>
    <mergeCell ref="S808:T808"/>
    <mergeCell ref="U808:V808"/>
    <mergeCell ref="W808:X808"/>
    <mergeCell ref="Y808:Z808"/>
    <mergeCell ref="R807:S807"/>
    <mergeCell ref="T807:U807"/>
    <mergeCell ref="V807:W807"/>
    <mergeCell ref="X807:Y807"/>
    <mergeCell ref="Z807:AA807"/>
    <mergeCell ref="E808:F808"/>
    <mergeCell ref="G808:H808"/>
    <mergeCell ref="I808:J808"/>
    <mergeCell ref="K808:L808"/>
    <mergeCell ref="M808:N808"/>
    <mergeCell ref="F807:G807"/>
    <mergeCell ref="H807:I807"/>
    <mergeCell ref="J807:K807"/>
    <mergeCell ref="L807:M807"/>
    <mergeCell ref="N807:O807"/>
    <mergeCell ref="P807:Q807"/>
    <mergeCell ref="O814:P814"/>
    <mergeCell ref="Q814:R814"/>
    <mergeCell ref="S814:T814"/>
    <mergeCell ref="U814:V814"/>
    <mergeCell ref="W814:X814"/>
    <mergeCell ref="Y814:Z814"/>
    <mergeCell ref="R813:S813"/>
    <mergeCell ref="T813:U813"/>
    <mergeCell ref="V813:W813"/>
    <mergeCell ref="X813:Y813"/>
    <mergeCell ref="Z813:AA813"/>
    <mergeCell ref="E814:F814"/>
    <mergeCell ref="G814:H814"/>
    <mergeCell ref="I814:J814"/>
    <mergeCell ref="K814:L814"/>
    <mergeCell ref="M814:N814"/>
    <mergeCell ref="F813:G813"/>
    <mergeCell ref="H813:I813"/>
    <mergeCell ref="J813:K813"/>
    <mergeCell ref="L813:M813"/>
    <mergeCell ref="N813:O813"/>
    <mergeCell ref="P813:Q813"/>
    <mergeCell ref="O812:P812"/>
    <mergeCell ref="Q812:R812"/>
    <mergeCell ref="S812:T812"/>
    <mergeCell ref="U812:V812"/>
    <mergeCell ref="W812:X812"/>
    <mergeCell ref="Y812:Z812"/>
    <mergeCell ref="R811:S811"/>
    <mergeCell ref="T811:U811"/>
    <mergeCell ref="V811:W811"/>
    <mergeCell ref="X811:Y811"/>
    <mergeCell ref="Z811:AA811"/>
    <mergeCell ref="E812:F812"/>
    <mergeCell ref="G812:H812"/>
    <mergeCell ref="I812:J812"/>
    <mergeCell ref="K812:L812"/>
    <mergeCell ref="M812:N812"/>
    <mergeCell ref="F811:G811"/>
    <mergeCell ref="H811:I811"/>
    <mergeCell ref="J811:K811"/>
    <mergeCell ref="L811:M811"/>
    <mergeCell ref="N811:O811"/>
    <mergeCell ref="P811:Q811"/>
    <mergeCell ref="O818:P818"/>
    <mergeCell ref="Q818:R818"/>
    <mergeCell ref="S818:T818"/>
    <mergeCell ref="U818:V818"/>
    <mergeCell ref="W818:X818"/>
    <mergeCell ref="Y818:Z818"/>
    <mergeCell ref="R817:S817"/>
    <mergeCell ref="T817:U817"/>
    <mergeCell ref="V817:W817"/>
    <mergeCell ref="X817:Y817"/>
    <mergeCell ref="Z817:AA817"/>
    <mergeCell ref="E818:F818"/>
    <mergeCell ref="G818:H818"/>
    <mergeCell ref="I818:J818"/>
    <mergeCell ref="K818:L818"/>
    <mergeCell ref="M818:N818"/>
    <mergeCell ref="F817:G817"/>
    <mergeCell ref="H817:I817"/>
    <mergeCell ref="J817:K817"/>
    <mergeCell ref="L817:M817"/>
    <mergeCell ref="N817:O817"/>
    <mergeCell ref="P817:Q817"/>
    <mergeCell ref="O816:P816"/>
    <mergeCell ref="Q816:R816"/>
    <mergeCell ref="S816:T816"/>
    <mergeCell ref="U816:V816"/>
    <mergeCell ref="W816:X816"/>
    <mergeCell ref="Y816:Z816"/>
    <mergeCell ref="R815:S815"/>
    <mergeCell ref="T815:U815"/>
    <mergeCell ref="V815:W815"/>
    <mergeCell ref="X815:Y815"/>
    <mergeCell ref="Z815:AA815"/>
    <mergeCell ref="E816:F816"/>
    <mergeCell ref="G816:H816"/>
    <mergeCell ref="I816:J816"/>
    <mergeCell ref="K816:L816"/>
    <mergeCell ref="M816:N816"/>
    <mergeCell ref="F815:G815"/>
    <mergeCell ref="H815:I815"/>
    <mergeCell ref="J815:K815"/>
    <mergeCell ref="L815:M815"/>
    <mergeCell ref="N815:O815"/>
    <mergeCell ref="P815:Q815"/>
    <mergeCell ref="O822:P822"/>
    <mergeCell ref="Q822:R822"/>
    <mergeCell ref="S822:T822"/>
    <mergeCell ref="U822:V822"/>
    <mergeCell ref="W822:X822"/>
    <mergeCell ref="Y822:Z822"/>
    <mergeCell ref="R821:S821"/>
    <mergeCell ref="T821:U821"/>
    <mergeCell ref="V821:W821"/>
    <mergeCell ref="X821:Y821"/>
    <mergeCell ref="Z821:AA821"/>
    <mergeCell ref="E822:F822"/>
    <mergeCell ref="G822:H822"/>
    <mergeCell ref="I822:J822"/>
    <mergeCell ref="K822:L822"/>
    <mergeCell ref="M822:N822"/>
    <mergeCell ref="F821:G821"/>
    <mergeCell ref="H821:I821"/>
    <mergeCell ref="J821:K821"/>
    <mergeCell ref="L821:M821"/>
    <mergeCell ref="N821:O821"/>
    <mergeCell ref="P821:Q821"/>
    <mergeCell ref="O820:P820"/>
    <mergeCell ref="Q820:R820"/>
    <mergeCell ref="S820:T820"/>
    <mergeCell ref="U820:V820"/>
    <mergeCell ref="W820:X820"/>
    <mergeCell ref="Y820:Z820"/>
    <mergeCell ref="R819:S819"/>
    <mergeCell ref="T819:U819"/>
    <mergeCell ref="V819:W819"/>
    <mergeCell ref="X819:Y819"/>
    <mergeCell ref="Z819:AA819"/>
    <mergeCell ref="E820:F820"/>
    <mergeCell ref="G820:H820"/>
    <mergeCell ref="I820:J820"/>
    <mergeCell ref="K820:L820"/>
    <mergeCell ref="M820:N820"/>
    <mergeCell ref="F819:G819"/>
    <mergeCell ref="H819:I819"/>
    <mergeCell ref="J819:K819"/>
    <mergeCell ref="L819:M819"/>
    <mergeCell ref="N819:O819"/>
    <mergeCell ref="P819:Q819"/>
    <mergeCell ref="O826:P826"/>
    <mergeCell ref="Q826:R826"/>
    <mergeCell ref="S826:T826"/>
    <mergeCell ref="U826:V826"/>
    <mergeCell ref="W826:X826"/>
    <mergeCell ref="Y826:Z826"/>
    <mergeCell ref="R825:S825"/>
    <mergeCell ref="T825:U825"/>
    <mergeCell ref="V825:W825"/>
    <mergeCell ref="X825:Y825"/>
    <mergeCell ref="Z825:AA825"/>
    <mergeCell ref="E826:F826"/>
    <mergeCell ref="G826:H826"/>
    <mergeCell ref="I826:J826"/>
    <mergeCell ref="K826:L826"/>
    <mergeCell ref="M826:N826"/>
    <mergeCell ref="F825:G825"/>
    <mergeCell ref="H825:I825"/>
    <mergeCell ref="J825:K825"/>
    <mergeCell ref="L825:M825"/>
    <mergeCell ref="N825:O825"/>
    <mergeCell ref="P825:Q825"/>
    <mergeCell ref="O824:P824"/>
    <mergeCell ref="Q824:R824"/>
    <mergeCell ref="S824:T824"/>
    <mergeCell ref="U824:V824"/>
    <mergeCell ref="W824:X824"/>
    <mergeCell ref="Y824:Z824"/>
    <mergeCell ref="R823:S823"/>
    <mergeCell ref="T823:U823"/>
    <mergeCell ref="V823:W823"/>
    <mergeCell ref="X823:Y823"/>
    <mergeCell ref="Z823:AA823"/>
    <mergeCell ref="E824:F824"/>
    <mergeCell ref="G824:H824"/>
    <mergeCell ref="I824:J824"/>
    <mergeCell ref="K824:L824"/>
    <mergeCell ref="M824:N824"/>
    <mergeCell ref="F823:G823"/>
    <mergeCell ref="H823:I823"/>
    <mergeCell ref="J823:K823"/>
    <mergeCell ref="L823:M823"/>
    <mergeCell ref="N823:O823"/>
    <mergeCell ref="P823:Q823"/>
    <mergeCell ref="O830:P830"/>
    <mergeCell ref="Q830:R830"/>
    <mergeCell ref="S830:T830"/>
    <mergeCell ref="U830:V830"/>
    <mergeCell ref="W830:X830"/>
    <mergeCell ref="Y830:Z830"/>
    <mergeCell ref="R829:S829"/>
    <mergeCell ref="T829:U829"/>
    <mergeCell ref="V829:W829"/>
    <mergeCell ref="X829:Y829"/>
    <mergeCell ref="Z829:AA829"/>
    <mergeCell ref="E830:F830"/>
    <mergeCell ref="G830:H830"/>
    <mergeCell ref="I830:J830"/>
    <mergeCell ref="K830:L830"/>
    <mergeCell ref="M830:N830"/>
    <mergeCell ref="F829:G829"/>
    <mergeCell ref="H829:I829"/>
    <mergeCell ref="J829:K829"/>
    <mergeCell ref="L829:M829"/>
    <mergeCell ref="N829:O829"/>
    <mergeCell ref="P829:Q829"/>
    <mergeCell ref="O828:P828"/>
    <mergeCell ref="Q828:R828"/>
    <mergeCell ref="S828:T828"/>
    <mergeCell ref="U828:V828"/>
    <mergeCell ref="W828:X828"/>
    <mergeCell ref="Y828:Z828"/>
    <mergeCell ref="R827:S827"/>
    <mergeCell ref="T827:U827"/>
    <mergeCell ref="V827:W827"/>
    <mergeCell ref="X827:Y827"/>
    <mergeCell ref="Z827:AA827"/>
    <mergeCell ref="E828:F828"/>
    <mergeCell ref="G828:H828"/>
    <mergeCell ref="I828:J828"/>
    <mergeCell ref="K828:L828"/>
    <mergeCell ref="M828:N828"/>
    <mergeCell ref="F827:G827"/>
    <mergeCell ref="H827:I827"/>
    <mergeCell ref="J827:K827"/>
    <mergeCell ref="L827:M827"/>
    <mergeCell ref="N827:O827"/>
    <mergeCell ref="P827:Q827"/>
    <mergeCell ref="O834:P834"/>
    <mergeCell ref="Q834:R834"/>
    <mergeCell ref="S834:T834"/>
    <mergeCell ref="U834:V834"/>
    <mergeCell ref="W834:X834"/>
    <mergeCell ref="Y834:Z834"/>
    <mergeCell ref="R833:S833"/>
    <mergeCell ref="T833:U833"/>
    <mergeCell ref="V833:W833"/>
    <mergeCell ref="X833:Y833"/>
    <mergeCell ref="Z833:AA833"/>
    <mergeCell ref="E834:F834"/>
    <mergeCell ref="G834:H834"/>
    <mergeCell ref="I834:J834"/>
    <mergeCell ref="K834:L834"/>
    <mergeCell ref="M834:N834"/>
    <mergeCell ref="F833:G833"/>
    <mergeCell ref="H833:I833"/>
    <mergeCell ref="J833:K833"/>
    <mergeCell ref="L833:M833"/>
    <mergeCell ref="N833:O833"/>
    <mergeCell ref="P833:Q833"/>
    <mergeCell ref="O832:P832"/>
    <mergeCell ref="Q832:R832"/>
    <mergeCell ref="S832:T832"/>
    <mergeCell ref="U832:V832"/>
    <mergeCell ref="W832:X832"/>
    <mergeCell ref="Y832:Z832"/>
    <mergeCell ref="R831:S831"/>
    <mergeCell ref="T831:U831"/>
    <mergeCell ref="V831:W831"/>
    <mergeCell ref="X831:Y831"/>
    <mergeCell ref="Z831:AA831"/>
    <mergeCell ref="E832:F832"/>
    <mergeCell ref="G832:H832"/>
    <mergeCell ref="I832:J832"/>
    <mergeCell ref="K832:L832"/>
    <mergeCell ref="M832:N832"/>
    <mergeCell ref="F831:G831"/>
    <mergeCell ref="H831:I831"/>
    <mergeCell ref="J831:K831"/>
    <mergeCell ref="L831:M831"/>
    <mergeCell ref="N831:O831"/>
    <mergeCell ref="P831:Q831"/>
    <mergeCell ref="O838:P838"/>
    <mergeCell ref="Q838:R838"/>
    <mergeCell ref="S838:T838"/>
    <mergeCell ref="U838:V838"/>
    <mergeCell ref="W838:X838"/>
    <mergeCell ref="Y838:Z838"/>
    <mergeCell ref="R837:S837"/>
    <mergeCell ref="T837:U837"/>
    <mergeCell ref="V837:W837"/>
    <mergeCell ref="X837:Y837"/>
    <mergeCell ref="Z837:AA837"/>
    <mergeCell ref="E838:F838"/>
    <mergeCell ref="G838:H838"/>
    <mergeCell ref="I838:J838"/>
    <mergeCell ref="K838:L838"/>
    <mergeCell ref="M838:N838"/>
    <mergeCell ref="F837:G837"/>
    <mergeCell ref="H837:I837"/>
    <mergeCell ref="J837:K837"/>
    <mergeCell ref="L837:M837"/>
    <mergeCell ref="N837:O837"/>
    <mergeCell ref="P837:Q837"/>
    <mergeCell ref="O836:P836"/>
    <mergeCell ref="Q836:R836"/>
    <mergeCell ref="S836:T836"/>
    <mergeCell ref="U836:V836"/>
    <mergeCell ref="W836:X836"/>
    <mergeCell ref="Y836:Z836"/>
    <mergeCell ref="R835:S835"/>
    <mergeCell ref="T835:U835"/>
    <mergeCell ref="V835:W835"/>
    <mergeCell ref="X835:Y835"/>
    <mergeCell ref="Z835:AA835"/>
    <mergeCell ref="E836:F836"/>
    <mergeCell ref="G836:H836"/>
    <mergeCell ref="I836:J836"/>
    <mergeCell ref="K836:L836"/>
    <mergeCell ref="M836:N836"/>
    <mergeCell ref="F835:G835"/>
    <mergeCell ref="H835:I835"/>
    <mergeCell ref="J835:K835"/>
    <mergeCell ref="L835:M835"/>
    <mergeCell ref="N835:O835"/>
    <mergeCell ref="P835:Q835"/>
    <mergeCell ref="O842:P842"/>
    <mergeCell ref="Q842:R842"/>
    <mergeCell ref="S842:T842"/>
    <mergeCell ref="U842:V842"/>
    <mergeCell ref="W842:X842"/>
    <mergeCell ref="Y842:Z842"/>
    <mergeCell ref="R841:S841"/>
    <mergeCell ref="T841:U841"/>
    <mergeCell ref="V841:W841"/>
    <mergeCell ref="X841:Y841"/>
    <mergeCell ref="Z841:AA841"/>
    <mergeCell ref="E842:F842"/>
    <mergeCell ref="G842:H842"/>
    <mergeCell ref="I842:J842"/>
    <mergeCell ref="K842:L842"/>
    <mergeCell ref="M842:N842"/>
    <mergeCell ref="F841:G841"/>
    <mergeCell ref="H841:I841"/>
    <mergeCell ref="J841:K841"/>
    <mergeCell ref="L841:M841"/>
    <mergeCell ref="N841:O841"/>
    <mergeCell ref="P841:Q841"/>
    <mergeCell ref="O840:P840"/>
    <mergeCell ref="Q840:R840"/>
    <mergeCell ref="S840:T840"/>
    <mergeCell ref="U840:V840"/>
    <mergeCell ref="W840:X840"/>
    <mergeCell ref="Y840:Z840"/>
    <mergeCell ref="R839:S839"/>
    <mergeCell ref="T839:U839"/>
    <mergeCell ref="V839:W839"/>
    <mergeCell ref="X839:Y839"/>
    <mergeCell ref="Z839:AA839"/>
    <mergeCell ref="E840:F840"/>
    <mergeCell ref="G840:H840"/>
    <mergeCell ref="I840:J840"/>
    <mergeCell ref="K840:L840"/>
    <mergeCell ref="M840:N840"/>
    <mergeCell ref="F839:G839"/>
    <mergeCell ref="H839:I839"/>
    <mergeCell ref="J839:K839"/>
    <mergeCell ref="L839:M839"/>
    <mergeCell ref="N839:O839"/>
    <mergeCell ref="P839:Q839"/>
    <mergeCell ref="O846:P846"/>
    <mergeCell ref="Q846:R846"/>
    <mergeCell ref="S846:T846"/>
    <mergeCell ref="U846:V846"/>
    <mergeCell ref="W846:X846"/>
    <mergeCell ref="Y846:Z846"/>
    <mergeCell ref="R845:S845"/>
    <mergeCell ref="T845:U845"/>
    <mergeCell ref="V845:W845"/>
    <mergeCell ref="X845:Y845"/>
    <mergeCell ref="Z845:AA845"/>
    <mergeCell ref="E846:F846"/>
    <mergeCell ref="G846:H846"/>
    <mergeCell ref="I846:J846"/>
    <mergeCell ref="K846:L846"/>
    <mergeCell ref="M846:N846"/>
    <mergeCell ref="F845:G845"/>
    <mergeCell ref="H845:I845"/>
    <mergeCell ref="J845:K845"/>
    <mergeCell ref="L845:M845"/>
    <mergeCell ref="N845:O845"/>
    <mergeCell ref="P845:Q845"/>
    <mergeCell ref="O844:P844"/>
    <mergeCell ref="Q844:R844"/>
    <mergeCell ref="S844:T844"/>
    <mergeCell ref="U844:V844"/>
    <mergeCell ref="W844:X844"/>
    <mergeCell ref="Y844:Z844"/>
    <mergeCell ref="R843:S843"/>
    <mergeCell ref="T843:U843"/>
    <mergeCell ref="V843:W843"/>
    <mergeCell ref="X843:Y843"/>
    <mergeCell ref="Z843:AA843"/>
    <mergeCell ref="E844:F844"/>
    <mergeCell ref="G844:H844"/>
    <mergeCell ref="I844:J844"/>
    <mergeCell ref="K844:L844"/>
    <mergeCell ref="M844:N844"/>
    <mergeCell ref="F843:G843"/>
    <mergeCell ref="H843:I843"/>
    <mergeCell ref="J843:K843"/>
    <mergeCell ref="L843:M843"/>
    <mergeCell ref="N843:O843"/>
    <mergeCell ref="P843:Q843"/>
    <mergeCell ref="O850:P850"/>
    <mergeCell ref="Q850:R850"/>
    <mergeCell ref="S850:T850"/>
    <mergeCell ref="U850:V850"/>
    <mergeCell ref="W850:X850"/>
    <mergeCell ref="Y850:Z850"/>
    <mergeCell ref="R849:S849"/>
    <mergeCell ref="T849:U849"/>
    <mergeCell ref="V849:W849"/>
    <mergeCell ref="X849:Y849"/>
    <mergeCell ref="Z849:AA849"/>
    <mergeCell ref="E850:F850"/>
    <mergeCell ref="G850:H850"/>
    <mergeCell ref="I850:J850"/>
    <mergeCell ref="K850:L850"/>
    <mergeCell ref="M850:N850"/>
    <mergeCell ref="F849:G849"/>
    <mergeCell ref="H849:I849"/>
    <mergeCell ref="J849:K849"/>
    <mergeCell ref="L849:M849"/>
    <mergeCell ref="N849:O849"/>
    <mergeCell ref="P849:Q849"/>
    <mergeCell ref="O848:P848"/>
    <mergeCell ref="Q848:R848"/>
    <mergeCell ref="S848:T848"/>
    <mergeCell ref="U848:V848"/>
    <mergeCell ref="W848:X848"/>
    <mergeCell ref="Y848:Z848"/>
    <mergeCell ref="R847:S847"/>
    <mergeCell ref="T847:U847"/>
    <mergeCell ref="V847:W847"/>
    <mergeCell ref="X847:Y847"/>
    <mergeCell ref="Z847:AA847"/>
    <mergeCell ref="E848:F848"/>
    <mergeCell ref="G848:H848"/>
    <mergeCell ref="I848:J848"/>
    <mergeCell ref="K848:L848"/>
    <mergeCell ref="M848:N848"/>
    <mergeCell ref="F847:G847"/>
    <mergeCell ref="H847:I847"/>
    <mergeCell ref="J847:K847"/>
    <mergeCell ref="L847:M847"/>
    <mergeCell ref="N847:O847"/>
    <mergeCell ref="P847:Q847"/>
    <mergeCell ref="O854:P854"/>
    <mergeCell ref="Q854:R854"/>
    <mergeCell ref="S854:T854"/>
    <mergeCell ref="U854:V854"/>
    <mergeCell ref="W854:X854"/>
    <mergeCell ref="Y854:Z854"/>
    <mergeCell ref="R853:S853"/>
    <mergeCell ref="T853:U853"/>
    <mergeCell ref="V853:W853"/>
    <mergeCell ref="X853:Y853"/>
    <mergeCell ref="Z853:AA853"/>
    <mergeCell ref="E854:F854"/>
    <mergeCell ref="G854:H854"/>
    <mergeCell ref="I854:J854"/>
    <mergeCell ref="K854:L854"/>
    <mergeCell ref="M854:N854"/>
    <mergeCell ref="F853:G853"/>
    <mergeCell ref="H853:I853"/>
    <mergeCell ref="J853:K853"/>
    <mergeCell ref="L853:M853"/>
    <mergeCell ref="N853:O853"/>
    <mergeCell ref="P853:Q853"/>
    <mergeCell ref="O852:P852"/>
    <mergeCell ref="Q852:R852"/>
    <mergeCell ref="S852:T852"/>
    <mergeCell ref="U852:V852"/>
    <mergeCell ref="W852:X852"/>
    <mergeCell ref="Y852:Z852"/>
    <mergeCell ref="R851:S851"/>
    <mergeCell ref="T851:U851"/>
    <mergeCell ref="V851:W851"/>
    <mergeCell ref="X851:Y851"/>
    <mergeCell ref="Z851:AA851"/>
    <mergeCell ref="E852:F852"/>
    <mergeCell ref="G852:H852"/>
    <mergeCell ref="I852:J852"/>
    <mergeCell ref="K852:L852"/>
    <mergeCell ref="M852:N852"/>
    <mergeCell ref="F851:G851"/>
    <mergeCell ref="H851:I851"/>
    <mergeCell ref="J851:K851"/>
    <mergeCell ref="L851:M851"/>
    <mergeCell ref="N851:O851"/>
    <mergeCell ref="P851:Q851"/>
    <mergeCell ref="O858:P858"/>
    <mergeCell ref="Q858:R858"/>
    <mergeCell ref="S858:T858"/>
    <mergeCell ref="U858:V858"/>
    <mergeCell ref="W858:X858"/>
    <mergeCell ref="Y858:Z858"/>
    <mergeCell ref="R857:S857"/>
    <mergeCell ref="T857:U857"/>
    <mergeCell ref="V857:W857"/>
    <mergeCell ref="X857:Y857"/>
    <mergeCell ref="Z857:AA857"/>
    <mergeCell ref="E858:F858"/>
    <mergeCell ref="G858:H858"/>
    <mergeCell ref="I858:J858"/>
    <mergeCell ref="K858:L858"/>
    <mergeCell ref="M858:N858"/>
    <mergeCell ref="F857:G857"/>
    <mergeCell ref="H857:I857"/>
    <mergeCell ref="J857:K857"/>
    <mergeCell ref="L857:M857"/>
    <mergeCell ref="N857:O857"/>
    <mergeCell ref="P857:Q857"/>
    <mergeCell ref="O856:P856"/>
    <mergeCell ref="Q856:R856"/>
    <mergeCell ref="S856:T856"/>
    <mergeCell ref="U856:V856"/>
    <mergeCell ref="W856:X856"/>
    <mergeCell ref="Y856:Z856"/>
    <mergeCell ref="R855:S855"/>
    <mergeCell ref="T855:U855"/>
    <mergeCell ref="V855:W855"/>
    <mergeCell ref="X855:Y855"/>
    <mergeCell ref="Z855:AA855"/>
    <mergeCell ref="E856:F856"/>
    <mergeCell ref="G856:H856"/>
    <mergeCell ref="I856:J856"/>
    <mergeCell ref="K856:L856"/>
    <mergeCell ref="M856:N856"/>
    <mergeCell ref="F855:G855"/>
    <mergeCell ref="H855:I855"/>
    <mergeCell ref="J855:K855"/>
    <mergeCell ref="L855:M855"/>
    <mergeCell ref="N855:O855"/>
    <mergeCell ref="P855:Q855"/>
    <mergeCell ref="O862:P862"/>
    <mergeCell ref="Q862:R862"/>
    <mergeCell ref="S862:T862"/>
    <mergeCell ref="U862:V862"/>
    <mergeCell ref="W862:X862"/>
    <mergeCell ref="Y862:Z862"/>
    <mergeCell ref="R861:S861"/>
    <mergeCell ref="T861:U861"/>
    <mergeCell ref="V861:W861"/>
    <mergeCell ref="X861:Y861"/>
    <mergeCell ref="Z861:AA861"/>
    <mergeCell ref="E862:F862"/>
    <mergeCell ref="G862:H862"/>
    <mergeCell ref="I862:J862"/>
    <mergeCell ref="K862:L862"/>
    <mergeCell ref="M862:N862"/>
    <mergeCell ref="F861:G861"/>
    <mergeCell ref="H861:I861"/>
    <mergeCell ref="J861:K861"/>
    <mergeCell ref="L861:M861"/>
    <mergeCell ref="N861:O861"/>
    <mergeCell ref="P861:Q861"/>
    <mergeCell ref="O860:P860"/>
    <mergeCell ref="Q860:R860"/>
    <mergeCell ref="S860:T860"/>
    <mergeCell ref="U860:V860"/>
    <mergeCell ref="W860:X860"/>
    <mergeCell ref="Y860:Z860"/>
    <mergeCell ref="R859:S859"/>
    <mergeCell ref="T859:U859"/>
    <mergeCell ref="V859:W859"/>
    <mergeCell ref="X859:Y859"/>
    <mergeCell ref="Z859:AA859"/>
    <mergeCell ref="E860:F860"/>
    <mergeCell ref="G860:H860"/>
    <mergeCell ref="I860:J860"/>
    <mergeCell ref="K860:L860"/>
    <mergeCell ref="M860:N860"/>
    <mergeCell ref="F859:G859"/>
    <mergeCell ref="H859:I859"/>
    <mergeCell ref="J859:K859"/>
    <mergeCell ref="L859:M859"/>
    <mergeCell ref="N859:O859"/>
    <mergeCell ref="P859:Q859"/>
    <mergeCell ref="O866:P866"/>
    <mergeCell ref="Q866:R866"/>
    <mergeCell ref="S866:T866"/>
    <mergeCell ref="U866:V866"/>
    <mergeCell ref="W866:X866"/>
    <mergeCell ref="Y866:Z866"/>
    <mergeCell ref="R865:S865"/>
    <mergeCell ref="T865:U865"/>
    <mergeCell ref="V865:W865"/>
    <mergeCell ref="X865:Y865"/>
    <mergeCell ref="Z865:AA865"/>
    <mergeCell ref="E866:F866"/>
    <mergeCell ref="G866:H866"/>
    <mergeCell ref="I866:J866"/>
    <mergeCell ref="K866:L866"/>
    <mergeCell ref="M866:N866"/>
    <mergeCell ref="F865:G865"/>
    <mergeCell ref="H865:I865"/>
    <mergeCell ref="J865:K865"/>
    <mergeCell ref="L865:M865"/>
    <mergeCell ref="N865:O865"/>
    <mergeCell ref="P865:Q865"/>
    <mergeCell ref="O864:P864"/>
    <mergeCell ref="Q864:R864"/>
    <mergeCell ref="S864:T864"/>
    <mergeCell ref="U864:V864"/>
    <mergeCell ref="W864:X864"/>
    <mergeCell ref="Y864:Z864"/>
    <mergeCell ref="R863:S863"/>
    <mergeCell ref="T863:U863"/>
    <mergeCell ref="V863:W863"/>
    <mergeCell ref="X863:Y863"/>
    <mergeCell ref="Z863:AA863"/>
    <mergeCell ref="E864:F864"/>
    <mergeCell ref="G864:H864"/>
    <mergeCell ref="I864:J864"/>
    <mergeCell ref="K864:L864"/>
    <mergeCell ref="M864:N864"/>
    <mergeCell ref="F863:G863"/>
    <mergeCell ref="H863:I863"/>
    <mergeCell ref="J863:K863"/>
    <mergeCell ref="L863:M863"/>
    <mergeCell ref="N863:O863"/>
    <mergeCell ref="P863:Q863"/>
    <mergeCell ref="O870:P870"/>
    <mergeCell ref="Q870:R870"/>
    <mergeCell ref="S870:T870"/>
    <mergeCell ref="U870:V870"/>
    <mergeCell ref="W870:X870"/>
    <mergeCell ref="Y870:Z870"/>
    <mergeCell ref="R869:S869"/>
    <mergeCell ref="T869:U869"/>
    <mergeCell ref="V869:W869"/>
    <mergeCell ref="X869:Y869"/>
    <mergeCell ref="Z869:AA869"/>
    <mergeCell ref="E870:F870"/>
    <mergeCell ref="G870:H870"/>
    <mergeCell ref="I870:J870"/>
    <mergeCell ref="K870:L870"/>
    <mergeCell ref="M870:N870"/>
    <mergeCell ref="F869:G869"/>
    <mergeCell ref="H869:I869"/>
    <mergeCell ref="J869:K869"/>
    <mergeCell ref="L869:M869"/>
    <mergeCell ref="N869:O869"/>
    <mergeCell ref="P869:Q869"/>
    <mergeCell ref="O868:P868"/>
    <mergeCell ref="Q868:R868"/>
    <mergeCell ref="S868:T868"/>
    <mergeCell ref="U868:V868"/>
    <mergeCell ref="W868:X868"/>
    <mergeCell ref="Y868:Z868"/>
    <mergeCell ref="R867:S867"/>
    <mergeCell ref="T867:U867"/>
    <mergeCell ref="V867:W867"/>
    <mergeCell ref="X867:Y867"/>
    <mergeCell ref="Z867:AA867"/>
    <mergeCell ref="E868:F868"/>
    <mergeCell ref="G868:H868"/>
    <mergeCell ref="I868:J868"/>
    <mergeCell ref="K868:L868"/>
    <mergeCell ref="M868:N868"/>
    <mergeCell ref="F867:G867"/>
    <mergeCell ref="H867:I867"/>
    <mergeCell ref="J867:K867"/>
    <mergeCell ref="L867:M867"/>
    <mergeCell ref="N867:O867"/>
    <mergeCell ref="P867:Q867"/>
    <mergeCell ref="O874:P874"/>
    <mergeCell ref="Q874:R874"/>
    <mergeCell ref="S874:T874"/>
    <mergeCell ref="U874:V874"/>
    <mergeCell ref="W874:X874"/>
    <mergeCell ref="Y874:Z874"/>
    <mergeCell ref="R873:S873"/>
    <mergeCell ref="T873:U873"/>
    <mergeCell ref="V873:W873"/>
    <mergeCell ref="X873:Y873"/>
    <mergeCell ref="Z873:AA873"/>
    <mergeCell ref="E874:F874"/>
    <mergeCell ref="G874:H874"/>
    <mergeCell ref="I874:J874"/>
    <mergeCell ref="K874:L874"/>
    <mergeCell ref="M874:N874"/>
    <mergeCell ref="F873:G873"/>
    <mergeCell ref="H873:I873"/>
    <mergeCell ref="J873:K873"/>
    <mergeCell ref="L873:M873"/>
    <mergeCell ref="N873:O873"/>
    <mergeCell ref="P873:Q873"/>
    <mergeCell ref="O872:P872"/>
    <mergeCell ref="Q872:R872"/>
    <mergeCell ref="S872:T872"/>
    <mergeCell ref="U872:V872"/>
    <mergeCell ref="W872:X872"/>
    <mergeCell ref="Y872:Z872"/>
    <mergeCell ref="R871:S871"/>
    <mergeCell ref="T871:U871"/>
    <mergeCell ref="V871:W871"/>
    <mergeCell ref="X871:Y871"/>
    <mergeCell ref="Z871:AA871"/>
    <mergeCell ref="E872:F872"/>
    <mergeCell ref="G872:H872"/>
    <mergeCell ref="I872:J872"/>
    <mergeCell ref="K872:L872"/>
    <mergeCell ref="M872:N872"/>
    <mergeCell ref="F871:G871"/>
    <mergeCell ref="H871:I871"/>
    <mergeCell ref="J871:K871"/>
    <mergeCell ref="L871:M871"/>
    <mergeCell ref="N871:O871"/>
    <mergeCell ref="P871:Q871"/>
    <mergeCell ref="O878:P878"/>
    <mergeCell ref="Q878:R878"/>
    <mergeCell ref="S878:T878"/>
    <mergeCell ref="U878:V878"/>
    <mergeCell ref="W878:X878"/>
    <mergeCell ref="Y878:Z878"/>
    <mergeCell ref="R877:S877"/>
    <mergeCell ref="T877:U877"/>
    <mergeCell ref="V877:W877"/>
    <mergeCell ref="X877:Y877"/>
    <mergeCell ref="Z877:AA877"/>
    <mergeCell ref="E878:F878"/>
    <mergeCell ref="G878:H878"/>
    <mergeCell ref="I878:J878"/>
    <mergeCell ref="K878:L878"/>
    <mergeCell ref="M878:N878"/>
    <mergeCell ref="F877:G877"/>
    <mergeCell ref="H877:I877"/>
    <mergeCell ref="J877:K877"/>
    <mergeCell ref="L877:M877"/>
    <mergeCell ref="N877:O877"/>
    <mergeCell ref="P877:Q877"/>
    <mergeCell ref="O876:P876"/>
    <mergeCell ref="Q876:R876"/>
    <mergeCell ref="S876:T876"/>
    <mergeCell ref="U876:V876"/>
    <mergeCell ref="W876:X876"/>
    <mergeCell ref="Y876:Z876"/>
    <mergeCell ref="R875:S875"/>
    <mergeCell ref="T875:U875"/>
    <mergeCell ref="V875:W875"/>
    <mergeCell ref="X875:Y875"/>
    <mergeCell ref="Z875:AA875"/>
    <mergeCell ref="E876:F876"/>
    <mergeCell ref="G876:H876"/>
    <mergeCell ref="I876:J876"/>
    <mergeCell ref="K876:L876"/>
    <mergeCell ref="M876:N876"/>
    <mergeCell ref="F875:G875"/>
    <mergeCell ref="H875:I875"/>
    <mergeCell ref="J875:K875"/>
    <mergeCell ref="L875:M875"/>
    <mergeCell ref="N875:O875"/>
    <mergeCell ref="P875:Q875"/>
    <mergeCell ref="O882:P882"/>
    <mergeCell ref="Q882:R882"/>
    <mergeCell ref="S882:T882"/>
    <mergeCell ref="U882:V882"/>
    <mergeCell ref="W882:X882"/>
    <mergeCell ref="Y882:Z882"/>
    <mergeCell ref="R881:S881"/>
    <mergeCell ref="T881:U881"/>
    <mergeCell ref="V881:W881"/>
    <mergeCell ref="X881:Y881"/>
    <mergeCell ref="Z881:AA881"/>
    <mergeCell ref="E882:F882"/>
    <mergeCell ref="G882:H882"/>
    <mergeCell ref="I882:J882"/>
    <mergeCell ref="K882:L882"/>
    <mergeCell ref="M882:N882"/>
    <mergeCell ref="F881:G881"/>
    <mergeCell ref="H881:I881"/>
    <mergeCell ref="J881:K881"/>
    <mergeCell ref="L881:M881"/>
    <mergeCell ref="N881:O881"/>
    <mergeCell ref="P881:Q881"/>
    <mergeCell ref="O880:P880"/>
    <mergeCell ref="Q880:R880"/>
    <mergeCell ref="S880:T880"/>
    <mergeCell ref="U880:V880"/>
    <mergeCell ref="W880:X880"/>
    <mergeCell ref="Y880:Z880"/>
    <mergeCell ref="R879:S879"/>
    <mergeCell ref="T879:U879"/>
    <mergeCell ref="V879:W879"/>
    <mergeCell ref="X879:Y879"/>
    <mergeCell ref="Z879:AA879"/>
    <mergeCell ref="E880:F880"/>
    <mergeCell ref="G880:H880"/>
    <mergeCell ref="I880:J880"/>
    <mergeCell ref="K880:L880"/>
    <mergeCell ref="M880:N880"/>
    <mergeCell ref="F879:G879"/>
    <mergeCell ref="H879:I879"/>
    <mergeCell ref="J879:K879"/>
    <mergeCell ref="L879:M879"/>
    <mergeCell ref="N879:O879"/>
    <mergeCell ref="P879:Q879"/>
    <mergeCell ref="O886:P886"/>
    <mergeCell ref="Q886:R886"/>
    <mergeCell ref="S886:T886"/>
    <mergeCell ref="U886:V886"/>
    <mergeCell ref="W886:X886"/>
    <mergeCell ref="Y886:Z886"/>
    <mergeCell ref="R885:S885"/>
    <mergeCell ref="T885:U885"/>
    <mergeCell ref="V885:W885"/>
    <mergeCell ref="X885:Y885"/>
    <mergeCell ref="Z885:AA885"/>
    <mergeCell ref="E886:F886"/>
    <mergeCell ref="G886:H886"/>
    <mergeCell ref="I886:J886"/>
    <mergeCell ref="K886:L886"/>
    <mergeCell ref="M886:N886"/>
    <mergeCell ref="F885:G885"/>
    <mergeCell ref="H885:I885"/>
    <mergeCell ref="J885:K885"/>
    <mergeCell ref="L885:M885"/>
    <mergeCell ref="N885:O885"/>
    <mergeCell ref="P885:Q885"/>
    <mergeCell ref="O884:P884"/>
    <mergeCell ref="Q884:R884"/>
    <mergeCell ref="S884:T884"/>
    <mergeCell ref="U884:V884"/>
    <mergeCell ref="W884:X884"/>
    <mergeCell ref="Y884:Z884"/>
    <mergeCell ref="R883:S883"/>
    <mergeCell ref="T883:U883"/>
    <mergeCell ref="V883:W883"/>
    <mergeCell ref="X883:Y883"/>
    <mergeCell ref="Z883:AA883"/>
    <mergeCell ref="E884:F884"/>
    <mergeCell ref="G884:H884"/>
    <mergeCell ref="I884:J884"/>
    <mergeCell ref="K884:L884"/>
    <mergeCell ref="M884:N884"/>
    <mergeCell ref="F883:G883"/>
    <mergeCell ref="H883:I883"/>
    <mergeCell ref="J883:K883"/>
    <mergeCell ref="L883:M883"/>
    <mergeCell ref="N883:O883"/>
    <mergeCell ref="P883:Q883"/>
    <mergeCell ref="O890:P890"/>
    <mergeCell ref="Q890:R890"/>
    <mergeCell ref="S890:T890"/>
    <mergeCell ref="U890:V890"/>
    <mergeCell ref="W890:X890"/>
    <mergeCell ref="Y890:Z890"/>
    <mergeCell ref="R889:S889"/>
    <mergeCell ref="T889:U889"/>
    <mergeCell ref="V889:W889"/>
    <mergeCell ref="X889:Y889"/>
    <mergeCell ref="Z889:AA889"/>
    <mergeCell ref="E890:F890"/>
    <mergeCell ref="G890:H890"/>
    <mergeCell ref="I890:J890"/>
    <mergeCell ref="K890:L890"/>
    <mergeCell ref="M890:N890"/>
    <mergeCell ref="F889:G889"/>
    <mergeCell ref="H889:I889"/>
    <mergeCell ref="J889:K889"/>
    <mergeCell ref="L889:M889"/>
    <mergeCell ref="N889:O889"/>
    <mergeCell ref="P889:Q889"/>
    <mergeCell ref="O888:P888"/>
    <mergeCell ref="Q888:R888"/>
    <mergeCell ref="S888:T888"/>
    <mergeCell ref="U888:V888"/>
    <mergeCell ref="W888:X888"/>
    <mergeCell ref="Y888:Z888"/>
    <mergeCell ref="R887:S887"/>
    <mergeCell ref="T887:U887"/>
    <mergeCell ref="V887:W887"/>
    <mergeCell ref="X887:Y887"/>
    <mergeCell ref="Z887:AA887"/>
    <mergeCell ref="E888:F888"/>
    <mergeCell ref="G888:H888"/>
    <mergeCell ref="I888:J888"/>
    <mergeCell ref="K888:L888"/>
    <mergeCell ref="M888:N888"/>
    <mergeCell ref="F887:G887"/>
    <mergeCell ref="H887:I887"/>
    <mergeCell ref="J887:K887"/>
    <mergeCell ref="L887:M887"/>
    <mergeCell ref="N887:O887"/>
    <mergeCell ref="P887:Q887"/>
    <mergeCell ref="O894:P894"/>
    <mergeCell ref="Q894:R894"/>
    <mergeCell ref="S894:T894"/>
    <mergeCell ref="U894:V894"/>
    <mergeCell ref="W894:X894"/>
    <mergeCell ref="Y894:Z894"/>
    <mergeCell ref="R893:S893"/>
    <mergeCell ref="T893:U893"/>
    <mergeCell ref="V893:W893"/>
    <mergeCell ref="X893:Y893"/>
    <mergeCell ref="Z893:AA893"/>
    <mergeCell ref="E894:F894"/>
    <mergeCell ref="G894:H894"/>
    <mergeCell ref="I894:J894"/>
    <mergeCell ref="K894:L894"/>
    <mergeCell ref="M894:N894"/>
    <mergeCell ref="F893:G893"/>
    <mergeCell ref="H893:I893"/>
    <mergeCell ref="J893:K893"/>
    <mergeCell ref="L893:M893"/>
    <mergeCell ref="N893:O893"/>
    <mergeCell ref="P893:Q893"/>
    <mergeCell ref="O892:P892"/>
    <mergeCell ref="Q892:R892"/>
    <mergeCell ref="S892:T892"/>
    <mergeCell ref="U892:V892"/>
    <mergeCell ref="W892:X892"/>
    <mergeCell ref="Y892:Z892"/>
    <mergeCell ref="R891:S891"/>
    <mergeCell ref="T891:U891"/>
    <mergeCell ref="V891:W891"/>
    <mergeCell ref="X891:Y891"/>
    <mergeCell ref="Z891:AA891"/>
    <mergeCell ref="E892:F892"/>
    <mergeCell ref="G892:H892"/>
    <mergeCell ref="I892:J892"/>
    <mergeCell ref="K892:L892"/>
    <mergeCell ref="M892:N892"/>
    <mergeCell ref="F891:G891"/>
    <mergeCell ref="H891:I891"/>
    <mergeCell ref="J891:K891"/>
    <mergeCell ref="L891:M891"/>
    <mergeCell ref="N891:O891"/>
    <mergeCell ref="P891:Q891"/>
    <mergeCell ref="O898:P898"/>
    <mergeCell ref="Q898:R898"/>
    <mergeCell ref="S898:T898"/>
    <mergeCell ref="U898:V898"/>
    <mergeCell ref="W898:X898"/>
    <mergeCell ref="Y898:Z898"/>
    <mergeCell ref="R897:S897"/>
    <mergeCell ref="T897:U897"/>
    <mergeCell ref="V897:W897"/>
    <mergeCell ref="X897:Y897"/>
    <mergeCell ref="Z897:AA897"/>
    <mergeCell ref="E898:F898"/>
    <mergeCell ref="G898:H898"/>
    <mergeCell ref="I898:J898"/>
    <mergeCell ref="K898:L898"/>
    <mergeCell ref="M898:N898"/>
    <mergeCell ref="F897:G897"/>
    <mergeCell ref="H897:I897"/>
    <mergeCell ref="J897:K897"/>
    <mergeCell ref="L897:M897"/>
    <mergeCell ref="N897:O897"/>
    <mergeCell ref="P897:Q897"/>
    <mergeCell ref="O896:P896"/>
    <mergeCell ref="Q896:R896"/>
    <mergeCell ref="S896:T896"/>
    <mergeCell ref="U896:V896"/>
    <mergeCell ref="W896:X896"/>
    <mergeCell ref="Y896:Z896"/>
    <mergeCell ref="R895:S895"/>
    <mergeCell ref="T895:U895"/>
    <mergeCell ref="V895:W895"/>
    <mergeCell ref="X895:Y895"/>
    <mergeCell ref="Z895:AA895"/>
    <mergeCell ref="E896:F896"/>
    <mergeCell ref="G896:H896"/>
    <mergeCell ref="I896:J896"/>
    <mergeCell ref="K896:L896"/>
    <mergeCell ref="M896:N896"/>
    <mergeCell ref="F895:G895"/>
    <mergeCell ref="H895:I895"/>
    <mergeCell ref="J895:K895"/>
    <mergeCell ref="L895:M895"/>
    <mergeCell ref="N895:O895"/>
    <mergeCell ref="P895:Q895"/>
    <mergeCell ref="O902:P902"/>
    <mergeCell ref="Q902:R902"/>
    <mergeCell ref="S902:T902"/>
    <mergeCell ref="U902:V902"/>
    <mergeCell ref="W902:X902"/>
    <mergeCell ref="Y902:Z902"/>
    <mergeCell ref="R901:S901"/>
    <mergeCell ref="T901:U901"/>
    <mergeCell ref="V901:W901"/>
    <mergeCell ref="X901:Y901"/>
    <mergeCell ref="Z901:AA901"/>
    <mergeCell ref="E902:F902"/>
    <mergeCell ref="G902:H902"/>
    <mergeCell ref="I902:J902"/>
    <mergeCell ref="K902:L902"/>
    <mergeCell ref="M902:N902"/>
    <mergeCell ref="F901:G901"/>
    <mergeCell ref="H901:I901"/>
    <mergeCell ref="J901:K901"/>
    <mergeCell ref="L901:M901"/>
    <mergeCell ref="N901:O901"/>
    <mergeCell ref="P901:Q901"/>
    <mergeCell ref="O900:P900"/>
    <mergeCell ref="Q900:R900"/>
    <mergeCell ref="S900:T900"/>
    <mergeCell ref="U900:V900"/>
    <mergeCell ref="W900:X900"/>
    <mergeCell ref="Y900:Z900"/>
    <mergeCell ref="R899:S899"/>
    <mergeCell ref="T899:U899"/>
    <mergeCell ref="V899:W899"/>
    <mergeCell ref="X899:Y899"/>
    <mergeCell ref="Z899:AA899"/>
    <mergeCell ref="E900:F900"/>
    <mergeCell ref="G900:H900"/>
    <mergeCell ref="I900:J900"/>
    <mergeCell ref="K900:L900"/>
    <mergeCell ref="M900:N900"/>
    <mergeCell ref="F899:G899"/>
    <mergeCell ref="H899:I899"/>
    <mergeCell ref="J899:K899"/>
    <mergeCell ref="L899:M899"/>
    <mergeCell ref="N899:O899"/>
    <mergeCell ref="P899:Q899"/>
    <mergeCell ref="O906:P906"/>
    <mergeCell ref="Q906:R906"/>
    <mergeCell ref="S906:T906"/>
    <mergeCell ref="U906:V906"/>
    <mergeCell ref="W906:X906"/>
    <mergeCell ref="Y906:Z906"/>
    <mergeCell ref="R905:S905"/>
    <mergeCell ref="T905:U905"/>
    <mergeCell ref="V905:W905"/>
    <mergeCell ref="X905:Y905"/>
    <mergeCell ref="Z905:AA905"/>
    <mergeCell ref="E906:F906"/>
    <mergeCell ref="G906:H906"/>
    <mergeCell ref="I906:J906"/>
    <mergeCell ref="K906:L906"/>
    <mergeCell ref="M906:N906"/>
    <mergeCell ref="F905:G905"/>
    <mergeCell ref="H905:I905"/>
    <mergeCell ref="J905:K905"/>
    <mergeCell ref="L905:M905"/>
    <mergeCell ref="N905:O905"/>
    <mergeCell ref="P905:Q905"/>
    <mergeCell ref="O904:P904"/>
    <mergeCell ref="Q904:R904"/>
    <mergeCell ref="S904:T904"/>
    <mergeCell ref="U904:V904"/>
    <mergeCell ref="W904:X904"/>
    <mergeCell ref="Y904:Z904"/>
    <mergeCell ref="R903:S903"/>
    <mergeCell ref="T903:U903"/>
    <mergeCell ref="V903:W903"/>
    <mergeCell ref="X903:Y903"/>
    <mergeCell ref="Z903:AA903"/>
    <mergeCell ref="E904:F904"/>
    <mergeCell ref="G904:H904"/>
    <mergeCell ref="I904:J904"/>
    <mergeCell ref="K904:L904"/>
    <mergeCell ref="M904:N904"/>
    <mergeCell ref="F903:G903"/>
    <mergeCell ref="H903:I903"/>
    <mergeCell ref="J903:K903"/>
    <mergeCell ref="L903:M903"/>
    <mergeCell ref="N903:O903"/>
    <mergeCell ref="P903:Q903"/>
    <mergeCell ref="O910:P910"/>
    <mergeCell ref="Q910:R910"/>
    <mergeCell ref="S910:T910"/>
    <mergeCell ref="U910:V910"/>
    <mergeCell ref="W910:X910"/>
    <mergeCell ref="Y910:Z910"/>
    <mergeCell ref="R909:S909"/>
    <mergeCell ref="T909:U909"/>
    <mergeCell ref="V909:W909"/>
    <mergeCell ref="X909:Y909"/>
    <mergeCell ref="Z909:AA909"/>
    <mergeCell ref="E910:F910"/>
    <mergeCell ref="G910:H910"/>
    <mergeCell ref="I910:J910"/>
    <mergeCell ref="K910:L910"/>
    <mergeCell ref="M910:N910"/>
    <mergeCell ref="F909:G909"/>
    <mergeCell ref="H909:I909"/>
    <mergeCell ref="J909:K909"/>
    <mergeCell ref="L909:M909"/>
    <mergeCell ref="N909:O909"/>
    <mergeCell ref="P909:Q909"/>
    <mergeCell ref="O908:P908"/>
    <mergeCell ref="Q908:R908"/>
    <mergeCell ref="S908:T908"/>
    <mergeCell ref="U908:V908"/>
    <mergeCell ref="W908:X908"/>
    <mergeCell ref="Y908:Z908"/>
    <mergeCell ref="R907:S907"/>
    <mergeCell ref="T907:U907"/>
    <mergeCell ref="V907:W907"/>
    <mergeCell ref="X907:Y907"/>
    <mergeCell ref="Z907:AA907"/>
    <mergeCell ref="E908:F908"/>
    <mergeCell ref="G908:H908"/>
    <mergeCell ref="I908:J908"/>
    <mergeCell ref="K908:L908"/>
    <mergeCell ref="M908:N908"/>
    <mergeCell ref="F907:G907"/>
    <mergeCell ref="H907:I907"/>
    <mergeCell ref="J907:K907"/>
    <mergeCell ref="L907:M907"/>
    <mergeCell ref="N907:O907"/>
    <mergeCell ref="P907:Q907"/>
    <mergeCell ref="O914:P914"/>
    <mergeCell ref="Q914:R914"/>
    <mergeCell ref="S914:T914"/>
    <mergeCell ref="U914:V914"/>
    <mergeCell ref="W914:X914"/>
    <mergeCell ref="Y914:Z914"/>
    <mergeCell ref="R913:S913"/>
    <mergeCell ref="T913:U913"/>
    <mergeCell ref="V913:W913"/>
    <mergeCell ref="X913:Y913"/>
    <mergeCell ref="Z913:AA913"/>
    <mergeCell ref="E914:F914"/>
    <mergeCell ref="G914:H914"/>
    <mergeCell ref="I914:J914"/>
    <mergeCell ref="K914:L914"/>
    <mergeCell ref="M914:N914"/>
    <mergeCell ref="F913:G913"/>
    <mergeCell ref="H913:I913"/>
    <mergeCell ref="J913:K913"/>
    <mergeCell ref="L913:M913"/>
    <mergeCell ref="N913:O913"/>
    <mergeCell ref="P913:Q913"/>
    <mergeCell ref="O912:P912"/>
    <mergeCell ref="Q912:R912"/>
    <mergeCell ref="S912:T912"/>
    <mergeCell ref="U912:V912"/>
    <mergeCell ref="W912:X912"/>
    <mergeCell ref="Y912:Z912"/>
    <mergeCell ref="R911:S911"/>
    <mergeCell ref="T911:U911"/>
    <mergeCell ref="V911:W911"/>
    <mergeCell ref="X911:Y911"/>
    <mergeCell ref="Z911:AA911"/>
    <mergeCell ref="E912:F912"/>
    <mergeCell ref="G912:H912"/>
    <mergeCell ref="I912:J912"/>
    <mergeCell ref="K912:L912"/>
    <mergeCell ref="M912:N912"/>
    <mergeCell ref="F911:G911"/>
    <mergeCell ref="H911:I911"/>
    <mergeCell ref="J911:K911"/>
    <mergeCell ref="L911:M911"/>
    <mergeCell ref="N911:O911"/>
    <mergeCell ref="P911:Q911"/>
    <mergeCell ref="O918:P918"/>
    <mergeCell ref="Q918:R918"/>
    <mergeCell ref="S918:T918"/>
    <mergeCell ref="U918:V918"/>
    <mergeCell ref="W918:X918"/>
    <mergeCell ref="Y918:Z918"/>
    <mergeCell ref="R917:S917"/>
    <mergeCell ref="T917:U917"/>
    <mergeCell ref="V917:W917"/>
    <mergeCell ref="X917:Y917"/>
    <mergeCell ref="Z917:AA917"/>
    <mergeCell ref="E918:F918"/>
    <mergeCell ref="G918:H918"/>
    <mergeCell ref="I918:J918"/>
    <mergeCell ref="K918:L918"/>
    <mergeCell ref="M918:N918"/>
    <mergeCell ref="F917:G917"/>
    <mergeCell ref="H917:I917"/>
    <mergeCell ref="J917:K917"/>
    <mergeCell ref="L917:M917"/>
    <mergeCell ref="N917:O917"/>
    <mergeCell ref="P917:Q917"/>
    <mergeCell ref="O916:P916"/>
    <mergeCell ref="Q916:R916"/>
    <mergeCell ref="S916:T916"/>
    <mergeCell ref="U916:V916"/>
    <mergeCell ref="W916:X916"/>
    <mergeCell ref="Y916:Z916"/>
    <mergeCell ref="R915:S915"/>
    <mergeCell ref="T915:U915"/>
    <mergeCell ref="V915:W915"/>
    <mergeCell ref="X915:Y915"/>
    <mergeCell ref="Z915:AA915"/>
    <mergeCell ref="E916:F916"/>
    <mergeCell ref="G916:H916"/>
    <mergeCell ref="I916:J916"/>
    <mergeCell ref="K916:L916"/>
    <mergeCell ref="M916:N916"/>
    <mergeCell ref="F915:G915"/>
    <mergeCell ref="H915:I915"/>
    <mergeCell ref="J915:K915"/>
    <mergeCell ref="L915:M915"/>
    <mergeCell ref="N915:O915"/>
    <mergeCell ref="P915:Q915"/>
    <mergeCell ref="O922:P922"/>
    <mergeCell ref="Q922:R922"/>
    <mergeCell ref="S922:T922"/>
    <mergeCell ref="U922:V922"/>
    <mergeCell ref="W922:X922"/>
    <mergeCell ref="Y922:Z922"/>
    <mergeCell ref="R921:S921"/>
    <mergeCell ref="T921:U921"/>
    <mergeCell ref="V921:W921"/>
    <mergeCell ref="X921:Y921"/>
    <mergeCell ref="Z921:AA921"/>
    <mergeCell ref="E922:F922"/>
    <mergeCell ref="G922:H922"/>
    <mergeCell ref="I922:J922"/>
    <mergeCell ref="K922:L922"/>
    <mergeCell ref="M922:N922"/>
    <mergeCell ref="F921:G921"/>
    <mergeCell ref="H921:I921"/>
    <mergeCell ref="J921:K921"/>
    <mergeCell ref="L921:M921"/>
    <mergeCell ref="N921:O921"/>
    <mergeCell ref="P921:Q921"/>
    <mergeCell ref="O920:P920"/>
    <mergeCell ref="Q920:R920"/>
    <mergeCell ref="S920:T920"/>
    <mergeCell ref="U920:V920"/>
    <mergeCell ref="W920:X920"/>
    <mergeCell ref="Y920:Z920"/>
    <mergeCell ref="R919:S919"/>
    <mergeCell ref="T919:U919"/>
    <mergeCell ref="V919:W919"/>
    <mergeCell ref="X919:Y919"/>
    <mergeCell ref="Z919:AA919"/>
    <mergeCell ref="E920:F920"/>
    <mergeCell ref="G920:H920"/>
    <mergeCell ref="I920:J920"/>
    <mergeCell ref="K920:L920"/>
    <mergeCell ref="M920:N920"/>
    <mergeCell ref="F919:G919"/>
    <mergeCell ref="H919:I919"/>
    <mergeCell ref="J919:K919"/>
    <mergeCell ref="L919:M919"/>
    <mergeCell ref="N919:O919"/>
    <mergeCell ref="P919:Q919"/>
    <mergeCell ref="O926:P926"/>
    <mergeCell ref="Q926:R926"/>
    <mergeCell ref="S926:T926"/>
    <mergeCell ref="U926:V926"/>
    <mergeCell ref="W926:X926"/>
    <mergeCell ref="Y926:Z926"/>
    <mergeCell ref="R925:S925"/>
    <mergeCell ref="T925:U925"/>
    <mergeCell ref="V925:W925"/>
    <mergeCell ref="X925:Y925"/>
    <mergeCell ref="Z925:AA925"/>
    <mergeCell ref="E926:F926"/>
    <mergeCell ref="G926:H926"/>
    <mergeCell ref="I926:J926"/>
    <mergeCell ref="K926:L926"/>
    <mergeCell ref="M926:N926"/>
    <mergeCell ref="F925:G925"/>
    <mergeCell ref="H925:I925"/>
    <mergeCell ref="J925:K925"/>
    <mergeCell ref="L925:M925"/>
    <mergeCell ref="N925:O925"/>
    <mergeCell ref="P925:Q925"/>
    <mergeCell ref="O924:P924"/>
    <mergeCell ref="Q924:R924"/>
    <mergeCell ref="S924:T924"/>
    <mergeCell ref="U924:V924"/>
    <mergeCell ref="W924:X924"/>
    <mergeCell ref="Y924:Z924"/>
    <mergeCell ref="R923:S923"/>
    <mergeCell ref="T923:U923"/>
    <mergeCell ref="V923:W923"/>
    <mergeCell ref="X923:Y923"/>
    <mergeCell ref="Z923:AA923"/>
    <mergeCell ref="E924:F924"/>
    <mergeCell ref="G924:H924"/>
    <mergeCell ref="I924:J924"/>
    <mergeCell ref="K924:L924"/>
    <mergeCell ref="M924:N924"/>
    <mergeCell ref="F923:G923"/>
    <mergeCell ref="H923:I923"/>
    <mergeCell ref="J923:K923"/>
    <mergeCell ref="L923:M923"/>
    <mergeCell ref="N923:O923"/>
    <mergeCell ref="P923:Q923"/>
    <mergeCell ref="O930:P930"/>
    <mergeCell ref="Q930:R930"/>
    <mergeCell ref="S930:T930"/>
    <mergeCell ref="U930:V930"/>
    <mergeCell ref="W930:X930"/>
    <mergeCell ref="Y930:Z930"/>
    <mergeCell ref="R929:S929"/>
    <mergeCell ref="T929:U929"/>
    <mergeCell ref="V929:W929"/>
    <mergeCell ref="X929:Y929"/>
    <mergeCell ref="Z929:AA929"/>
    <mergeCell ref="E930:F930"/>
    <mergeCell ref="G930:H930"/>
    <mergeCell ref="I930:J930"/>
    <mergeCell ref="K930:L930"/>
    <mergeCell ref="M930:N930"/>
    <mergeCell ref="F929:G929"/>
    <mergeCell ref="H929:I929"/>
    <mergeCell ref="J929:K929"/>
    <mergeCell ref="L929:M929"/>
    <mergeCell ref="N929:O929"/>
    <mergeCell ref="P929:Q929"/>
    <mergeCell ref="O928:P928"/>
    <mergeCell ref="Q928:R928"/>
    <mergeCell ref="S928:T928"/>
    <mergeCell ref="U928:V928"/>
    <mergeCell ref="W928:X928"/>
    <mergeCell ref="Y928:Z928"/>
    <mergeCell ref="R927:S927"/>
    <mergeCell ref="T927:U927"/>
    <mergeCell ref="V927:W927"/>
    <mergeCell ref="X927:Y927"/>
    <mergeCell ref="Z927:AA927"/>
    <mergeCell ref="E928:F928"/>
    <mergeCell ref="G928:H928"/>
    <mergeCell ref="I928:J928"/>
    <mergeCell ref="K928:L928"/>
    <mergeCell ref="M928:N928"/>
    <mergeCell ref="F927:G927"/>
    <mergeCell ref="H927:I927"/>
    <mergeCell ref="J927:K927"/>
    <mergeCell ref="L927:M927"/>
    <mergeCell ref="N927:O927"/>
    <mergeCell ref="P927:Q927"/>
    <mergeCell ref="O934:P934"/>
    <mergeCell ref="Q934:R934"/>
    <mergeCell ref="S934:T934"/>
    <mergeCell ref="U934:V934"/>
    <mergeCell ref="W934:X934"/>
    <mergeCell ref="Y934:Z934"/>
    <mergeCell ref="R933:S933"/>
    <mergeCell ref="T933:U933"/>
    <mergeCell ref="V933:W933"/>
    <mergeCell ref="X933:Y933"/>
    <mergeCell ref="Z933:AA933"/>
    <mergeCell ref="E934:F934"/>
    <mergeCell ref="G934:H934"/>
    <mergeCell ref="I934:J934"/>
    <mergeCell ref="K934:L934"/>
    <mergeCell ref="M934:N934"/>
    <mergeCell ref="F933:G933"/>
    <mergeCell ref="H933:I933"/>
    <mergeCell ref="J933:K933"/>
    <mergeCell ref="L933:M933"/>
    <mergeCell ref="N933:O933"/>
    <mergeCell ref="P933:Q933"/>
    <mergeCell ref="O932:P932"/>
    <mergeCell ref="Q932:R932"/>
    <mergeCell ref="S932:T932"/>
    <mergeCell ref="U932:V932"/>
    <mergeCell ref="W932:X932"/>
    <mergeCell ref="Y932:Z932"/>
    <mergeCell ref="R931:S931"/>
    <mergeCell ref="T931:U931"/>
    <mergeCell ref="V931:W931"/>
    <mergeCell ref="X931:Y931"/>
    <mergeCell ref="Z931:AA931"/>
    <mergeCell ref="E932:F932"/>
    <mergeCell ref="G932:H932"/>
    <mergeCell ref="I932:J932"/>
    <mergeCell ref="K932:L932"/>
    <mergeCell ref="M932:N932"/>
    <mergeCell ref="F931:G931"/>
    <mergeCell ref="H931:I931"/>
    <mergeCell ref="J931:K931"/>
    <mergeCell ref="L931:M931"/>
    <mergeCell ref="N931:O931"/>
    <mergeCell ref="P931:Q931"/>
    <mergeCell ref="O938:P938"/>
    <mergeCell ref="Q938:R938"/>
    <mergeCell ref="S938:T938"/>
    <mergeCell ref="U938:V938"/>
    <mergeCell ref="W938:X938"/>
    <mergeCell ref="Y938:Z938"/>
    <mergeCell ref="R937:S937"/>
    <mergeCell ref="T937:U937"/>
    <mergeCell ref="V937:W937"/>
    <mergeCell ref="X937:Y937"/>
    <mergeCell ref="Z937:AA937"/>
    <mergeCell ref="E938:F938"/>
    <mergeCell ref="G938:H938"/>
    <mergeCell ref="I938:J938"/>
    <mergeCell ref="K938:L938"/>
    <mergeCell ref="M938:N938"/>
    <mergeCell ref="F937:G937"/>
    <mergeCell ref="H937:I937"/>
    <mergeCell ref="J937:K937"/>
    <mergeCell ref="L937:M937"/>
    <mergeCell ref="N937:O937"/>
    <mergeCell ref="P937:Q937"/>
    <mergeCell ref="O936:P936"/>
    <mergeCell ref="Q936:R936"/>
    <mergeCell ref="S936:T936"/>
    <mergeCell ref="U936:V936"/>
    <mergeCell ref="W936:X936"/>
    <mergeCell ref="Y936:Z936"/>
    <mergeCell ref="R935:S935"/>
    <mergeCell ref="T935:U935"/>
    <mergeCell ref="V935:W935"/>
    <mergeCell ref="X935:Y935"/>
    <mergeCell ref="Z935:AA935"/>
    <mergeCell ref="E936:F936"/>
    <mergeCell ref="G936:H936"/>
    <mergeCell ref="I936:J936"/>
    <mergeCell ref="K936:L936"/>
    <mergeCell ref="M936:N936"/>
    <mergeCell ref="F935:G935"/>
    <mergeCell ref="H935:I935"/>
    <mergeCell ref="J935:K935"/>
    <mergeCell ref="L935:M935"/>
    <mergeCell ref="N935:O935"/>
    <mergeCell ref="P935:Q935"/>
    <mergeCell ref="O942:P942"/>
    <mergeCell ref="Q942:R942"/>
    <mergeCell ref="S942:T942"/>
    <mergeCell ref="U942:V942"/>
    <mergeCell ref="W942:X942"/>
    <mergeCell ref="Y942:Z942"/>
    <mergeCell ref="R941:S941"/>
    <mergeCell ref="T941:U941"/>
    <mergeCell ref="V941:W941"/>
    <mergeCell ref="X941:Y941"/>
    <mergeCell ref="Z941:AA941"/>
    <mergeCell ref="E942:F942"/>
    <mergeCell ref="G942:H942"/>
    <mergeCell ref="I942:J942"/>
    <mergeCell ref="K942:L942"/>
    <mergeCell ref="M942:N942"/>
    <mergeCell ref="F941:G941"/>
    <mergeCell ref="H941:I941"/>
    <mergeCell ref="J941:K941"/>
    <mergeCell ref="L941:M941"/>
    <mergeCell ref="N941:O941"/>
    <mergeCell ref="P941:Q941"/>
    <mergeCell ref="O940:P940"/>
    <mergeCell ref="Q940:R940"/>
    <mergeCell ref="S940:T940"/>
    <mergeCell ref="U940:V940"/>
    <mergeCell ref="W940:X940"/>
    <mergeCell ref="Y940:Z940"/>
    <mergeCell ref="R939:S939"/>
    <mergeCell ref="T939:U939"/>
    <mergeCell ref="V939:W939"/>
    <mergeCell ref="X939:Y939"/>
    <mergeCell ref="Z939:AA939"/>
    <mergeCell ref="E940:F940"/>
    <mergeCell ref="G940:H940"/>
    <mergeCell ref="I940:J940"/>
    <mergeCell ref="K940:L940"/>
    <mergeCell ref="M940:N940"/>
    <mergeCell ref="F939:G939"/>
    <mergeCell ref="H939:I939"/>
    <mergeCell ref="J939:K939"/>
    <mergeCell ref="L939:M939"/>
    <mergeCell ref="N939:O939"/>
    <mergeCell ref="P939:Q939"/>
    <mergeCell ref="O946:P946"/>
    <mergeCell ref="Q946:R946"/>
    <mergeCell ref="S946:T946"/>
    <mergeCell ref="U946:V946"/>
    <mergeCell ref="W946:X946"/>
    <mergeCell ref="Y946:Z946"/>
    <mergeCell ref="R945:S945"/>
    <mergeCell ref="T945:U945"/>
    <mergeCell ref="V945:W945"/>
    <mergeCell ref="X945:Y945"/>
    <mergeCell ref="Z945:AA945"/>
    <mergeCell ref="E946:F946"/>
    <mergeCell ref="G946:H946"/>
    <mergeCell ref="I946:J946"/>
    <mergeCell ref="K946:L946"/>
    <mergeCell ref="M946:N946"/>
    <mergeCell ref="F945:G945"/>
    <mergeCell ref="H945:I945"/>
    <mergeCell ref="J945:K945"/>
    <mergeCell ref="L945:M945"/>
    <mergeCell ref="N945:O945"/>
    <mergeCell ref="P945:Q945"/>
    <mergeCell ref="O944:P944"/>
    <mergeCell ref="Q944:R944"/>
    <mergeCell ref="S944:T944"/>
    <mergeCell ref="U944:V944"/>
    <mergeCell ref="W944:X944"/>
    <mergeCell ref="Y944:Z944"/>
    <mergeCell ref="R943:S943"/>
    <mergeCell ref="T943:U943"/>
    <mergeCell ref="V943:W943"/>
    <mergeCell ref="X943:Y943"/>
    <mergeCell ref="Z943:AA943"/>
    <mergeCell ref="E944:F944"/>
    <mergeCell ref="G944:H944"/>
    <mergeCell ref="I944:J944"/>
    <mergeCell ref="K944:L944"/>
    <mergeCell ref="M944:N944"/>
    <mergeCell ref="F943:G943"/>
    <mergeCell ref="H943:I943"/>
    <mergeCell ref="J943:K943"/>
    <mergeCell ref="L943:M943"/>
    <mergeCell ref="N943:O943"/>
    <mergeCell ref="P943:Q943"/>
    <mergeCell ref="O950:P950"/>
    <mergeCell ref="Q950:R950"/>
    <mergeCell ref="S950:T950"/>
    <mergeCell ref="U950:V950"/>
    <mergeCell ref="W950:X950"/>
    <mergeCell ref="Y950:Z950"/>
    <mergeCell ref="R949:S949"/>
    <mergeCell ref="T949:U949"/>
    <mergeCell ref="V949:W949"/>
    <mergeCell ref="X949:Y949"/>
    <mergeCell ref="Z949:AA949"/>
    <mergeCell ref="E950:F950"/>
    <mergeCell ref="G950:H950"/>
    <mergeCell ref="I950:J950"/>
    <mergeCell ref="K950:L950"/>
    <mergeCell ref="M950:N950"/>
    <mergeCell ref="F949:G949"/>
    <mergeCell ref="H949:I949"/>
    <mergeCell ref="J949:K949"/>
    <mergeCell ref="L949:M949"/>
    <mergeCell ref="N949:O949"/>
    <mergeCell ref="P949:Q949"/>
    <mergeCell ref="O948:P948"/>
    <mergeCell ref="Q948:R948"/>
    <mergeCell ref="S948:T948"/>
    <mergeCell ref="U948:V948"/>
    <mergeCell ref="W948:X948"/>
    <mergeCell ref="Y948:Z948"/>
    <mergeCell ref="R947:S947"/>
    <mergeCell ref="T947:U947"/>
    <mergeCell ref="V947:W947"/>
    <mergeCell ref="X947:Y947"/>
    <mergeCell ref="Z947:AA947"/>
    <mergeCell ref="E948:F948"/>
    <mergeCell ref="G948:H948"/>
    <mergeCell ref="I948:J948"/>
    <mergeCell ref="K948:L948"/>
    <mergeCell ref="M948:N948"/>
    <mergeCell ref="F947:G947"/>
    <mergeCell ref="H947:I947"/>
    <mergeCell ref="J947:K947"/>
    <mergeCell ref="L947:M947"/>
    <mergeCell ref="N947:O947"/>
    <mergeCell ref="P947:Q947"/>
    <mergeCell ref="O954:P954"/>
    <mergeCell ref="Q954:R954"/>
    <mergeCell ref="S954:T954"/>
    <mergeCell ref="U954:V954"/>
    <mergeCell ref="W954:X954"/>
    <mergeCell ref="Y954:Z954"/>
    <mergeCell ref="R953:S953"/>
    <mergeCell ref="T953:U953"/>
    <mergeCell ref="V953:W953"/>
    <mergeCell ref="X953:Y953"/>
    <mergeCell ref="Z953:AA953"/>
    <mergeCell ref="E954:F954"/>
    <mergeCell ref="G954:H954"/>
    <mergeCell ref="I954:J954"/>
    <mergeCell ref="K954:L954"/>
    <mergeCell ref="M954:N954"/>
    <mergeCell ref="F953:G953"/>
    <mergeCell ref="H953:I953"/>
    <mergeCell ref="J953:K953"/>
    <mergeCell ref="L953:M953"/>
    <mergeCell ref="N953:O953"/>
    <mergeCell ref="P953:Q953"/>
    <mergeCell ref="O952:P952"/>
    <mergeCell ref="Q952:R952"/>
    <mergeCell ref="S952:T952"/>
    <mergeCell ref="U952:V952"/>
    <mergeCell ref="W952:X952"/>
    <mergeCell ref="Y952:Z952"/>
    <mergeCell ref="R951:S951"/>
    <mergeCell ref="T951:U951"/>
    <mergeCell ref="V951:W951"/>
    <mergeCell ref="X951:Y951"/>
    <mergeCell ref="Z951:AA951"/>
    <mergeCell ref="E952:F952"/>
    <mergeCell ref="G952:H952"/>
    <mergeCell ref="I952:J952"/>
    <mergeCell ref="K952:L952"/>
    <mergeCell ref="M952:N952"/>
    <mergeCell ref="F951:G951"/>
    <mergeCell ref="H951:I951"/>
    <mergeCell ref="J951:K951"/>
    <mergeCell ref="L951:M951"/>
    <mergeCell ref="N951:O951"/>
    <mergeCell ref="P951:Q951"/>
    <mergeCell ref="O958:P958"/>
    <mergeCell ref="Q958:R958"/>
    <mergeCell ref="S958:T958"/>
    <mergeCell ref="U958:V958"/>
    <mergeCell ref="W958:X958"/>
    <mergeCell ref="Y958:Z958"/>
    <mergeCell ref="R957:S957"/>
    <mergeCell ref="T957:U957"/>
    <mergeCell ref="V957:W957"/>
    <mergeCell ref="X957:Y957"/>
    <mergeCell ref="Z957:AA957"/>
    <mergeCell ref="E958:F958"/>
    <mergeCell ref="G958:H958"/>
    <mergeCell ref="I958:J958"/>
    <mergeCell ref="K958:L958"/>
    <mergeCell ref="M958:N958"/>
    <mergeCell ref="F957:G957"/>
    <mergeCell ref="H957:I957"/>
    <mergeCell ref="J957:K957"/>
    <mergeCell ref="L957:M957"/>
    <mergeCell ref="N957:O957"/>
    <mergeCell ref="P957:Q957"/>
    <mergeCell ref="O956:P956"/>
    <mergeCell ref="Q956:R956"/>
    <mergeCell ref="S956:T956"/>
    <mergeCell ref="U956:V956"/>
    <mergeCell ref="W956:X956"/>
    <mergeCell ref="Y956:Z956"/>
    <mergeCell ref="R955:S955"/>
    <mergeCell ref="T955:U955"/>
    <mergeCell ref="V955:W955"/>
    <mergeCell ref="X955:Y955"/>
    <mergeCell ref="Z955:AA955"/>
    <mergeCell ref="E956:F956"/>
    <mergeCell ref="G956:H956"/>
    <mergeCell ref="I956:J956"/>
    <mergeCell ref="K956:L956"/>
    <mergeCell ref="M956:N956"/>
    <mergeCell ref="F955:G955"/>
    <mergeCell ref="H955:I955"/>
    <mergeCell ref="J955:K955"/>
    <mergeCell ref="L955:M955"/>
    <mergeCell ref="N955:O955"/>
    <mergeCell ref="P955:Q955"/>
    <mergeCell ref="O962:P962"/>
    <mergeCell ref="Q962:R962"/>
    <mergeCell ref="S962:T962"/>
    <mergeCell ref="U962:V962"/>
    <mergeCell ref="W962:X962"/>
    <mergeCell ref="Y962:Z962"/>
    <mergeCell ref="R961:S961"/>
    <mergeCell ref="T961:U961"/>
    <mergeCell ref="V961:W961"/>
    <mergeCell ref="X961:Y961"/>
    <mergeCell ref="Z961:AA961"/>
    <mergeCell ref="E962:F962"/>
    <mergeCell ref="G962:H962"/>
    <mergeCell ref="I962:J962"/>
    <mergeCell ref="K962:L962"/>
    <mergeCell ref="M962:N962"/>
    <mergeCell ref="F961:G961"/>
    <mergeCell ref="H961:I961"/>
    <mergeCell ref="J961:K961"/>
    <mergeCell ref="L961:M961"/>
    <mergeCell ref="N961:O961"/>
    <mergeCell ref="P961:Q961"/>
    <mergeCell ref="O960:P960"/>
    <mergeCell ref="Q960:R960"/>
    <mergeCell ref="S960:T960"/>
    <mergeCell ref="U960:V960"/>
    <mergeCell ref="W960:X960"/>
    <mergeCell ref="Y960:Z960"/>
    <mergeCell ref="R959:S959"/>
    <mergeCell ref="T959:U959"/>
    <mergeCell ref="V959:W959"/>
    <mergeCell ref="X959:Y959"/>
    <mergeCell ref="Z959:AA959"/>
    <mergeCell ref="E960:F960"/>
    <mergeCell ref="G960:H960"/>
    <mergeCell ref="I960:J960"/>
    <mergeCell ref="K960:L960"/>
    <mergeCell ref="M960:N960"/>
    <mergeCell ref="F959:G959"/>
    <mergeCell ref="H959:I959"/>
    <mergeCell ref="J959:K959"/>
    <mergeCell ref="L959:M959"/>
    <mergeCell ref="N959:O959"/>
    <mergeCell ref="P959:Q959"/>
    <mergeCell ref="O966:P966"/>
    <mergeCell ref="Q966:R966"/>
    <mergeCell ref="S966:T966"/>
    <mergeCell ref="U966:V966"/>
    <mergeCell ref="W966:X966"/>
    <mergeCell ref="Y966:Z966"/>
    <mergeCell ref="R965:S965"/>
    <mergeCell ref="T965:U965"/>
    <mergeCell ref="V965:W965"/>
    <mergeCell ref="X965:Y965"/>
    <mergeCell ref="Z965:AA965"/>
    <mergeCell ref="E966:F966"/>
    <mergeCell ref="G966:H966"/>
    <mergeCell ref="I966:J966"/>
    <mergeCell ref="K966:L966"/>
    <mergeCell ref="M966:N966"/>
    <mergeCell ref="F965:G965"/>
    <mergeCell ref="H965:I965"/>
    <mergeCell ref="J965:K965"/>
    <mergeCell ref="L965:M965"/>
    <mergeCell ref="N965:O965"/>
    <mergeCell ref="P965:Q965"/>
    <mergeCell ref="O964:P964"/>
    <mergeCell ref="Q964:R964"/>
    <mergeCell ref="S964:T964"/>
    <mergeCell ref="U964:V964"/>
    <mergeCell ref="W964:X964"/>
    <mergeCell ref="Y964:Z964"/>
    <mergeCell ref="R963:S963"/>
    <mergeCell ref="T963:U963"/>
    <mergeCell ref="V963:W963"/>
    <mergeCell ref="X963:Y963"/>
    <mergeCell ref="Z963:AA963"/>
    <mergeCell ref="E964:F964"/>
    <mergeCell ref="G964:H964"/>
    <mergeCell ref="I964:J964"/>
    <mergeCell ref="K964:L964"/>
    <mergeCell ref="M964:N964"/>
    <mergeCell ref="F963:G963"/>
    <mergeCell ref="H963:I963"/>
    <mergeCell ref="J963:K963"/>
    <mergeCell ref="L963:M963"/>
    <mergeCell ref="N963:O963"/>
    <mergeCell ref="P963:Q963"/>
    <mergeCell ref="O970:P970"/>
    <mergeCell ref="Q970:R970"/>
    <mergeCell ref="S970:T970"/>
    <mergeCell ref="U970:V970"/>
    <mergeCell ref="W970:X970"/>
    <mergeCell ref="Y970:Z970"/>
    <mergeCell ref="R969:S969"/>
    <mergeCell ref="T969:U969"/>
    <mergeCell ref="V969:W969"/>
    <mergeCell ref="X969:Y969"/>
    <mergeCell ref="Z969:AA969"/>
    <mergeCell ref="E970:F970"/>
    <mergeCell ref="G970:H970"/>
    <mergeCell ref="I970:J970"/>
    <mergeCell ref="K970:L970"/>
    <mergeCell ref="M970:N970"/>
    <mergeCell ref="F969:G969"/>
    <mergeCell ref="H969:I969"/>
    <mergeCell ref="J969:K969"/>
    <mergeCell ref="L969:M969"/>
    <mergeCell ref="N969:O969"/>
    <mergeCell ref="P969:Q969"/>
    <mergeCell ref="O968:P968"/>
    <mergeCell ref="Q968:R968"/>
    <mergeCell ref="S968:T968"/>
    <mergeCell ref="U968:V968"/>
    <mergeCell ref="W968:X968"/>
    <mergeCell ref="Y968:Z968"/>
    <mergeCell ref="R967:S967"/>
    <mergeCell ref="T967:U967"/>
    <mergeCell ref="V967:W967"/>
    <mergeCell ref="X967:Y967"/>
    <mergeCell ref="Z967:AA967"/>
    <mergeCell ref="E968:F968"/>
    <mergeCell ref="G968:H968"/>
    <mergeCell ref="I968:J968"/>
    <mergeCell ref="K968:L968"/>
    <mergeCell ref="M968:N968"/>
    <mergeCell ref="F967:G967"/>
    <mergeCell ref="H967:I967"/>
    <mergeCell ref="J967:K967"/>
    <mergeCell ref="L967:M967"/>
    <mergeCell ref="N967:O967"/>
    <mergeCell ref="P967:Q967"/>
    <mergeCell ref="O974:P974"/>
    <mergeCell ref="Q974:R974"/>
    <mergeCell ref="S974:T974"/>
    <mergeCell ref="U974:V974"/>
    <mergeCell ref="W974:X974"/>
    <mergeCell ref="Y974:Z974"/>
    <mergeCell ref="R973:S973"/>
    <mergeCell ref="T973:U973"/>
    <mergeCell ref="V973:W973"/>
    <mergeCell ref="X973:Y973"/>
    <mergeCell ref="Z973:AA973"/>
    <mergeCell ref="E974:F974"/>
    <mergeCell ref="G974:H974"/>
    <mergeCell ref="I974:J974"/>
    <mergeCell ref="K974:L974"/>
    <mergeCell ref="M974:N974"/>
    <mergeCell ref="F973:G973"/>
    <mergeCell ref="H973:I973"/>
    <mergeCell ref="J973:K973"/>
    <mergeCell ref="L973:M973"/>
    <mergeCell ref="N973:O973"/>
    <mergeCell ref="P973:Q973"/>
    <mergeCell ref="O972:P972"/>
    <mergeCell ref="Q972:R972"/>
    <mergeCell ref="S972:T972"/>
    <mergeCell ref="U972:V972"/>
    <mergeCell ref="W972:X972"/>
    <mergeCell ref="Y972:Z972"/>
    <mergeCell ref="R971:S971"/>
    <mergeCell ref="T971:U971"/>
    <mergeCell ref="V971:W971"/>
    <mergeCell ref="X971:Y971"/>
    <mergeCell ref="Z971:AA971"/>
    <mergeCell ref="E972:F972"/>
    <mergeCell ref="G972:H972"/>
    <mergeCell ref="I972:J972"/>
    <mergeCell ref="K972:L972"/>
    <mergeCell ref="M972:N972"/>
    <mergeCell ref="F971:G971"/>
    <mergeCell ref="H971:I971"/>
    <mergeCell ref="J971:K971"/>
    <mergeCell ref="L971:M971"/>
    <mergeCell ref="N971:O971"/>
    <mergeCell ref="P971:Q971"/>
    <mergeCell ref="O978:P978"/>
    <mergeCell ref="Q978:R978"/>
    <mergeCell ref="S978:T978"/>
    <mergeCell ref="U978:V978"/>
    <mergeCell ref="W978:X978"/>
    <mergeCell ref="Y978:Z978"/>
    <mergeCell ref="R977:S977"/>
    <mergeCell ref="T977:U977"/>
    <mergeCell ref="V977:W977"/>
    <mergeCell ref="X977:Y977"/>
    <mergeCell ref="Z977:AA977"/>
    <mergeCell ref="E978:F978"/>
    <mergeCell ref="G978:H978"/>
    <mergeCell ref="I978:J978"/>
    <mergeCell ref="K978:L978"/>
    <mergeCell ref="M978:N978"/>
    <mergeCell ref="F977:G977"/>
    <mergeCell ref="H977:I977"/>
    <mergeCell ref="J977:K977"/>
    <mergeCell ref="L977:M977"/>
    <mergeCell ref="N977:O977"/>
    <mergeCell ref="P977:Q977"/>
    <mergeCell ref="O976:P976"/>
    <mergeCell ref="Q976:R976"/>
    <mergeCell ref="S976:T976"/>
    <mergeCell ref="U976:V976"/>
    <mergeCell ref="W976:X976"/>
    <mergeCell ref="Y976:Z976"/>
    <mergeCell ref="R975:S975"/>
    <mergeCell ref="T975:U975"/>
    <mergeCell ref="V975:W975"/>
    <mergeCell ref="X975:Y975"/>
    <mergeCell ref="Z975:AA975"/>
    <mergeCell ref="E976:F976"/>
    <mergeCell ref="G976:H976"/>
    <mergeCell ref="I976:J976"/>
    <mergeCell ref="K976:L976"/>
    <mergeCell ref="M976:N976"/>
    <mergeCell ref="F975:G975"/>
    <mergeCell ref="H975:I975"/>
    <mergeCell ref="J975:K975"/>
    <mergeCell ref="L975:M975"/>
    <mergeCell ref="N975:O975"/>
    <mergeCell ref="P975:Q975"/>
    <mergeCell ref="O982:P982"/>
    <mergeCell ref="Q982:R982"/>
    <mergeCell ref="S982:T982"/>
    <mergeCell ref="U982:V982"/>
    <mergeCell ref="W982:X982"/>
    <mergeCell ref="Y982:Z982"/>
    <mergeCell ref="R981:S981"/>
    <mergeCell ref="T981:U981"/>
    <mergeCell ref="V981:W981"/>
    <mergeCell ref="X981:Y981"/>
    <mergeCell ref="Z981:AA981"/>
    <mergeCell ref="E982:F982"/>
    <mergeCell ref="G982:H982"/>
    <mergeCell ref="I982:J982"/>
    <mergeCell ref="K982:L982"/>
    <mergeCell ref="M982:N982"/>
    <mergeCell ref="F981:G981"/>
    <mergeCell ref="H981:I981"/>
    <mergeCell ref="J981:K981"/>
    <mergeCell ref="L981:M981"/>
    <mergeCell ref="N981:O981"/>
    <mergeCell ref="P981:Q981"/>
    <mergeCell ref="O980:P980"/>
    <mergeCell ref="Q980:R980"/>
    <mergeCell ref="S980:T980"/>
    <mergeCell ref="U980:V980"/>
    <mergeCell ref="W980:X980"/>
    <mergeCell ref="Y980:Z980"/>
    <mergeCell ref="R979:S979"/>
    <mergeCell ref="T979:U979"/>
    <mergeCell ref="V979:W979"/>
    <mergeCell ref="X979:Y979"/>
    <mergeCell ref="Z979:AA979"/>
    <mergeCell ref="E980:F980"/>
    <mergeCell ref="G980:H980"/>
    <mergeCell ref="I980:J980"/>
    <mergeCell ref="K980:L980"/>
    <mergeCell ref="M980:N980"/>
    <mergeCell ref="F979:G979"/>
    <mergeCell ref="H979:I979"/>
    <mergeCell ref="J979:K979"/>
    <mergeCell ref="L979:M979"/>
    <mergeCell ref="N979:O979"/>
    <mergeCell ref="P979:Q979"/>
    <mergeCell ref="O986:P986"/>
    <mergeCell ref="Q986:R986"/>
    <mergeCell ref="S986:T986"/>
    <mergeCell ref="U986:V986"/>
    <mergeCell ref="W986:X986"/>
    <mergeCell ref="Y986:Z986"/>
    <mergeCell ref="R985:S985"/>
    <mergeCell ref="T985:U985"/>
    <mergeCell ref="V985:W985"/>
    <mergeCell ref="X985:Y985"/>
    <mergeCell ref="Z985:AA985"/>
    <mergeCell ref="E986:F986"/>
    <mergeCell ref="G986:H986"/>
    <mergeCell ref="I986:J986"/>
    <mergeCell ref="K986:L986"/>
    <mergeCell ref="M986:N986"/>
    <mergeCell ref="F985:G985"/>
    <mergeCell ref="H985:I985"/>
    <mergeCell ref="J985:K985"/>
    <mergeCell ref="L985:M985"/>
    <mergeCell ref="N985:O985"/>
    <mergeCell ref="P985:Q985"/>
    <mergeCell ref="O984:P984"/>
    <mergeCell ref="Q984:R984"/>
    <mergeCell ref="S984:T984"/>
    <mergeCell ref="U984:V984"/>
    <mergeCell ref="W984:X984"/>
    <mergeCell ref="Y984:Z984"/>
    <mergeCell ref="R983:S983"/>
    <mergeCell ref="T983:U983"/>
    <mergeCell ref="V983:W983"/>
    <mergeCell ref="X983:Y983"/>
    <mergeCell ref="Z983:AA983"/>
    <mergeCell ref="E984:F984"/>
    <mergeCell ref="G984:H984"/>
    <mergeCell ref="I984:J984"/>
    <mergeCell ref="K984:L984"/>
    <mergeCell ref="M984:N984"/>
    <mergeCell ref="F983:G983"/>
    <mergeCell ref="H983:I983"/>
    <mergeCell ref="J983:K983"/>
    <mergeCell ref="L983:M983"/>
    <mergeCell ref="N983:O983"/>
    <mergeCell ref="P983:Q983"/>
    <mergeCell ref="O990:P990"/>
    <mergeCell ref="Q990:R990"/>
    <mergeCell ref="S990:T990"/>
    <mergeCell ref="U990:V990"/>
    <mergeCell ref="W990:X990"/>
    <mergeCell ref="Y990:Z990"/>
    <mergeCell ref="R989:S989"/>
    <mergeCell ref="T989:U989"/>
    <mergeCell ref="V989:W989"/>
    <mergeCell ref="X989:Y989"/>
    <mergeCell ref="Z989:AA989"/>
    <mergeCell ref="E990:F990"/>
    <mergeCell ref="G990:H990"/>
    <mergeCell ref="I990:J990"/>
    <mergeCell ref="K990:L990"/>
    <mergeCell ref="M990:N990"/>
    <mergeCell ref="F989:G989"/>
    <mergeCell ref="H989:I989"/>
    <mergeCell ref="J989:K989"/>
    <mergeCell ref="L989:M989"/>
    <mergeCell ref="N989:O989"/>
    <mergeCell ref="P989:Q989"/>
    <mergeCell ref="O988:P988"/>
    <mergeCell ref="Q988:R988"/>
    <mergeCell ref="S988:T988"/>
    <mergeCell ref="U988:V988"/>
    <mergeCell ref="W988:X988"/>
    <mergeCell ref="Y988:Z988"/>
    <mergeCell ref="R987:S987"/>
    <mergeCell ref="T987:U987"/>
    <mergeCell ref="V987:W987"/>
    <mergeCell ref="X987:Y987"/>
    <mergeCell ref="Z987:AA987"/>
    <mergeCell ref="E988:F988"/>
    <mergeCell ref="G988:H988"/>
    <mergeCell ref="I988:J988"/>
    <mergeCell ref="K988:L988"/>
    <mergeCell ref="M988:N988"/>
    <mergeCell ref="F987:G987"/>
    <mergeCell ref="H987:I987"/>
    <mergeCell ref="J987:K987"/>
    <mergeCell ref="L987:M987"/>
    <mergeCell ref="N987:O987"/>
    <mergeCell ref="P987:Q987"/>
    <mergeCell ref="O994:P994"/>
    <mergeCell ref="Q994:R994"/>
    <mergeCell ref="S994:T994"/>
    <mergeCell ref="U994:V994"/>
    <mergeCell ref="W994:X994"/>
    <mergeCell ref="Y994:Z994"/>
    <mergeCell ref="R993:S993"/>
    <mergeCell ref="T993:U993"/>
    <mergeCell ref="V993:W993"/>
    <mergeCell ref="X993:Y993"/>
    <mergeCell ref="Z993:AA993"/>
    <mergeCell ref="E994:F994"/>
    <mergeCell ref="G994:H994"/>
    <mergeCell ref="I994:J994"/>
    <mergeCell ref="K994:L994"/>
    <mergeCell ref="M994:N994"/>
    <mergeCell ref="F993:G993"/>
    <mergeCell ref="H993:I993"/>
    <mergeCell ref="J993:K993"/>
    <mergeCell ref="L993:M993"/>
    <mergeCell ref="N993:O993"/>
    <mergeCell ref="P993:Q993"/>
    <mergeCell ref="O992:P992"/>
    <mergeCell ref="Q992:R992"/>
    <mergeCell ref="S992:T992"/>
    <mergeCell ref="U992:V992"/>
    <mergeCell ref="W992:X992"/>
    <mergeCell ref="Y992:Z992"/>
    <mergeCell ref="R991:S991"/>
    <mergeCell ref="T991:U991"/>
    <mergeCell ref="V991:W991"/>
    <mergeCell ref="X991:Y991"/>
    <mergeCell ref="Z991:AA991"/>
    <mergeCell ref="E992:F992"/>
    <mergeCell ref="G992:H992"/>
    <mergeCell ref="I992:J992"/>
    <mergeCell ref="K992:L992"/>
    <mergeCell ref="M992:N992"/>
    <mergeCell ref="F991:G991"/>
    <mergeCell ref="H991:I991"/>
    <mergeCell ref="J991:K991"/>
    <mergeCell ref="L991:M991"/>
    <mergeCell ref="N991:O991"/>
    <mergeCell ref="P991:Q991"/>
    <mergeCell ref="O998:P998"/>
    <mergeCell ref="Q998:R998"/>
    <mergeCell ref="S998:T998"/>
    <mergeCell ref="U998:V998"/>
    <mergeCell ref="W998:X998"/>
    <mergeCell ref="Y998:Z998"/>
    <mergeCell ref="R997:S997"/>
    <mergeCell ref="T997:U997"/>
    <mergeCell ref="V997:W997"/>
    <mergeCell ref="X997:Y997"/>
    <mergeCell ref="Z997:AA997"/>
    <mergeCell ref="E998:F998"/>
    <mergeCell ref="G998:H998"/>
    <mergeCell ref="I998:J998"/>
    <mergeCell ref="K998:L998"/>
    <mergeCell ref="M998:N998"/>
    <mergeCell ref="F997:G997"/>
    <mergeCell ref="H997:I997"/>
    <mergeCell ref="J997:K997"/>
    <mergeCell ref="L997:M997"/>
    <mergeCell ref="N997:O997"/>
    <mergeCell ref="P997:Q997"/>
    <mergeCell ref="O996:P996"/>
    <mergeCell ref="Q996:R996"/>
    <mergeCell ref="S996:T996"/>
    <mergeCell ref="U996:V996"/>
    <mergeCell ref="W996:X996"/>
    <mergeCell ref="Y996:Z996"/>
    <mergeCell ref="R995:S995"/>
    <mergeCell ref="T995:U995"/>
    <mergeCell ref="V995:W995"/>
    <mergeCell ref="X995:Y995"/>
    <mergeCell ref="Z995:AA995"/>
    <mergeCell ref="E996:F996"/>
    <mergeCell ref="G996:H996"/>
    <mergeCell ref="I996:J996"/>
    <mergeCell ref="K996:L996"/>
    <mergeCell ref="M996:N996"/>
    <mergeCell ref="F995:G995"/>
    <mergeCell ref="H995:I995"/>
    <mergeCell ref="J995:K995"/>
    <mergeCell ref="L995:M995"/>
    <mergeCell ref="N995:O995"/>
    <mergeCell ref="P995:Q995"/>
    <mergeCell ref="O1002:P1002"/>
    <mergeCell ref="Q1002:R1002"/>
    <mergeCell ref="S1002:T1002"/>
    <mergeCell ref="U1002:V1002"/>
    <mergeCell ref="W1002:X1002"/>
    <mergeCell ref="Y1002:Z1002"/>
    <mergeCell ref="R1001:S1001"/>
    <mergeCell ref="T1001:U1001"/>
    <mergeCell ref="V1001:W1001"/>
    <mergeCell ref="X1001:Y1001"/>
    <mergeCell ref="Z1001:AA1001"/>
    <mergeCell ref="E1002:F1002"/>
    <mergeCell ref="G1002:H1002"/>
    <mergeCell ref="I1002:J1002"/>
    <mergeCell ref="K1002:L1002"/>
    <mergeCell ref="M1002:N1002"/>
    <mergeCell ref="F1001:G1001"/>
    <mergeCell ref="H1001:I1001"/>
    <mergeCell ref="J1001:K1001"/>
    <mergeCell ref="L1001:M1001"/>
    <mergeCell ref="N1001:O1001"/>
    <mergeCell ref="P1001:Q1001"/>
    <mergeCell ref="O1000:P1000"/>
    <mergeCell ref="Q1000:R1000"/>
    <mergeCell ref="S1000:T1000"/>
    <mergeCell ref="U1000:V1000"/>
    <mergeCell ref="W1000:X1000"/>
    <mergeCell ref="Y1000:Z1000"/>
    <mergeCell ref="R999:S999"/>
    <mergeCell ref="T999:U999"/>
    <mergeCell ref="V999:W999"/>
    <mergeCell ref="X999:Y999"/>
    <mergeCell ref="Z999:AA999"/>
    <mergeCell ref="E1000:F1000"/>
    <mergeCell ref="G1000:H1000"/>
    <mergeCell ref="I1000:J1000"/>
    <mergeCell ref="K1000:L1000"/>
    <mergeCell ref="M1000:N1000"/>
    <mergeCell ref="F999:G999"/>
    <mergeCell ref="H999:I999"/>
    <mergeCell ref="J999:K999"/>
    <mergeCell ref="L999:M999"/>
    <mergeCell ref="N999:O999"/>
    <mergeCell ref="P999:Q999"/>
    <mergeCell ref="O1006:P1006"/>
    <mergeCell ref="Q1006:R1006"/>
    <mergeCell ref="S1006:T1006"/>
    <mergeCell ref="U1006:V1006"/>
    <mergeCell ref="W1006:X1006"/>
    <mergeCell ref="Y1006:Z1006"/>
    <mergeCell ref="R1005:S1005"/>
    <mergeCell ref="T1005:U1005"/>
    <mergeCell ref="V1005:W1005"/>
    <mergeCell ref="X1005:Y1005"/>
    <mergeCell ref="Z1005:AA1005"/>
    <mergeCell ref="E1006:F1006"/>
    <mergeCell ref="G1006:H1006"/>
    <mergeCell ref="I1006:J1006"/>
    <mergeCell ref="K1006:L1006"/>
    <mergeCell ref="M1006:N1006"/>
    <mergeCell ref="F1005:G1005"/>
    <mergeCell ref="H1005:I1005"/>
    <mergeCell ref="J1005:K1005"/>
    <mergeCell ref="L1005:M1005"/>
    <mergeCell ref="N1005:O1005"/>
    <mergeCell ref="P1005:Q1005"/>
    <mergeCell ref="O1004:P1004"/>
    <mergeCell ref="Q1004:R1004"/>
    <mergeCell ref="S1004:T1004"/>
    <mergeCell ref="U1004:V1004"/>
    <mergeCell ref="W1004:X1004"/>
    <mergeCell ref="Y1004:Z1004"/>
    <mergeCell ref="R1003:S1003"/>
    <mergeCell ref="T1003:U1003"/>
    <mergeCell ref="V1003:W1003"/>
    <mergeCell ref="X1003:Y1003"/>
    <mergeCell ref="Z1003:AA1003"/>
    <mergeCell ref="E1004:F1004"/>
    <mergeCell ref="G1004:H1004"/>
    <mergeCell ref="I1004:J1004"/>
    <mergeCell ref="K1004:L1004"/>
    <mergeCell ref="M1004:N1004"/>
    <mergeCell ref="F1003:G1003"/>
    <mergeCell ref="H1003:I1003"/>
    <mergeCell ref="J1003:K1003"/>
    <mergeCell ref="L1003:M1003"/>
    <mergeCell ref="N1003:O1003"/>
    <mergeCell ref="P1003:Q1003"/>
    <mergeCell ref="O1010:P1010"/>
    <mergeCell ref="Q1010:R1010"/>
    <mergeCell ref="S1010:T1010"/>
    <mergeCell ref="U1010:V1010"/>
    <mergeCell ref="W1010:X1010"/>
    <mergeCell ref="Y1010:Z1010"/>
    <mergeCell ref="R1009:S1009"/>
    <mergeCell ref="T1009:U1009"/>
    <mergeCell ref="V1009:W1009"/>
    <mergeCell ref="X1009:Y1009"/>
    <mergeCell ref="Z1009:AA1009"/>
    <mergeCell ref="E1010:F1010"/>
    <mergeCell ref="G1010:H1010"/>
    <mergeCell ref="I1010:J1010"/>
    <mergeCell ref="K1010:L1010"/>
    <mergeCell ref="M1010:N1010"/>
    <mergeCell ref="F1009:G1009"/>
    <mergeCell ref="H1009:I1009"/>
    <mergeCell ref="J1009:K1009"/>
    <mergeCell ref="L1009:M1009"/>
    <mergeCell ref="N1009:O1009"/>
    <mergeCell ref="P1009:Q1009"/>
    <mergeCell ref="O1008:P1008"/>
    <mergeCell ref="Q1008:R1008"/>
    <mergeCell ref="S1008:T1008"/>
    <mergeCell ref="U1008:V1008"/>
    <mergeCell ref="W1008:X1008"/>
    <mergeCell ref="Y1008:Z1008"/>
    <mergeCell ref="R1007:S1007"/>
    <mergeCell ref="T1007:U1007"/>
    <mergeCell ref="V1007:W1007"/>
    <mergeCell ref="X1007:Y1007"/>
    <mergeCell ref="Z1007:AA1007"/>
    <mergeCell ref="E1008:F1008"/>
    <mergeCell ref="G1008:H1008"/>
    <mergeCell ref="I1008:J1008"/>
    <mergeCell ref="K1008:L1008"/>
    <mergeCell ref="M1008:N1008"/>
    <mergeCell ref="F1007:G1007"/>
    <mergeCell ref="H1007:I1007"/>
    <mergeCell ref="J1007:K1007"/>
    <mergeCell ref="L1007:M1007"/>
    <mergeCell ref="N1007:O1007"/>
    <mergeCell ref="P1007:Q1007"/>
    <mergeCell ref="O1014:P1014"/>
    <mergeCell ref="Q1014:R1014"/>
    <mergeCell ref="S1014:T1014"/>
    <mergeCell ref="U1014:V1014"/>
    <mergeCell ref="W1014:X1014"/>
    <mergeCell ref="Y1014:Z1014"/>
    <mergeCell ref="R1013:S1013"/>
    <mergeCell ref="T1013:U1013"/>
    <mergeCell ref="V1013:W1013"/>
    <mergeCell ref="X1013:Y1013"/>
    <mergeCell ref="Z1013:AA1013"/>
    <mergeCell ref="E1014:F1014"/>
    <mergeCell ref="G1014:H1014"/>
    <mergeCell ref="I1014:J1014"/>
    <mergeCell ref="K1014:L1014"/>
    <mergeCell ref="M1014:N1014"/>
    <mergeCell ref="F1013:G1013"/>
    <mergeCell ref="H1013:I1013"/>
    <mergeCell ref="J1013:K1013"/>
    <mergeCell ref="L1013:M1013"/>
    <mergeCell ref="N1013:O1013"/>
    <mergeCell ref="P1013:Q1013"/>
    <mergeCell ref="O1012:P1012"/>
    <mergeCell ref="Q1012:R1012"/>
    <mergeCell ref="S1012:T1012"/>
    <mergeCell ref="U1012:V1012"/>
    <mergeCell ref="W1012:X1012"/>
    <mergeCell ref="Y1012:Z1012"/>
    <mergeCell ref="R1011:S1011"/>
    <mergeCell ref="T1011:U1011"/>
    <mergeCell ref="V1011:W1011"/>
    <mergeCell ref="X1011:Y1011"/>
    <mergeCell ref="Z1011:AA1011"/>
    <mergeCell ref="E1012:F1012"/>
    <mergeCell ref="G1012:H1012"/>
    <mergeCell ref="I1012:J1012"/>
    <mergeCell ref="K1012:L1012"/>
    <mergeCell ref="M1012:N1012"/>
    <mergeCell ref="F1011:G1011"/>
    <mergeCell ref="H1011:I1011"/>
    <mergeCell ref="J1011:K1011"/>
    <mergeCell ref="L1011:M1011"/>
    <mergeCell ref="N1011:O1011"/>
    <mergeCell ref="P1011:Q1011"/>
    <mergeCell ref="O1018:P1018"/>
    <mergeCell ref="Q1018:R1018"/>
    <mergeCell ref="S1018:T1018"/>
    <mergeCell ref="U1018:V1018"/>
    <mergeCell ref="W1018:X1018"/>
    <mergeCell ref="Y1018:Z1018"/>
    <mergeCell ref="R1017:S1017"/>
    <mergeCell ref="T1017:U1017"/>
    <mergeCell ref="V1017:W1017"/>
    <mergeCell ref="X1017:Y1017"/>
    <mergeCell ref="Z1017:AA1017"/>
    <mergeCell ref="E1018:F1018"/>
    <mergeCell ref="G1018:H1018"/>
    <mergeCell ref="I1018:J1018"/>
    <mergeCell ref="K1018:L1018"/>
    <mergeCell ref="M1018:N1018"/>
    <mergeCell ref="F1017:G1017"/>
    <mergeCell ref="H1017:I1017"/>
    <mergeCell ref="J1017:K1017"/>
    <mergeCell ref="L1017:M1017"/>
    <mergeCell ref="N1017:O1017"/>
    <mergeCell ref="P1017:Q1017"/>
    <mergeCell ref="O1016:P1016"/>
    <mergeCell ref="Q1016:R1016"/>
    <mergeCell ref="S1016:T1016"/>
    <mergeCell ref="U1016:V1016"/>
    <mergeCell ref="W1016:X1016"/>
    <mergeCell ref="Y1016:Z1016"/>
    <mergeCell ref="R1015:S1015"/>
    <mergeCell ref="T1015:U1015"/>
    <mergeCell ref="V1015:W1015"/>
    <mergeCell ref="X1015:Y1015"/>
    <mergeCell ref="Z1015:AA1015"/>
    <mergeCell ref="E1016:F1016"/>
    <mergeCell ref="G1016:H1016"/>
    <mergeCell ref="I1016:J1016"/>
    <mergeCell ref="K1016:L1016"/>
    <mergeCell ref="M1016:N1016"/>
    <mergeCell ref="F1015:G1015"/>
    <mergeCell ref="H1015:I1015"/>
    <mergeCell ref="J1015:K1015"/>
    <mergeCell ref="L1015:M1015"/>
    <mergeCell ref="N1015:O1015"/>
    <mergeCell ref="P1015:Q1015"/>
    <mergeCell ref="O1022:P1022"/>
    <mergeCell ref="Q1022:R1022"/>
    <mergeCell ref="S1022:T1022"/>
    <mergeCell ref="U1022:V1022"/>
    <mergeCell ref="W1022:X1022"/>
    <mergeCell ref="Y1022:Z1022"/>
    <mergeCell ref="R1021:S1021"/>
    <mergeCell ref="T1021:U1021"/>
    <mergeCell ref="V1021:W1021"/>
    <mergeCell ref="X1021:Y1021"/>
    <mergeCell ref="Z1021:AA1021"/>
    <mergeCell ref="E1022:F1022"/>
    <mergeCell ref="G1022:H1022"/>
    <mergeCell ref="I1022:J1022"/>
    <mergeCell ref="K1022:L1022"/>
    <mergeCell ref="M1022:N1022"/>
    <mergeCell ref="F1021:G1021"/>
    <mergeCell ref="H1021:I1021"/>
    <mergeCell ref="J1021:K1021"/>
    <mergeCell ref="L1021:M1021"/>
    <mergeCell ref="N1021:O1021"/>
    <mergeCell ref="P1021:Q1021"/>
    <mergeCell ref="O1020:P1020"/>
    <mergeCell ref="Q1020:R1020"/>
    <mergeCell ref="S1020:T1020"/>
    <mergeCell ref="U1020:V1020"/>
    <mergeCell ref="W1020:X1020"/>
    <mergeCell ref="Y1020:Z1020"/>
    <mergeCell ref="R1019:S1019"/>
    <mergeCell ref="T1019:U1019"/>
    <mergeCell ref="V1019:W1019"/>
    <mergeCell ref="X1019:Y1019"/>
    <mergeCell ref="Z1019:AA1019"/>
    <mergeCell ref="E1020:F1020"/>
    <mergeCell ref="G1020:H1020"/>
    <mergeCell ref="I1020:J1020"/>
    <mergeCell ref="K1020:L1020"/>
    <mergeCell ref="M1020:N1020"/>
    <mergeCell ref="F1019:G1019"/>
    <mergeCell ref="H1019:I1019"/>
    <mergeCell ref="J1019:K1019"/>
    <mergeCell ref="L1019:M1019"/>
    <mergeCell ref="N1019:O1019"/>
    <mergeCell ref="P1019:Q1019"/>
    <mergeCell ref="O1026:P1026"/>
    <mergeCell ref="Q1026:R1026"/>
    <mergeCell ref="S1026:T1026"/>
    <mergeCell ref="U1026:V1026"/>
    <mergeCell ref="W1026:X1026"/>
    <mergeCell ref="Y1026:Z1026"/>
    <mergeCell ref="R1025:S1025"/>
    <mergeCell ref="T1025:U1025"/>
    <mergeCell ref="V1025:W1025"/>
    <mergeCell ref="X1025:Y1025"/>
    <mergeCell ref="Z1025:AA1025"/>
    <mergeCell ref="E1026:F1026"/>
    <mergeCell ref="G1026:H1026"/>
    <mergeCell ref="I1026:J1026"/>
    <mergeCell ref="K1026:L1026"/>
    <mergeCell ref="M1026:N1026"/>
    <mergeCell ref="F1025:G1025"/>
    <mergeCell ref="H1025:I1025"/>
    <mergeCell ref="J1025:K1025"/>
    <mergeCell ref="L1025:M1025"/>
    <mergeCell ref="N1025:O1025"/>
    <mergeCell ref="P1025:Q1025"/>
    <mergeCell ref="O1024:P1024"/>
    <mergeCell ref="Q1024:R1024"/>
    <mergeCell ref="S1024:T1024"/>
    <mergeCell ref="U1024:V1024"/>
    <mergeCell ref="W1024:X1024"/>
    <mergeCell ref="Y1024:Z1024"/>
    <mergeCell ref="R1023:S1023"/>
    <mergeCell ref="T1023:U1023"/>
    <mergeCell ref="V1023:W1023"/>
    <mergeCell ref="X1023:Y1023"/>
    <mergeCell ref="Z1023:AA1023"/>
    <mergeCell ref="E1024:F1024"/>
    <mergeCell ref="G1024:H1024"/>
    <mergeCell ref="I1024:J1024"/>
    <mergeCell ref="K1024:L1024"/>
    <mergeCell ref="M1024:N1024"/>
    <mergeCell ref="F1023:G1023"/>
    <mergeCell ref="H1023:I1023"/>
    <mergeCell ref="J1023:K1023"/>
    <mergeCell ref="L1023:M1023"/>
    <mergeCell ref="N1023:O1023"/>
    <mergeCell ref="P1023:Q1023"/>
    <mergeCell ref="O1030:P1030"/>
    <mergeCell ref="Q1030:R1030"/>
    <mergeCell ref="S1030:T1030"/>
    <mergeCell ref="U1030:V1030"/>
    <mergeCell ref="W1030:X1030"/>
    <mergeCell ref="Y1030:Z1030"/>
    <mergeCell ref="R1029:S1029"/>
    <mergeCell ref="T1029:U1029"/>
    <mergeCell ref="V1029:W1029"/>
    <mergeCell ref="X1029:Y1029"/>
    <mergeCell ref="Z1029:AA1029"/>
    <mergeCell ref="E1030:F1030"/>
    <mergeCell ref="G1030:H1030"/>
    <mergeCell ref="I1030:J1030"/>
    <mergeCell ref="K1030:L1030"/>
    <mergeCell ref="M1030:N1030"/>
    <mergeCell ref="F1029:G1029"/>
    <mergeCell ref="H1029:I1029"/>
    <mergeCell ref="J1029:K1029"/>
    <mergeCell ref="L1029:M1029"/>
    <mergeCell ref="N1029:O1029"/>
    <mergeCell ref="P1029:Q1029"/>
    <mergeCell ref="O1028:P1028"/>
    <mergeCell ref="Q1028:R1028"/>
    <mergeCell ref="S1028:T1028"/>
    <mergeCell ref="U1028:V1028"/>
    <mergeCell ref="W1028:X1028"/>
    <mergeCell ref="Y1028:Z1028"/>
    <mergeCell ref="R1027:S1027"/>
    <mergeCell ref="T1027:U1027"/>
    <mergeCell ref="V1027:W1027"/>
    <mergeCell ref="X1027:Y1027"/>
    <mergeCell ref="Z1027:AA1027"/>
    <mergeCell ref="E1028:F1028"/>
    <mergeCell ref="G1028:H1028"/>
    <mergeCell ref="I1028:J1028"/>
    <mergeCell ref="K1028:L1028"/>
    <mergeCell ref="M1028:N1028"/>
    <mergeCell ref="F1027:G1027"/>
    <mergeCell ref="H1027:I1027"/>
    <mergeCell ref="J1027:K1027"/>
    <mergeCell ref="L1027:M1027"/>
    <mergeCell ref="N1027:O1027"/>
    <mergeCell ref="P1027:Q1027"/>
    <mergeCell ref="O1034:P1034"/>
    <mergeCell ref="Q1034:R1034"/>
    <mergeCell ref="S1034:T1034"/>
    <mergeCell ref="U1034:V1034"/>
    <mergeCell ref="W1034:X1034"/>
    <mergeCell ref="Y1034:Z1034"/>
    <mergeCell ref="R1033:S1033"/>
    <mergeCell ref="T1033:U1033"/>
    <mergeCell ref="V1033:W1033"/>
    <mergeCell ref="X1033:Y1033"/>
    <mergeCell ref="Z1033:AA1033"/>
    <mergeCell ref="E1034:F1034"/>
    <mergeCell ref="G1034:H1034"/>
    <mergeCell ref="I1034:J1034"/>
    <mergeCell ref="K1034:L1034"/>
    <mergeCell ref="M1034:N1034"/>
    <mergeCell ref="F1033:G1033"/>
    <mergeCell ref="H1033:I1033"/>
    <mergeCell ref="J1033:K1033"/>
    <mergeCell ref="L1033:M1033"/>
    <mergeCell ref="N1033:O1033"/>
    <mergeCell ref="P1033:Q1033"/>
    <mergeCell ref="O1032:P1032"/>
    <mergeCell ref="Q1032:R1032"/>
    <mergeCell ref="S1032:T1032"/>
    <mergeCell ref="U1032:V1032"/>
    <mergeCell ref="W1032:X1032"/>
    <mergeCell ref="Y1032:Z1032"/>
    <mergeCell ref="R1031:S1031"/>
    <mergeCell ref="T1031:U1031"/>
    <mergeCell ref="V1031:W1031"/>
    <mergeCell ref="X1031:Y1031"/>
    <mergeCell ref="Z1031:AA1031"/>
    <mergeCell ref="E1032:F1032"/>
    <mergeCell ref="G1032:H1032"/>
    <mergeCell ref="I1032:J1032"/>
    <mergeCell ref="K1032:L1032"/>
    <mergeCell ref="M1032:N1032"/>
    <mergeCell ref="F1031:G1031"/>
    <mergeCell ref="H1031:I1031"/>
    <mergeCell ref="J1031:K1031"/>
    <mergeCell ref="L1031:M1031"/>
    <mergeCell ref="N1031:O1031"/>
    <mergeCell ref="P1031:Q1031"/>
    <mergeCell ref="O1038:P1038"/>
    <mergeCell ref="Q1038:R1038"/>
    <mergeCell ref="S1038:T1038"/>
    <mergeCell ref="U1038:V1038"/>
    <mergeCell ref="W1038:X1038"/>
    <mergeCell ref="Y1038:Z1038"/>
    <mergeCell ref="R1037:S1037"/>
    <mergeCell ref="T1037:U1037"/>
    <mergeCell ref="V1037:W1037"/>
    <mergeCell ref="X1037:Y1037"/>
    <mergeCell ref="Z1037:AA1037"/>
    <mergeCell ref="E1038:F1038"/>
    <mergeCell ref="G1038:H1038"/>
    <mergeCell ref="I1038:J1038"/>
    <mergeCell ref="K1038:L1038"/>
    <mergeCell ref="M1038:N1038"/>
    <mergeCell ref="F1037:G1037"/>
    <mergeCell ref="H1037:I1037"/>
    <mergeCell ref="J1037:K1037"/>
    <mergeCell ref="L1037:M1037"/>
    <mergeCell ref="N1037:O1037"/>
    <mergeCell ref="P1037:Q1037"/>
    <mergeCell ref="O1036:P1036"/>
    <mergeCell ref="Q1036:R1036"/>
    <mergeCell ref="S1036:T1036"/>
    <mergeCell ref="U1036:V1036"/>
    <mergeCell ref="W1036:X1036"/>
    <mergeCell ref="Y1036:Z1036"/>
    <mergeCell ref="R1035:S1035"/>
    <mergeCell ref="T1035:U1035"/>
    <mergeCell ref="V1035:W1035"/>
    <mergeCell ref="X1035:Y1035"/>
    <mergeCell ref="Z1035:AA1035"/>
    <mergeCell ref="E1036:F1036"/>
    <mergeCell ref="G1036:H1036"/>
    <mergeCell ref="I1036:J1036"/>
    <mergeCell ref="K1036:L1036"/>
    <mergeCell ref="M1036:N1036"/>
    <mergeCell ref="F1035:G1035"/>
    <mergeCell ref="H1035:I1035"/>
    <mergeCell ref="J1035:K1035"/>
    <mergeCell ref="L1035:M1035"/>
    <mergeCell ref="N1035:O1035"/>
    <mergeCell ref="P1035:Q1035"/>
    <mergeCell ref="O1042:P1042"/>
    <mergeCell ref="Q1042:R1042"/>
    <mergeCell ref="S1042:T1042"/>
    <mergeCell ref="U1042:V1042"/>
    <mergeCell ref="W1042:X1042"/>
    <mergeCell ref="Y1042:Z1042"/>
    <mergeCell ref="R1041:S1041"/>
    <mergeCell ref="T1041:U1041"/>
    <mergeCell ref="V1041:W1041"/>
    <mergeCell ref="X1041:Y1041"/>
    <mergeCell ref="Z1041:AA1041"/>
    <mergeCell ref="E1042:F1042"/>
    <mergeCell ref="G1042:H1042"/>
    <mergeCell ref="I1042:J1042"/>
    <mergeCell ref="K1042:L1042"/>
    <mergeCell ref="M1042:N1042"/>
    <mergeCell ref="F1041:G1041"/>
    <mergeCell ref="H1041:I1041"/>
    <mergeCell ref="J1041:K1041"/>
    <mergeCell ref="L1041:M1041"/>
    <mergeCell ref="N1041:O1041"/>
    <mergeCell ref="P1041:Q1041"/>
    <mergeCell ref="O1040:P1040"/>
    <mergeCell ref="Q1040:R1040"/>
    <mergeCell ref="S1040:T1040"/>
    <mergeCell ref="U1040:V1040"/>
    <mergeCell ref="W1040:X1040"/>
    <mergeCell ref="Y1040:Z1040"/>
    <mergeCell ref="R1039:S1039"/>
    <mergeCell ref="T1039:U1039"/>
    <mergeCell ref="V1039:W1039"/>
    <mergeCell ref="X1039:Y1039"/>
    <mergeCell ref="Z1039:AA1039"/>
    <mergeCell ref="E1040:F1040"/>
    <mergeCell ref="G1040:H1040"/>
    <mergeCell ref="I1040:J1040"/>
    <mergeCell ref="K1040:L1040"/>
    <mergeCell ref="M1040:N1040"/>
    <mergeCell ref="F1039:G1039"/>
    <mergeCell ref="H1039:I1039"/>
    <mergeCell ref="J1039:K1039"/>
    <mergeCell ref="L1039:M1039"/>
    <mergeCell ref="N1039:O1039"/>
    <mergeCell ref="P1039:Q1039"/>
    <mergeCell ref="O1046:P1046"/>
    <mergeCell ref="Q1046:R1046"/>
    <mergeCell ref="S1046:T1046"/>
    <mergeCell ref="U1046:V1046"/>
    <mergeCell ref="W1046:X1046"/>
    <mergeCell ref="Y1046:Z1046"/>
    <mergeCell ref="R1045:S1045"/>
    <mergeCell ref="T1045:U1045"/>
    <mergeCell ref="V1045:W1045"/>
    <mergeCell ref="X1045:Y1045"/>
    <mergeCell ref="Z1045:AA1045"/>
    <mergeCell ref="E1046:F1046"/>
    <mergeCell ref="G1046:H1046"/>
    <mergeCell ref="I1046:J1046"/>
    <mergeCell ref="K1046:L1046"/>
    <mergeCell ref="M1046:N1046"/>
    <mergeCell ref="F1045:G1045"/>
    <mergeCell ref="H1045:I1045"/>
    <mergeCell ref="J1045:K1045"/>
    <mergeCell ref="L1045:M1045"/>
    <mergeCell ref="N1045:O1045"/>
    <mergeCell ref="P1045:Q1045"/>
    <mergeCell ref="O1044:P1044"/>
    <mergeCell ref="Q1044:R1044"/>
    <mergeCell ref="S1044:T1044"/>
    <mergeCell ref="U1044:V1044"/>
    <mergeCell ref="W1044:X1044"/>
    <mergeCell ref="Y1044:Z1044"/>
    <mergeCell ref="R1043:S1043"/>
    <mergeCell ref="T1043:U1043"/>
    <mergeCell ref="V1043:W1043"/>
    <mergeCell ref="X1043:Y1043"/>
    <mergeCell ref="Z1043:AA1043"/>
    <mergeCell ref="E1044:F1044"/>
    <mergeCell ref="G1044:H1044"/>
    <mergeCell ref="I1044:J1044"/>
    <mergeCell ref="K1044:L1044"/>
    <mergeCell ref="M1044:N1044"/>
    <mergeCell ref="F1043:G1043"/>
    <mergeCell ref="H1043:I1043"/>
    <mergeCell ref="J1043:K1043"/>
    <mergeCell ref="L1043:M1043"/>
    <mergeCell ref="N1043:O1043"/>
    <mergeCell ref="P1043:Q1043"/>
    <mergeCell ref="O1050:P1050"/>
    <mergeCell ref="Q1050:R1050"/>
    <mergeCell ref="S1050:T1050"/>
    <mergeCell ref="U1050:V1050"/>
    <mergeCell ref="W1050:X1050"/>
    <mergeCell ref="Y1050:Z1050"/>
    <mergeCell ref="R1049:S1049"/>
    <mergeCell ref="T1049:U1049"/>
    <mergeCell ref="V1049:W1049"/>
    <mergeCell ref="X1049:Y1049"/>
    <mergeCell ref="Z1049:AA1049"/>
    <mergeCell ref="E1050:F1050"/>
    <mergeCell ref="G1050:H1050"/>
    <mergeCell ref="I1050:J1050"/>
    <mergeCell ref="K1050:L1050"/>
    <mergeCell ref="M1050:N1050"/>
    <mergeCell ref="F1049:G1049"/>
    <mergeCell ref="H1049:I1049"/>
    <mergeCell ref="J1049:K1049"/>
    <mergeCell ref="L1049:M1049"/>
    <mergeCell ref="N1049:O1049"/>
    <mergeCell ref="P1049:Q1049"/>
    <mergeCell ref="O1048:P1048"/>
    <mergeCell ref="Q1048:R1048"/>
    <mergeCell ref="S1048:T1048"/>
    <mergeCell ref="U1048:V1048"/>
    <mergeCell ref="W1048:X1048"/>
    <mergeCell ref="Y1048:Z1048"/>
    <mergeCell ref="R1047:S1047"/>
    <mergeCell ref="T1047:U1047"/>
    <mergeCell ref="V1047:W1047"/>
    <mergeCell ref="X1047:Y1047"/>
    <mergeCell ref="Z1047:AA1047"/>
    <mergeCell ref="E1048:F1048"/>
    <mergeCell ref="G1048:H1048"/>
    <mergeCell ref="I1048:J1048"/>
    <mergeCell ref="K1048:L1048"/>
    <mergeCell ref="M1048:N1048"/>
    <mergeCell ref="F1047:G1047"/>
    <mergeCell ref="H1047:I1047"/>
    <mergeCell ref="J1047:K1047"/>
    <mergeCell ref="L1047:M1047"/>
    <mergeCell ref="N1047:O1047"/>
    <mergeCell ref="P1047:Q1047"/>
    <mergeCell ref="O1054:P1054"/>
    <mergeCell ref="Q1054:R1054"/>
    <mergeCell ref="S1054:T1054"/>
    <mergeCell ref="U1054:V1054"/>
    <mergeCell ref="W1054:X1054"/>
    <mergeCell ref="Y1054:Z1054"/>
    <mergeCell ref="R1053:S1053"/>
    <mergeCell ref="T1053:U1053"/>
    <mergeCell ref="V1053:W1053"/>
    <mergeCell ref="X1053:Y1053"/>
    <mergeCell ref="Z1053:AA1053"/>
    <mergeCell ref="E1054:F1054"/>
    <mergeCell ref="G1054:H1054"/>
    <mergeCell ref="I1054:J1054"/>
    <mergeCell ref="K1054:L1054"/>
    <mergeCell ref="M1054:N1054"/>
    <mergeCell ref="F1053:G1053"/>
    <mergeCell ref="H1053:I1053"/>
    <mergeCell ref="J1053:K1053"/>
    <mergeCell ref="L1053:M1053"/>
    <mergeCell ref="N1053:O1053"/>
    <mergeCell ref="P1053:Q1053"/>
    <mergeCell ref="O1052:P1052"/>
    <mergeCell ref="Q1052:R1052"/>
    <mergeCell ref="S1052:T1052"/>
    <mergeCell ref="U1052:V1052"/>
    <mergeCell ref="W1052:X1052"/>
    <mergeCell ref="Y1052:Z1052"/>
    <mergeCell ref="R1051:S1051"/>
    <mergeCell ref="T1051:U1051"/>
    <mergeCell ref="V1051:W1051"/>
    <mergeCell ref="X1051:Y1051"/>
    <mergeCell ref="Z1051:AA1051"/>
    <mergeCell ref="E1052:F1052"/>
    <mergeCell ref="G1052:H1052"/>
    <mergeCell ref="I1052:J1052"/>
    <mergeCell ref="K1052:L1052"/>
    <mergeCell ref="M1052:N1052"/>
    <mergeCell ref="F1051:G1051"/>
    <mergeCell ref="H1051:I1051"/>
    <mergeCell ref="J1051:K1051"/>
    <mergeCell ref="L1051:M1051"/>
    <mergeCell ref="N1051:O1051"/>
    <mergeCell ref="P1051:Q1051"/>
    <mergeCell ref="O1058:P1058"/>
    <mergeCell ref="Q1058:R1058"/>
    <mergeCell ref="S1058:T1058"/>
    <mergeCell ref="U1058:V1058"/>
    <mergeCell ref="W1058:X1058"/>
    <mergeCell ref="Y1058:Z1058"/>
    <mergeCell ref="R1057:S1057"/>
    <mergeCell ref="T1057:U1057"/>
    <mergeCell ref="V1057:W1057"/>
    <mergeCell ref="X1057:Y1057"/>
    <mergeCell ref="Z1057:AA1057"/>
    <mergeCell ref="E1058:F1058"/>
    <mergeCell ref="G1058:H1058"/>
    <mergeCell ref="I1058:J1058"/>
    <mergeCell ref="K1058:L1058"/>
    <mergeCell ref="M1058:N1058"/>
    <mergeCell ref="F1057:G1057"/>
    <mergeCell ref="H1057:I1057"/>
    <mergeCell ref="J1057:K1057"/>
    <mergeCell ref="L1057:M1057"/>
    <mergeCell ref="N1057:O1057"/>
    <mergeCell ref="P1057:Q1057"/>
    <mergeCell ref="O1056:P1056"/>
    <mergeCell ref="Q1056:R1056"/>
    <mergeCell ref="S1056:T1056"/>
    <mergeCell ref="U1056:V1056"/>
    <mergeCell ref="W1056:X1056"/>
    <mergeCell ref="Y1056:Z1056"/>
    <mergeCell ref="R1055:S1055"/>
    <mergeCell ref="T1055:U1055"/>
    <mergeCell ref="V1055:W1055"/>
    <mergeCell ref="X1055:Y1055"/>
    <mergeCell ref="Z1055:AA1055"/>
    <mergeCell ref="E1056:F1056"/>
    <mergeCell ref="G1056:H1056"/>
    <mergeCell ref="I1056:J1056"/>
    <mergeCell ref="K1056:L1056"/>
    <mergeCell ref="M1056:N1056"/>
    <mergeCell ref="F1055:G1055"/>
    <mergeCell ref="H1055:I1055"/>
    <mergeCell ref="J1055:K1055"/>
    <mergeCell ref="L1055:M1055"/>
    <mergeCell ref="N1055:O1055"/>
    <mergeCell ref="P1055:Q1055"/>
    <mergeCell ref="O1062:P1062"/>
    <mergeCell ref="Q1062:R1062"/>
    <mergeCell ref="S1062:T1062"/>
    <mergeCell ref="U1062:V1062"/>
    <mergeCell ref="W1062:X1062"/>
    <mergeCell ref="Y1062:Z1062"/>
    <mergeCell ref="R1061:S1061"/>
    <mergeCell ref="T1061:U1061"/>
    <mergeCell ref="V1061:W1061"/>
    <mergeCell ref="X1061:Y1061"/>
    <mergeCell ref="Z1061:AA1061"/>
    <mergeCell ref="E1062:F1062"/>
    <mergeCell ref="G1062:H1062"/>
    <mergeCell ref="I1062:J1062"/>
    <mergeCell ref="K1062:L1062"/>
    <mergeCell ref="M1062:N1062"/>
    <mergeCell ref="F1061:G1061"/>
    <mergeCell ref="H1061:I1061"/>
    <mergeCell ref="J1061:K1061"/>
    <mergeCell ref="L1061:M1061"/>
    <mergeCell ref="N1061:O1061"/>
    <mergeCell ref="P1061:Q1061"/>
    <mergeCell ref="O1060:P1060"/>
    <mergeCell ref="Q1060:R1060"/>
    <mergeCell ref="S1060:T1060"/>
    <mergeCell ref="U1060:V1060"/>
    <mergeCell ref="W1060:X1060"/>
    <mergeCell ref="Y1060:Z1060"/>
    <mergeCell ref="R1059:S1059"/>
    <mergeCell ref="T1059:U1059"/>
    <mergeCell ref="V1059:W1059"/>
    <mergeCell ref="X1059:Y1059"/>
    <mergeCell ref="Z1059:AA1059"/>
    <mergeCell ref="E1060:F1060"/>
    <mergeCell ref="G1060:H1060"/>
    <mergeCell ref="I1060:J1060"/>
    <mergeCell ref="K1060:L1060"/>
    <mergeCell ref="M1060:N1060"/>
    <mergeCell ref="F1059:G1059"/>
    <mergeCell ref="H1059:I1059"/>
    <mergeCell ref="J1059:K1059"/>
    <mergeCell ref="L1059:M1059"/>
    <mergeCell ref="N1059:O1059"/>
    <mergeCell ref="P1059:Q1059"/>
    <mergeCell ref="O1066:P1066"/>
    <mergeCell ref="Q1066:R1066"/>
    <mergeCell ref="S1066:T1066"/>
    <mergeCell ref="U1066:V1066"/>
    <mergeCell ref="W1066:X1066"/>
    <mergeCell ref="Y1066:Z1066"/>
    <mergeCell ref="R1065:S1065"/>
    <mergeCell ref="T1065:U1065"/>
    <mergeCell ref="V1065:W1065"/>
    <mergeCell ref="X1065:Y1065"/>
    <mergeCell ref="Z1065:AA1065"/>
    <mergeCell ref="E1066:F1066"/>
    <mergeCell ref="G1066:H1066"/>
    <mergeCell ref="I1066:J1066"/>
    <mergeCell ref="K1066:L1066"/>
    <mergeCell ref="M1066:N1066"/>
    <mergeCell ref="F1065:G1065"/>
    <mergeCell ref="H1065:I1065"/>
    <mergeCell ref="J1065:K1065"/>
    <mergeCell ref="L1065:M1065"/>
    <mergeCell ref="N1065:O1065"/>
    <mergeCell ref="P1065:Q1065"/>
    <mergeCell ref="O1064:P1064"/>
    <mergeCell ref="Q1064:R1064"/>
    <mergeCell ref="S1064:T1064"/>
    <mergeCell ref="U1064:V1064"/>
    <mergeCell ref="W1064:X1064"/>
    <mergeCell ref="Y1064:Z1064"/>
    <mergeCell ref="R1063:S1063"/>
    <mergeCell ref="T1063:U1063"/>
    <mergeCell ref="V1063:W1063"/>
    <mergeCell ref="X1063:Y1063"/>
    <mergeCell ref="Z1063:AA1063"/>
    <mergeCell ref="E1064:F1064"/>
    <mergeCell ref="G1064:H1064"/>
    <mergeCell ref="I1064:J1064"/>
    <mergeCell ref="K1064:L1064"/>
    <mergeCell ref="M1064:N1064"/>
    <mergeCell ref="F1063:G1063"/>
    <mergeCell ref="H1063:I1063"/>
    <mergeCell ref="J1063:K1063"/>
    <mergeCell ref="L1063:M1063"/>
    <mergeCell ref="N1063:O1063"/>
    <mergeCell ref="P1063:Q1063"/>
    <mergeCell ref="O1070:P1070"/>
    <mergeCell ref="Q1070:R1070"/>
    <mergeCell ref="S1070:T1070"/>
    <mergeCell ref="U1070:V1070"/>
    <mergeCell ref="W1070:X1070"/>
    <mergeCell ref="Y1070:Z1070"/>
    <mergeCell ref="R1069:S1069"/>
    <mergeCell ref="T1069:U1069"/>
    <mergeCell ref="V1069:W1069"/>
    <mergeCell ref="X1069:Y1069"/>
    <mergeCell ref="Z1069:AA1069"/>
    <mergeCell ref="E1070:F1070"/>
    <mergeCell ref="G1070:H1070"/>
    <mergeCell ref="I1070:J1070"/>
    <mergeCell ref="K1070:L1070"/>
    <mergeCell ref="M1070:N1070"/>
    <mergeCell ref="F1069:G1069"/>
    <mergeCell ref="H1069:I1069"/>
    <mergeCell ref="J1069:K1069"/>
    <mergeCell ref="L1069:M1069"/>
    <mergeCell ref="N1069:O1069"/>
    <mergeCell ref="P1069:Q1069"/>
    <mergeCell ref="O1068:P1068"/>
    <mergeCell ref="Q1068:R1068"/>
    <mergeCell ref="S1068:T1068"/>
    <mergeCell ref="U1068:V1068"/>
    <mergeCell ref="W1068:X1068"/>
    <mergeCell ref="Y1068:Z1068"/>
    <mergeCell ref="R1067:S1067"/>
    <mergeCell ref="T1067:U1067"/>
    <mergeCell ref="V1067:W1067"/>
    <mergeCell ref="X1067:Y1067"/>
    <mergeCell ref="Z1067:AA1067"/>
    <mergeCell ref="E1068:F1068"/>
    <mergeCell ref="G1068:H1068"/>
    <mergeCell ref="I1068:J1068"/>
    <mergeCell ref="K1068:L1068"/>
    <mergeCell ref="M1068:N1068"/>
    <mergeCell ref="F1067:G1067"/>
    <mergeCell ref="H1067:I1067"/>
    <mergeCell ref="J1067:K1067"/>
    <mergeCell ref="L1067:M1067"/>
    <mergeCell ref="N1067:O1067"/>
    <mergeCell ref="P1067:Q1067"/>
    <mergeCell ref="O1074:P1074"/>
    <mergeCell ref="Q1074:R1074"/>
    <mergeCell ref="S1074:T1074"/>
    <mergeCell ref="U1074:V1074"/>
    <mergeCell ref="W1074:X1074"/>
    <mergeCell ref="Y1074:Z1074"/>
    <mergeCell ref="R1073:S1073"/>
    <mergeCell ref="T1073:U1073"/>
    <mergeCell ref="V1073:W1073"/>
    <mergeCell ref="X1073:Y1073"/>
    <mergeCell ref="Z1073:AA1073"/>
    <mergeCell ref="E1074:F1074"/>
    <mergeCell ref="G1074:H1074"/>
    <mergeCell ref="I1074:J1074"/>
    <mergeCell ref="K1074:L1074"/>
    <mergeCell ref="M1074:N1074"/>
    <mergeCell ref="F1073:G1073"/>
    <mergeCell ref="H1073:I1073"/>
    <mergeCell ref="J1073:K1073"/>
    <mergeCell ref="L1073:M1073"/>
    <mergeCell ref="N1073:O1073"/>
    <mergeCell ref="P1073:Q1073"/>
    <mergeCell ref="O1072:P1072"/>
    <mergeCell ref="Q1072:R1072"/>
    <mergeCell ref="S1072:T1072"/>
    <mergeCell ref="U1072:V1072"/>
    <mergeCell ref="W1072:X1072"/>
    <mergeCell ref="Y1072:Z1072"/>
    <mergeCell ref="R1071:S1071"/>
    <mergeCell ref="T1071:U1071"/>
    <mergeCell ref="V1071:W1071"/>
    <mergeCell ref="X1071:Y1071"/>
    <mergeCell ref="Z1071:AA1071"/>
    <mergeCell ref="E1072:F1072"/>
    <mergeCell ref="G1072:H1072"/>
    <mergeCell ref="I1072:J1072"/>
    <mergeCell ref="K1072:L1072"/>
    <mergeCell ref="M1072:N1072"/>
    <mergeCell ref="F1071:G1071"/>
    <mergeCell ref="H1071:I1071"/>
    <mergeCell ref="J1071:K1071"/>
    <mergeCell ref="L1071:M1071"/>
    <mergeCell ref="N1071:O1071"/>
    <mergeCell ref="P1071:Q1071"/>
    <mergeCell ref="O1078:P1078"/>
    <mergeCell ref="Q1078:R1078"/>
    <mergeCell ref="S1078:T1078"/>
    <mergeCell ref="U1078:V1078"/>
    <mergeCell ref="W1078:X1078"/>
    <mergeCell ref="Y1078:Z1078"/>
    <mergeCell ref="R1077:S1077"/>
    <mergeCell ref="T1077:U1077"/>
    <mergeCell ref="V1077:W1077"/>
    <mergeCell ref="X1077:Y1077"/>
    <mergeCell ref="Z1077:AA1077"/>
    <mergeCell ref="E1078:F1078"/>
    <mergeCell ref="G1078:H1078"/>
    <mergeCell ref="I1078:J1078"/>
    <mergeCell ref="K1078:L1078"/>
    <mergeCell ref="M1078:N1078"/>
    <mergeCell ref="F1077:G1077"/>
    <mergeCell ref="H1077:I1077"/>
    <mergeCell ref="J1077:K1077"/>
    <mergeCell ref="L1077:M1077"/>
    <mergeCell ref="N1077:O1077"/>
    <mergeCell ref="P1077:Q1077"/>
    <mergeCell ref="O1076:P1076"/>
    <mergeCell ref="Q1076:R1076"/>
    <mergeCell ref="S1076:T1076"/>
    <mergeCell ref="U1076:V1076"/>
    <mergeCell ref="W1076:X1076"/>
    <mergeCell ref="Y1076:Z1076"/>
    <mergeCell ref="R1075:S1075"/>
    <mergeCell ref="T1075:U1075"/>
    <mergeCell ref="V1075:W1075"/>
    <mergeCell ref="X1075:Y1075"/>
    <mergeCell ref="Z1075:AA1075"/>
    <mergeCell ref="E1076:F1076"/>
    <mergeCell ref="G1076:H1076"/>
    <mergeCell ref="I1076:J1076"/>
    <mergeCell ref="K1076:L1076"/>
    <mergeCell ref="M1076:N1076"/>
    <mergeCell ref="F1075:G1075"/>
    <mergeCell ref="H1075:I1075"/>
    <mergeCell ref="J1075:K1075"/>
    <mergeCell ref="L1075:M1075"/>
    <mergeCell ref="N1075:O1075"/>
    <mergeCell ref="P1075:Q1075"/>
    <mergeCell ref="O1082:P1082"/>
    <mergeCell ref="Q1082:R1082"/>
    <mergeCell ref="S1082:T1082"/>
    <mergeCell ref="U1082:V1082"/>
    <mergeCell ref="W1082:X1082"/>
    <mergeCell ref="Y1082:Z1082"/>
    <mergeCell ref="R1081:S1081"/>
    <mergeCell ref="T1081:U1081"/>
    <mergeCell ref="V1081:W1081"/>
    <mergeCell ref="X1081:Y1081"/>
    <mergeCell ref="Z1081:AA1081"/>
    <mergeCell ref="E1082:F1082"/>
    <mergeCell ref="G1082:H1082"/>
    <mergeCell ref="I1082:J1082"/>
    <mergeCell ref="K1082:L1082"/>
    <mergeCell ref="M1082:N1082"/>
    <mergeCell ref="F1081:G1081"/>
    <mergeCell ref="H1081:I1081"/>
    <mergeCell ref="J1081:K1081"/>
    <mergeCell ref="L1081:M1081"/>
    <mergeCell ref="N1081:O1081"/>
    <mergeCell ref="P1081:Q1081"/>
    <mergeCell ref="O1080:P1080"/>
    <mergeCell ref="Q1080:R1080"/>
    <mergeCell ref="S1080:T1080"/>
    <mergeCell ref="U1080:V1080"/>
    <mergeCell ref="W1080:X1080"/>
    <mergeCell ref="Y1080:Z1080"/>
    <mergeCell ref="R1079:S1079"/>
    <mergeCell ref="T1079:U1079"/>
    <mergeCell ref="V1079:W1079"/>
    <mergeCell ref="X1079:Y1079"/>
    <mergeCell ref="Z1079:AA1079"/>
    <mergeCell ref="E1080:F1080"/>
    <mergeCell ref="G1080:H1080"/>
    <mergeCell ref="I1080:J1080"/>
    <mergeCell ref="K1080:L1080"/>
    <mergeCell ref="M1080:N1080"/>
    <mergeCell ref="F1079:G1079"/>
    <mergeCell ref="H1079:I1079"/>
    <mergeCell ref="J1079:K1079"/>
    <mergeCell ref="L1079:M1079"/>
    <mergeCell ref="N1079:O1079"/>
    <mergeCell ref="P1079:Q1079"/>
    <mergeCell ref="O1086:P1086"/>
    <mergeCell ref="Q1086:R1086"/>
    <mergeCell ref="S1086:T1086"/>
    <mergeCell ref="U1086:V1086"/>
    <mergeCell ref="W1086:X1086"/>
    <mergeCell ref="Y1086:Z1086"/>
    <mergeCell ref="R1085:S1085"/>
    <mergeCell ref="T1085:U1085"/>
    <mergeCell ref="V1085:W1085"/>
    <mergeCell ref="X1085:Y1085"/>
    <mergeCell ref="Z1085:AA1085"/>
    <mergeCell ref="E1086:F1086"/>
    <mergeCell ref="G1086:H1086"/>
    <mergeCell ref="I1086:J1086"/>
    <mergeCell ref="K1086:L1086"/>
    <mergeCell ref="M1086:N1086"/>
    <mergeCell ref="F1085:G1085"/>
    <mergeCell ref="H1085:I1085"/>
    <mergeCell ref="J1085:K1085"/>
    <mergeCell ref="L1085:M1085"/>
    <mergeCell ref="N1085:O1085"/>
    <mergeCell ref="P1085:Q1085"/>
    <mergeCell ref="O1084:P1084"/>
    <mergeCell ref="Q1084:R1084"/>
    <mergeCell ref="S1084:T1084"/>
    <mergeCell ref="U1084:V1084"/>
    <mergeCell ref="W1084:X1084"/>
    <mergeCell ref="Y1084:Z1084"/>
    <mergeCell ref="R1083:S1083"/>
    <mergeCell ref="T1083:U1083"/>
    <mergeCell ref="V1083:W1083"/>
    <mergeCell ref="X1083:Y1083"/>
    <mergeCell ref="Z1083:AA1083"/>
    <mergeCell ref="E1084:F1084"/>
    <mergeCell ref="G1084:H1084"/>
    <mergeCell ref="I1084:J1084"/>
    <mergeCell ref="K1084:L1084"/>
    <mergeCell ref="M1084:N1084"/>
    <mergeCell ref="F1083:G1083"/>
    <mergeCell ref="H1083:I1083"/>
    <mergeCell ref="J1083:K1083"/>
    <mergeCell ref="L1083:M1083"/>
    <mergeCell ref="N1083:O1083"/>
    <mergeCell ref="P1083:Q1083"/>
    <mergeCell ref="O1090:P1090"/>
    <mergeCell ref="Q1090:R1090"/>
    <mergeCell ref="S1090:T1090"/>
    <mergeCell ref="U1090:V1090"/>
    <mergeCell ref="W1090:X1090"/>
    <mergeCell ref="Y1090:Z1090"/>
    <mergeCell ref="R1089:S1089"/>
    <mergeCell ref="T1089:U1089"/>
    <mergeCell ref="V1089:W1089"/>
    <mergeCell ref="X1089:Y1089"/>
    <mergeCell ref="Z1089:AA1089"/>
    <mergeCell ref="E1090:F1090"/>
    <mergeCell ref="G1090:H1090"/>
    <mergeCell ref="I1090:J1090"/>
    <mergeCell ref="K1090:L1090"/>
    <mergeCell ref="M1090:N1090"/>
    <mergeCell ref="F1089:G1089"/>
    <mergeCell ref="H1089:I1089"/>
    <mergeCell ref="J1089:K1089"/>
    <mergeCell ref="L1089:M1089"/>
    <mergeCell ref="N1089:O1089"/>
    <mergeCell ref="P1089:Q1089"/>
    <mergeCell ref="O1088:P1088"/>
    <mergeCell ref="Q1088:R1088"/>
    <mergeCell ref="S1088:T1088"/>
    <mergeCell ref="U1088:V1088"/>
    <mergeCell ref="W1088:X1088"/>
    <mergeCell ref="Y1088:Z1088"/>
    <mergeCell ref="R1087:S1087"/>
    <mergeCell ref="T1087:U1087"/>
    <mergeCell ref="V1087:W1087"/>
    <mergeCell ref="X1087:Y1087"/>
    <mergeCell ref="Z1087:AA1087"/>
    <mergeCell ref="E1088:F1088"/>
    <mergeCell ref="G1088:H1088"/>
    <mergeCell ref="I1088:J1088"/>
    <mergeCell ref="K1088:L1088"/>
    <mergeCell ref="M1088:N1088"/>
    <mergeCell ref="F1087:G1087"/>
    <mergeCell ref="H1087:I1087"/>
    <mergeCell ref="J1087:K1087"/>
    <mergeCell ref="L1087:M1087"/>
    <mergeCell ref="N1087:O1087"/>
    <mergeCell ref="P1087:Q1087"/>
    <mergeCell ref="O1094:P1094"/>
    <mergeCell ref="Q1094:R1094"/>
    <mergeCell ref="S1094:T1094"/>
    <mergeCell ref="U1094:V1094"/>
    <mergeCell ref="W1094:X1094"/>
    <mergeCell ref="Y1094:Z1094"/>
    <mergeCell ref="R1093:S1093"/>
    <mergeCell ref="T1093:U1093"/>
    <mergeCell ref="V1093:W1093"/>
    <mergeCell ref="X1093:Y1093"/>
    <mergeCell ref="Z1093:AA1093"/>
    <mergeCell ref="E1094:F1094"/>
    <mergeCell ref="G1094:H1094"/>
    <mergeCell ref="I1094:J1094"/>
    <mergeCell ref="K1094:L1094"/>
    <mergeCell ref="M1094:N1094"/>
    <mergeCell ref="F1093:G1093"/>
    <mergeCell ref="H1093:I1093"/>
    <mergeCell ref="J1093:K1093"/>
    <mergeCell ref="L1093:M1093"/>
    <mergeCell ref="N1093:O1093"/>
    <mergeCell ref="P1093:Q1093"/>
    <mergeCell ref="O1092:P1092"/>
    <mergeCell ref="Q1092:R1092"/>
    <mergeCell ref="S1092:T1092"/>
    <mergeCell ref="U1092:V1092"/>
    <mergeCell ref="W1092:X1092"/>
    <mergeCell ref="Y1092:Z1092"/>
    <mergeCell ref="R1091:S1091"/>
    <mergeCell ref="T1091:U1091"/>
    <mergeCell ref="V1091:W1091"/>
    <mergeCell ref="X1091:Y1091"/>
    <mergeCell ref="Z1091:AA1091"/>
    <mergeCell ref="E1092:F1092"/>
    <mergeCell ref="G1092:H1092"/>
    <mergeCell ref="I1092:J1092"/>
    <mergeCell ref="K1092:L1092"/>
    <mergeCell ref="M1092:N1092"/>
    <mergeCell ref="F1091:G1091"/>
    <mergeCell ref="H1091:I1091"/>
    <mergeCell ref="J1091:K1091"/>
    <mergeCell ref="L1091:M1091"/>
    <mergeCell ref="N1091:O1091"/>
    <mergeCell ref="P1091:Q1091"/>
    <mergeCell ref="O1098:P1098"/>
    <mergeCell ref="Q1098:R1098"/>
    <mergeCell ref="S1098:T1098"/>
    <mergeCell ref="U1098:V1098"/>
    <mergeCell ref="W1098:X1098"/>
    <mergeCell ref="Y1098:Z1098"/>
    <mergeCell ref="R1097:S1097"/>
    <mergeCell ref="T1097:U1097"/>
    <mergeCell ref="V1097:W1097"/>
    <mergeCell ref="X1097:Y1097"/>
    <mergeCell ref="Z1097:AA1097"/>
    <mergeCell ref="E1098:F1098"/>
    <mergeCell ref="G1098:H1098"/>
    <mergeCell ref="I1098:J1098"/>
    <mergeCell ref="K1098:L1098"/>
    <mergeCell ref="M1098:N1098"/>
    <mergeCell ref="F1097:G1097"/>
    <mergeCell ref="H1097:I1097"/>
    <mergeCell ref="J1097:K1097"/>
    <mergeCell ref="L1097:M1097"/>
    <mergeCell ref="N1097:O1097"/>
    <mergeCell ref="P1097:Q1097"/>
    <mergeCell ref="O1096:P1096"/>
    <mergeCell ref="Q1096:R1096"/>
    <mergeCell ref="S1096:T1096"/>
    <mergeCell ref="U1096:V1096"/>
    <mergeCell ref="W1096:X1096"/>
    <mergeCell ref="Y1096:Z1096"/>
    <mergeCell ref="R1095:S1095"/>
    <mergeCell ref="T1095:U1095"/>
    <mergeCell ref="V1095:W1095"/>
    <mergeCell ref="X1095:Y1095"/>
    <mergeCell ref="Z1095:AA1095"/>
    <mergeCell ref="E1096:F1096"/>
    <mergeCell ref="G1096:H1096"/>
    <mergeCell ref="I1096:J1096"/>
    <mergeCell ref="K1096:L1096"/>
    <mergeCell ref="M1096:N1096"/>
    <mergeCell ref="F1095:G1095"/>
    <mergeCell ref="H1095:I1095"/>
    <mergeCell ref="J1095:K1095"/>
    <mergeCell ref="L1095:M1095"/>
    <mergeCell ref="N1095:O1095"/>
    <mergeCell ref="P1095:Q1095"/>
    <mergeCell ref="O1102:P1102"/>
    <mergeCell ref="Q1102:R1102"/>
    <mergeCell ref="S1102:T1102"/>
    <mergeCell ref="U1102:V1102"/>
    <mergeCell ref="W1102:X1102"/>
    <mergeCell ref="Y1102:Z1102"/>
    <mergeCell ref="R1101:S1101"/>
    <mergeCell ref="T1101:U1101"/>
    <mergeCell ref="V1101:W1101"/>
    <mergeCell ref="X1101:Y1101"/>
    <mergeCell ref="Z1101:AA1101"/>
    <mergeCell ref="E1102:F1102"/>
    <mergeCell ref="G1102:H1102"/>
    <mergeCell ref="I1102:J1102"/>
    <mergeCell ref="K1102:L1102"/>
    <mergeCell ref="M1102:N1102"/>
    <mergeCell ref="F1101:G1101"/>
    <mergeCell ref="H1101:I1101"/>
    <mergeCell ref="J1101:K1101"/>
    <mergeCell ref="L1101:M1101"/>
    <mergeCell ref="N1101:O1101"/>
    <mergeCell ref="P1101:Q1101"/>
    <mergeCell ref="O1100:P1100"/>
    <mergeCell ref="Q1100:R1100"/>
    <mergeCell ref="S1100:T1100"/>
    <mergeCell ref="U1100:V1100"/>
    <mergeCell ref="W1100:X1100"/>
    <mergeCell ref="Y1100:Z1100"/>
    <mergeCell ref="R1099:S1099"/>
    <mergeCell ref="T1099:U1099"/>
    <mergeCell ref="V1099:W1099"/>
    <mergeCell ref="X1099:Y1099"/>
    <mergeCell ref="Z1099:AA1099"/>
    <mergeCell ref="E1100:F1100"/>
    <mergeCell ref="G1100:H1100"/>
    <mergeCell ref="I1100:J1100"/>
    <mergeCell ref="K1100:L1100"/>
    <mergeCell ref="M1100:N1100"/>
    <mergeCell ref="F1099:G1099"/>
    <mergeCell ref="H1099:I1099"/>
    <mergeCell ref="J1099:K1099"/>
    <mergeCell ref="L1099:M1099"/>
    <mergeCell ref="N1099:O1099"/>
    <mergeCell ref="P1099:Q1099"/>
    <mergeCell ref="O1106:P1106"/>
    <mergeCell ref="Q1106:R1106"/>
    <mergeCell ref="S1106:T1106"/>
    <mergeCell ref="U1106:V1106"/>
    <mergeCell ref="W1106:X1106"/>
    <mergeCell ref="Y1106:Z1106"/>
    <mergeCell ref="R1105:S1105"/>
    <mergeCell ref="T1105:U1105"/>
    <mergeCell ref="V1105:W1105"/>
    <mergeCell ref="X1105:Y1105"/>
    <mergeCell ref="Z1105:AA1105"/>
    <mergeCell ref="E1106:F1106"/>
    <mergeCell ref="G1106:H1106"/>
    <mergeCell ref="I1106:J1106"/>
    <mergeCell ref="K1106:L1106"/>
    <mergeCell ref="M1106:N1106"/>
    <mergeCell ref="F1105:G1105"/>
    <mergeCell ref="H1105:I1105"/>
    <mergeCell ref="J1105:K1105"/>
    <mergeCell ref="L1105:M1105"/>
    <mergeCell ref="N1105:O1105"/>
    <mergeCell ref="P1105:Q1105"/>
    <mergeCell ref="O1104:P1104"/>
    <mergeCell ref="Q1104:R1104"/>
    <mergeCell ref="S1104:T1104"/>
    <mergeCell ref="U1104:V1104"/>
    <mergeCell ref="W1104:X1104"/>
    <mergeCell ref="Y1104:Z1104"/>
    <mergeCell ref="R1103:S1103"/>
    <mergeCell ref="T1103:U1103"/>
    <mergeCell ref="V1103:W1103"/>
    <mergeCell ref="X1103:Y1103"/>
    <mergeCell ref="Z1103:AA1103"/>
    <mergeCell ref="E1104:F1104"/>
    <mergeCell ref="G1104:H1104"/>
    <mergeCell ref="I1104:J1104"/>
    <mergeCell ref="K1104:L1104"/>
    <mergeCell ref="M1104:N1104"/>
    <mergeCell ref="F1103:G1103"/>
    <mergeCell ref="H1103:I1103"/>
    <mergeCell ref="J1103:K1103"/>
    <mergeCell ref="L1103:M1103"/>
    <mergeCell ref="N1103:O1103"/>
    <mergeCell ref="P1103:Q1103"/>
    <mergeCell ref="O1110:P1110"/>
    <mergeCell ref="Q1110:R1110"/>
    <mergeCell ref="S1110:T1110"/>
    <mergeCell ref="U1110:V1110"/>
    <mergeCell ref="W1110:X1110"/>
    <mergeCell ref="Y1110:Z1110"/>
    <mergeCell ref="R1109:S1109"/>
    <mergeCell ref="T1109:U1109"/>
    <mergeCell ref="V1109:W1109"/>
    <mergeCell ref="X1109:Y1109"/>
    <mergeCell ref="Z1109:AA1109"/>
    <mergeCell ref="E1110:F1110"/>
    <mergeCell ref="G1110:H1110"/>
    <mergeCell ref="I1110:J1110"/>
    <mergeCell ref="K1110:L1110"/>
    <mergeCell ref="M1110:N1110"/>
    <mergeCell ref="F1109:G1109"/>
    <mergeCell ref="H1109:I1109"/>
    <mergeCell ref="J1109:K1109"/>
    <mergeCell ref="L1109:M1109"/>
    <mergeCell ref="N1109:O1109"/>
    <mergeCell ref="P1109:Q1109"/>
    <mergeCell ref="O1108:P1108"/>
    <mergeCell ref="Q1108:R1108"/>
    <mergeCell ref="S1108:T1108"/>
    <mergeCell ref="U1108:V1108"/>
    <mergeCell ref="W1108:X1108"/>
    <mergeCell ref="Y1108:Z1108"/>
    <mergeCell ref="R1107:S1107"/>
    <mergeCell ref="T1107:U1107"/>
    <mergeCell ref="V1107:W1107"/>
    <mergeCell ref="X1107:Y1107"/>
    <mergeCell ref="Z1107:AA1107"/>
    <mergeCell ref="E1108:F1108"/>
    <mergeCell ref="G1108:H1108"/>
    <mergeCell ref="I1108:J1108"/>
    <mergeCell ref="K1108:L1108"/>
    <mergeCell ref="M1108:N1108"/>
    <mergeCell ref="F1107:G1107"/>
    <mergeCell ref="H1107:I1107"/>
    <mergeCell ref="J1107:K1107"/>
    <mergeCell ref="L1107:M1107"/>
    <mergeCell ref="N1107:O1107"/>
    <mergeCell ref="P1107:Q1107"/>
    <mergeCell ref="O1114:P1114"/>
    <mergeCell ref="Q1114:R1114"/>
    <mergeCell ref="S1114:T1114"/>
    <mergeCell ref="U1114:V1114"/>
    <mergeCell ref="W1114:X1114"/>
    <mergeCell ref="Y1114:Z1114"/>
    <mergeCell ref="R1113:S1113"/>
    <mergeCell ref="T1113:U1113"/>
    <mergeCell ref="V1113:W1113"/>
    <mergeCell ref="X1113:Y1113"/>
    <mergeCell ref="Z1113:AA1113"/>
    <mergeCell ref="E1114:F1114"/>
    <mergeCell ref="G1114:H1114"/>
    <mergeCell ref="I1114:J1114"/>
    <mergeCell ref="K1114:L1114"/>
    <mergeCell ref="M1114:N1114"/>
    <mergeCell ref="F1113:G1113"/>
    <mergeCell ref="H1113:I1113"/>
    <mergeCell ref="J1113:K1113"/>
    <mergeCell ref="L1113:M1113"/>
    <mergeCell ref="N1113:O1113"/>
    <mergeCell ref="P1113:Q1113"/>
    <mergeCell ref="O1112:P1112"/>
    <mergeCell ref="Q1112:R1112"/>
    <mergeCell ref="S1112:T1112"/>
    <mergeCell ref="U1112:V1112"/>
    <mergeCell ref="W1112:X1112"/>
    <mergeCell ref="Y1112:Z1112"/>
    <mergeCell ref="R1111:S1111"/>
    <mergeCell ref="T1111:U1111"/>
    <mergeCell ref="V1111:W1111"/>
    <mergeCell ref="X1111:Y1111"/>
    <mergeCell ref="Z1111:AA1111"/>
    <mergeCell ref="E1112:F1112"/>
    <mergeCell ref="G1112:H1112"/>
    <mergeCell ref="I1112:J1112"/>
    <mergeCell ref="K1112:L1112"/>
    <mergeCell ref="M1112:N1112"/>
    <mergeCell ref="F1111:G1111"/>
    <mergeCell ref="H1111:I1111"/>
    <mergeCell ref="J1111:K1111"/>
    <mergeCell ref="L1111:M1111"/>
    <mergeCell ref="N1111:O1111"/>
    <mergeCell ref="P1111:Q1111"/>
    <mergeCell ref="O1118:P1118"/>
    <mergeCell ref="Q1118:R1118"/>
    <mergeCell ref="S1118:T1118"/>
    <mergeCell ref="U1118:V1118"/>
    <mergeCell ref="W1118:X1118"/>
    <mergeCell ref="Y1118:Z1118"/>
    <mergeCell ref="R1117:S1117"/>
    <mergeCell ref="T1117:U1117"/>
    <mergeCell ref="V1117:W1117"/>
    <mergeCell ref="X1117:Y1117"/>
    <mergeCell ref="Z1117:AA1117"/>
    <mergeCell ref="E1118:F1118"/>
    <mergeCell ref="G1118:H1118"/>
    <mergeCell ref="I1118:J1118"/>
    <mergeCell ref="K1118:L1118"/>
    <mergeCell ref="M1118:N1118"/>
    <mergeCell ref="F1117:G1117"/>
    <mergeCell ref="H1117:I1117"/>
    <mergeCell ref="J1117:K1117"/>
    <mergeCell ref="L1117:M1117"/>
    <mergeCell ref="N1117:O1117"/>
    <mergeCell ref="P1117:Q1117"/>
    <mergeCell ref="O1116:P1116"/>
    <mergeCell ref="Q1116:R1116"/>
    <mergeCell ref="S1116:T1116"/>
    <mergeCell ref="U1116:V1116"/>
    <mergeCell ref="W1116:X1116"/>
    <mergeCell ref="Y1116:Z1116"/>
    <mergeCell ref="R1115:S1115"/>
    <mergeCell ref="T1115:U1115"/>
    <mergeCell ref="V1115:W1115"/>
    <mergeCell ref="X1115:Y1115"/>
    <mergeCell ref="Z1115:AA1115"/>
    <mergeCell ref="E1116:F1116"/>
    <mergeCell ref="G1116:H1116"/>
    <mergeCell ref="I1116:J1116"/>
    <mergeCell ref="K1116:L1116"/>
    <mergeCell ref="M1116:N1116"/>
    <mergeCell ref="F1115:G1115"/>
    <mergeCell ref="H1115:I1115"/>
    <mergeCell ref="J1115:K1115"/>
    <mergeCell ref="L1115:M1115"/>
    <mergeCell ref="N1115:O1115"/>
    <mergeCell ref="P1115:Q1115"/>
    <mergeCell ref="O1122:P1122"/>
    <mergeCell ref="Q1122:R1122"/>
    <mergeCell ref="S1122:T1122"/>
    <mergeCell ref="U1122:V1122"/>
    <mergeCell ref="W1122:X1122"/>
    <mergeCell ref="Y1122:Z1122"/>
    <mergeCell ref="R1121:S1121"/>
    <mergeCell ref="T1121:U1121"/>
    <mergeCell ref="V1121:W1121"/>
    <mergeCell ref="X1121:Y1121"/>
    <mergeCell ref="Z1121:AA1121"/>
    <mergeCell ref="E1122:F1122"/>
    <mergeCell ref="G1122:H1122"/>
    <mergeCell ref="I1122:J1122"/>
    <mergeCell ref="K1122:L1122"/>
    <mergeCell ref="M1122:N1122"/>
    <mergeCell ref="F1121:G1121"/>
    <mergeCell ref="H1121:I1121"/>
    <mergeCell ref="J1121:K1121"/>
    <mergeCell ref="L1121:M1121"/>
    <mergeCell ref="N1121:O1121"/>
    <mergeCell ref="P1121:Q1121"/>
    <mergeCell ref="O1120:P1120"/>
    <mergeCell ref="Q1120:R1120"/>
    <mergeCell ref="S1120:T1120"/>
    <mergeCell ref="U1120:V1120"/>
    <mergeCell ref="W1120:X1120"/>
    <mergeCell ref="Y1120:Z1120"/>
    <mergeCell ref="R1119:S1119"/>
    <mergeCell ref="T1119:U1119"/>
    <mergeCell ref="V1119:W1119"/>
    <mergeCell ref="X1119:Y1119"/>
    <mergeCell ref="Z1119:AA1119"/>
    <mergeCell ref="E1120:F1120"/>
    <mergeCell ref="G1120:H1120"/>
    <mergeCell ref="I1120:J1120"/>
    <mergeCell ref="K1120:L1120"/>
    <mergeCell ref="M1120:N1120"/>
    <mergeCell ref="F1119:G1119"/>
    <mergeCell ref="H1119:I1119"/>
    <mergeCell ref="J1119:K1119"/>
    <mergeCell ref="L1119:M1119"/>
    <mergeCell ref="N1119:O1119"/>
    <mergeCell ref="P1119:Q1119"/>
    <mergeCell ref="O1126:P1126"/>
    <mergeCell ref="Q1126:R1126"/>
    <mergeCell ref="S1126:T1126"/>
    <mergeCell ref="U1126:V1126"/>
    <mergeCell ref="W1126:X1126"/>
    <mergeCell ref="Y1126:Z1126"/>
    <mergeCell ref="R1125:S1125"/>
    <mergeCell ref="T1125:U1125"/>
    <mergeCell ref="V1125:W1125"/>
    <mergeCell ref="X1125:Y1125"/>
    <mergeCell ref="Z1125:AA1125"/>
    <mergeCell ref="E1126:F1126"/>
    <mergeCell ref="G1126:H1126"/>
    <mergeCell ref="I1126:J1126"/>
    <mergeCell ref="K1126:L1126"/>
    <mergeCell ref="M1126:N1126"/>
    <mergeCell ref="F1125:G1125"/>
    <mergeCell ref="H1125:I1125"/>
    <mergeCell ref="J1125:K1125"/>
    <mergeCell ref="L1125:M1125"/>
    <mergeCell ref="N1125:O1125"/>
    <mergeCell ref="P1125:Q1125"/>
    <mergeCell ref="O1124:P1124"/>
    <mergeCell ref="Q1124:R1124"/>
    <mergeCell ref="S1124:T1124"/>
    <mergeCell ref="U1124:V1124"/>
    <mergeCell ref="W1124:X1124"/>
    <mergeCell ref="Y1124:Z1124"/>
    <mergeCell ref="R1123:S1123"/>
    <mergeCell ref="T1123:U1123"/>
    <mergeCell ref="V1123:W1123"/>
    <mergeCell ref="X1123:Y1123"/>
    <mergeCell ref="Z1123:AA1123"/>
    <mergeCell ref="E1124:F1124"/>
    <mergeCell ref="G1124:H1124"/>
    <mergeCell ref="I1124:J1124"/>
    <mergeCell ref="K1124:L1124"/>
    <mergeCell ref="M1124:N1124"/>
    <mergeCell ref="F1123:G1123"/>
    <mergeCell ref="H1123:I1123"/>
    <mergeCell ref="J1123:K1123"/>
    <mergeCell ref="L1123:M1123"/>
    <mergeCell ref="N1123:O1123"/>
    <mergeCell ref="P1123:Q1123"/>
    <mergeCell ref="O1130:P1130"/>
    <mergeCell ref="Q1130:R1130"/>
    <mergeCell ref="S1130:T1130"/>
    <mergeCell ref="U1130:V1130"/>
    <mergeCell ref="W1130:X1130"/>
    <mergeCell ref="Y1130:Z1130"/>
    <mergeCell ref="R1129:S1129"/>
    <mergeCell ref="T1129:U1129"/>
    <mergeCell ref="V1129:W1129"/>
    <mergeCell ref="X1129:Y1129"/>
    <mergeCell ref="Z1129:AA1129"/>
    <mergeCell ref="E1130:F1130"/>
    <mergeCell ref="G1130:H1130"/>
    <mergeCell ref="I1130:J1130"/>
    <mergeCell ref="K1130:L1130"/>
    <mergeCell ref="M1130:N1130"/>
    <mergeCell ref="F1129:G1129"/>
    <mergeCell ref="H1129:I1129"/>
    <mergeCell ref="J1129:K1129"/>
    <mergeCell ref="L1129:M1129"/>
    <mergeCell ref="N1129:O1129"/>
    <mergeCell ref="P1129:Q1129"/>
    <mergeCell ref="O1128:P1128"/>
    <mergeCell ref="Q1128:R1128"/>
    <mergeCell ref="S1128:T1128"/>
    <mergeCell ref="U1128:V1128"/>
    <mergeCell ref="W1128:X1128"/>
    <mergeCell ref="Y1128:Z1128"/>
    <mergeCell ref="R1127:S1127"/>
    <mergeCell ref="T1127:U1127"/>
    <mergeCell ref="V1127:W1127"/>
    <mergeCell ref="X1127:Y1127"/>
    <mergeCell ref="Z1127:AA1127"/>
    <mergeCell ref="E1128:F1128"/>
    <mergeCell ref="G1128:H1128"/>
    <mergeCell ref="I1128:J1128"/>
    <mergeCell ref="K1128:L1128"/>
    <mergeCell ref="M1128:N1128"/>
    <mergeCell ref="F1127:G1127"/>
    <mergeCell ref="H1127:I1127"/>
    <mergeCell ref="J1127:K1127"/>
    <mergeCell ref="L1127:M1127"/>
    <mergeCell ref="N1127:O1127"/>
    <mergeCell ref="P1127:Q1127"/>
    <mergeCell ref="O1134:P1134"/>
    <mergeCell ref="Q1134:R1134"/>
    <mergeCell ref="S1134:T1134"/>
    <mergeCell ref="U1134:V1134"/>
    <mergeCell ref="W1134:X1134"/>
    <mergeCell ref="Y1134:Z1134"/>
    <mergeCell ref="R1133:S1133"/>
    <mergeCell ref="T1133:U1133"/>
    <mergeCell ref="V1133:W1133"/>
    <mergeCell ref="X1133:Y1133"/>
    <mergeCell ref="Z1133:AA1133"/>
    <mergeCell ref="E1134:F1134"/>
    <mergeCell ref="G1134:H1134"/>
    <mergeCell ref="I1134:J1134"/>
    <mergeCell ref="K1134:L1134"/>
    <mergeCell ref="M1134:N1134"/>
    <mergeCell ref="F1133:G1133"/>
    <mergeCell ref="H1133:I1133"/>
    <mergeCell ref="J1133:K1133"/>
    <mergeCell ref="L1133:M1133"/>
    <mergeCell ref="N1133:O1133"/>
    <mergeCell ref="P1133:Q1133"/>
    <mergeCell ref="O1132:P1132"/>
    <mergeCell ref="Q1132:R1132"/>
    <mergeCell ref="S1132:T1132"/>
    <mergeCell ref="U1132:V1132"/>
    <mergeCell ref="W1132:X1132"/>
    <mergeCell ref="Y1132:Z1132"/>
    <mergeCell ref="R1131:S1131"/>
    <mergeCell ref="T1131:U1131"/>
    <mergeCell ref="V1131:W1131"/>
    <mergeCell ref="X1131:Y1131"/>
    <mergeCell ref="Z1131:AA1131"/>
    <mergeCell ref="E1132:F1132"/>
    <mergeCell ref="G1132:H1132"/>
    <mergeCell ref="I1132:J1132"/>
    <mergeCell ref="K1132:L1132"/>
    <mergeCell ref="M1132:N1132"/>
    <mergeCell ref="F1131:G1131"/>
    <mergeCell ref="H1131:I1131"/>
    <mergeCell ref="J1131:K1131"/>
    <mergeCell ref="L1131:M1131"/>
    <mergeCell ref="N1131:O1131"/>
    <mergeCell ref="P1131:Q1131"/>
    <mergeCell ref="O1138:P1138"/>
    <mergeCell ref="Q1138:R1138"/>
    <mergeCell ref="S1138:T1138"/>
    <mergeCell ref="U1138:V1138"/>
    <mergeCell ref="W1138:X1138"/>
    <mergeCell ref="Y1138:Z1138"/>
    <mergeCell ref="R1137:S1137"/>
    <mergeCell ref="T1137:U1137"/>
    <mergeCell ref="V1137:W1137"/>
    <mergeCell ref="X1137:Y1137"/>
    <mergeCell ref="Z1137:AA1137"/>
    <mergeCell ref="E1138:F1138"/>
    <mergeCell ref="G1138:H1138"/>
    <mergeCell ref="I1138:J1138"/>
    <mergeCell ref="K1138:L1138"/>
    <mergeCell ref="M1138:N1138"/>
    <mergeCell ref="F1137:G1137"/>
    <mergeCell ref="H1137:I1137"/>
    <mergeCell ref="J1137:K1137"/>
    <mergeCell ref="L1137:M1137"/>
    <mergeCell ref="N1137:O1137"/>
    <mergeCell ref="P1137:Q1137"/>
    <mergeCell ref="O1136:P1136"/>
    <mergeCell ref="Q1136:R1136"/>
    <mergeCell ref="S1136:T1136"/>
    <mergeCell ref="U1136:V1136"/>
    <mergeCell ref="W1136:X1136"/>
    <mergeCell ref="Y1136:Z1136"/>
    <mergeCell ref="R1135:S1135"/>
    <mergeCell ref="T1135:U1135"/>
    <mergeCell ref="V1135:W1135"/>
    <mergeCell ref="X1135:Y1135"/>
    <mergeCell ref="Z1135:AA1135"/>
    <mergeCell ref="E1136:F1136"/>
    <mergeCell ref="G1136:H1136"/>
    <mergeCell ref="I1136:J1136"/>
    <mergeCell ref="K1136:L1136"/>
    <mergeCell ref="M1136:N1136"/>
    <mergeCell ref="F1135:G1135"/>
    <mergeCell ref="H1135:I1135"/>
    <mergeCell ref="J1135:K1135"/>
    <mergeCell ref="L1135:M1135"/>
    <mergeCell ref="N1135:O1135"/>
    <mergeCell ref="P1135:Q1135"/>
    <mergeCell ref="O1142:P1142"/>
    <mergeCell ref="Q1142:R1142"/>
    <mergeCell ref="S1142:T1142"/>
    <mergeCell ref="U1142:V1142"/>
    <mergeCell ref="W1142:X1142"/>
    <mergeCell ref="Y1142:Z1142"/>
    <mergeCell ref="R1141:S1141"/>
    <mergeCell ref="T1141:U1141"/>
    <mergeCell ref="V1141:W1141"/>
    <mergeCell ref="X1141:Y1141"/>
    <mergeCell ref="Z1141:AA1141"/>
    <mergeCell ref="E1142:F1142"/>
    <mergeCell ref="G1142:H1142"/>
    <mergeCell ref="I1142:J1142"/>
    <mergeCell ref="K1142:L1142"/>
    <mergeCell ref="M1142:N1142"/>
    <mergeCell ref="F1141:G1141"/>
    <mergeCell ref="H1141:I1141"/>
    <mergeCell ref="J1141:K1141"/>
    <mergeCell ref="L1141:M1141"/>
    <mergeCell ref="N1141:O1141"/>
    <mergeCell ref="P1141:Q1141"/>
    <mergeCell ref="O1140:P1140"/>
    <mergeCell ref="Q1140:R1140"/>
    <mergeCell ref="S1140:T1140"/>
    <mergeCell ref="U1140:V1140"/>
    <mergeCell ref="W1140:X1140"/>
    <mergeCell ref="Y1140:Z1140"/>
    <mergeCell ref="R1139:S1139"/>
    <mergeCell ref="T1139:U1139"/>
    <mergeCell ref="V1139:W1139"/>
    <mergeCell ref="X1139:Y1139"/>
    <mergeCell ref="Z1139:AA1139"/>
    <mergeCell ref="E1140:F1140"/>
    <mergeCell ref="G1140:H1140"/>
    <mergeCell ref="I1140:J1140"/>
    <mergeCell ref="K1140:L1140"/>
    <mergeCell ref="M1140:N1140"/>
    <mergeCell ref="F1139:G1139"/>
    <mergeCell ref="H1139:I1139"/>
    <mergeCell ref="J1139:K1139"/>
    <mergeCell ref="L1139:M1139"/>
    <mergeCell ref="N1139:O1139"/>
    <mergeCell ref="P1139:Q1139"/>
    <mergeCell ref="O1146:P1146"/>
    <mergeCell ref="Q1146:R1146"/>
    <mergeCell ref="S1146:T1146"/>
    <mergeCell ref="U1146:V1146"/>
    <mergeCell ref="W1146:X1146"/>
    <mergeCell ref="Y1146:Z1146"/>
    <mergeCell ref="R1145:S1145"/>
    <mergeCell ref="T1145:U1145"/>
    <mergeCell ref="V1145:W1145"/>
    <mergeCell ref="X1145:Y1145"/>
    <mergeCell ref="Z1145:AA1145"/>
    <mergeCell ref="E1146:F1146"/>
    <mergeCell ref="G1146:H1146"/>
    <mergeCell ref="I1146:J1146"/>
    <mergeCell ref="K1146:L1146"/>
    <mergeCell ref="M1146:N1146"/>
    <mergeCell ref="F1145:G1145"/>
    <mergeCell ref="H1145:I1145"/>
    <mergeCell ref="J1145:K1145"/>
    <mergeCell ref="L1145:M1145"/>
    <mergeCell ref="N1145:O1145"/>
    <mergeCell ref="P1145:Q1145"/>
    <mergeCell ref="O1144:P1144"/>
    <mergeCell ref="Q1144:R1144"/>
    <mergeCell ref="S1144:T1144"/>
    <mergeCell ref="U1144:V1144"/>
    <mergeCell ref="W1144:X1144"/>
    <mergeCell ref="Y1144:Z1144"/>
    <mergeCell ref="R1143:S1143"/>
    <mergeCell ref="T1143:U1143"/>
    <mergeCell ref="V1143:W1143"/>
    <mergeCell ref="X1143:Y1143"/>
    <mergeCell ref="Z1143:AA1143"/>
    <mergeCell ref="E1144:F1144"/>
    <mergeCell ref="G1144:H1144"/>
    <mergeCell ref="I1144:J1144"/>
    <mergeCell ref="K1144:L1144"/>
    <mergeCell ref="M1144:N1144"/>
    <mergeCell ref="F1143:G1143"/>
    <mergeCell ref="H1143:I1143"/>
    <mergeCell ref="J1143:K1143"/>
    <mergeCell ref="L1143:M1143"/>
    <mergeCell ref="N1143:O1143"/>
    <mergeCell ref="P1143:Q1143"/>
    <mergeCell ref="O1150:P1150"/>
    <mergeCell ref="Q1150:R1150"/>
    <mergeCell ref="S1150:T1150"/>
    <mergeCell ref="U1150:V1150"/>
    <mergeCell ref="W1150:X1150"/>
    <mergeCell ref="Y1150:Z1150"/>
    <mergeCell ref="R1149:S1149"/>
    <mergeCell ref="T1149:U1149"/>
    <mergeCell ref="V1149:W1149"/>
    <mergeCell ref="X1149:Y1149"/>
    <mergeCell ref="Z1149:AA1149"/>
    <mergeCell ref="E1150:F1150"/>
    <mergeCell ref="G1150:H1150"/>
    <mergeCell ref="I1150:J1150"/>
    <mergeCell ref="K1150:L1150"/>
    <mergeCell ref="M1150:N1150"/>
    <mergeCell ref="F1149:G1149"/>
    <mergeCell ref="H1149:I1149"/>
    <mergeCell ref="J1149:K1149"/>
    <mergeCell ref="L1149:M1149"/>
    <mergeCell ref="N1149:O1149"/>
    <mergeCell ref="P1149:Q1149"/>
    <mergeCell ref="O1148:P1148"/>
    <mergeCell ref="Q1148:R1148"/>
    <mergeCell ref="S1148:T1148"/>
    <mergeCell ref="U1148:V1148"/>
    <mergeCell ref="W1148:X1148"/>
    <mergeCell ref="Y1148:Z1148"/>
    <mergeCell ref="R1147:S1147"/>
    <mergeCell ref="T1147:U1147"/>
    <mergeCell ref="V1147:W1147"/>
    <mergeCell ref="X1147:Y1147"/>
    <mergeCell ref="Z1147:AA1147"/>
    <mergeCell ref="E1148:F1148"/>
    <mergeCell ref="G1148:H1148"/>
    <mergeCell ref="I1148:J1148"/>
    <mergeCell ref="K1148:L1148"/>
    <mergeCell ref="M1148:N1148"/>
    <mergeCell ref="F1147:G1147"/>
    <mergeCell ref="H1147:I1147"/>
    <mergeCell ref="J1147:K1147"/>
    <mergeCell ref="L1147:M1147"/>
    <mergeCell ref="N1147:O1147"/>
    <mergeCell ref="P1147:Q1147"/>
    <mergeCell ref="O1154:P1154"/>
    <mergeCell ref="Q1154:R1154"/>
    <mergeCell ref="S1154:T1154"/>
    <mergeCell ref="U1154:V1154"/>
    <mergeCell ref="W1154:X1154"/>
    <mergeCell ref="Y1154:Z1154"/>
    <mergeCell ref="R1153:S1153"/>
    <mergeCell ref="T1153:U1153"/>
    <mergeCell ref="V1153:W1153"/>
    <mergeCell ref="X1153:Y1153"/>
    <mergeCell ref="Z1153:AA1153"/>
    <mergeCell ref="E1154:F1154"/>
    <mergeCell ref="G1154:H1154"/>
    <mergeCell ref="I1154:J1154"/>
    <mergeCell ref="K1154:L1154"/>
    <mergeCell ref="M1154:N1154"/>
    <mergeCell ref="F1153:G1153"/>
    <mergeCell ref="H1153:I1153"/>
    <mergeCell ref="J1153:K1153"/>
    <mergeCell ref="L1153:M1153"/>
    <mergeCell ref="N1153:O1153"/>
    <mergeCell ref="P1153:Q1153"/>
    <mergeCell ref="O1152:P1152"/>
    <mergeCell ref="Q1152:R1152"/>
    <mergeCell ref="S1152:T1152"/>
    <mergeCell ref="U1152:V1152"/>
    <mergeCell ref="W1152:X1152"/>
    <mergeCell ref="Y1152:Z1152"/>
    <mergeCell ref="R1151:S1151"/>
    <mergeCell ref="T1151:U1151"/>
    <mergeCell ref="V1151:W1151"/>
    <mergeCell ref="X1151:Y1151"/>
    <mergeCell ref="Z1151:AA1151"/>
    <mergeCell ref="E1152:F1152"/>
    <mergeCell ref="G1152:H1152"/>
    <mergeCell ref="I1152:J1152"/>
    <mergeCell ref="K1152:L1152"/>
    <mergeCell ref="M1152:N1152"/>
    <mergeCell ref="F1151:G1151"/>
    <mergeCell ref="H1151:I1151"/>
    <mergeCell ref="J1151:K1151"/>
    <mergeCell ref="L1151:M1151"/>
    <mergeCell ref="N1151:O1151"/>
    <mergeCell ref="P1151:Q1151"/>
    <mergeCell ref="O1158:P1158"/>
    <mergeCell ref="Q1158:R1158"/>
    <mergeCell ref="S1158:T1158"/>
    <mergeCell ref="U1158:V1158"/>
    <mergeCell ref="W1158:X1158"/>
    <mergeCell ref="Y1158:Z1158"/>
    <mergeCell ref="R1157:S1157"/>
    <mergeCell ref="T1157:U1157"/>
    <mergeCell ref="V1157:W1157"/>
    <mergeCell ref="X1157:Y1157"/>
    <mergeCell ref="Z1157:AA1157"/>
    <mergeCell ref="E1158:F1158"/>
    <mergeCell ref="G1158:H1158"/>
    <mergeCell ref="I1158:J1158"/>
    <mergeCell ref="K1158:L1158"/>
    <mergeCell ref="M1158:N1158"/>
    <mergeCell ref="F1157:G1157"/>
    <mergeCell ref="H1157:I1157"/>
    <mergeCell ref="J1157:K1157"/>
    <mergeCell ref="L1157:M1157"/>
    <mergeCell ref="N1157:O1157"/>
    <mergeCell ref="P1157:Q1157"/>
    <mergeCell ref="O1156:P1156"/>
    <mergeCell ref="Q1156:R1156"/>
    <mergeCell ref="S1156:T1156"/>
    <mergeCell ref="U1156:V1156"/>
    <mergeCell ref="W1156:X1156"/>
    <mergeCell ref="Y1156:Z1156"/>
    <mergeCell ref="R1155:S1155"/>
    <mergeCell ref="T1155:U1155"/>
    <mergeCell ref="V1155:W1155"/>
    <mergeCell ref="X1155:Y1155"/>
    <mergeCell ref="Z1155:AA1155"/>
    <mergeCell ref="E1156:F1156"/>
    <mergeCell ref="G1156:H1156"/>
    <mergeCell ref="I1156:J1156"/>
    <mergeCell ref="K1156:L1156"/>
    <mergeCell ref="M1156:N1156"/>
    <mergeCell ref="F1155:G1155"/>
    <mergeCell ref="H1155:I1155"/>
    <mergeCell ref="J1155:K1155"/>
    <mergeCell ref="L1155:M1155"/>
    <mergeCell ref="N1155:O1155"/>
    <mergeCell ref="P1155:Q1155"/>
    <mergeCell ref="O1162:P1162"/>
    <mergeCell ref="Q1162:R1162"/>
    <mergeCell ref="S1162:T1162"/>
    <mergeCell ref="U1162:V1162"/>
    <mergeCell ref="W1162:X1162"/>
    <mergeCell ref="Y1162:Z1162"/>
    <mergeCell ref="R1161:S1161"/>
    <mergeCell ref="T1161:U1161"/>
    <mergeCell ref="V1161:W1161"/>
    <mergeCell ref="X1161:Y1161"/>
    <mergeCell ref="Z1161:AA1161"/>
    <mergeCell ref="E1162:F1162"/>
    <mergeCell ref="G1162:H1162"/>
    <mergeCell ref="I1162:J1162"/>
    <mergeCell ref="K1162:L1162"/>
    <mergeCell ref="M1162:N1162"/>
    <mergeCell ref="F1161:G1161"/>
    <mergeCell ref="H1161:I1161"/>
    <mergeCell ref="J1161:K1161"/>
    <mergeCell ref="L1161:M1161"/>
    <mergeCell ref="N1161:O1161"/>
    <mergeCell ref="P1161:Q1161"/>
    <mergeCell ref="O1160:P1160"/>
    <mergeCell ref="Q1160:R1160"/>
    <mergeCell ref="S1160:T1160"/>
    <mergeCell ref="U1160:V1160"/>
    <mergeCell ref="W1160:X1160"/>
    <mergeCell ref="Y1160:Z1160"/>
    <mergeCell ref="R1159:S1159"/>
    <mergeCell ref="T1159:U1159"/>
    <mergeCell ref="V1159:W1159"/>
    <mergeCell ref="X1159:Y1159"/>
    <mergeCell ref="Z1159:AA1159"/>
    <mergeCell ref="E1160:F1160"/>
    <mergeCell ref="G1160:H1160"/>
    <mergeCell ref="I1160:J1160"/>
    <mergeCell ref="K1160:L1160"/>
    <mergeCell ref="M1160:N1160"/>
    <mergeCell ref="F1159:G1159"/>
    <mergeCell ref="H1159:I1159"/>
    <mergeCell ref="J1159:K1159"/>
    <mergeCell ref="L1159:M1159"/>
    <mergeCell ref="N1159:O1159"/>
    <mergeCell ref="P1159:Q1159"/>
    <mergeCell ref="O1166:P1166"/>
    <mergeCell ref="Q1166:R1166"/>
    <mergeCell ref="S1166:T1166"/>
    <mergeCell ref="U1166:V1166"/>
    <mergeCell ref="W1166:X1166"/>
    <mergeCell ref="Y1166:Z1166"/>
    <mergeCell ref="R1165:S1165"/>
    <mergeCell ref="T1165:U1165"/>
    <mergeCell ref="V1165:W1165"/>
    <mergeCell ref="X1165:Y1165"/>
    <mergeCell ref="Z1165:AA1165"/>
    <mergeCell ref="E1166:F1166"/>
    <mergeCell ref="G1166:H1166"/>
    <mergeCell ref="I1166:J1166"/>
    <mergeCell ref="K1166:L1166"/>
    <mergeCell ref="M1166:N1166"/>
    <mergeCell ref="F1165:G1165"/>
    <mergeCell ref="H1165:I1165"/>
    <mergeCell ref="J1165:K1165"/>
    <mergeCell ref="L1165:M1165"/>
    <mergeCell ref="N1165:O1165"/>
    <mergeCell ref="P1165:Q1165"/>
    <mergeCell ref="O1164:P1164"/>
    <mergeCell ref="Q1164:R1164"/>
    <mergeCell ref="S1164:T1164"/>
    <mergeCell ref="U1164:V1164"/>
    <mergeCell ref="W1164:X1164"/>
    <mergeCell ref="Y1164:Z1164"/>
    <mergeCell ref="R1163:S1163"/>
    <mergeCell ref="T1163:U1163"/>
    <mergeCell ref="V1163:W1163"/>
    <mergeCell ref="X1163:Y1163"/>
    <mergeCell ref="Z1163:AA1163"/>
    <mergeCell ref="E1164:F1164"/>
    <mergeCell ref="G1164:H1164"/>
    <mergeCell ref="I1164:J1164"/>
    <mergeCell ref="K1164:L1164"/>
    <mergeCell ref="M1164:N1164"/>
    <mergeCell ref="F1163:G1163"/>
    <mergeCell ref="H1163:I1163"/>
    <mergeCell ref="J1163:K1163"/>
    <mergeCell ref="L1163:M1163"/>
    <mergeCell ref="N1163:O1163"/>
    <mergeCell ref="P1163:Q1163"/>
    <mergeCell ref="O1170:P1170"/>
    <mergeCell ref="Q1170:R1170"/>
    <mergeCell ref="S1170:T1170"/>
    <mergeCell ref="U1170:V1170"/>
    <mergeCell ref="W1170:X1170"/>
    <mergeCell ref="Y1170:Z1170"/>
    <mergeCell ref="R1169:S1169"/>
    <mergeCell ref="T1169:U1169"/>
    <mergeCell ref="V1169:W1169"/>
    <mergeCell ref="X1169:Y1169"/>
    <mergeCell ref="Z1169:AA1169"/>
    <mergeCell ref="E1170:F1170"/>
    <mergeCell ref="G1170:H1170"/>
    <mergeCell ref="I1170:J1170"/>
    <mergeCell ref="K1170:L1170"/>
    <mergeCell ref="M1170:N1170"/>
    <mergeCell ref="F1169:G1169"/>
    <mergeCell ref="H1169:I1169"/>
    <mergeCell ref="J1169:K1169"/>
    <mergeCell ref="L1169:M1169"/>
    <mergeCell ref="N1169:O1169"/>
    <mergeCell ref="P1169:Q1169"/>
    <mergeCell ref="O1168:P1168"/>
    <mergeCell ref="Q1168:R1168"/>
    <mergeCell ref="S1168:T1168"/>
    <mergeCell ref="U1168:V1168"/>
    <mergeCell ref="W1168:X1168"/>
    <mergeCell ref="Y1168:Z1168"/>
    <mergeCell ref="R1167:S1167"/>
    <mergeCell ref="T1167:U1167"/>
    <mergeCell ref="V1167:W1167"/>
    <mergeCell ref="X1167:Y1167"/>
    <mergeCell ref="Z1167:AA1167"/>
    <mergeCell ref="E1168:F1168"/>
    <mergeCell ref="G1168:H1168"/>
    <mergeCell ref="I1168:J1168"/>
    <mergeCell ref="K1168:L1168"/>
    <mergeCell ref="M1168:N1168"/>
    <mergeCell ref="F1167:G1167"/>
    <mergeCell ref="H1167:I1167"/>
    <mergeCell ref="J1167:K1167"/>
    <mergeCell ref="L1167:M1167"/>
    <mergeCell ref="N1167:O1167"/>
    <mergeCell ref="P1167:Q1167"/>
    <mergeCell ref="O1174:P1174"/>
    <mergeCell ref="Q1174:R1174"/>
    <mergeCell ref="S1174:T1174"/>
    <mergeCell ref="U1174:V1174"/>
    <mergeCell ref="W1174:X1174"/>
    <mergeCell ref="Y1174:Z1174"/>
    <mergeCell ref="R1173:S1173"/>
    <mergeCell ref="T1173:U1173"/>
    <mergeCell ref="V1173:W1173"/>
    <mergeCell ref="X1173:Y1173"/>
    <mergeCell ref="Z1173:AA1173"/>
    <mergeCell ref="E1174:F1174"/>
    <mergeCell ref="G1174:H1174"/>
    <mergeCell ref="I1174:J1174"/>
    <mergeCell ref="K1174:L1174"/>
    <mergeCell ref="M1174:N1174"/>
    <mergeCell ref="F1173:G1173"/>
    <mergeCell ref="H1173:I1173"/>
    <mergeCell ref="J1173:K1173"/>
    <mergeCell ref="L1173:M1173"/>
    <mergeCell ref="N1173:O1173"/>
    <mergeCell ref="P1173:Q1173"/>
    <mergeCell ref="O1172:P1172"/>
    <mergeCell ref="Q1172:R1172"/>
    <mergeCell ref="S1172:T1172"/>
    <mergeCell ref="U1172:V1172"/>
    <mergeCell ref="W1172:X1172"/>
    <mergeCell ref="Y1172:Z1172"/>
    <mergeCell ref="R1171:S1171"/>
    <mergeCell ref="T1171:U1171"/>
    <mergeCell ref="V1171:W1171"/>
    <mergeCell ref="X1171:Y1171"/>
    <mergeCell ref="Z1171:AA1171"/>
    <mergeCell ref="E1172:F1172"/>
    <mergeCell ref="G1172:H1172"/>
    <mergeCell ref="I1172:J1172"/>
    <mergeCell ref="K1172:L1172"/>
    <mergeCell ref="M1172:N1172"/>
    <mergeCell ref="F1171:G1171"/>
    <mergeCell ref="H1171:I1171"/>
    <mergeCell ref="J1171:K1171"/>
    <mergeCell ref="L1171:M1171"/>
    <mergeCell ref="N1171:O1171"/>
    <mergeCell ref="P1171:Q1171"/>
    <mergeCell ref="O1178:P1178"/>
    <mergeCell ref="Q1178:R1178"/>
    <mergeCell ref="S1178:T1178"/>
    <mergeCell ref="U1178:V1178"/>
    <mergeCell ref="W1178:X1178"/>
    <mergeCell ref="Y1178:Z1178"/>
    <mergeCell ref="R1177:S1177"/>
    <mergeCell ref="T1177:U1177"/>
    <mergeCell ref="V1177:W1177"/>
    <mergeCell ref="X1177:Y1177"/>
    <mergeCell ref="Z1177:AA1177"/>
    <mergeCell ref="E1178:F1178"/>
    <mergeCell ref="G1178:H1178"/>
    <mergeCell ref="I1178:J1178"/>
    <mergeCell ref="K1178:L1178"/>
    <mergeCell ref="M1178:N1178"/>
    <mergeCell ref="F1177:G1177"/>
    <mergeCell ref="H1177:I1177"/>
    <mergeCell ref="J1177:K1177"/>
    <mergeCell ref="L1177:M1177"/>
    <mergeCell ref="N1177:O1177"/>
    <mergeCell ref="P1177:Q1177"/>
    <mergeCell ref="O1176:P1176"/>
    <mergeCell ref="Q1176:R1176"/>
    <mergeCell ref="S1176:T1176"/>
    <mergeCell ref="U1176:V1176"/>
    <mergeCell ref="W1176:X1176"/>
    <mergeCell ref="Y1176:Z1176"/>
    <mergeCell ref="R1175:S1175"/>
    <mergeCell ref="T1175:U1175"/>
    <mergeCell ref="V1175:W1175"/>
    <mergeCell ref="X1175:Y1175"/>
    <mergeCell ref="Z1175:AA1175"/>
    <mergeCell ref="E1176:F1176"/>
    <mergeCell ref="G1176:H1176"/>
    <mergeCell ref="I1176:J1176"/>
    <mergeCell ref="K1176:L1176"/>
    <mergeCell ref="M1176:N1176"/>
    <mergeCell ref="F1175:G1175"/>
    <mergeCell ref="H1175:I1175"/>
    <mergeCell ref="J1175:K1175"/>
    <mergeCell ref="L1175:M1175"/>
    <mergeCell ref="N1175:O1175"/>
    <mergeCell ref="P1175:Q1175"/>
    <mergeCell ref="O1182:P1182"/>
    <mergeCell ref="Q1182:R1182"/>
    <mergeCell ref="S1182:T1182"/>
    <mergeCell ref="U1182:V1182"/>
    <mergeCell ref="W1182:X1182"/>
    <mergeCell ref="Y1182:Z1182"/>
    <mergeCell ref="R1181:S1181"/>
    <mergeCell ref="T1181:U1181"/>
    <mergeCell ref="V1181:W1181"/>
    <mergeCell ref="X1181:Y1181"/>
    <mergeCell ref="Z1181:AA1181"/>
    <mergeCell ref="E1182:F1182"/>
    <mergeCell ref="G1182:H1182"/>
    <mergeCell ref="I1182:J1182"/>
    <mergeCell ref="K1182:L1182"/>
    <mergeCell ref="M1182:N1182"/>
    <mergeCell ref="F1181:G1181"/>
    <mergeCell ref="H1181:I1181"/>
    <mergeCell ref="J1181:K1181"/>
    <mergeCell ref="L1181:M1181"/>
    <mergeCell ref="N1181:O1181"/>
    <mergeCell ref="P1181:Q1181"/>
    <mergeCell ref="O1180:P1180"/>
    <mergeCell ref="Q1180:R1180"/>
    <mergeCell ref="S1180:T1180"/>
    <mergeCell ref="U1180:V1180"/>
    <mergeCell ref="W1180:X1180"/>
    <mergeCell ref="Y1180:Z1180"/>
    <mergeCell ref="R1179:S1179"/>
    <mergeCell ref="T1179:U1179"/>
    <mergeCell ref="V1179:W1179"/>
    <mergeCell ref="X1179:Y1179"/>
    <mergeCell ref="Z1179:AA1179"/>
    <mergeCell ref="E1180:F1180"/>
    <mergeCell ref="G1180:H1180"/>
    <mergeCell ref="I1180:J1180"/>
    <mergeCell ref="K1180:L1180"/>
    <mergeCell ref="M1180:N1180"/>
    <mergeCell ref="F1179:G1179"/>
    <mergeCell ref="H1179:I1179"/>
    <mergeCell ref="J1179:K1179"/>
    <mergeCell ref="L1179:M1179"/>
    <mergeCell ref="N1179:O1179"/>
    <mergeCell ref="P1179:Q1179"/>
    <mergeCell ref="O1186:P1186"/>
    <mergeCell ref="Q1186:R1186"/>
    <mergeCell ref="S1186:T1186"/>
    <mergeCell ref="U1186:V1186"/>
    <mergeCell ref="W1186:X1186"/>
    <mergeCell ref="Y1186:Z1186"/>
    <mergeCell ref="R1185:S1185"/>
    <mergeCell ref="T1185:U1185"/>
    <mergeCell ref="V1185:W1185"/>
    <mergeCell ref="X1185:Y1185"/>
    <mergeCell ref="Z1185:AA1185"/>
    <mergeCell ref="E1186:F1186"/>
    <mergeCell ref="G1186:H1186"/>
    <mergeCell ref="I1186:J1186"/>
    <mergeCell ref="K1186:L1186"/>
    <mergeCell ref="M1186:N1186"/>
    <mergeCell ref="F1185:G1185"/>
    <mergeCell ref="H1185:I1185"/>
    <mergeCell ref="J1185:K1185"/>
    <mergeCell ref="L1185:M1185"/>
    <mergeCell ref="N1185:O1185"/>
    <mergeCell ref="P1185:Q1185"/>
    <mergeCell ref="O1184:P1184"/>
    <mergeCell ref="Q1184:R1184"/>
    <mergeCell ref="S1184:T1184"/>
    <mergeCell ref="U1184:V1184"/>
    <mergeCell ref="W1184:X1184"/>
    <mergeCell ref="Y1184:Z1184"/>
    <mergeCell ref="R1183:S1183"/>
    <mergeCell ref="T1183:U1183"/>
    <mergeCell ref="V1183:W1183"/>
    <mergeCell ref="X1183:Y1183"/>
    <mergeCell ref="Z1183:AA1183"/>
    <mergeCell ref="E1184:F1184"/>
    <mergeCell ref="G1184:H1184"/>
    <mergeCell ref="I1184:J1184"/>
    <mergeCell ref="K1184:L1184"/>
    <mergeCell ref="M1184:N1184"/>
    <mergeCell ref="F1183:G1183"/>
    <mergeCell ref="H1183:I1183"/>
    <mergeCell ref="J1183:K1183"/>
    <mergeCell ref="L1183:M1183"/>
    <mergeCell ref="N1183:O1183"/>
    <mergeCell ref="P1183:Q1183"/>
    <mergeCell ref="O1190:P1190"/>
    <mergeCell ref="Q1190:R1190"/>
    <mergeCell ref="S1190:T1190"/>
    <mergeCell ref="U1190:V1190"/>
    <mergeCell ref="W1190:X1190"/>
    <mergeCell ref="Y1190:Z1190"/>
    <mergeCell ref="R1189:S1189"/>
    <mergeCell ref="T1189:U1189"/>
    <mergeCell ref="V1189:W1189"/>
    <mergeCell ref="X1189:Y1189"/>
    <mergeCell ref="Z1189:AA1189"/>
    <mergeCell ref="E1190:F1190"/>
    <mergeCell ref="G1190:H1190"/>
    <mergeCell ref="I1190:J1190"/>
    <mergeCell ref="K1190:L1190"/>
    <mergeCell ref="M1190:N1190"/>
    <mergeCell ref="F1189:G1189"/>
    <mergeCell ref="H1189:I1189"/>
    <mergeCell ref="J1189:K1189"/>
    <mergeCell ref="L1189:M1189"/>
    <mergeCell ref="N1189:O1189"/>
    <mergeCell ref="P1189:Q1189"/>
    <mergeCell ref="O1188:P1188"/>
    <mergeCell ref="Q1188:R1188"/>
    <mergeCell ref="S1188:T1188"/>
    <mergeCell ref="U1188:V1188"/>
    <mergeCell ref="W1188:X1188"/>
    <mergeCell ref="Y1188:Z1188"/>
    <mergeCell ref="R1187:S1187"/>
    <mergeCell ref="T1187:U1187"/>
    <mergeCell ref="V1187:W1187"/>
    <mergeCell ref="X1187:Y1187"/>
    <mergeCell ref="Z1187:AA1187"/>
    <mergeCell ref="E1188:F1188"/>
    <mergeCell ref="G1188:H1188"/>
    <mergeCell ref="I1188:J1188"/>
    <mergeCell ref="K1188:L1188"/>
    <mergeCell ref="M1188:N1188"/>
    <mergeCell ref="F1187:G1187"/>
    <mergeCell ref="H1187:I1187"/>
    <mergeCell ref="J1187:K1187"/>
    <mergeCell ref="L1187:M1187"/>
    <mergeCell ref="N1187:O1187"/>
    <mergeCell ref="P1187:Q1187"/>
    <mergeCell ref="O1194:P1194"/>
    <mergeCell ref="Q1194:R1194"/>
    <mergeCell ref="S1194:T1194"/>
    <mergeCell ref="U1194:V1194"/>
    <mergeCell ref="W1194:X1194"/>
    <mergeCell ref="Y1194:Z1194"/>
    <mergeCell ref="R1193:S1193"/>
    <mergeCell ref="T1193:U1193"/>
    <mergeCell ref="V1193:W1193"/>
    <mergeCell ref="X1193:Y1193"/>
    <mergeCell ref="Z1193:AA1193"/>
    <mergeCell ref="E1194:F1194"/>
    <mergeCell ref="G1194:H1194"/>
    <mergeCell ref="I1194:J1194"/>
    <mergeCell ref="K1194:L1194"/>
    <mergeCell ref="M1194:N1194"/>
    <mergeCell ref="F1193:G1193"/>
    <mergeCell ref="H1193:I1193"/>
    <mergeCell ref="J1193:K1193"/>
    <mergeCell ref="L1193:M1193"/>
    <mergeCell ref="N1193:O1193"/>
    <mergeCell ref="P1193:Q1193"/>
    <mergeCell ref="O1192:P1192"/>
    <mergeCell ref="Q1192:R1192"/>
    <mergeCell ref="S1192:T1192"/>
    <mergeCell ref="U1192:V1192"/>
    <mergeCell ref="W1192:X1192"/>
    <mergeCell ref="Y1192:Z1192"/>
    <mergeCell ref="R1191:S1191"/>
    <mergeCell ref="T1191:U1191"/>
    <mergeCell ref="V1191:W1191"/>
    <mergeCell ref="X1191:Y1191"/>
    <mergeCell ref="Z1191:AA1191"/>
    <mergeCell ref="E1192:F1192"/>
    <mergeCell ref="G1192:H1192"/>
    <mergeCell ref="I1192:J1192"/>
    <mergeCell ref="K1192:L1192"/>
    <mergeCell ref="M1192:N1192"/>
    <mergeCell ref="F1191:G1191"/>
    <mergeCell ref="H1191:I1191"/>
    <mergeCell ref="J1191:K1191"/>
    <mergeCell ref="L1191:M1191"/>
    <mergeCell ref="N1191:O1191"/>
    <mergeCell ref="P1191:Q1191"/>
    <mergeCell ref="O1198:P1198"/>
    <mergeCell ref="Q1198:R1198"/>
    <mergeCell ref="S1198:T1198"/>
    <mergeCell ref="U1198:V1198"/>
    <mergeCell ref="W1198:X1198"/>
    <mergeCell ref="Y1198:Z1198"/>
    <mergeCell ref="R1197:S1197"/>
    <mergeCell ref="T1197:U1197"/>
    <mergeCell ref="V1197:W1197"/>
    <mergeCell ref="X1197:Y1197"/>
    <mergeCell ref="Z1197:AA1197"/>
    <mergeCell ref="E1198:F1198"/>
    <mergeCell ref="G1198:H1198"/>
    <mergeCell ref="I1198:J1198"/>
    <mergeCell ref="K1198:L1198"/>
    <mergeCell ref="M1198:N1198"/>
    <mergeCell ref="F1197:G1197"/>
    <mergeCell ref="H1197:I1197"/>
    <mergeCell ref="J1197:K1197"/>
    <mergeCell ref="L1197:M1197"/>
    <mergeCell ref="N1197:O1197"/>
    <mergeCell ref="P1197:Q1197"/>
    <mergeCell ref="O1196:P1196"/>
    <mergeCell ref="Q1196:R1196"/>
    <mergeCell ref="S1196:T1196"/>
    <mergeCell ref="U1196:V1196"/>
    <mergeCell ref="W1196:X1196"/>
    <mergeCell ref="Y1196:Z1196"/>
    <mergeCell ref="R1195:S1195"/>
    <mergeCell ref="T1195:U1195"/>
    <mergeCell ref="V1195:W1195"/>
    <mergeCell ref="X1195:Y1195"/>
    <mergeCell ref="Z1195:AA1195"/>
    <mergeCell ref="E1196:F1196"/>
    <mergeCell ref="G1196:H1196"/>
    <mergeCell ref="I1196:J1196"/>
    <mergeCell ref="K1196:L1196"/>
    <mergeCell ref="M1196:N1196"/>
    <mergeCell ref="F1195:G1195"/>
    <mergeCell ref="H1195:I1195"/>
    <mergeCell ref="J1195:K1195"/>
    <mergeCell ref="L1195:M1195"/>
    <mergeCell ref="N1195:O1195"/>
    <mergeCell ref="P1195:Q1195"/>
    <mergeCell ref="O1202:P1202"/>
    <mergeCell ref="Q1202:R1202"/>
    <mergeCell ref="S1202:T1202"/>
    <mergeCell ref="U1202:V1202"/>
    <mergeCell ref="W1202:X1202"/>
    <mergeCell ref="Y1202:Z1202"/>
    <mergeCell ref="R1201:S1201"/>
    <mergeCell ref="T1201:U1201"/>
    <mergeCell ref="V1201:W1201"/>
    <mergeCell ref="X1201:Y1201"/>
    <mergeCell ref="Z1201:AA1201"/>
    <mergeCell ref="E1202:F1202"/>
    <mergeCell ref="G1202:H1202"/>
    <mergeCell ref="I1202:J1202"/>
    <mergeCell ref="K1202:L1202"/>
    <mergeCell ref="M1202:N1202"/>
    <mergeCell ref="F1201:G1201"/>
    <mergeCell ref="H1201:I1201"/>
    <mergeCell ref="J1201:K1201"/>
    <mergeCell ref="L1201:M1201"/>
    <mergeCell ref="N1201:O1201"/>
    <mergeCell ref="P1201:Q1201"/>
    <mergeCell ref="O1200:P1200"/>
    <mergeCell ref="Q1200:R1200"/>
    <mergeCell ref="S1200:T1200"/>
    <mergeCell ref="U1200:V1200"/>
    <mergeCell ref="W1200:X1200"/>
    <mergeCell ref="Y1200:Z1200"/>
    <mergeCell ref="R1199:S1199"/>
    <mergeCell ref="T1199:U1199"/>
    <mergeCell ref="V1199:W1199"/>
    <mergeCell ref="X1199:Y1199"/>
    <mergeCell ref="Z1199:AA1199"/>
    <mergeCell ref="E1200:F1200"/>
    <mergeCell ref="G1200:H1200"/>
    <mergeCell ref="I1200:J1200"/>
    <mergeCell ref="K1200:L1200"/>
    <mergeCell ref="M1200:N1200"/>
    <mergeCell ref="F1199:G1199"/>
    <mergeCell ref="H1199:I1199"/>
    <mergeCell ref="J1199:K1199"/>
    <mergeCell ref="L1199:M1199"/>
    <mergeCell ref="N1199:O1199"/>
    <mergeCell ref="P1199:Q1199"/>
    <mergeCell ref="O1206:P1206"/>
    <mergeCell ref="Q1206:R1206"/>
    <mergeCell ref="S1206:T1206"/>
    <mergeCell ref="U1206:V1206"/>
    <mergeCell ref="W1206:X1206"/>
    <mergeCell ref="Y1206:Z1206"/>
    <mergeCell ref="R1205:S1205"/>
    <mergeCell ref="T1205:U1205"/>
    <mergeCell ref="V1205:W1205"/>
    <mergeCell ref="X1205:Y1205"/>
    <mergeCell ref="Z1205:AA1205"/>
    <mergeCell ref="E1206:F1206"/>
    <mergeCell ref="G1206:H1206"/>
    <mergeCell ref="I1206:J1206"/>
    <mergeCell ref="K1206:L1206"/>
    <mergeCell ref="M1206:N1206"/>
    <mergeCell ref="F1205:G1205"/>
    <mergeCell ref="H1205:I1205"/>
    <mergeCell ref="J1205:K1205"/>
    <mergeCell ref="L1205:M1205"/>
    <mergeCell ref="N1205:O1205"/>
    <mergeCell ref="P1205:Q1205"/>
    <mergeCell ref="O1204:P1204"/>
    <mergeCell ref="Q1204:R1204"/>
    <mergeCell ref="S1204:T1204"/>
    <mergeCell ref="U1204:V1204"/>
    <mergeCell ref="W1204:X1204"/>
    <mergeCell ref="Y1204:Z1204"/>
    <mergeCell ref="R1203:S1203"/>
    <mergeCell ref="T1203:U1203"/>
    <mergeCell ref="V1203:W1203"/>
    <mergeCell ref="X1203:Y1203"/>
    <mergeCell ref="Z1203:AA1203"/>
    <mergeCell ref="E1204:F1204"/>
    <mergeCell ref="G1204:H1204"/>
    <mergeCell ref="I1204:J1204"/>
    <mergeCell ref="K1204:L1204"/>
    <mergeCell ref="M1204:N1204"/>
    <mergeCell ref="F1203:G1203"/>
    <mergeCell ref="H1203:I1203"/>
    <mergeCell ref="J1203:K1203"/>
    <mergeCell ref="L1203:M1203"/>
    <mergeCell ref="N1203:O1203"/>
    <mergeCell ref="P1203:Q1203"/>
    <mergeCell ref="O1210:P1210"/>
    <mergeCell ref="Q1210:R1210"/>
    <mergeCell ref="S1210:T1210"/>
    <mergeCell ref="U1210:V1210"/>
    <mergeCell ref="W1210:X1210"/>
    <mergeCell ref="Y1210:Z1210"/>
    <mergeCell ref="R1209:S1209"/>
    <mergeCell ref="T1209:U1209"/>
    <mergeCell ref="V1209:W1209"/>
    <mergeCell ref="X1209:Y1209"/>
    <mergeCell ref="Z1209:AA1209"/>
    <mergeCell ref="E1210:F1210"/>
    <mergeCell ref="G1210:H1210"/>
    <mergeCell ref="I1210:J1210"/>
    <mergeCell ref="K1210:L1210"/>
    <mergeCell ref="M1210:N1210"/>
    <mergeCell ref="F1209:G1209"/>
    <mergeCell ref="H1209:I1209"/>
    <mergeCell ref="J1209:K1209"/>
    <mergeCell ref="L1209:M1209"/>
    <mergeCell ref="N1209:O1209"/>
    <mergeCell ref="P1209:Q1209"/>
    <mergeCell ref="O1208:P1208"/>
    <mergeCell ref="Q1208:R1208"/>
    <mergeCell ref="S1208:T1208"/>
    <mergeCell ref="U1208:V1208"/>
    <mergeCell ref="W1208:X1208"/>
    <mergeCell ref="Y1208:Z1208"/>
    <mergeCell ref="R1207:S1207"/>
    <mergeCell ref="T1207:U1207"/>
    <mergeCell ref="V1207:W1207"/>
    <mergeCell ref="X1207:Y1207"/>
    <mergeCell ref="Z1207:AA1207"/>
    <mergeCell ref="E1208:F1208"/>
    <mergeCell ref="G1208:H1208"/>
    <mergeCell ref="I1208:J1208"/>
    <mergeCell ref="K1208:L1208"/>
    <mergeCell ref="M1208:N1208"/>
    <mergeCell ref="F1207:G1207"/>
    <mergeCell ref="H1207:I1207"/>
    <mergeCell ref="J1207:K1207"/>
    <mergeCell ref="L1207:M1207"/>
    <mergeCell ref="N1207:O1207"/>
    <mergeCell ref="P1207:Q1207"/>
    <mergeCell ref="O1214:P1214"/>
    <mergeCell ref="Q1214:R1214"/>
    <mergeCell ref="S1214:T1214"/>
    <mergeCell ref="U1214:V1214"/>
    <mergeCell ref="W1214:X1214"/>
    <mergeCell ref="Y1214:Z1214"/>
    <mergeCell ref="R1213:S1213"/>
    <mergeCell ref="T1213:U1213"/>
    <mergeCell ref="V1213:W1213"/>
    <mergeCell ref="X1213:Y1213"/>
    <mergeCell ref="Z1213:AA1213"/>
    <mergeCell ref="E1214:F1214"/>
    <mergeCell ref="G1214:H1214"/>
    <mergeCell ref="I1214:J1214"/>
    <mergeCell ref="K1214:L1214"/>
    <mergeCell ref="M1214:N1214"/>
    <mergeCell ref="F1213:G1213"/>
    <mergeCell ref="H1213:I1213"/>
    <mergeCell ref="J1213:K1213"/>
    <mergeCell ref="L1213:M1213"/>
    <mergeCell ref="N1213:O1213"/>
    <mergeCell ref="P1213:Q1213"/>
    <mergeCell ref="O1212:P1212"/>
    <mergeCell ref="Q1212:R1212"/>
    <mergeCell ref="S1212:T1212"/>
    <mergeCell ref="U1212:V1212"/>
    <mergeCell ref="W1212:X1212"/>
    <mergeCell ref="Y1212:Z1212"/>
    <mergeCell ref="R1211:S1211"/>
    <mergeCell ref="T1211:U1211"/>
    <mergeCell ref="V1211:W1211"/>
    <mergeCell ref="X1211:Y1211"/>
    <mergeCell ref="Z1211:AA1211"/>
    <mergeCell ref="E1212:F1212"/>
    <mergeCell ref="G1212:H1212"/>
    <mergeCell ref="I1212:J1212"/>
    <mergeCell ref="K1212:L1212"/>
    <mergeCell ref="M1212:N1212"/>
    <mergeCell ref="F1211:G1211"/>
    <mergeCell ref="H1211:I1211"/>
    <mergeCell ref="J1211:K1211"/>
    <mergeCell ref="L1211:M1211"/>
    <mergeCell ref="N1211:O1211"/>
    <mergeCell ref="P1211:Q1211"/>
    <mergeCell ref="O1218:P1218"/>
    <mergeCell ref="Q1218:R1218"/>
    <mergeCell ref="S1218:T1218"/>
    <mergeCell ref="U1218:V1218"/>
    <mergeCell ref="W1218:X1218"/>
    <mergeCell ref="Y1218:Z1218"/>
    <mergeCell ref="R1217:S1217"/>
    <mergeCell ref="T1217:U1217"/>
    <mergeCell ref="V1217:W1217"/>
    <mergeCell ref="X1217:Y1217"/>
    <mergeCell ref="Z1217:AA1217"/>
    <mergeCell ref="E1218:F1218"/>
    <mergeCell ref="G1218:H1218"/>
    <mergeCell ref="I1218:J1218"/>
    <mergeCell ref="K1218:L1218"/>
    <mergeCell ref="M1218:N1218"/>
    <mergeCell ref="F1217:G1217"/>
    <mergeCell ref="H1217:I1217"/>
    <mergeCell ref="J1217:K1217"/>
    <mergeCell ref="L1217:M1217"/>
    <mergeCell ref="N1217:O1217"/>
    <mergeCell ref="P1217:Q1217"/>
    <mergeCell ref="O1216:P1216"/>
    <mergeCell ref="Q1216:R1216"/>
    <mergeCell ref="S1216:T1216"/>
    <mergeCell ref="U1216:V1216"/>
    <mergeCell ref="W1216:X1216"/>
    <mergeCell ref="Y1216:Z1216"/>
    <mergeCell ref="R1215:S1215"/>
    <mergeCell ref="T1215:U1215"/>
    <mergeCell ref="V1215:W1215"/>
    <mergeCell ref="X1215:Y1215"/>
    <mergeCell ref="Z1215:AA1215"/>
    <mergeCell ref="E1216:F1216"/>
    <mergeCell ref="G1216:H1216"/>
    <mergeCell ref="I1216:J1216"/>
    <mergeCell ref="K1216:L1216"/>
    <mergeCell ref="M1216:N1216"/>
    <mergeCell ref="F1215:G1215"/>
    <mergeCell ref="H1215:I1215"/>
    <mergeCell ref="J1215:K1215"/>
    <mergeCell ref="L1215:M1215"/>
    <mergeCell ref="N1215:O1215"/>
    <mergeCell ref="P1215:Q1215"/>
    <mergeCell ref="O1222:P1222"/>
    <mergeCell ref="Q1222:R1222"/>
    <mergeCell ref="S1222:T1222"/>
    <mergeCell ref="U1222:V1222"/>
    <mergeCell ref="W1222:X1222"/>
    <mergeCell ref="Y1222:Z1222"/>
    <mergeCell ref="R1221:S1221"/>
    <mergeCell ref="T1221:U1221"/>
    <mergeCell ref="V1221:W1221"/>
    <mergeCell ref="X1221:Y1221"/>
    <mergeCell ref="Z1221:AA1221"/>
    <mergeCell ref="E1222:F1222"/>
    <mergeCell ref="G1222:H1222"/>
    <mergeCell ref="I1222:J1222"/>
    <mergeCell ref="K1222:L1222"/>
    <mergeCell ref="M1222:N1222"/>
    <mergeCell ref="F1221:G1221"/>
    <mergeCell ref="H1221:I1221"/>
    <mergeCell ref="J1221:K1221"/>
    <mergeCell ref="L1221:M1221"/>
    <mergeCell ref="N1221:O1221"/>
    <mergeCell ref="P1221:Q1221"/>
    <mergeCell ref="O1220:P1220"/>
    <mergeCell ref="Q1220:R1220"/>
    <mergeCell ref="S1220:T1220"/>
    <mergeCell ref="U1220:V1220"/>
    <mergeCell ref="W1220:X1220"/>
    <mergeCell ref="Y1220:Z1220"/>
    <mergeCell ref="R1219:S1219"/>
    <mergeCell ref="T1219:U1219"/>
    <mergeCell ref="V1219:W1219"/>
    <mergeCell ref="X1219:Y1219"/>
    <mergeCell ref="Z1219:AA1219"/>
    <mergeCell ref="E1220:F1220"/>
    <mergeCell ref="G1220:H1220"/>
    <mergeCell ref="I1220:J1220"/>
    <mergeCell ref="K1220:L1220"/>
    <mergeCell ref="M1220:N1220"/>
    <mergeCell ref="F1219:G1219"/>
    <mergeCell ref="H1219:I1219"/>
    <mergeCell ref="J1219:K1219"/>
    <mergeCell ref="L1219:M1219"/>
    <mergeCell ref="N1219:O1219"/>
    <mergeCell ref="P1219:Q1219"/>
    <mergeCell ref="O1226:P1226"/>
    <mergeCell ref="Q1226:R1226"/>
    <mergeCell ref="S1226:T1226"/>
    <mergeCell ref="U1226:V1226"/>
    <mergeCell ref="W1226:X1226"/>
    <mergeCell ref="Y1226:Z1226"/>
    <mergeCell ref="R1225:S1225"/>
    <mergeCell ref="T1225:U1225"/>
    <mergeCell ref="V1225:W1225"/>
    <mergeCell ref="X1225:Y1225"/>
    <mergeCell ref="Z1225:AA1225"/>
    <mergeCell ref="E1226:F1226"/>
    <mergeCell ref="G1226:H1226"/>
    <mergeCell ref="I1226:J1226"/>
    <mergeCell ref="K1226:L1226"/>
    <mergeCell ref="M1226:N1226"/>
    <mergeCell ref="F1225:G1225"/>
    <mergeCell ref="H1225:I1225"/>
    <mergeCell ref="J1225:K1225"/>
    <mergeCell ref="L1225:M1225"/>
    <mergeCell ref="N1225:O1225"/>
    <mergeCell ref="P1225:Q1225"/>
    <mergeCell ref="O1224:P1224"/>
    <mergeCell ref="Q1224:R1224"/>
    <mergeCell ref="S1224:T1224"/>
    <mergeCell ref="U1224:V1224"/>
    <mergeCell ref="W1224:X1224"/>
    <mergeCell ref="Y1224:Z1224"/>
    <mergeCell ref="R1223:S1223"/>
    <mergeCell ref="T1223:U1223"/>
    <mergeCell ref="V1223:W1223"/>
    <mergeCell ref="X1223:Y1223"/>
    <mergeCell ref="Z1223:AA1223"/>
    <mergeCell ref="E1224:F1224"/>
    <mergeCell ref="G1224:H1224"/>
    <mergeCell ref="I1224:J1224"/>
    <mergeCell ref="K1224:L1224"/>
    <mergeCell ref="M1224:N1224"/>
    <mergeCell ref="F1223:G1223"/>
    <mergeCell ref="H1223:I1223"/>
    <mergeCell ref="J1223:K1223"/>
    <mergeCell ref="L1223:M1223"/>
    <mergeCell ref="N1223:O1223"/>
    <mergeCell ref="P1223:Q1223"/>
    <mergeCell ref="O1230:P1230"/>
    <mergeCell ref="Q1230:R1230"/>
    <mergeCell ref="S1230:T1230"/>
    <mergeCell ref="U1230:V1230"/>
    <mergeCell ref="W1230:X1230"/>
    <mergeCell ref="Y1230:Z1230"/>
    <mergeCell ref="R1229:S1229"/>
    <mergeCell ref="T1229:U1229"/>
    <mergeCell ref="V1229:W1229"/>
    <mergeCell ref="X1229:Y1229"/>
    <mergeCell ref="Z1229:AA1229"/>
    <mergeCell ref="E1230:F1230"/>
    <mergeCell ref="G1230:H1230"/>
    <mergeCell ref="I1230:J1230"/>
    <mergeCell ref="K1230:L1230"/>
    <mergeCell ref="M1230:N1230"/>
    <mergeCell ref="F1229:G1229"/>
    <mergeCell ref="H1229:I1229"/>
    <mergeCell ref="J1229:K1229"/>
    <mergeCell ref="L1229:M1229"/>
    <mergeCell ref="N1229:O1229"/>
    <mergeCell ref="P1229:Q1229"/>
    <mergeCell ref="O1228:P1228"/>
    <mergeCell ref="Q1228:R1228"/>
    <mergeCell ref="S1228:T1228"/>
    <mergeCell ref="U1228:V1228"/>
    <mergeCell ref="W1228:X1228"/>
    <mergeCell ref="Y1228:Z1228"/>
    <mergeCell ref="R1227:S1227"/>
    <mergeCell ref="T1227:U1227"/>
    <mergeCell ref="V1227:W1227"/>
    <mergeCell ref="X1227:Y1227"/>
    <mergeCell ref="Z1227:AA1227"/>
    <mergeCell ref="E1228:F1228"/>
    <mergeCell ref="G1228:H1228"/>
    <mergeCell ref="I1228:J1228"/>
    <mergeCell ref="K1228:L1228"/>
    <mergeCell ref="M1228:N1228"/>
    <mergeCell ref="F1227:G1227"/>
    <mergeCell ref="H1227:I1227"/>
    <mergeCell ref="J1227:K1227"/>
    <mergeCell ref="L1227:M1227"/>
    <mergeCell ref="N1227:O1227"/>
    <mergeCell ref="P1227:Q1227"/>
    <mergeCell ref="O1234:P1234"/>
    <mergeCell ref="Q1234:R1234"/>
    <mergeCell ref="S1234:T1234"/>
    <mergeCell ref="U1234:V1234"/>
    <mergeCell ref="W1234:X1234"/>
    <mergeCell ref="Y1234:Z1234"/>
    <mergeCell ref="R1233:S1233"/>
    <mergeCell ref="T1233:U1233"/>
    <mergeCell ref="V1233:W1233"/>
    <mergeCell ref="X1233:Y1233"/>
    <mergeCell ref="Z1233:AA1233"/>
    <mergeCell ref="E1234:F1234"/>
    <mergeCell ref="G1234:H1234"/>
    <mergeCell ref="I1234:J1234"/>
    <mergeCell ref="K1234:L1234"/>
    <mergeCell ref="M1234:N1234"/>
    <mergeCell ref="F1233:G1233"/>
    <mergeCell ref="H1233:I1233"/>
    <mergeCell ref="J1233:K1233"/>
    <mergeCell ref="L1233:M1233"/>
    <mergeCell ref="N1233:O1233"/>
    <mergeCell ref="P1233:Q1233"/>
    <mergeCell ref="O1232:P1232"/>
    <mergeCell ref="Q1232:R1232"/>
    <mergeCell ref="S1232:T1232"/>
    <mergeCell ref="U1232:V1232"/>
    <mergeCell ref="W1232:X1232"/>
    <mergeCell ref="Y1232:Z1232"/>
    <mergeCell ref="R1231:S1231"/>
    <mergeCell ref="T1231:U1231"/>
    <mergeCell ref="V1231:W1231"/>
    <mergeCell ref="X1231:Y1231"/>
    <mergeCell ref="Z1231:AA1231"/>
    <mergeCell ref="E1232:F1232"/>
    <mergeCell ref="G1232:H1232"/>
    <mergeCell ref="I1232:J1232"/>
    <mergeCell ref="K1232:L1232"/>
    <mergeCell ref="M1232:N1232"/>
    <mergeCell ref="F1231:G1231"/>
    <mergeCell ref="H1231:I1231"/>
    <mergeCell ref="J1231:K1231"/>
    <mergeCell ref="L1231:M1231"/>
    <mergeCell ref="N1231:O1231"/>
    <mergeCell ref="P1231:Q1231"/>
    <mergeCell ref="O1238:P1238"/>
    <mergeCell ref="Q1238:R1238"/>
    <mergeCell ref="S1238:T1238"/>
    <mergeCell ref="U1238:V1238"/>
    <mergeCell ref="W1238:X1238"/>
    <mergeCell ref="Y1238:Z1238"/>
    <mergeCell ref="R1237:S1237"/>
    <mergeCell ref="T1237:U1237"/>
    <mergeCell ref="V1237:W1237"/>
    <mergeCell ref="X1237:Y1237"/>
    <mergeCell ref="Z1237:AA1237"/>
    <mergeCell ref="E1238:F1238"/>
    <mergeCell ref="G1238:H1238"/>
    <mergeCell ref="I1238:J1238"/>
    <mergeCell ref="K1238:L1238"/>
    <mergeCell ref="M1238:N1238"/>
    <mergeCell ref="F1237:G1237"/>
    <mergeCell ref="H1237:I1237"/>
    <mergeCell ref="J1237:K1237"/>
    <mergeCell ref="L1237:M1237"/>
    <mergeCell ref="N1237:O1237"/>
    <mergeCell ref="P1237:Q1237"/>
    <mergeCell ref="O1236:P1236"/>
    <mergeCell ref="Q1236:R1236"/>
    <mergeCell ref="S1236:T1236"/>
    <mergeCell ref="U1236:V1236"/>
    <mergeCell ref="W1236:X1236"/>
    <mergeCell ref="Y1236:Z1236"/>
    <mergeCell ref="R1235:S1235"/>
    <mergeCell ref="T1235:U1235"/>
    <mergeCell ref="V1235:W1235"/>
    <mergeCell ref="X1235:Y1235"/>
    <mergeCell ref="Z1235:AA1235"/>
    <mergeCell ref="E1236:F1236"/>
    <mergeCell ref="G1236:H1236"/>
    <mergeCell ref="I1236:J1236"/>
    <mergeCell ref="K1236:L1236"/>
    <mergeCell ref="M1236:N1236"/>
    <mergeCell ref="F1235:G1235"/>
    <mergeCell ref="H1235:I1235"/>
    <mergeCell ref="J1235:K1235"/>
    <mergeCell ref="L1235:M1235"/>
    <mergeCell ref="N1235:O1235"/>
    <mergeCell ref="P1235:Q1235"/>
    <mergeCell ref="O1242:P1242"/>
    <mergeCell ref="Q1242:R1242"/>
    <mergeCell ref="S1242:T1242"/>
    <mergeCell ref="U1242:V1242"/>
    <mergeCell ref="W1242:X1242"/>
    <mergeCell ref="Y1242:Z1242"/>
    <mergeCell ref="R1241:S1241"/>
    <mergeCell ref="T1241:U1241"/>
    <mergeCell ref="V1241:W1241"/>
    <mergeCell ref="X1241:Y1241"/>
    <mergeCell ref="Z1241:AA1241"/>
    <mergeCell ref="E1242:F1242"/>
    <mergeCell ref="G1242:H1242"/>
    <mergeCell ref="I1242:J1242"/>
    <mergeCell ref="K1242:L1242"/>
    <mergeCell ref="M1242:N1242"/>
    <mergeCell ref="F1241:G1241"/>
    <mergeCell ref="H1241:I1241"/>
    <mergeCell ref="J1241:K1241"/>
    <mergeCell ref="L1241:M1241"/>
    <mergeCell ref="N1241:O1241"/>
    <mergeCell ref="P1241:Q1241"/>
    <mergeCell ref="O1240:P1240"/>
    <mergeCell ref="Q1240:R1240"/>
    <mergeCell ref="S1240:T1240"/>
    <mergeCell ref="U1240:V1240"/>
    <mergeCell ref="W1240:X1240"/>
    <mergeCell ref="Y1240:Z1240"/>
    <mergeCell ref="R1239:S1239"/>
    <mergeCell ref="T1239:U1239"/>
    <mergeCell ref="V1239:W1239"/>
    <mergeCell ref="X1239:Y1239"/>
    <mergeCell ref="Z1239:AA1239"/>
    <mergeCell ref="E1240:F1240"/>
    <mergeCell ref="G1240:H1240"/>
    <mergeCell ref="I1240:J1240"/>
    <mergeCell ref="K1240:L1240"/>
    <mergeCell ref="M1240:N1240"/>
    <mergeCell ref="F1239:G1239"/>
    <mergeCell ref="H1239:I1239"/>
    <mergeCell ref="J1239:K1239"/>
    <mergeCell ref="L1239:M1239"/>
    <mergeCell ref="N1239:O1239"/>
    <mergeCell ref="P1239:Q1239"/>
    <mergeCell ref="O1246:P1246"/>
    <mergeCell ref="Q1246:R1246"/>
    <mergeCell ref="S1246:T1246"/>
    <mergeCell ref="U1246:V1246"/>
    <mergeCell ref="W1246:X1246"/>
    <mergeCell ref="Y1246:Z1246"/>
    <mergeCell ref="R1245:S1245"/>
    <mergeCell ref="T1245:U1245"/>
    <mergeCell ref="V1245:W1245"/>
    <mergeCell ref="X1245:Y1245"/>
    <mergeCell ref="Z1245:AA1245"/>
    <mergeCell ref="E1246:F1246"/>
    <mergeCell ref="G1246:H1246"/>
    <mergeCell ref="I1246:J1246"/>
    <mergeCell ref="K1246:L1246"/>
    <mergeCell ref="M1246:N1246"/>
    <mergeCell ref="F1245:G1245"/>
    <mergeCell ref="H1245:I1245"/>
    <mergeCell ref="J1245:K1245"/>
    <mergeCell ref="L1245:M1245"/>
    <mergeCell ref="N1245:O1245"/>
    <mergeCell ref="P1245:Q1245"/>
    <mergeCell ref="O1244:P1244"/>
    <mergeCell ref="Q1244:R1244"/>
    <mergeCell ref="S1244:T1244"/>
    <mergeCell ref="U1244:V1244"/>
    <mergeCell ref="W1244:X1244"/>
    <mergeCell ref="Y1244:Z1244"/>
    <mergeCell ref="R1243:S1243"/>
    <mergeCell ref="T1243:U1243"/>
    <mergeCell ref="V1243:W1243"/>
    <mergeCell ref="X1243:Y1243"/>
    <mergeCell ref="Z1243:AA1243"/>
    <mergeCell ref="E1244:F1244"/>
    <mergeCell ref="G1244:H1244"/>
    <mergeCell ref="I1244:J1244"/>
    <mergeCell ref="K1244:L1244"/>
    <mergeCell ref="M1244:N1244"/>
    <mergeCell ref="F1243:G1243"/>
    <mergeCell ref="H1243:I1243"/>
    <mergeCell ref="J1243:K1243"/>
    <mergeCell ref="L1243:M1243"/>
    <mergeCell ref="N1243:O1243"/>
    <mergeCell ref="P1243:Q1243"/>
    <mergeCell ref="O1250:P1250"/>
    <mergeCell ref="Q1250:R1250"/>
    <mergeCell ref="S1250:T1250"/>
    <mergeCell ref="U1250:V1250"/>
    <mergeCell ref="W1250:X1250"/>
    <mergeCell ref="Y1250:Z1250"/>
    <mergeCell ref="R1249:S1249"/>
    <mergeCell ref="T1249:U1249"/>
    <mergeCell ref="V1249:W1249"/>
    <mergeCell ref="X1249:Y1249"/>
    <mergeCell ref="Z1249:AA1249"/>
    <mergeCell ref="E1250:F1250"/>
    <mergeCell ref="G1250:H1250"/>
    <mergeCell ref="I1250:J1250"/>
    <mergeCell ref="K1250:L1250"/>
    <mergeCell ref="M1250:N1250"/>
    <mergeCell ref="F1249:G1249"/>
    <mergeCell ref="H1249:I1249"/>
    <mergeCell ref="J1249:K1249"/>
    <mergeCell ref="L1249:M1249"/>
    <mergeCell ref="N1249:O1249"/>
    <mergeCell ref="P1249:Q1249"/>
    <mergeCell ref="O1248:P1248"/>
    <mergeCell ref="Q1248:R1248"/>
    <mergeCell ref="S1248:T1248"/>
    <mergeCell ref="U1248:V1248"/>
    <mergeCell ref="W1248:X1248"/>
    <mergeCell ref="Y1248:Z1248"/>
    <mergeCell ref="R1247:S1247"/>
    <mergeCell ref="T1247:U1247"/>
    <mergeCell ref="V1247:W1247"/>
    <mergeCell ref="X1247:Y1247"/>
    <mergeCell ref="Z1247:AA1247"/>
    <mergeCell ref="E1248:F1248"/>
    <mergeCell ref="G1248:H1248"/>
    <mergeCell ref="I1248:J1248"/>
    <mergeCell ref="K1248:L1248"/>
    <mergeCell ref="M1248:N1248"/>
    <mergeCell ref="F1247:G1247"/>
    <mergeCell ref="H1247:I1247"/>
    <mergeCell ref="J1247:K1247"/>
    <mergeCell ref="L1247:M1247"/>
    <mergeCell ref="N1247:O1247"/>
    <mergeCell ref="P1247:Q1247"/>
    <mergeCell ref="O1254:P1254"/>
    <mergeCell ref="Q1254:R1254"/>
    <mergeCell ref="S1254:T1254"/>
    <mergeCell ref="U1254:V1254"/>
    <mergeCell ref="W1254:X1254"/>
    <mergeCell ref="Y1254:Z1254"/>
    <mergeCell ref="R1253:S1253"/>
    <mergeCell ref="T1253:U1253"/>
    <mergeCell ref="V1253:W1253"/>
    <mergeCell ref="X1253:Y1253"/>
    <mergeCell ref="Z1253:AA1253"/>
    <mergeCell ref="E1254:F1254"/>
    <mergeCell ref="G1254:H1254"/>
    <mergeCell ref="I1254:J1254"/>
    <mergeCell ref="K1254:L1254"/>
    <mergeCell ref="M1254:N1254"/>
    <mergeCell ref="F1253:G1253"/>
    <mergeCell ref="H1253:I1253"/>
    <mergeCell ref="J1253:K1253"/>
    <mergeCell ref="L1253:M1253"/>
    <mergeCell ref="N1253:O1253"/>
    <mergeCell ref="P1253:Q1253"/>
    <mergeCell ref="O1252:P1252"/>
    <mergeCell ref="Q1252:R1252"/>
    <mergeCell ref="S1252:T1252"/>
    <mergeCell ref="U1252:V1252"/>
    <mergeCell ref="W1252:X1252"/>
    <mergeCell ref="Y1252:Z1252"/>
    <mergeCell ref="R1251:S1251"/>
    <mergeCell ref="T1251:U1251"/>
    <mergeCell ref="V1251:W1251"/>
    <mergeCell ref="X1251:Y1251"/>
    <mergeCell ref="Z1251:AA1251"/>
    <mergeCell ref="E1252:F1252"/>
    <mergeCell ref="G1252:H1252"/>
    <mergeCell ref="I1252:J1252"/>
    <mergeCell ref="K1252:L1252"/>
    <mergeCell ref="M1252:N1252"/>
    <mergeCell ref="F1251:G1251"/>
    <mergeCell ref="H1251:I1251"/>
    <mergeCell ref="J1251:K1251"/>
    <mergeCell ref="L1251:M1251"/>
    <mergeCell ref="N1251:O1251"/>
    <mergeCell ref="P1251:Q1251"/>
    <mergeCell ref="O1258:P1258"/>
    <mergeCell ref="Q1258:R1258"/>
    <mergeCell ref="S1258:T1258"/>
    <mergeCell ref="U1258:V1258"/>
    <mergeCell ref="W1258:X1258"/>
    <mergeCell ref="Y1258:Z1258"/>
    <mergeCell ref="R1257:S1257"/>
    <mergeCell ref="T1257:U1257"/>
    <mergeCell ref="V1257:W1257"/>
    <mergeCell ref="X1257:Y1257"/>
    <mergeCell ref="Z1257:AA1257"/>
    <mergeCell ref="E1258:F1258"/>
    <mergeCell ref="G1258:H1258"/>
    <mergeCell ref="I1258:J1258"/>
    <mergeCell ref="K1258:L1258"/>
    <mergeCell ref="M1258:N1258"/>
    <mergeCell ref="F1257:G1257"/>
    <mergeCell ref="H1257:I1257"/>
    <mergeCell ref="J1257:K1257"/>
    <mergeCell ref="L1257:M1257"/>
    <mergeCell ref="N1257:O1257"/>
    <mergeCell ref="P1257:Q1257"/>
    <mergeCell ref="O1256:P1256"/>
    <mergeCell ref="Q1256:R1256"/>
    <mergeCell ref="S1256:T1256"/>
    <mergeCell ref="U1256:V1256"/>
    <mergeCell ref="W1256:X1256"/>
    <mergeCell ref="Y1256:Z1256"/>
    <mergeCell ref="R1255:S1255"/>
    <mergeCell ref="T1255:U1255"/>
    <mergeCell ref="V1255:W1255"/>
    <mergeCell ref="X1255:Y1255"/>
    <mergeCell ref="Z1255:AA1255"/>
    <mergeCell ref="E1256:F1256"/>
    <mergeCell ref="G1256:H1256"/>
    <mergeCell ref="I1256:J1256"/>
    <mergeCell ref="K1256:L1256"/>
    <mergeCell ref="M1256:N1256"/>
    <mergeCell ref="F1255:G1255"/>
    <mergeCell ref="H1255:I1255"/>
    <mergeCell ref="J1255:K1255"/>
    <mergeCell ref="L1255:M1255"/>
    <mergeCell ref="N1255:O1255"/>
    <mergeCell ref="P1255:Q1255"/>
    <mergeCell ref="O1262:P1262"/>
    <mergeCell ref="Q1262:R1262"/>
    <mergeCell ref="S1262:T1262"/>
    <mergeCell ref="U1262:V1262"/>
    <mergeCell ref="W1262:X1262"/>
    <mergeCell ref="Y1262:Z1262"/>
    <mergeCell ref="R1261:S1261"/>
    <mergeCell ref="T1261:U1261"/>
    <mergeCell ref="V1261:W1261"/>
    <mergeCell ref="X1261:Y1261"/>
    <mergeCell ref="Z1261:AA1261"/>
    <mergeCell ref="E1262:F1262"/>
    <mergeCell ref="G1262:H1262"/>
    <mergeCell ref="I1262:J1262"/>
    <mergeCell ref="K1262:L1262"/>
    <mergeCell ref="M1262:N1262"/>
    <mergeCell ref="F1261:G1261"/>
    <mergeCell ref="H1261:I1261"/>
    <mergeCell ref="J1261:K1261"/>
    <mergeCell ref="L1261:M1261"/>
    <mergeCell ref="N1261:O1261"/>
    <mergeCell ref="P1261:Q1261"/>
    <mergeCell ref="O1260:P1260"/>
    <mergeCell ref="Q1260:R1260"/>
    <mergeCell ref="S1260:T1260"/>
    <mergeCell ref="U1260:V1260"/>
    <mergeCell ref="W1260:X1260"/>
    <mergeCell ref="Y1260:Z1260"/>
    <mergeCell ref="R1259:S1259"/>
    <mergeCell ref="T1259:U1259"/>
    <mergeCell ref="V1259:W1259"/>
    <mergeCell ref="X1259:Y1259"/>
    <mergeCell ref="Z1259:AA1259"/>
    <mergeCell ref="E1260:F1260"/>
    <mergeCell ref="G1260:H1260"/>
    <mergeCell ref="I1260:J1260"/>
    <mergeCell ref="K1260:L1260"/>
    <mergeCell ref="M1260:N1260"/>
    <mergeCell ref="F1259:G1259"/>
    <mergeCell ref="H1259:I1259"/>
    <mergeCell ref="J1259:K1259"/>
    <mergeCell ref="L1259:M1259"/>
    <mergeCell ref="N1259:O1259"/>
    <mergeCell ref="P1259:Q1259"/>
    <mergeCell ref="O1266:P1266"/>
    <mergeCell ref="Q1266:R1266"/>
    <mergeCell ref="S1266:T1266"/>
    <mergeCell ref="U1266:V1266"/>
    <mergeCell ref="W1266:X1266"/>
    <mergeCell ref="Y1266:Z1266"/>
    <mergeCell ref="R1265:S1265"/>
    <mergeCell ref="T1265:U1265"/>
    <mergeCell ref="V1265:W1265"/>
    <mergeCell ref="X1265:Y1265"/>
    <mergeCell ref="Z1265:AA1265"/>
    <mergeCell ref="E1266:F1266"/>
    <mergeCell ref="G1266:H1266"/>
    <mergeCell ref="I1266:J1266"/>
    <mergeCell ref="K1266:L1266"/>
    <mergeCell ref="M1266:N1266"/>
    <mergeCell ref="F1265:G1265"/>
    <mergeCell ref="H1265:I1265"/>
    <mergeCell ref="J1265:K1265"/>
    <mergeCell ref="L1265:M1265"/>
    <mergeCell ref="N1265:O1265"/>
    <mergeCell ref="P1265:Q1265"/>
    <mergeCell ref="O1264:P1264"/>
    <mergeCell ref="Q1264:R1264"/>
    <mergeCell ref="S1264:T1264"/>
    <mergeCell ref="U1264:V1264"/>
    <mergeCell ref="W1264:X1264"/>
    <mergeCell ref="Y1264:Z1264"/>
    <mergeCell ref="R1263:S1263"/>
    <mergeCell ref="T1263:U1263"/>
    <mergeCell ref="V1263:W1263"/>
    <mergeCell ref="X1263:Y1263"/>
    <mergeCell ref="Z1263:AA1263"/>
    <mergeCell ref="E1264:F1264"/>
    <mergeCell ref="G1264:H1264"/>
    <mergeCell ref="I1264:J1264"/>
    <mergeCell ref="K1264:L1264"/>
    <mergeCell ref="M1264:N1264"/>
    <mergeCell ref="F1263:G1263"/>
    <mergeCell ref="H1263:I1263"/>
    <mergeCell ref="J1263:K1263"/>
    <mergeCell ref="L1263:M1263"/>
    <mergeCell ref="N1263:O1263"/>
    <mergeCell ref="P1263:Q1263"/>
    <mergeCell ref="O1270:P1270"/>
    <mergeCell ref="Q1270:R1270"/>
    <mergeCell ref="S1270:T1270"/>
    <mergeCell ref="U1270:V1270"/>
    <mergeCell ref="W1270:X1270"/>
    <mergeCell ref="Y1270:Z1270"/>
    <mergeCell ref="R1269:S1269"/>
    <mergeCell ref="T1269:U1269"/>
    <mergeCell ref="V1269:W1269"/>
    <mergeCell ref="X1269:Y1269"/>
    <mergeCell ref="Z1269:AA1269"/>
    <mergeCell ref="E1270:F1270"/>
    <mergeCell ref="G1270:H1270"/>
    <mergeCell ref="I1270:J1270"/>
    <mergeCell ref="K1270:L1270"/>
    <mergeCell ref="M1270:N1270"/>
    <mergeCell ref="F1269:G1269"/>
    <mergeCell ref="H1269:I1269"/>
    <mergeCell ref="J1269:K1269"/>
    <mergeCell ref="L1269:M1269"/>
    <mergeCell ref="N1269:O1269"/>
    <mergeCell ref="P1269:Q1269"/>
    <mergeCell ref="O1268:P1268"/>
    <mergeCell ref="Q1268:R1268"/>
    <mergeCell ref="S1268:T1268"/>
    <mergeCell ref="U1268:V1268"/>
    <mergeCell ref="W1268:X1268"/>
    <mergeCell ref="Y1268:Z1268"/>
    <mergeCell ref="R1267:S1267"/>
    <mergeCell ref="T1267:U1267"/>
    <mergeCell ref="V1267:W1267"/>
    <mergeCell ref="X1267:Y1267"/>
    <mergeCell ref="Z1267:AA1267"/>
    <mergeCell ref="E1268:F1268"/>
    <mergeCell ref="G1268:H1268"/>
    <mergeCell ref="I1268:J1268"/>
    <mergeCell ref="K1268:L1268"/>
    <mergeCell ref="M1268:N1268"/>
    <mergeCell ref="F1267:G1267"/>
    <mergeCell ref="H1267:I1267"/>
    <mergeCell ref="J1267:K1267"/>
    <mergeCell ref="L1267:M1267"/>
    <mergeCell ref="N1267:O1267"/>
    <mergeCell ref="P1267:Q1267"/>
    <mergeCell ref="O1274:P1274"/>
    <mergeCell ref="Q1274:R1274"/>
    <mergeCell ref="S1274:T1274"/>
    <mergeCell ref="U1274:V1274"/>
    <mergeCell ref="W1274:X1274"/>
    <mergeCell ref="Y1274:Z1274"/>
    <mergeCell ref="R1273:S1273"/>
    <mergeCell ref="T1273:U1273"/>
    <mergeCell ref="V1273:W1273"/>
    <mergeCell ref="X1273:Y1273"/>
    <mergeCell ref="Z1273:AA1273"/>
    <mergeCell ref="E1274:F1274"/>
    <mergeCell ref="G1274:H1274"/>
    <mergeCell ref="I1274:J1274"/>
    <mergeCell ref="K1274:L1274"/>
    <mergeCell ref="M1274:N1274"/>
    <mergeCell ref="F1273:G1273"/>
    <mergeCell ref="H1273:I1273"/>
    <mergeCell ref="J1273:K1273"/>
    <mergeCell ref="L1273:M1273"/>
    <mergeCell ref="N1273:O1273"/>
    <mergeCell ref="P1273:Q1273"/>
    <mergeCell ref="O1272:P1272"/>
    <mergeCell ref="Q1272:R1272"/>
    <mergeCell ref="S1272:T1272"/>
    <mergeCell ref="U1272:V1272"/>
    <mergeCell ref="W1272:X1272"/>
    <mergeCell ref="Y1272:Z1272"/>
    <mergeCell ref="R1271:S1271"/>
    <mergeCell ref="T1271:U1271"/>
    <mergeCell ref="V1271:W1271"/>
    <mergeCell ref="X1271:Y1271"/>
    <mergeCell ref="Z1271:AA1271"/>
    <mergeCell ref="E1272:F1272"/>
    <mergeCell ref="G1272:H1272"/>
    <mergeCell ref="I1272:J1272"/>
    <mergeCell ref="K1272:L1272"/>
    <mergeCell ref="M1272:N1272"/>
    <mergeCell ref="F1271:G1271"/>
    <mergeCell ref="H1271:I1271"/>
    <mergeCell ref="J1271:K1271"/>
    <mergeCell ref="L1271:M1271"/>
    <mergeCell ref="N1271:O1271"/>
    <mergeCell ref="P1271:Q1271"/>
    <mergeCell ref="O1278:P1278"/>
    <mergeCell ref="Q1278:R1278"/>
    <mergeCell ref="S1278:T1278"/>
    <mergeCell ref="U1278:V1278"/>
    <mergeCell ref="W1278:X1278"/>
    <mergeCell ref="Y1278:Z1278"/>
    <mergeCell ref="R1277:S1277"/>
    <mergeCell ref="T1277:U1277"/>
    <mergeCell ref="V1277:W1277"/>
    <mergeCell ref="X1277:Y1277"/>
    <mergeCell ref="Z1277:AA1277"/>
    <mergeCell ref="E1278:F1278"/>
    <mergeCell ref="G1278:H1278"/>
    <mergeCell ref="I1278:J1278"/>
    <mergeCell ref="K1278:L1278"/>
    <mergeCell ref="M1278:N1278"/>
    <mergeCell ref="F1277:G1277"/>
    <mergeCell ref="H1277:I1277"/>
    <mergeCell ref="J1277:K1277"/>
    <mergeCell ref="L1277:M1277"/>
    <mergeCell ref="N1277:O1277"/>
    <mergeCell ref="P1277:Q1277"/>
    <mergeCell ref="O1276:P1276"/>
    <mergeCell ref="Q1276:R1276"/>
    <mergeCell ref="S1276:T1276"/>
    <mergeCell ref="U1276:V1276"/>
    <mergeCell ref="W1276:X1276"/>
    <mergeCell ref="Y1276:Z1276"/>
    <mergeCell ref="R1275:S1275"/>
    <mergeCell ref="T1275:U1275"/>
    <mergeCell ref="V1275:W1275"/>
    <mergeCell ref="X1275:Y1275"/>
    <mergeCell ref="Z1275:AA1275"/>
    <mergeCell ref="E1276:F1276"/>
    <mergeCell ref="G1276:H1276"/>
    <mergeCell ref="I1276:J1276"/>
    <mergeCell ref="K1276:L1276"/>
    <mergeCell ref="M1276:N1276"/>
    <mergeCell ref="F1275:G1275"/>
    <mergeCell ref="H1275:I1275"/>
    <mergeCell ref="J1275:K1275"/>
    <mergeCell ref="L1275:M1275"/>
    <mergeCell ref="N1275:O1275"/>
    <mergeCell ref="P1275:Q1275"/>
    <mergeCell ref="O1282:P1282"/>
    <mergeCell ref="Q1282:R1282"/>
    <mergeCell ref="S1282:T1282"/>
    <mergeCell ref="U1282:V1282"/>
    <mergeCell ref="W1282:X1282"/>
    <mergeCell ref="Y1282:Z1282"/>
    <mergeCell ref="R1281:S1281"/>
    <mergeCell ref="T1281:U1281"/>
    <mergeCell ref="V1281:W1281"/>
    <mergeCell ref="X1281:Y1281"/>
    <mergeCell ref="Z1281:AA1281"/>
    <mergeCell ref="E1282:F1282"/>
    <mergeCell ref="G1282:H1282"/>
    <mergeCell ref="I1282:J1282"/>
    <mergeCell ref="K1282:L1282"/>
    <mergeCell ref="M1282:N1282"/>
    <mergeCell ref="F1281:G1281"/>
    <mergeCell ref="H1281:I1281"/>
    <mergeCell ref="J1281:K1281"/>
    <mergeCell ref="L1281:M1281"/>
    <mergeCell ref="N1281:O1281"/>
    <mergeCell ref="P1281:Q1281"/>
    <mergeCell ref="O1280:P1280"/>
    <mergeCell ref="Q1280:R1280"/>
    <mergeCell ref="S1280:T1280"/>
    <mergeCell ref="U1280:V1280"/>
    <mergeCell ref="W1280:X1280"/>
    <mergeCell ref="Y1280:Z1280"/>
    <mergeCell ref="R1279:S1279"/>
    <mergeCell ref="T1279:U1279"/>
    <mergeCell ref="V1279:W1279"/>
    <mergeCell ref="X1279:Y1279"/>
    <mergeCell ref="Z1279:AA1279"/>
    <mergeCell ref="E1280:F1280"/>
    <mergeCell ref="G1280:H1280"/>
    <mergeCell ref="I1280:J1280"/>
    <mergeCell ref="K1280:L1280"/>
    <mergeCell ref="M1280:N1280"/>
    <mergeCell ref="F1279:G1279"/>
    <mergeCell ref="H1279:I1279"/>
    <mergeCell ref="J1279:K1279"/>
    <mergeCell ref="L1279:M1279"/>
    <mergeCell ref="N1279:O1279"/>
    <mergeCell ref="P1279:Q1279"/>
    <mergeCell ref="O1286:P1286"/>
    <mergeCell ref="Q1286:R1286"/>
    <mergeCell ref="S1286:T1286"/>
    <mergeCell ref="U1286:V1286"/>
    <mergeCell ref="W1286:X1286"/>
    <mergeCell ref="Y1286:Z1286"/>
    <mergeCell ref="R1285:S1285"/>
    <mergeCell ref="T1285:U1285"/>
    <mergeCell ref="V1285:W1285"/>
    <mergeCell ref="X1285:Y1285"/>
    <mergeCell ref="Z1285:AA1285"/>
    <mergeCell ref="E1286:F1286"/>
    <mergeCell ref="G1286:H1286"/>
    <mergeCell ref="I1286:J1286"/>
    <mergeCell ref="K1286:L1286"/>
    <mergeCell ref="M1286:N1286"/>
    <mergeCell ref="F1285:G1285"/>
    <mergeCell ref="H1285:I1285"/>
    <mergeCell ref="J1285:K1285"/>
    <mergeCell ref="L1285:M1285"/>
    <mergeCell ref="N1285:O1285"/>
    <mergeCell ref="P1285:Q1285"/>
    <mergeCell ref="O1284:P1284"/>
    <mergeCell ref="Q1284:R1284"/>
    <mergeCell ref="S1284:T1284"/>
    <mergeCell ref="U1284:V1284"/>
    <mergeCell ref="W1284:X1284"/>
    <mergeCell ref="Y1284:Z1284"/>
    <mergeCell ref="R1283:S1283"/>
    <mergeCell ref="T1283:U1283"/>
    <mergeCell ref="V1283:W1283"/>
    <mergeCell ref="X1283:Y1283"/>
    <mergeCell ref="Z1283:AA1283"/>
    <mergeCell ref="E1284:F1284"/>
    <mergeCell ref="G1284:H1284"/>
    <mergeCell ref="I1284:J1284"/>
    <mergeCell ref="K1284:L1284"/>
    <mergeCell ref="M1284:N1284"/>
    <mergeCell ref="F1283:G1283"/>
    <mergeCell ref="H1283:I1283"/>
    <mergeCell ref="J1283:K1283"/>
    <mergeCell ref="L1283:M1283"/>
    <mergeCell ref="N1283:O1283"/>
    <mergeCell ref="P1283:Q1283"/>
    <mergeCell ref="O1290:P1290"/>
    <mergeCell ref="Q1290:R1290"/>
    <mergeCell ref="S1290:T1290"/>
    <mergeCell ref="U1290:V1290"/>
    <mergeCell ref="W1290:X1290"/>
    <mergeCell ref="Y1290:Z1290"/>
    <mergeCell ref="R1289:S1289"/>
    <mergeCell ref="T1289:U1289"/>
    <mergeCell ref="V1289:W1289"/>
    <mergeCell ref="X1289:Y1289"/>
    <mergeCell ref="Z1289:AA1289"/>
    <mergeCell ref="E1290:F1290"/>
    <mergeCell ref="G1290:H1290"/>
    <mergeCell ref="I1290:J1290"/>
    <mergeCell ref="K1290:L1290"/>
    <mergeCell ref="M1290:N1290"/>
    <mergeCell ref="F1289:G1289"/>
    <mergeCell ref="H1289:I1289"/>
    <mergeCell ref="J1289:K1289"/>
    <mergeCell ref="L1289:M1289"/>
    <mergeCell ref="N1289:O1289"/>
    <mergeCell ref="P1289:Q1289"/>
    <mergeCell ref="O1288:P1288"/>
    <mergeCell ref="Q1288:R1288"/>
    <mergeCell ref="S1288:T1288"/>
    <mergeCell ref="U1288:V1288"/>
    <mergeCell ref="W1288:X1288"/>
    <mergeCell ref="Y1288:Z1288"/>
    <mergeCell ref="R1287:S1287"/>
    <mergeCell ref="T1287:U1287"/>
    <mergeCell ref="V1287:W1287"/>
    <mergeCell ref="X1287:Y1287"/>
    <mergeCell ref="Z1287:AA1287"/>
    <mergeCell ref="E1288:F1288"/>
    <mergeCell ref="G1288:H1288"/>
    <mergeCell ref="I1288:J1288"/>
    <mergeCell ref="K1288:L1288"/>
    <mergeCell ref="M1288:N1288"/>
    <mergeCell ref="F1287:G1287"/>
    <mergeCell ref="H1287:I1287"/>
    <mergeCell ref="J1287:K1287"/>
    <mergeCell ref="L1287:M1287"/>
    <mergeCell ref="N1287:O1287"/>
    <mergeCell ref="P1287:Q1287"/>
    <mergeCell ref="O1294:P1294"/>
    <mergeCell ref="Q1294:R1294"/>
    <mergeCell ref="S1294:T1294"/>
    <mergeCell ref="U1294:V1294"/>
    <mergeCell ref="W1294:X1294"/>
    <mergeCell ref="Y1294:Z1294"/>
    <mergeCell ref="R1293:S1293"/>
    <mergeCell ref="T1293:U1293"/>
    <mergeCell ref="V1293:W1293"/>
    <mergeCell ref="X1293:Y1293"/>
    <mergeCell ref="Z1293:AA1293"/>
    <mergeCell ref="E1294:F1294"/>
    <mergeCell ref="G1294:H1294"/>
    <mergeCell ref="I1294:J1294"/>
    <mergeCell ref="K1294:L1294"/>
    <mergeCell ref="M1294:N1294"/>
    <mergeCell ref="F1293:G1293"/>
    <mergeCell ref="H1293:I1293"/>
    <mergeCell ref="J1293:K1293"/>
    <mergeCell ref="L1293:M1293"/>
    <mergeCell ref="N1293:O1293"/>
    <mergeCell ref="P1293:Q1293"/>
    <mergeCell ref="O1292:P1292"/>
    <mergeCell ref="Q1292:R1292"/>
    <mergeCell ref="S1292:T1292"/>
    <mergeCell ref="U1292:V1292"/>
    <mergeCell ref="W1292:X1292"/>
    <mergeCell ref="Y1292:Z1292"/>
    <mergeCell ref="R1291:S1291"/>
    <mergeCell ref="T1291:U1291"/>
    <mergeCell ref="V1291:W1291"/>
    <mergeCell ref="X1291:Y1291"/>
    <mergeCell ref="Z1291:AA1291"/>
    <mergeCell ref="E1292:F1292"/>
    <mergeCell ref="G1292:H1292"/>
    <mergeCell ref="I1292:J1292"/>
    <mergeCell ref="K1292:L1292"/>
    <mergeCell ref="M1292:N1292"/>
    <mergeCell ref="F1291:G1291"/>
    <mergeCell ref="H1291:I1291"/>
    <mergeCell ref="J1291:K1291"/>
    <mergeCell ref="L1291:M1291"/>
    <mergeCell ref="N1291:O1291"/>
    <mergeCell ref="P1291:Q1291"/>
    <mergeCell ref="O1298:P1298"/>
    <mergeCell ref="Q1298:R1298"/>
    <mergeCell ref="S1298:T1298"/>
    <mergeCell ref="U1298:V1298"/>
    <mergeCell ref="W1298:X1298"/>
    <mergeCell ref="Y1298:Z1298"/>
    <mergeCell ref="R1297:S1297"/>
    <mergeCell ref="T1297:U1297"/>
    <mergeCell ref="V1297:W1297"/>
    <mergeCell ref="X1297:Y1297"/>
    <mergeCell ref="Z1297:AA1297"/>
    <mergeCell ref="E1298:F1298"/>
    <mergeCell ref="G1298:H1298"/>
    <mergeCell ref="I1298:J1298"/>
    <mergeCell ref="K1298:L1298"/>
    <mergeCell ref="M1298:N1298"/>
    <mergeCell ref="F1297:G1297"/>
    <mergeCell ref="H1297:I1297"/>
    <mergeCell ref="J1297:K1297"/>
    <mergeCell ref="L1297:M1297"/>
    <mergeCell ref="N1297:O1297"/>
    <mergeCell ref="P1297:Q1297"/>
    <mergeCell ref="O1296:P1296"/>
    <mergeCell ref="Q1296:R1296"/>
    <mergeCell ref="S1296:T1296"/>
    <mergeCell ref="U1296:V1296"/>
    <mergeCell ref="W1296:X1296"/>
    <mergeCell ref="Y1296:Z1296"/>
    <mergeCell ref="R1295:S1295"/>
    <mergeCell ref="T1295:U1295"/>
    <mergeCell ref="V1295:W1295"/>
    <mergeCell ref="X1295:Y1295"/>
    <mergeCell ref="Z1295:AA1295"/>
    <mergeCell ref="E1296:F1296"/>
    <mergeCell ref="G1296:H1296"/>
    <mergeCell ref="I1296:J1296"/>
    <mergeCell ref="K1296:L1296"/>
    <mergeCell ref="M1296:N1296"/>
    <mergeCell ref="F1295:G1295"/>
    <mergeCell ref="H1295:I1295"/>
    <mergeCell ref="J1295:K1295"/>
    <mergeCell ref="L1295:M1295"/>
    <mergeCell ref="N1295:O1295"/>
    <mergeCell ref="P1295:Q1295"/>
    <mergeCell ref="O1302:P1302"/>
    <mergeCell ref="Q1302:R1302"/>
    <mergeCell ref="S1302:T1302"/>
    <mergeCell ref="U1302:V1302"/>
    <mergeCell ref="W1302:X1302"/>
    <mergeCell ref="Y1302:Z1302"/>
    <mergeCell ref="R1301:S1301"/>
    <mergeCell ref="T1301:U1301"/>
    <mergeCell ref="V1301:W1301"/>
    <mergeCell ref="X1301:Y1301"/>
    <mergeCell ref="Z1301:AA1301"/>
    <mergeCell ref="E1302:F1302"/>
    <mergeCell ref="G1302:H1302"/>
    <mergeCell ref="I1302:J1302"/>
    <mergeCell ref="K1302:L1302"/>
    <mergeCell ref="M1302:N1302"/>
    <mergeCell ref="F1301:G1301"/>
    <mergeCell ref="H1301:I1301"/>
    <mergeCell ref="J1301:K1301"/>
    <mergeCell ref="L1301:M1301"/>
    <mergeCell ref="N1301:O1301"/>
    <mergeCell ref="P1301:Q1301"/>
    <mergeCell ref="O1300:P1300"/>
    <mergeCell ref="Q1300:R1300"/>
    <mergeCell ref="S1300:T1300"/>
    <mergeCell ref="U1300:V1300"/>
    <mergeCell ref="W1300:X1300"/>
    <mergeCell ref="Y1300:Z1300"/>
    <mergeCell ref="R1299:S1299"/>
    <mergeCell ref="T1299:U1299"/>
    <mergeCell ref="V1299:W1299"/>
    <mergeCell ref="X1299:Y1299"/>
    <mergeCell ref="Z1299:AA1299"/>
    <mergeCell ref="E1300:F1300"/>
    <mergeCell ref="G1300:H1300"/>
    <mergeCell ref="I1300:J1300"/>
    <mergeCell ref="K1300:L1300"/>
    <mergeCell ref="M1300:N1300"/>
    <mergeCell ref="F1299:G1299"/>
    <mergeCell ref="H1299:I1299"/>
    <mergeCell ref="J1299:K1299"/>
    <mergeCell ref="L1299:M1299"/>
    <mergeCell ref="N1299:O1299"/>
    <mergeCell ref="P1299:Q1299"/>
    <mergeCell ref="O1306:P1306"/>
    <mergeCell ref="Q1306:R1306"/>
    <mergeCell ref="S1306:T1306"/>
    <mergeCell ref="U1306:V1306"/>
    <mergeCell ref="W1306:X1306"/>
    <mergeCell ref="Y1306:Z1306"/>
    <mergeCell ref="R1305:S1305"/>
    <mergeCell ref="T1305:U1305"/>
    <mergeCell ref="V1305:W1305"/>
    <mergeCell ref="X1305:Y1305"/>
    <mergeCell ref="Z1305:AA1305"/>
    <mergeCell ref="E1306:F1306"/>
    <mergeCell ref="G1306:H1306"/>
    <mergeCell ref="I1306:J1306"/>
    <mergeCell ref="K1306:L1306"/>
    <mergeCell ref="M1306:N1306"/>
    <mergeCell ref="F1305:G1305"/>
    <mergeCell ref="H1305:I1305"/>
    <mergeCell ref="J1305:K1305"/>
    <mergeCell ref="L1305:M1305"/>
    <mergeCell ref="N1305:O1305"/>
    <mergeCell ref="P1305:Q1305"/>
    <mergeCell ref="O1304:P1304"/>
    <mergeCell ref="Q1304:R1304"/>
    <mergeCell ref="S1304:T1304"/>
    <mergeCell ref="U1304:V1304"/>
    <mergeCell ref="W1304:X1304"/>
    <mergeCell ref="Y1304:Z1304"/>
    <mergeCell ref="R1303:S1303"/>
    <mergeCell ref="T1303:U1303"/>
    <mergeCell ref="V1303:W1303"/>
    <mergeCell ref="X1303:Y1303"/>
    <mergeCell ref="Z1303:AA1303"/>
    <mergeCell ref="E1304:F1304"/>
    <mergeCell ref="G1304:H1304"/>
    <mergeCell ref="I1304:J1304"/>
    <mergeCell ref="K1304:L1304"/>
    <mergeCell ref="M1304:N1304"/>
    <mergeCell ref="F1303:G1303"/>
    <mergeCell ref="H1303:I1303"/>
    <mergeCell ref="J1303:K1303"/>
    <mergeCell ref="L1303:M1303"/>
    <mergeCell ref="N1303:O1303"/>
    <mergeCell ref="P1303:Q1303"/>
    <mergeCell ref="O1310:P1310"/>
    <mergeCell ref="Q1310:R1310"/>
    <mergeCell ref="S1310:T1310"/>
    <mergeCell ref="U1310:V1310"/>
    <mergeCell ref="W1310:X1310"/>
    <mergeCell ref="Y1310:Z1310"/>
    <mergeCell ref="R1309:S1309"/>
    <mergeCell ref="T1309:U1309"/>
    <mergeCell ref="V1309:W1309"/>
    <mergeCell ref="X1309:Y1309"/>
    <mergeCell ref="Z1309:AA1309"/>
    <mergeCell ref="E1310:F1310"/>
    <mergeCell ref="G1310:H1310"/>
    <mergeCell ref="I1310:J1310"/>
    <mergeCell ref="K1310:L1310"/>
    <mergeCell ref="M1310:N1310"/>
    <mergeCell ref="F1309:G1309"/>
    <mergeCell ref="H1309:I1309"/>
    <mergeCell ref="J1309:K1309"/>
    <mergeCell ref="L1309:M1309"/>
    <mergeCell ref="N1309:O1309"/>
    <mergeCell ref="P1309:Q1309"/>
    <mergeCell ref="O1308:P1308"/>
    <mergeCell ref="Q1308:R1308"/>
    <mergeCell ref="S1308:T1308"/>
    <mergeCell ref="U1308:V1308"/>
    <mergeCell ref="W1308:X1308"/>
    <mergeCell ref="Y1308:Z1308"/>
    <mergeCell ref="R1307:S1307"/>
    <mergeCell ref="T1307:U1307"/>
    <mergeCell ref="V1307:W1307"/>
    <mergeCell ref="X1307:Y1307"/>
    <mergeCell ref="Z1307:AA1307"/>
    <mergeCell ref="E1308:F1308"/>
    <mergeCell ref="G1308:H1308"/>
    <mergeCell ref="I1308:J1308"/>
    <mergeCell ref="K1308:L1308"/>
    <mergeCell ref="M1308:N1308"/>
    <mergeCell ref="F1307:G1307"/>
    <mergeCell ref="H1307:I1307"/>
    <mergeCell ref="J1307:K1307"/>
    <mergeCell ref="L1307:M1307"/>
    <mergeCell ref="N1307:O1307"/>
    <mergeCell ref="P1307:Q1307"/>
    <mergeCell ref="O1314:P1314"/>
    <mergeCell ref="Q1314:R1314"/>
    <mergeCell ref="S1314:T1314"/>
    <mergeCell ref="U1314:V1314"/>
    <mergeCell ref="W1314:X1314"/>
    <mergeCell ref="Y1314:Z1314"/>
    <mergeCell ref="R1313:S1313"/>
    <mergeCell ref="T1313:U1313"/>
    <mergeCell ref="V1313:W1313"/>
    <mergeCell ref="X1313:Y1313"/>
    <mergeCell ref="Z1313:AA1313"/>
    <mergeCell ref="E1314:F1314"/>
    <mergeCell ref="G1314:H1314"/>
    <mergeCell ref="I1314:J1314"/>
    <mergeCell ref="K1314:L1314"/>
    <mergeCell ref="M1314:N1314"/>
    <mergeCell ref="F1313:G1313"/>
    <mergeCell ref="H1313:I1313"/>
    <mergeCell ref="J1313:K1313"/>
    <mergeCell ref="L1313:M1313"/>
    <mergeCell ref="N1313:O1313"/>
    <mergeCell ref="P1313:Q1313"/>
    <mergeCell ref="O1312:P1312"/>
    <mergeCell ref="Q1312:R1312"/>
    <mergeCell ref="S1312:T1312"/>
    <mergeCell ref="U1312:V1312"/>
    <mergeCell ref="W1312:X1312"/>
    <mergeCell ref="Y1312:Z1312"/>
    <mergeCell ref="R1311:S1311"/>
    <mergeCell ref="T1311:U1311"/>
    <mergeCell ref="V1311:W1311"/>
    <mergeCell ref="X1311:Y1311"/>
    <mergeCell ref="Z1311:AA1311"/>
    <mergeCell ref="E1312:F1312"/>
    <mergeCell ref="G1312:H1312"/>
    <mergeCell ref="I1312:J1312"/>
    <mergeCell ref="K1312:L1312"/>
    <mergeCell ref="M1312:N1312"/>
    <mergeCell ref="F1311:G1311"/>
    <mergeCell ref="H1311:I1311"/>
    <mergeCell ref="J1311:K1311"/>
    <mergeCell ref="L1311:M1311"/>
    <mergeCell ref="N1311:O1311"/>
    <mergeCell ref="P1311:Q1311"/>
    <mergeCell ref="O1318:P1318"/>
    <mergeCell ref="Q1318:R1318"/>
    <mergeCell ref="S1318:T1318"/>
    <mergeCell ref="U1318:V1318"/>
    <mergeCell ref="W1318:X1318"/>
    <mergeCell ref="Y1318:Z1318"/>
    <mergeCell ref="R1317:S1317"/>
    <mergeCell ref="T1317:U1317"/>
    <mergeCell ref="V1317:W1317"/>
    <mergeCell ref="X1317:Y1317"/>
    <mergeCell ref="Z1317:AA1317"/>
    <mergeCell ref="E1318:F1318"/>
    <mergeCell ref="G1318:H1318"/>
    <mergeCell ref="I1318:J1318"/>
    <mergeCell ref="K1318:L1318"/>
    <mergeCell ref="M1318:N1318"/>
    <mergeCell ref="F1317:G1317"/>
    <mergeCell ref="H1317:I1317"/>
    <mergeCell ref="J1317:K1317"/>
    <mergeCell ref="L1317:M1317"/>
    <mergeCell ref="N1317:O1317"/>
    <mergeCell ref="P1317:Q1317"/>
    <mergeCell ref="O1316:P1316"/>
    <mergeCell ref="Q1316:R1316"/>
    <mergeCell ref="S1316:T1316"/>
    <mergeCell ref="U1316:V1316"/>
    <mergeCell ref="W1316:X1316"/>
    <mergeCell ref="Y1316:Z1316"/>
    <mergeCell ref="R1315:S1315"/>
    <mergeCell ref="T1315:U1315"/>
    <mergeCell ref="V1315:W1315"/>
    <mergeCell ref="X1315:Y1315"/>
    <mergeCell ref="Z1315:AA1315"/>
    <mergeCell ref="E1316:F1316"/>
    <mergeCell ref="G1316:H1316"/>
    <mergeCell ref="I1316:J1316"/>
    <mergeCell ref="K1316:L1316"/>
    <mergeCell ref="M1316:N1316"/>
    <mergeCell ref="F1315:G1315"/>
    <mergeCell ref="H1315:I1315"/>
    <mergeCell ref="J1315:K1315"/>
    <mergeCell ref="L1315:M1315"/>
    <mergeCell ref="N1315:O1315"/>
    <mergeCell ref="P1315:Q1315"/>
    <mergeCell ref="O1322:P1322"/>
    <mergeCell ref="Q1322:R1322"/>
    <mergeCell ref="S1322:T1322"/>
    <mergeCell ref="U1322:V1322"/>
    <mergeCell ref="W1322:X1322"/>
    <mergeCell ref="Y1322:Z1322"/>
    <mergeCell ref="R1321:S1321"/>
    <mergeCell ref="T1321:U1321"/>
    <mergeCell ref="V1321:W1321"/>
    <mergeCell ref="X1321:Y1321"/>
    <mergeCell ref="Z1321:AA1321"/>
    <mergeCell ref="E1322:F1322"/>
    <mergeCell ref="G1322:H1322"/>
    <mergeCell ref="I1322:J1322"/>
    <mergeCell ref="K1322:L1322"/>
    <mergeCell ref="M1322:N1322"/>
    <mergeCell ref="F1321:G1321"/>
    <mergeCell ref="H1321:I1321"/>
    <mergeCell ref="J1321:K1321"/>
    <mergeCell ref="L1321:M1321"/>
    <mergeCell ref="N1321:O1321"/>
    <mergeCell ref="P1321:Q1321"/>
    <mergeCell ref="O1320:P1320"/>
    <mergeCell ref="Q1320:R1320"/>
    <mergeCell ref="S1320:T1320"/>
    <mergeCell ref="U1320:V1320"/>
    <mergeCell ref="W1320:X1320"/>
    <mergeCell ref="Y1320:Z1320"/>
    <mergeCell ref="R1319:S1319"/>
    <mergeCell ref="T1319:U1319"/>
    <mergeCell ref="V1319:W1319"/>
    <mergeCell ref="X1319:Y1319"/>
    <mergeCell ref="Z1319:AA1319"/>
    <mergeCell ref="E1320:F1320"/>
    <mergeCell ref="G1320:H1320"/>
    <mergeCell ref="I1320:J1320"/>
    <mergeCell ref="K1320:L1320"/>
    <mergeCell ref="M1320:N1320"/>
    <mergeCell ref="F1319:G1319"/>
    <mergeCell ref="H1319:I1319"/>
    <mergeCell ref="J1319:K1319"/>
    <mergeCell ref="L1319:M1319"/>
    <mergeCell ref="N1319:O1319"/>
    <mergeCell ref="P1319:Q1319"/>
    <mergeCell ref="O1326:P1326"/>
    <mergeCell ref="Q1326:R1326"/>
    <mergeCell ref="S1326:T1326"/>
    <mergeCell ref="U1326:V1326"/>
    <mergeCell ref="W1326:X1326"/>
    <mergeCell ref="Y1326:Z1326"/>
    <mergeCell ref="R1325:S1325"/>
    <mergeCell ref="T1325:U1325"/>
    <mergeCell ref="V1325:W1325"/>
    <mergeCell ref="X1325:Y1325"/>
    <mergeCell ref="Z1325:AA1325"/>
    <mergeCell ref="E1326:F1326"/>
    <mergeCell ref="G1326:H1326"/>
    <mergeCell ref="I1326:J1326"/>
    <mergeCell ref="K1326:L1326"/>
    <mergeCell ref="M1326:N1326"/>
    <mergeCell ref="F1325:G1325"/>
    <mergeCell ref="H1325:I1325"/>
    <mergeCell ref="J1325:K1325"/>
    <mergeCell ref="L1325:M1325"/>
    <mergeCell ref="N1325:O1325"/>
    <mergeCell ref="P1325:Q1325"/>
    <mergeCell ref="O1324:P1324"/>
    <mergeCell ref="Q1324:R1324"/>
    <mergeCell ref="S1324:T1324"/>
    <mergeCell ref="U1324:V1324"/>
    <mergeCell ref="W1324:X1324"/>
    <mergeCell ref="Y1324:Z1324"/>
    <mergeCell ref="R1323:S1323"/>
    <mergeCell ref="T1323:U1323"/>
    <mergeCell ref="V1323:W1323"/>
    <mergeCell ref="X1323:Y1323"/>
    <mergeCell ref="Z1323:AA1323"/>
    <mergeCell ref="E1324:F1324"/>
    <mergeCell ref="G1324:H1324"/>
    <mergeCell ref="I1324:J1324"/>
    <mergeCell ref="K1324:L1324"/>
    <mergeCell ref="M1324:N1324"/>
    <mergeCell ref="F1323:G1323"/>
    <mergeCell ref="H1323:I1323"/>
    <mergeCell ref="J1323:K1323"/>
    <mergeCell ref="L1323:M1323"/>
    <mergeCell ref="N1323:O1323"/>
    <mergeCell ref="P1323:Q1323"/>
    <mergeCell ref="O1330:P1330"/>
    <mergeCell ref="Q1330:R1330"/>
    <mergeCell ref="S1330:T1330"/>
    <mergeCell ref="U1330:V1330"/>
    <mergeCell ref="W1330:X1330"/>
    <mergeCell ref="Y1330:Z1330"/>
    <mergeCell ref="R1329:S1329"/>
    <mergeCell ref="T1329:U1329"/>
    <mergeCell ref="V1329:W1329"/>
    <mergeCell ref="X1329:Y1329"/>
    <mergeCell ref="Z1329:AA1329"/>
    <mergeCell ref="E1330:F1330"/>
    <mergeCell ref="G1330:H1330"/>
    <mergeCell ref="I1330:J1330"/>
    <mergeCell ref="K1330:L1330"/>
    <mergeCell ref="M1330:N1330"/>
    <mergeCell ref="F1329:G1329"/>
    <mergeCell ref="H1329:I1329"/>
    <mergeCell ref="J1329:K1329"/>
    <mergeCell ref="L1329:M1329"/>
    <mergeCell ref="N1329:O1329"/>
    <mergeCell ref="P1329:Q1329"/>
    <mergeCell ref="O1328:P1328"/>
    <mergeCell ref="Q1328:R1328"/>
    <mergeCell ref="S1328:T1328"/>
    <mergeCell ref="U1328:V1328"/>
    <mergeCell ref="W1328:X1328"/>
    <mergeCell ref="Y1328:Z1328"/>
    <mergeCell ref="R1327:S1327"/>
    <mergeCell ref="T1327:U1327"/>
    <mergeCell ref="V1327:W1327"/>
    <mergeCell ref="X1327:Y1327"/>
    <mergeCell ref="Z1327:AA1327"/>
    <mergeCell ref="E1328:F1328"/>
    <mergeCell ref="G1328:H1328"/>
    <mergeCell ref="I1328:J1328"/>
    <mergeCell ref="K1328:L1328"/>
    <mergeCell ref="M1328:N1328"/>
    <mergeCell ref="F1327:G1327"/>
    <mergeCell ref="H1327:I1327"/>
    <mergeCell ref="J1327:K1327"/>
    <mergeCell ref="L1327:M1327"/>
    <mergeCell ref="N1327:O1327"/>
    <mergeCell ref="P1327:Q1327"/>
    <mergeCell ref="O1334:P1334"/>
    <mergeCell ref="Q1334:R1334"/>
    <mergeCell ref="S1334:T1334"/>
    <mergeCell ref="U1334:V1334"/>
    <mergeCell ref="W1334:X1334"/>
    <mergeCell ref="Y1334:Z1334"/>
    <mergeCell ref="R1333:S1333"/>
    <mergeCell ref="T1333:U1333"/>
    <mergeCell ref="V1333:W1333"/>
    <mergeCell ref="X1333:Y1333"/>
    <mergeCell ref="Z1333:AA1333"/>
    <mergeCell ref="E1334:F1334"/>
    <mergeCell ref="G1334:H1334"/>
    <mergeCell ref="I1334:J1334"/>
    <mergeCell ref="K1334:L1334"/>
    <mergeCell ref="M1334:N1334"/>
    <mergeCell ref="F1333:G1333"/>
    <mergeCell ref="H1333:I1333"/>
    <mergeCell ref="J1333:K1333"/>
    <mergeCell ref="L1333:M1333"/>
    <mergeCell ref="N1333:O1333"/>
    <mergeCell ref="P1333:Q1333"/>
    <mergeCell ref="O1332:P1332"/>
    <mergeCell ref="Q1332:R1332"/>
    <mergeCell ref="S1332:T1332"/>
    <mergeCell ref="U1332:V1332"/>
    <mergeCell ref="W1332:X1332"/>
    <mergeCell ref="Y1332:Z1332"/>
    <mergeCell ref="R1331:S1331"/>
    <mergeCell ref="T1331:U1331"/>
    <mergeCell ref="V1331:W1331"/>
    <mergeCell ref="X1331:Y1331"/>
    <mergeCell ref="Z1331:AA1331"/>
    <mergeCell ref="E1332:F1332"/>
    <mergeCell ref="G1332:H1332"/>
    <mergeCell ref="I1332:J1332"/>
    <mergeCell ref="K1332:L1332"/>
    <mergeCell ref="M1332:N1332"/>
    <mergeCell ref="F1331:G1331"/>
    <mergeCell ref="H1331:I1331"/>
    <mergeCell ref="J1331:K1331"/>
    <mergeCell ref="L1331:M1331"/>
    <mergeCell ref="N1331:O1331"/>
    <mergeCell ref="P1331:Q1331"/>
    <mergeCell ref="O1338:P1338"/>
    <mergeCell ref="Q1338:R1338"/>
    <mergeCell ref="S1338:T1338"/>
    <mergeCell ref="U1338:V1338"/>
    <mergeCell ref="W1338:X1338"/>
    <mergeCell ref="Y1338:Z1338"/>
    <mergeCell ref="R1337:S1337"/>
    <mergeCell ref="T1337:U1337"/>
    <mergeCell ref="V1337:W1337"/>
    <mergeCell ref="X1337:Y1337"/>
    <mergeCell ref="Z1337:AA1337"/>
    <mergeCell ref="E1338:F1338"/>
    <mergeCell ref="G1338:H1338"/>
    <mergeCell ref="I1338:J1338"/>
    <mergeCell ref="K1338:L1338"/>
    <mergeCell ref="M1338:N1338"/>
    <mergeCell ref="F1337:G1337"/>
    <mergeCell ref="H1337:I1337"/>
    <mergeCell ref="J1337:K1337"/>
    <mergeCell ref="L1337:M1337"/>
    <mergeCell ref="N1337:O1337"/>
    <mergeCell ref="P1337:Q1337"/>
    <mergeCell ref="O1336:P1336"/>
    <mergeCell ref="Q1336:R1336"/>
    <mergeCell ref="S1336:T1336"/>
    <mergeCell ref="U1336:V1336"/>
    <mergeCell ref="W1336:X1336"/>
    <mergeCell ref="Y1336:Z1336"/>
    <mergeCell ref="R1335:S1335"/>
    <mergeCell ref="T1335:U1335"/>
    <mergeCell ref="V1335:W1335"/>
    <mergeCell ref="X1335:Y1335"/>
    <mergeCell ref="Z1335:AA1335"/>
    <mergeCell ref="E1336:F1336"/>
    <mergeCell ref="G1336:H1336"/>
    <mergeCell ref="I1336:J1336"/>
    <mergeCell ref="K1336:L1336"/>
    <mergeCell ref="M1336:N1336"/>
    <mergeCell ref="F1335:G1335"/>
    <mergeCell ref="H1335:I1335"/>
    <mergeCell ref="J1335:K1335"/>
    <mergeCell ref="L1335:M1335"/>
    <mergeCell ref="N1335:O1335"/>
    <mergeCell ref="P1335:Q1335"/>
    <mergeCell ref="O1342:P1342"/>
    <mergeCell ref="Q1342:R1342"/>
    <mergeCell ref="S1342:T1342"/>
    <mergeCell ref="U1342:V1342"/>
    <mergeCell ref="W1342:X1342"/>
    <mergeCell ref="Y1342:Z1342"/>
    <mergeCell ref="R1341:S1341"/>
    <mergeCell ref="T1341:U1341"/>
    <mergeCell ref="V1341:W1341"/>
    <mergeCell ref="X1341:Y1341"/>
    <mergeCell ref="Z1341:AA1341"/>
    <mergeCell ref="E1342:F1342"/>
    <mergeCell ref="G1342:H1342"/>
    <mergeCell ref="I1342:J1342"/>
    <mergeCell ref="K1342:L1342"/>
    <mergeCell ref="M1342:N1342"/>
    <mergeCell ref="F1341:G1341"/>
    <mergeCell ref="H1341:I1341"/>
    <mergeCell ref="J1341:K1341"/>
    <mergeCell ref="L1341:M1341"/>
    <mergeCell ref="N1341:O1341"/>
    <mergeCell ref="P1341:Q1341"/>
    <mergeCell ref="O1340:P1340"/>
    <mergeCell ref="Q1340:R1340"/>
    <mergeCell ref="S1340:T1340"/>
    <mergeCell ref="U1340:V1340"/>
    <mergeCell ref="W1340:X1340"/>
    <mergeCell ref="Y1340:Z1340"/>
    <mergeCell ref="R1339:S1339"/>
    <mergeCell ref="T1339:U1339"/>
    <mergeCell ref="V1339:W1339"/>
    <mergeCell ref="X1339:Y1339"/>
    <mergeCell ref="Z1339:AA1339"/>
    <mergeCell ref="E1340:F1340"/>
    <mergeCell ref="G1340:H1340"/>
    <mergeCell ref="I1340:J1340"/>
    <mergeCell ref="K1340:L1340"/>
    <mergeCell ref="M1340:N1340"/>
    <mergeCell ref="F1339:G1339"/>
    <mergeCell ref="H1339:I1339"/>
    <mergeCell ref="J1339:K1339"/>
    <mergeCell ref="L1339:M1339"/>
    <mergeCell ref="N1339:O1339"/>
    <mergeCell ref="P1339:Q1339"/>
    <mergeCell ref="O1346:P1346"/>
    <mergeCell ref="Q1346:R1346"/>
    <mergeCell ref="S1346:T1346"/>
    <mergeCell ref="U1346:V1346"/>
    <mergeCell ref="W1346:X1346"/>
    <mergeCell ref="Y1346:Z1346"/>
    <mergeCell ref="R1345:S1345"/>
    <mergeCell ref="T1345:U1345"/>
    <mergeCell ref="V1345:W1345"/>
    <mergeCell ref="X1345:Y1345"/>
    <mergeCell ref="Z1345:AA1345"/>
    <mergeCell ref="E1346:F1346"/>
    <mergeCell ref="G1346:H1346"/>
    <mergeCell ref="I1346:J1346"/>
    <mergeCell ref="K1346:L1346"/>
    <mergeCell ref="M1346:N1346"/>
    <mergeCell ref="F1345:G1345"/>
    <mergeCell ref="H1345:I1345"/>
    <mergeCell ref="J1345:K1345"/>
    <mergeCell ref="L1345:M1345"/>
    <mergeCell ref="N1345:O1345"/>
    <mergeCell ref="P1345:Q1345"/>
    <mergeCell ref="O1344:P1344"/>
    <mergeCell ref="Q1344:R1344"/>
    <mergeCell ref="S1344:T1344"/>
    <mergeCell ref="U1344:V1344"/>
    <mergeCell ref="W1344:X1344"/>
    <mergeCell ref="Y1344:Z1344"/>
    <mergeCell ref="R1343:S1343"/>
    <mergeCell ref="T1343:U1343"/>
    <mergeCell ref="V1343:W1343"/>
    <mergeCell ref="X1343:Y1343"/>
    <mergeCell ref="Z1343:AA1343"/>
    <mergeCell ref="E1344:F1344"/>
    <mergeCell ref="G1344:H1344"/>
    <mergeCell ref="I1344:J1344"/>
    <mergeCell ref="K1344:L1344"/>
    <mergeCell ref="M1344:N1344"/>
    <mergeCell ref="F1343:G1343"/>
    <mergeCell ref="H1343:I1343"/>
    <mergeCell ref="J1343:K1343"/>
    <mergeCell ref="L1343:M1343"/>
    <mergeCell ref="N1343:O1343"/>
    <mergeCell ref="P1343:Q1343"/>
    <mergeCell ref="O1350:P1350"/>
    <mergeCell ref="Q1350:R1350"/>
    <mergeCell ref="S1350:T1350"/>
    <mergeCell ref="U1350:V1350"/>
    <mergeCell ref="W1350:X1350"/>
    <mergeCell ref="Y1350:Z1350"/>
    <mergeCell ref="R1349:S1349"/>
    <mergeCell ref="T1349:U1349"/>
    <mergeCell ref="V1349:W1349"/>
    <mergeCell ref="X1349:Y1349"/>
    <mergeCell ref="Z1349:AA1349"/>
    <mergeCell ref="E1350:F1350"/>
    <mergeCell ref="G1350:H1350"/>
    <mergeCell ref="I1350:J1350"/>
    <mergeCell ref="K1350:L1350"/>
    <mergeCell ref="M1350:N1350"/>
    <mergeCell ref="F1349:G1349"/>
    <mergeCell ref="H1349:I1349"/>
    <mergeCell ref="J1349:K1349"/>
    <mergeCell ref="L1349:M1349"/>
    <mergeCell ref="N1349:O1349"/>
    <mergeCell ref="P1349:Q1349"/>
    <mergeCell ref="O1348:P1348"/>
    <mergeCell ref="Q1348:R1348"/>
    <mergeCell ref="S1348:T1348"/>
    <mergeCell ref="U1348:V1348"/>
    <mergeCell ref="W1348:X1348"/>
    <mergeCell ref="Y1348:Z1348"/>
    <mergeCell ref="R1347:S1347"/>
    <mergeCell ref="T1347:U1347"/>
    <mergeCell ref="V1347:W1347"/>
    <mergeCell ref="X1347:Y1347"/>
    <mergeCell ref="Z1347:AA1347"/>
    <mergeCell ref="E1348:F1348"/>
    <mergeCell ref="G1348:H1348"/>
    <mergeCell ref="I1348:J1348"/>
    <mergeCell ref="K1348:L1348"/>
    <mergeCell ref="M1348:N1348"/>
    <mergeCell ref="F1347:G1347"/>
    <mergeCell ref="H1347:I1347"/>
    <mergeCell ref="J1347:K1347"/>
    <mergeCell ref="L1347:M1347"/>
    <mergeCell ref="N1347:O1347"/>
    <mergeCell ref="P1347:Q1347"/>
    <mergeCell ref="O1354:P1354"/>
    <mergeCell ref="Q1354:R1354"/>
    <mergeCell ref="S1354:T1354"/>
    <mergeCell ref="U1354:V1354"/>
    <mergeCell ref="W1354:X1354"/>
    <mergeCell ref="Y1354:Z1354"/>
    <mergeCell ref="R1353:S1353"/>
    <mergeCell ref="T1353:U1353"/>
    <mergeCell ref="V1353:W1353"/>
    <mergeCell ref="X1353:Y1353"/>
    <mergeCell ref="Z1353:AA1353"/>
    <mergeCell ref="E1354:F1354"/>
    <mergeCell ref="G1354:H1354"/>
    <mergeCell ref="I1354:J1354"/>
    <mergeCell ref="K1354:L1354"/>
    <mergeCell ref="M1354:N1354"/>
    <mergeCell ref="F1353:G1353"/>
    <mergeCell ref="H1353:I1353"/>
    <mergeCell ref="J1353:K1353"/>
    <mergeCell ref="L1353:M1353"/>
    <mergeCell ref="N1353:O1353"/>
    <mergeCell ref="P1353:Q1353"/>
    <mergeCell ref="O1352:P1352"/>
    <mergeCell ref="Q1352:R1352"/>
    <mergeCell ref="S1352:T1352"/>
    <mergeCell ref="U1352:V1352"/>
    <mergeCell ref="W1352:X1352"/>
    <mergeCell ref="Y1352:Z1352"/>
    <mergeCell ref="R1351:S1351"/>
    <mergeCell ref="T1351:U1351"/>
    <mergeCell ref="V1351:W1351"/>
    <mergeCell ref="X1351:Y1351"/>
    <mergeCell ref="Z1351:AA1351"/>
    <mergeCell ref="E1352:F1352"/>
    <mergeCell ref="G1352:H1352"/>
    <mergeCell ref="I1352:J1352"/>
    <mergeCell ref="K1352:L1352"/>
    <mergeCell ref="M1352:N1352"/>
    <mergeCell ref="F1351:G1351"/>
    <mergeCell ref="H1351:I1351"/>
    <mergeCell ref="J1351:K1351"/>
    <mergeCell ref="L1351:M1351"/>
    <mergeCell ref="N1351:O1351"/>
    <mergeCell ref="P1351:Q1351"/>
    <mergeCell ref="O1358:P1358"/>
    <mergeCell ref="Q1358:R1358"/>
    <mergeCell ref="S1358:T1358"/>
    <mergeCell ref="U1358:V1358"/>
    <mergeCell ref="W1358:X1358"/>
    <mergeCell ref="Y1358:Z1358"/>
    <mergeCell ref="R1357:S1357"/>
    <mergeCell ref="T1357:U1357"/>
    <mergeCell ref="V1357:W1357"/>
    <mergeCell ref="X1357:Y1357"/>
    <mergeCell ref="Z1357:AA1357"/>
    <mergeCell ref="E1358:F1358"/>
    <mergeCell ref="G1358:H1358"/>
    <mergeCell ref="I1358:J1358"/>
    <mergeCell ref="K1358:L1358"/>
    <mergeCell ref="M1358:N1358"/>
    <mergeCell ref="F1357:G1357"/>
    <mergeCell ref="H1357:I1357"/>
    <mergeCell ref="J1357:K1357"/>
    <mergeCell ref="L1357:M1357"/>
    <mergeCell ref="N1357:O1357"/>
    <mergeCell ref="P1357:Q1357"/>
    <mergeCell ref="O1356:P1356"/>
    <mergeCell ref="Q1356:R1356"/>
    <mergeCell ref="S1356:T1356"/>
    <mergeCell ref="U1356:V1356"/>
    <mergeCell ref="W1356:X1356"/>
    <mergeCell ref="Y1356:Z1356"/>
    <mergeCell ref="R1355:S1355"/>
    <mergeCell ref="T1355:U1355"/>
    <mergeCell ref="V1355:W1355"/>
    <mergeCell ref="X1355:Y1355"/>
    <mergeCell ref="Z1355:AA1355"/>
    <mergeCell ref="E1356:F1356"/>
    <mergeCell ref="G1356:H1356"/>
    <mergeCell ref="I1356:J1356"/>
    <mergeCell ref="K1356:L1356"/>
    <mergeCell ref="M1356:N1356"/>
    <mergeCell ref="F1355:G1355"/>
    <mergeCell ref="H1355:I1355"/>
    <mergeCell ref="J1355:K1355"/>
    <mergeCell ref="L1355:M1355"/>
    <mergeCell ref="N1355:O1355"/>
    <mergeCell ref="P1355:Q1355"/>
    <mergeCell ref="O1362:P1362"/>
    <mergeCell ref="Q1362:R1362"/>
    <mergeCell ref="S1362:T1362"/>
    <mergeCell ref="U1362:V1362"/>
    <mergeCell ref="W1362:X1362"/>
    <mergeCell ref="Y1362:Z1362"/>
    <mergeCell ref="R1361:S1361"/>
    <mergeCell ref="T1361:U1361"/>
    <mergeCell ref="V1361:W1361"/>
    <mergeCell ref="X1361:Y1361"/>
    <mergeCell ref="Z1361:AA1361"/>
    <mergeCell ref="E1362:F1362"/>
    <mergeCell ref="G1362:H1362"/>
    <mergeCell ref="I1362:J1362"/>
    <mergeCell ref="K1362:L1362"/>
    <mergeCell ref="M1362:N1362"/>
    <mergeCell ref="F1361:G1361"/>
    <mergeCell ref="H1361:I1361"/>
    <mergeCell ref="J1361:K1361"/>
    <mergeCell ref="L1361:M1361"/>
    <mergeCell ref="N1361:O1361"/>
    <mergeCell ref="P1361:Q1361"/>
    <mergeCell ref="O1360:P1360"/>
    <mergeCell ref="Q1360:R1360"/>
    <mergeCell ref="S1360:T1360"/>
    <mergeCell ref="U1360:V1360"/>
    <mergeCell ref="W1360:X1360"/>
    <mergeCell ref="Y1360:Z1360"/>
    <mergeCell ref="R1359:S1359"/>
    <mergeCell ref="T1359:U1359"/>
    <mergeCell ref="V1359:W1359"/>
    <mergeCell ref="X1359:Y1359"/>
    <mergeCell ref="Z1359:AA1359"/>
    <mergeCell ref="E1360:F1360"/>
    <mergeCell ref="G1360:H1360"/>
    <mergeCell ref="I1360:J1360"/>
    <mergeCell ref="K1360:L1360"/>
    <mergeCell ref="M1360:N1360"/>
    <mergeCell ref="F1359:G1359"/>
    <mergeCell ref="H1359:I1359"/>
    <mergeCell ref="J1359:K1359"/>
    <mergeCell ref="L1359:M1359"/>
    <mergeCell ref="N1359:O1359"/>
    <mergeCell ref="P1359:Q1359"/>
    <mergeCell ref="O1366:P1366"/>
    <mergeCell ref="Q1366:R1366"/>
    <mergeCell ref="S1366:T1366"/>
    <mergeCell ref="U1366:V1366"/>
    <mergeCell ref="W1366:X1366"/>
    <mergeCell ref="Y1366:Z1366"/>
    <mergeCell ref="R1365:S1365"/>
    <mergeCell ref="T1365:U1365"/>
    <mergeCell ref="V1365:W1365"/>
    <mergeCell ref="X1365:Y1365"/>
    <mergeCell ref="Z1365:AA1365"/>
    <mergeCell ref="E1366:F1366"/>
    <mergeCell ref="G1366:H1366"/>
    <mergeCell ref="I1366:J1366"/>
    <mergeCell ref="K1366:L1366"/>
    <mergeCell ref="M1366:N1366"/>
    <mergeCell ref="F1365:G1365"/>
    <mergeCell ref="H1365:I1365"/>
    <mergeCell ref="J1365:K1365"/>
    <mergeCell ref="L1365:M1365"/>
    <mergeCell ref="N1365:O1365"/>
    <mergeCell ref="P1365:Q1365"/>
    <mergeCell ref="O1364:P1364"/>
    <mergeCell ref="Q1364:R1364"/>
    <mergeCell ref="S1364:T1364"/>
    <mergeCell ref="U1364:V1364"/>
    <mergeCell ref="W1364:X1364"/>
    <mergeCell ref="Y1364:Z1364"/>
    <mergeCell ref="R1363:S1363"/>
    <mergeCell ref="T1363:U1363"/>
    <mergeCell ref="V1363:W1363"/>
    <mergeCell ref="X1363:Y1363"/>
    <mergeCell ref="Z1363:AA1363"/>
    <mergeCell ref="E1364:F1364"/>
    <mergeCell ref="G1364:H1364"/>
    <mergeCell ref="I1364:J1364"/>
    <mergeCell ref="K1364:L1364"/>
    <mergeCell ref="M1364:N1364"/>
    <mergeCell ref="F1363:G1363"/>
    <mergeCell ref="H1363:I1363"/>
    <mergeCell ref="J1363:K1363"/>
    <mergeCell ref="L1363:M1363"/>
    <mergeCell ref="N1363:O1363"/>
    <mergeCell ref="P1363:Q1363"/>
    <mergeCell ref="O1370:P1370"/>
    <mergeCell ref="Q1370:R1370"/>
    <mergeCell ref="S1370:T1370"/>
    <mergeCell ref="U1370:V1370"/>
    <mergeCell ref="W1370:X1370"/>
    <mergeCell ref="Y1370:Z1370"/>
    <mergeCell ref="R1369:S1369"/>
    <mergeCell ref="T1369:U1369"/>
    <mergeCell ref="V1369:W1369"/>
    <mergeCell ref="X1369:Y1369"/>
    <mergeCell ref="Z1369:AA1369"/>
    <mergeCell ref="E1370:F1370"/>
    <mergeCell ref="G1370:H1370"/>
    <mergeCell ref="I1370:J1370"/>
    <mergeCell ref="K1370:L1370"/>
    <mergeCell ref="M1370:N1370"/>
    <mergeCell ref="F1369:G1369"/>
    <mergeCell ref="H1369:I1369"/>
    <mergeCell ref="J1369:K1369"/>
    <mergeCell ref="L1369:M1369"/>
    <mergeCell ref="N1369:O1369"/>
    <mergeCell ref="P1369:Q1369"/>
    <mergeCell ref="O1368:P1368"/>
    <mergeCell ref="Q1368:R1368"/>
    <mergeCell ref="S1368:T1368"/>
    <mergeCell ref="U1368:V1368"/>
    <mergeCell ref="W1368:X1368"/>
    <mergeCell ref="Y1368:Z1368"/>
    <mergeCell ref="R1367:S1367"/>
    <mergeCell ref="T1367:U1367"/>
    <mergeCell ref="V1367:W1367"/>
    <mergeCell ref="X1367:Y1367"/>
    <mergeCell ref="Z1367:AA1367"/>
    <mergeCell ref="E1368:F1368"/>
    <mergeCell ref="G1368:H1368"/>
    <mergeCell ref="I1368:J1368"/>
    <mergeCell ref="K1368:L1368"/>
    <mergeCell ref="M1368:N1368"/>
    <mergeCell ref="F1367:G1367"/>
    <mergeCell ref="H1367:I1367"/>
    <mergeCell ref="J1367:K1367"/>
    <mergeCell ref="L1367:M1367"/>
    <mergeCell ref="N1367:O1367"/>
    <mergeCell ref="P1367:Q1367"/>
    <mergeCell ref="O1374:P1374"/>
    <mergeCell ref="Q1374:R1374"/>
    <mergeCell ref="S1374:T1374"/>
    <mergeCell ref="U1374:V1374"/>
    <mergeCell ref="W1374:X1374"/>
    <mergeCell ref="Y1374:Z1374"/>
    <mergeCell ref="R1373:S1373"/>
    <mergeCell ref="T1373:U1373"/>
    <mergeCell ref="V1373:W1373"/>
    <mergeCell ref="X1373:Y1373"/>
    <mergeCell ref="Z1373:AA1373"/>
    <mergeCell ref="E1374:F1374"/>
    <mergeCell ref="G1374:H1374"/>
    <mergeCell ref="I1374:J1374"/>
    <mergeCell ref="K1374:L1374"/>
    <mergeCell ref="M1374:N1374"/>
    <mergeCell ref="F1373:G1373"/>
    <mergeCell ref="H1373:I1373"/>
    <mergeCell ref="J1373:K1373"/>
    <mergeCell ref="L1373:M1373"/>
    <mergeCell ref="N1373:O1373"/>
    <mergeCell ref="P1373:Q1373"/>
    <mergeCell ref="O1372:P1372"/>
    <mergeCell ref="Q1372:R1372"/>
    <mergeCell ref="S1372:T1372"/>
    <mergeCell ref="U1372:V1372"/>
    <mergeCell ref="W1372:X1372"/>
    <mergeCell ref="Y1372:Z1372"/>
    <mergeCell ref="R1371:S1371"/>
    <mergeCell ref="T1371:U1371"/>
    <mergeCell ref="V1371:W1371"/>
    <mergeCell ref="X1371:Y1371"/>
    <mergeCell ref="Z1371:AA1371"/>
    <mergeCell ref="E1372:F1372"/>
    <mergeCell ref="G1372:H1372"/>
    <mergeCell ref="I1372:J1372"/>
    <mergeCell ref="K1372:L1372"/>
    <mergeCell ref="M1372:N1372"/>
    <mergeCell ref="F1371:G1371"/>
    <mergeCell ref="H1371:I1371"/>
    <mergeCell ref="J1371:K1371"/>
    <mergeCell ref="L1371:M1371"/>
    <mergeCell ref="N1371:O1371"/>
    <mergeCell ref="P1371:Q1371"/>
    <mergeCell ref="O1378:P1378"/>
    <mergeCell ref="Q1378:R1378"/>
    <mergeCell ref="S1378:T1378"/>
    <mergeCell ref="U1378:V1378"/>
    <mergeCell ref="W1378:X1378"/>
    <mergeCell ref="Y1378:Z1378"/>
    <mergeCell ref="R1377:S1377"/>
    <mergeCell ref="T1377:U1377"/>
    <mergeCell ref="V1377:W1377"/>
    <mergeCell ref="X1377:Y1377"/>
    <mergeCell ref="Z1377:AA1377"/>
    <mergeCell ref="E1378:F1378"/>
    <mergeCell ref="G1378:H1378"/>
    <mergeCell ref="I1378:J1378"/>
    <mergeCell ref="K1378:L1378"/>
    <mergeCell ref="M1378:N1378"/>
    <mergeCell ref="F1377:G1377"/>
    <mergeCell ref="H1377:I1377"/>
    <mergeCell ref="J1377:K1377"/>
    <mergeCell ref="L1377:M1377"/>
    <mergeCell ref="N1377:O1377"/>
    <mergeCell ref="P1377:Q1377"/>
    <mergeCell ref="O1376:P1376"/>
    <mergeCell ref="Q1376:R1376"/>
    <mergeCell ref="S1376:T1376"/>
    <mergeCell ref="U1376:V1376"/>
    <mergeCell ref="W1376:X1376"/>
    <mergeCell ref="Y1376:Z1376"/>
    <mergeCell ref="R1375:S1375"/>
    <mergeCell ref="T1375:U1375"/>
    <mergeCell ref="V1375:W1375"/>
    <mergeCell ref="X1375:Y1375"/>
    <mergeCell ref="Z1375:AA1375"/>
    <mergeCell ref="E1376:F1376"/>
    <mergeCell ref="G1376:H1376"/>
    <mergeCell ref="I1376:J1376"/>
    <mergeCell ref="K1376:L1376"/>
    <mergeCell ref="M1376:N1376"/>
    <mergeCell ref="F1375:G1375"/>
    <mergeCell ref="H1375:I1375"/>
    <mergeCell ref="J1375:K1375"/>
    <mergeCell ref="L1375:M1375"/>
    <mergeCell ref="N1375:O1375"/>
    <mergeCell ref="P1375:Q1375"/>
    <mergeCell ref="O1382:P1382"/>
    <mergeCell ref="Q1382:R1382"/>
    <mergeCell ref="S1382:T1382"/>
    <mergeCell ref="U1382:V1382"/>
    <mergeCell ref="W1382:X1382"/>
    <mergeCell ref="Y1382:Z1382"/>
    <mergeCell ref="R1381:S1381"/>
    <mergeCell ref="T1381:U1381"/>
    <mergeCell ref="V1381:W1381"/>
    <mergeCell ref="X1381:Y1381"/>
    <mergeCell ref="Z1381:AA1381"/>
    <mergeCell ref="E1382:F1382"/>
    <mergeCell ref="G1382:H1382"/>
    <mergeCell ref="I1382:J1382"/>
    <mergeCell ref="K1382:L1382"/>
    <mergeCell ref="M1382:N1382"/>
    <mergeCell ref="F1381:G1381"/>
    <mergeCell ref="H1381:I1381"/>
    <mergeCell ref="J1381:K1381"/>
    <mergeCell ref="L1381:M1381"/>
    <mergeCell ref="N1381:O1381"/>
    <mergeCell ref="P1381:Q1381"/>
    <mergeCell ref="O1380:P1380"/>
    <mergeCell ref="Q1380:R1380"/>
    <mergeCell ref="S1380:T1380"/>
    <mergeCell ref="U1380:V1380"/>
    <mergeCell ref="W1380:X1380"/>
    <mergeCell ref="Y1380:Z1380"/>
    <mergeCell ref="R1379:S1379"/>
    <mergeCell ref="T1379:U1379"/>
    <mergeCell ref="V1379:W1379"/>
    <mergeCell ref="X1379:Y1379"/>
    <mergeCell ref="Z1379:AA1379"/>
    <mergeCell ref="E1380:F1380"/>
    <mergeCell ref="G1380:H1380"/>
    <mergeCell ref="I1380:J1380"/>
    <mergeCell ref="K1380:L1380"/>
    <mergeCell ref="M1380:N1380"/>
    <mergeCell ref="F1379:G1379"/>
    <mergeCell ref="H1379:I1379"/>
    <mergeCell ref="J1379:K1379"/>
    <mergeCell ref="L1379:M1379"/>
    <mergeCell ref="N1379:O1379"/>
    <mergeCell ref="P1379:Q1379"/>
    <mergeCell ref="O1386:P1386"/>
    <mergeCell ref="Q1386:R1386"/>
    <mergeCell ref="S1386:T1386"/>
    <mergeCell ref="U1386:V1386"/>
    <mergeCell ref="W1386:X1386"/>
    <mergeCell ref="Y1386:Z1386"/>
    <mergeCell ref="R1385:S1385"/>
    <mergeCell ref="T1385:U1385"/>
    <mergeCell ref="V1385:W1385"/>
    <mergeCell ref="X1385:Y1385"/>
    <mergeCell ref="Z1385:AA1385"/>
    <mergeCell ref="E1386:F1386"/>
    <mergeCell ref="G1386:H1386"/>
    <mergeCell ref="I1386:J1386"/>
    <mergeCell ref="K1386:L1386"/>
    <mergeCell ref="M1386:N1386"/>
    <mergeCell ref="F1385:G1385"/>
    <mergeCell ref="H1385:I1385"/>
    <mergeCell ref="J1385:K1385"/>
    <mergeCell ref="L1385:M1385"/>
    <mergeCell ref="N1385:O1385"/>
    <mergeCell ref="P1385:Q1385"/>
    <mergeCell ref="O1384:P1384"/>
    <mergeCell ref="Q1384:R1384"/>
    <mergeCell ref="S1384:T1384"/>
    <mergeCell ref="U1384:V1384"/>
    <mergeCell ref="W1384:X1384"/>
    <mergeCell ref="Y1384:Z1384"/>
    <mergeCell ref="R1383:S1383"/>
    <mergeCell ref="T1383:U1383"/>
    <mergeCell ref="V1383:W1383"/>
    <mergeCell ref="X1383:Y1383"/>
    <mergeCell ref="Z1383:AA1383"/>
    <mergeCell ref="E1384:F1384"/>
    <mergeCell ref="G1384:H1384"/>
    <mergeCell ref="I1384:J1384"/>
    <mergeCell ref="K1384:L1384"/>
    <mergeCell ref="M1384:N1384"/>
    <mergeCell ref="F1383:G1383"/>
    <mergeCell ref="H1383:I1383"/>
    <mergeCell ref="J1383:K1383"/>
    <mergeCell ref="L1383:M1383"/>
    <mergeCell ref="N1383:O1383"/>
    <mergeCell ref="P1383:Q1383"/>
    <mergeCell ref="O1390:P1390"/>
    <mergeCell ref="Q1390:R1390"/>
    <mergeCell ref="S1390:T1390"/>
    <mergeCell ref="U1390:V1390"/>
    <mergeCell ref="W1390:X1390"/>
    <mergeCell ref="Y1390:Z1390"/>
    <mergeCell ref="R1389:S1389"/>
    <mergeCell ref="T1389:U1389"/>
    <mergeCell ref="V1389:W1389"/>
    <mergeCell ref="X1389:Y1389"/>
    <mergeCell ref="Z1389:AA1389"/>
    <mergeCell ref="E1390:F1390"/>
    <mergeCell ref="G1390:H1390"/>
    <mergeCell ref="I1390:J1390"/>
    <mergeCell ref="K1390:L1390"/>
    <mergeCell ref="M1390:N1390"/>
    <mergeCell ref="F1389:G1389"/>
    <mergeCell ref="H1389:I1389"/>
    <mergeCell ref="J1389:K1389"/>
    <mergeCell ref="L1389:M1389"/>
    <mergeCell ref="N1389:O1389"/>
    <mergeCell ref="P1389:Q1389"/>
    <mergeCell ref="O1388:P1388"/>
    <mergeCell ref="Q1388:R1388"/>
    <mergeCell ref="S1388:T1388"/>
    <mergeCell ref="U1388:V1388"/>
    <mergeCell ref="W1388:X1388"/>
    <mergeCell ref="Y1388:Z1388"/>
    <mergeCell ref="R1387:S1387"/>
    <mergeCell ref="T1387:U1387"/>
    <mergeCell ref="V1387:W1387"/>
    <mergeCell ref="X1387:Y1387"/>
    <mergeCell ref="Z1387:AA1387"/>
    <mergeCell ref="E1388:F1388"/>
    <mergeCell ref="G1388:H1388"/>
    <mergeCell ref="I1388:J1388"/>
    <mergeCell ref="K1388:L1388"/>
    <mergeCell ref="M1388:N1388"/>
    <mergeCell ref="F1387:G1387"/>
    <mergeCell ref="H1387:I1387"/>
    <mergeCell ref="J1387:K1387"/>
    <mergeCell ref="L1387:M1387"/>
    <mergeCell ref="N1387:O1387"/>
    <mergeCell ref="P1387:Q1387"/>
    <mergeCell ref="O1394:P1394"/>
    <mergeCell ref="Q1394:R1394"/>
    <mergeCell ref="S1394:T1394"/>
    <mergeCell ref="U1394:V1394"/>
    <mergeCell ref="W1394:X1394"/>
    <mergeCell ref="Y1394:Z1394"/>
    <mergeCell ref="R1393:S1393"/>
    <mergeCell ref="T1393:U1393"/>
    <mergeCell ref="V1393:W1393"/>
    <mergeCell ref="X1393:Y1393"/>
    <mergeCell ref="Z1393:AA1393"/>
    <mergeCell ref="E1394:F1394"/>
    <mergeCell ref="G1394:H1394"/>
    <mergeCell ref="I1394:J1394"/>
    <mergeCell ref="K1394:L1394"/>
    <mergeCell ref="M1394:N1394"/>
    <mergeCell ref="F1393:G1393"/>
    <mergeCell ref="H1393:I1393"/>
    <mergeCell ref="J1393:K1393"/>
    <mergeCell ref="L1393:M1393"/>
    <mergeCell ref="N1393:O1393"/>
    <mergeCell ref="P1393:Q1393"/>
    <mergeCell ref="O1392:P1392"/>
    <mergeCell ref="Q1392:R1392"/>
    <mergeCell ref="S1392:T1392"/>
    <mergeCell ref="U1392:V1392"/>
    <mergeCell ref="W1392:X1392"/>
    <mergeCell ref="Y1392:Z1392"/>
    <mergeCell ref="R1391:S1391"/>
    <mergeCell ref="T1391:U1391"/>
    <mergeCell ref="V1391:W1391"/>
    <mergeCell ref="X1391:Y1391"/>
    <mergeCell ref="Z1391:AA1391"/>
    <mergeCell ref="E1392:F1392"/>
    <mergeCell ref="G1392:H1392"/>
    <mergeCell ref="I1392:J1392"/>
    <mergeCell ref="K1392:L1392"/>
    <mergeCell ref="M1392:N1392"/>
    <mergeCell ref="F1391:G1391"/>
    <mergeCell ref="H1391:I1391"/>
    <mergeCell ref="J1391:K1391"/>
    <mergeCell ref="L1391:M1391"/>
    <mergeCell ref="N1391:O1391"/>
    <mergeCell ref="P1391:Q1391"/>
    <mergeCell ref="O1398:P1398"/>
    <mergeCell ref="Q1398:R1398"/>
    <mergeCell ref="S1398:T1398"/>
    <mergeCell ref="U1398:V1398"/>
    <mergeCell ref="W1398:X1398"/>
    <mergeCell ref="Y1398:Z1398"/>
    <mergeCell ref="R1397:S1397"/>
    <mergeCell ref="T1397:U1397"/>
    <mergeCell ref="V1397:W1397"/>
    <mergeCell ref="X1397:Y1397"/>
    <mergeCell ref="Z1397:AA1397"/>
    <mergeCell ref="E1398:F1398"/>
    <mergeCell ref="G1398:H1398"/>
    <mergeCell ref="I1398:J1398"/>
    <mergeCell ref="K1398:L1398"/>
    <mergeCell ref="M1398:N1398"/>
    <mergeCell ref="F1397:G1397"/>
    <mergeCell ref="H1397:I1397"/>
    <mergeCell ref="J1397:K1397"/>
    <mergeCell ref="L1397:M1397"/>
    <mergeCell ref="N1397:O1397"/>
    <mergeCell ref="P1397:Q1397"/>
    <mergeCell ref="O1396:P1396"/>
    <mergeCell ref="Q1396:R1396"/>
    <mergeCell ref="S1396:T1396"/>
    <mergeCell ref="U1396:V1396"/>
    <mergeCell ref="W1396:X1396"/>
    <mergeCell ref="Y1396:Z1396"/>
    <mergeCell ref="R1395:S1395"/>
    <mergeCell ref="T1395:U1395"/>
    <mergeCell ref="V1395:W1395"/>
    <mergeCell ref="X1395:Y1395"/>
    <mergeCell ref="Z1395:AA1395"/>
    <mergeCell ref="E1396:F1396"/>
    <mergeCell ref="G1396:H1396"/>
    <mergeCell ref="I1396:J1396"/>
    <mergeCell ref="K1396:L1396"/>
    <mergeCell ref="M1396:N1396"/>
    <mergeCell ref="F1395:G1395"/>
    <mergeCell ref="H1395:I1395"/>
    <mergeCell ref="J1395:K1395"/>
    <mergeCell ref="L1395:M1395"/>
    <mergeCell ref="N1395:O1395"/>
    <mergeCell ref="P1395:Q1395"/>
    <mergeCell ref="O1402:P1402"/>
    <mergeCell ref="Q1402:R1402"/>
    <mergeCell ref="S1402:T1402"/>
    <mergeCell ref="U1402:V1402"/>
    <mergeCell ref="W1402:X1402"/>
    <mergeCell ref="Y1402:Z1402"/>
    <mergeCell ref="R1401:S1401"/>
    <mergeCell ref="T1401:U1401"/>
    <mergeCell ref="V1401:W1401"/>
    <mergeCell ref="X1401:Y1401"/>
    <mergeCell ref="Z1401:AA1401"/>
    <mergeCell ref="E1402:F1402"/>
    <mergeCell ref="G1402:H1402"/>
    <mergeCell ref="I1402:J1402"/>
    <mergeCell ref="K1402:L1402"/>
    <mergeCell ref="M1402:N1402"/>
    <mergeCell ref="F1401:G1401"/>
    <mergeCell ref="H1401:I1401"/>
    <mergeCell ref="J1401:K1401"/>
    <mergeCell ref="L1401:M1401"/>
    <mergeCell ref="N1401:O1401"/>
    <mergeCell ref="P1401:Q1401"/>
    <mergeCell ref="O1400:P1400"/>
    <mergeCell ref="Q1400:R1400"/>
    <mergeCell ref="S1400:T1400"/>
    <mergeCell ref="U1400:V1400"/>
    <mergeCell ref="W1400:X1400"/>
    <mergeCell ref="Y1400:Z1400"/>
    <mergeCell ref="R1399:S1399"/>
    <mergeCell ref="T1399:U1399"/>
    <mergeCell ref="V1399:W1399"/>
    <mergeCell ref="X1399:Y1399"/>
    <mergeCell ref="Z1399:AA1399"/>
    <mergeCell ref="E1400:F1400"/>
    <mergeCell ref="G1400:H1400"/>
    <mergeCell ref="I1400:J1400"/>
    <mergeCell ref="K1400:L1400"/>
    <mergeCell ref="M1400:N1400"/>
    <mergeCell ref="F1399:G1399"/>
    <mergeCell ref="H1399:I1399"/>
    <mergeCell ref="J1399:K1399"/>
    <mergeCell ref="L1399:M1399"/>
    <mergeCell ref="N1399:O1399"/>
    <mergeCell ref="P1399:Q1399"/>
    <mergeCell ref="O1406:P1406"/>
    <mergeCell ref="Q1406:R1406"/>
    <mergeCell ref="S1406:T1406"/>
    <mergeCell ref="U1406:V1406"/>
    <mergeCell ref="W1406:X1406"/>
    <mergeCell ref="Y1406:Z1406"/>
    <mergeCell ref="R1405:S1405"/>
    <mergeCell ref="T1405:U1405"/>
    <mergeCell ref="V1405:W1405"/>
    <mergeCell ref="X1405:Y1405"/>
    <mergeCell ref="Z1405:AA1405"/>
    <mergeCell ref="E1406:F1406"/>
    <mergeCell ref="G1406:H1406"/>
    <mergeCell ref="I1406:J1406"/>
    <mergeCell ref="K1406:L1406"/>
    <mergeCell ref="M1406:N1406"/>
    <mergeCell ref="F1405:G1405"/>
    <mergeCell ref="H1405:I1405"/>
    <mergeCell ref="J1405:K1405"/>
    <mergeCell ref="L1405:M1405"/>
    <mergeCell ref="N1405:O1405"/>
    <mergeCell ref="P1405:Q1405"/>
    <mergeCell ref="O1404:P1404"/>
    <mergeCell ref="Q1404:R1404"/>
    <mergeCell ref="S1404:T1404"/>
    <mergeCell ref="U1404:V1404"/>
    <mergeCell ref="W1404:X1404"/>
    <mergeCell ref="Y1404:Z1404"/>
    <mergeCell ref="R1403:S1403"/>
    <mergeCell ref="T1403:U1403"/>
    <mergeCell ref="V1403:W1403"/>
    <mergeCell ref="X1403:Y1403"/>
    <mergeCell ref="Z1403:AA1403"/>
    <mergeCell ref="E1404:F1404"/>
    <mergeCell ref="G1404:H1404"/>
    <mergeCell ref="I1404:J1404"/>
    <mergeCell ref="K1404:L1404"/>
    <mergeCell ref="M1404:N1404"/>
    <mergeCell ref="F1403:G1403"/>
    <mergeCell ref="H1403:I1403"/>
    <mergeCell ref="J1403:K1403"/>
    <mergeCell ref="L1403:M1403"/>
    <mergeCell ref="N1403:O1403"/>
    <mergeCell ref="P1403:Q1403"/>
    <mergeCell ref="O1410:P1410"/>
    <mergeCell ref="Q1410:R1410"/>
    <mergeCell ref="S1410:T1410"/>
    <mergeCell ref="U1410:V1410"/>
    <mergeCell ref="W1410:X1410"/>
    <mergeCell ref="Y1410:Z1410"/>
    <mergeCell ref="R1409:S1409"/>
    <mergeCell ref="T1409:U1409"/>
    <mergeCell ref="V1409:W1409"/>
    <mergeCell ref="X1409:Y1409"/>
    <mergeCell ref="Z1409:AA1409"/>
    <mergeCell ref="E1410:F1410"/>
    <mergeCell ref="G1410:H1410"/>
    <mergeCell ref="I1410:J1410"/>
    <mergeCell ref="K1410:L1410"/>
    <mergeCell ref="M1410:N1410"/>
    <mergeCell ref="F1409:G1409"/>
    <mergeCell ref="H1409:I1409"/>
    <mergeCell ref="J1409:K1409"/>
    <mergeCell ref="L1409:M1409"/>
    <mergeCell ref="N1409:O1409"/>
    <mergeCell ref="P1409:Q1409"/>
    <mergeCell ref="O1408:P1408"/>
    <mergeCell ref="Q1408:R1408"/>
    <mergeCell ref="S1408:T1408"/>
    <mergeCell ref="U1408:V1408"/>
    <mergeCell ref="W1408:X1408"/>
    <mergeCell ref="Y1408:Z1408"/>
    <mergeCell ref="R1407:S1407"/>
    <mergeCell ref="T1407:U1407"/>
    <mergeCell ref="V1407:W1407"/>
    <mergeCell ref="X1407:Y1407"/>
    <mergeCell ref="Z1407:AA1407"/>
    <mergeCell ref="E1408:F1408"/>
    <mergeCell ref="G1408:H1408"/>
    <mergeCell ref="I1408:J1408"/>
    <mergeCell ref="K1408:L1408"/>
    <mergeCell ref="M1408:N1408"/>
    <mergeCell ref="F1407:G1407"/>
    <mergeCell ref="H1407:I1407"/>
    <mergeCell ref="J1407:K1407"/>
    <mergeCell ref="L1407:M1407"/>
    <mergeCell ref="N1407:O1407"/>
    <mergeCell ref="P1407:Q1407"/>
    <mergeCell ref="O1414:P1414"/>
    <mergeCell ref="Q1414:R1414"/>
    <mergeCell ref="S1414:T1414"/>
    <mergeCell ref="U1414:V1414"/>
    <mergeCell ref="W1414:X1414"/>
    <mergeCell ref="Y1414:Z1414"/>
    <mergeCell ref="R1413:S1413"/>
    <mergeCell ref="T1413:U1413"/>
    <mergeCell ref="V1413:W1413"/>
    <mergeCell ref="X1413:Y1413"/>
    <mergeCell ref="Z1413:AA1413"/>
    <mergeCell ref="E1414:F1414"/>
    <mergeCell ref="G1414:H1414"/>
    <mergeCell ref="I1414:J1414"/>
    <mergeCell ref="K1414:L1414"/>
    <mergeCell ref="M1414:N1414"/>
    <mergeCell ref="F1413:G1413"/>
    <mergeCell ref="H1413:I1413"/>
    <mergeCell ref="J1413:K1413"/>
    <mergeCell ref="L1413:M1413"/>
    <mergeCell ref="N1413:O1413"/>
    <mergeCell ref="P1413:Q1413"/>
    <mergeCell ref="O1412:P1412"/>
    <mergeCell ref="Q1412:R1412"/>
    <mergeCell ref="S1412:T1412"/>
    <mergeCell ref="U1412:V1412"/>
    <mergeCell ref="W1412:X1412"/>
    <mergeCell ref="Y1412:Z1412"/>
    <mergeCell ref="R1411:S1411"/>
    <mergeCell ref="T1411:U1411"/>
    <mergeCell ref="V1411:W1411"/>
    <mergeCell ref="X1411:Y1411"/>
    <mergeCell ref="Z1411:AA1411"/>
    <mergeCell ref="E1412:F1412"/>
    <mergeCell ref="G1412:H1412"/>
    <mergeCell ref="I1412:J1412"/>
    <mergeCell ref="K1412:L1412"/>
    <mergeCell ref="M1412:N1412"/>
    <mergeCell ref="F1411:G1411"/>
    <mergeCell ref="H1411:I1411"/>
    <mergeCell ref="J1411:K1411"/>
    <mergeCell ref="L1411:M1411"/>
    <mergeCell ref="N1411:O1411"/>
    <mergeCell ref="P1411:Q1411"/>
    <mergeCell ref="O1418:P1418"/>
    <mergeCell ref="Q1418:R1418"/>
    <mergeCell ref="S1418:T1418"/>
    <mergeCell ref="U1418:V1418"/>
    <mergeCell ref="W1418:X1418"/>
    <mergeCell ref="Y1418:Z1418"/>
    <mergeCell ref="R1417:S1417"/>
    <mergeCell ref="T1417:U1417"/>
    <mergeCell ref="V1417:W1417"/>
    <mergeCell ref="X1417:Y1417"/>
    <mergeCell ref="Z1417:AA1417"/>
    <mergeCell ref="E1418:F1418"/>
    <mergeCell ref="G1418:H1418"/>
    <mergeCell ref="I1418:J1418"/>
    <mergeCell ref="K1418:L1418"/>
    <mergeCell ref="M1418:N1418"/>
    <mergeCell ref="F1417:G1417"/>
    <mergeCell ref="H1417:I1417"/>
    <mergeCell ref="J1417:K1417"/>
    <mergeCell ref="L1417:M1417"/>
    <mergeCell ref="N1417:O1417"/>
    <mergeCell ref="P1417:Q1417"/>
    <mergeCell ref="O1416:P1416"/>
    <mergeCell ref="Q1416:R1416"/>
    <mergeCell ref="S1416:T1416"/>
    <mergeCell ref="U1416:V1416"/>
    <mergeCell ref="W1416:X1416"/>
    <mergeCell ref="Y1416:Z1416"/>
    <mergeCell ref="R1415:S1415"/>
    <mergeCell ref="T1415:U1415"/>
    <mergeCell ref="V1415:W1415"/>
    <mergeCell ref="X1415:Y1415"/>
    <mergeCell ref="Z1415:AA1415"/>
    <mergeCell ref="E1416:F1416"/>
    <mergeCell ref="G1416:H1416"/>
    <mergeCell ref="I1416:J1416"/>
    <mergeCell ref="K1416:L1416"/>
    <mergeCell ref="M1416:N1416"/>
    <mergeCell ref="F1415:G1415"/>
    <mergeCell ref="H1415:I1415"/>
    <mergeCell ref="J1415:K1415"/>
    <mergeCell ref="L1415:M1415"/>
    <mergeCell ref="N1415:O1415"/>
    <mergeCell ref="P1415:Q1415"/>
    <mergeCell ref="O1422:P1422"/>
    <mergeCell ref="Q1422:R1422"/>
    <mergeCell ref="S1422:T1422"/>
    <mergeCell ref="U1422:V1422"/>
    <mergeCell ref="W1422:X1422"/>
    <mergeCell ref="Y1422:Z1422"/>
    <mergeCell ref="R1421:S1421"/>
    <mergeCell ref="T1421:U1421"/>
    <mergeCell ref="V1421:W1421"/>
    <mergeCell ref="X1421:Y1421"/>
    <mergeCell ref="Z1421:AA1421"/>
    <mergeCell ref="E1422:F1422"/>
    <mergeCell ref="G1422:H1422"/>
    <mergeCell ref="I1422:J1422"/>
    <mergeCell ref="K1422:L1422"/>
    <mergeCell ref="M1422:N1422"/>
    <mergeCell ref="F1421:G1421"/>
    <mergeCell ref="H1421:I1421"/>
    <mergeCell ref="J1421:K1421"/>
    <mergeCell ref="L1421:M1421"/>
    <mergeCell ref="N1421:O1421"/>
    <mergeCell ref="P1421:Q1421"/>
    <mergeCell ref="O1420:P1420"/>
    <mergeCell ref="Q1420:R1420"/>
    <mergeCell ref="S1420:T1420"/>
    <mergeCell ref="U1420:V1420"/>
    <mergeCell ref="W1420:X1420"/>
    <mergeCell ref="Y1420:Z1420"/>
    <mergeCell ref="R1419:S1419"/>
    <mergeCell ref="T1419:U1419"/>
    <mergeCell ref="V1419:W1419"/>
    <mergeCell ref="X1419:Y1419"/>
    <mergeCell ref="Z1419:AA1419"/>
    <mergeCell ref="E1420:F1420"/>
    <mergeCell ref="G1420:H1420"/>
    <mergeCell ref="I1420:J1420"/>
    <mergeCell ref="K1420:L1420"/>
    <mergeCell ref="M1420:N1420"/>
    <mergeCell ref="F1419:G1419"/>
    <mergeCell ref="H1419:I1419"/>
    <mergeCell ref="J1419:K1419"/>
    <mergeCell ref="L1419:M1419"/>
    <mergeCell ref="N1419:O1419"/>
    <mergeCell ref="P1419:Q1419"/>
    <mergeCell ref="O1426:P1426"/>
    <mergeCell ref="Q1426:R1426"/>
    <mergeCell ref="S1426:T1426"/>
    <mergeCell ref="U1426:V1426"/>
    <mergeCell ref="W1426:X1426"/>
    <mergeCell ref="Y1426:Z1426"/>
    <mergeCell ref="R1425:S1425"/>
    <mergeCell ref="T1425:U1425"/>
    <mergeCell ref="V1425:W1425"/>
    <mergeCell ref="X1425:Y1425"/>
    <mergeCell ref="Z1425:AA1425"/>
    <mergeCell ref="E1426:F1426"/>
    <mergeCell ref="G1426:H1426"/>
    <mergeCell ref="I1426:J1426"/>
    <mergeCell ref="K1426:L1426"/>
    <mergeCell ref="M1426:N1426"/>
    <mergeCell ref="F1425:G1425"/>
    <mergeCell ref="H1425:I1425"/>
    <mergeCell ref="J1425:K1425"/>
    <mergeCell ref="L1425:M1425"/>
    <mergeCell ref="N1425:O1425"/>
    <mergeCell ref="P1425:Q1425"/>
    <mergeCell ref="O1424:P1424"/>
    <mergeCell ref="Q1424:R1424"/>
    <mergeCell ref="S1424:T1424"/>
    <mergeCell ref="U1424:V1424"/>
    <mergeCell ref="W1424:X1424"/>
    <mergeCell ref="Y1424:Z1424"/>
    <mergeCell ref="R1423:S1423"/>
    <mergeCell ref="T1423:U1423"/>
    <mergeCell ref="V1423:W1423"/>
    <mergeCell ref="X1423:Y1423"/>
    <mergeCell ref="Z1423:AA1423"/>
    <mergeCell ref="E1424:F1424"/>
    <mergeCell ref="G1424:H1424"/>
    <mergeCell ref="I1424:J1424"/>
    <mergeCell ref="K1424:L1424"/>
    <mergeCell ref="M1424:N1424"/>
    <mergeCell ref="F1423:G1423"/>
    <mergeCell ref="H1423:I1423"/>
    <mergeCell ref="J1423:K1423"/>
    <mergeCell ref="L1423:M1423"/>
    <mergeCell ref="N1423:O1423"/>
    <mergeCell ref="P1423:Q1423"/>
    <mergeCell ref="O1430:P1430"/>
    <mergeCell ref="Q1430:R1430"/>
    <mergeCell ref="S1430:T1430"/>
    <mergeCell ref="U1430:V1430"/>
    <mergeCell ref="W1430:X1430"/>
    <mergeCell ref="Y1430:Z1430"/>
    <mergeCell ref="R1429:S1429"/>
    <mergeCell ref="T1429:U1429"/>
    <mergeCell ref="V1429:W1429"/>
    <mergeCell ref="X1429:Y1429"/>
    <mergeCell ref="Z1429:AA1429"/>
    <mergeCell ref="E1430:F1430"/>
    <mergeCell ref="G1430:H1430"/>
    <mergeCell ref="I1430:J1430"/>
    <mergeCell ref="K1430:L1430"/>
    <mergeCell ref="M1430:N1430"/>
    <mergeCell ref="F1429:G1429"/>
    <mergeCell ref="H1429:I1429"/>
    <mergeCell ref="J1429:K1429"/>
    <mergeCell ref="L1429:M1429"/>
    <mergeCell ref="N1429:O1429"/>
    <mergeCell ref="P1429:Q1429"/>
    <mergeCell ref="O1428:P1428"/>
    <mergeCell ref="Q1428:R1428"/>
    <mergeCell ref="S1428:T1428"/>
    <mergeCell ref="U1428:V1428"/>
    <mergeCell ref="W1428:X1428"/>
    <mergeCell ref="Y1428:Z1428"/>
    <mergeCell ref="R1427:S1427"/>
    <mergeCell ref="T1427:U1427"/>
    <mergeCell ref="V1427:W1427"/>
    <mergeCell ref="X1427:Y1427"/>
    <mergeCell ref="Z1427:AA1427"/>
    <mergeCell ref="E1428:F1428"/>
    <mergeCell ref="G1428:H1428"/>
    <mergeCell ref="I1428:J1428"/>
    <mergeCell ref="K1428:L1428"/>
    <mergeCell ref="M1428:N1428"/>
    <mergeCell ref="F1427:G1427"/>
    <mergeCell ref="H1427:I1427"/>
    <mergeCell ref="J1427:K1427"/>
    <mergeCell ref="L1427:M1427"/>
    <mergeCell ref="N1427:O1427"/>
    <mergeCell ref="P1427:Q1427"/>
    <mergeCell ref="O1434:P1434"/>
    <mergeCell ref="Q1434:R1434"/>
    <mergeCell ref="S1434:T1434"/>
    <mergeCell ref="U1434:V1434"/>
    <mergeCell ref="W1434:X1434"/>
    <mergeCell ref="Y1434:Z1434"/>
    <mergeCell ref="R1433:S1433"/>
    <mergeCell ref="T1433:U1433"/>
    <mergeCell ref="V1433:W1433"/>
    <mergeCell ref="X1433:Y1433"/>
    <mergeCell ref="Z1433:AA1433"/>
    <mergeCell ref="E1434:F1434"/>
    <mergeCell ref="G1434:H1434"/>
    <mergeCell ref="I1434:J1434"/>
    <mergeCell ref="K1434:L1434"/>
    <mergeCell ref="M1434:N1434"/>
    <mergeCell ref="F1433:G1433"/>
    <mergeCell ref="H1433:I1433"/>
    <mergeCell ref="J1433:K1433"/>
    <mergeCell ref="L1433:M1433"/>
    <mergeCell ref="N1433:O1433"/>
    <mergeCell ref="P1433:Q1433"/>
    <mergeCell ref="O1432:P1432"/>
    <mergeCell ref="Q1432:R1432"/>
    <mergeCell ref="S1432:T1432"/>
    <mergeCell ref="U1432:V1432"/>
    <mergeCell ref="W1432:X1432"/>
    <mergeCell ref="Y1432:Z1432"/>
    <mergeCell ref="R1431:S1431"/>
    <mergeCell ref="T1431:U1431"/>
    <mergeCell ref="V1431:W1431"/>
    <mergeCell ref="X1431:Y1431"/>
    <mergeCell ref="Z1431:AA1431"/>
    <mergeCell ref="E1432:F1432"/>
    <mergeCell ref="G1432:H1432"/>
    <mergeCell ref="I1432:J1432"/>
    <mergeCell ref="K1432:L1432"/>
    <mergeCell ref="M1432:N1432"/>
    <mergeCell ref="F1431:G1431"/>
    <mergeCell ref="H1431:I1431"/>
    <mergeCell ref="J1431:K1431"/>
    <mergeCell ref="L1431:M1431"/>
    <mergeCell ref="N1431:O1431"/>
    <mergeCell ref="P1431:Q1431"/>
    <mergeCell ref="O1438:P1438"/>
    <mergeCell ref="Q1438:R1438"/>
    <mergeCell ref="S1438:T1438"/>
    <mergeCell ref="U1438:V1438"/>
    <mergeCell ref="W1438:X1438"/>
    <mergeCell ref="Y1438:Z1438"/>
    <mergeCell ref="R1437:S1437"/>
    <mergeCell ref="T1437:U1437"/>
    <mergeCell ref="V1437:W1437"/>
    <mergeCell ref="X1437:Y1437"/>
    <mergeCell ref="Z1437:AA1437"/>
    <mergeCell ref="E1438:F1438"/>
    <mergeCell ref="G1438:H1438"/>
    <mergeCell ref="I1438:J1438"/>
    <mergeCell ref="K1438:L1438"/>
    <mergeCell ref="M1438:N1438"/>
    <mergeCell ref="F1437:G1437"/>
    <mergeCell ref="H1437:I1437"/>
    <mergeCell ref="J1437:K1437"/>
    <mergeCell ref="L1437:M1437"/>
    <mergeCell ref="N1437:O1437"/>
    <mergeCell ref="P1437:Q1437"/>
    <mergeCell ref="O1436:P1436"/>
    <mergeCell ref="Q1436:R1436"/>
    <mergeCell ref="S1436:T1436"/>
    <mergeCell ref="U1436:V1436"/>
    <mergeCell ref="W1436:X1436"/>
    <mergeCell ref="Y1436:Z1436"/>
    <mergeCell ref="R1435:S1435"/>
    <mergeCell ref="T1435:U1435"/>
    <mergeCell ref="V1435:W1435"/>
    <mergeCell ref="X1435:Y1435"/>
    <mergeCell ref="Z1435:AA1435"/>
    <mergeCell ref="E1436:F1436"/>
    <mergeCell ref="G1436:H1436"/>
    <mergeCell ref="I1436:J1436"/>
    <mergeCell ref="K1436:L1436"/>
    <mergeCell ref="M1436:N1436"/>
    <mergeCell ref="F1435:G1435"/>
    <mergeCell ref="H1435:I1435"/>
    <mergeCell ref="J1435:K1435"/>
    <mergeCell ref="L1435:M1435"/>
    <mergeCell ref="N1435:O1435"/>
    <mergeCell ref="P1435:Q1435"/>
    <mergeCell ref="O1442:P1442"/>
    <mergeCell ref="Q1442:R1442"/>
    <mergeCell ref="S1442:T1442"/>
    <mergeCell ref="U1442:V1442"/>
    <mergeCell ref="W1442:X1442"/>
    <mergeCell ref="Y1442:Z1442"/>
    <mergeCell ref="R1441:S1441"/>
    <mergeCell ref="T1441:U1441"/>
    <mergeCell ref="V1441:W1441"/>
    <mergeCell ref="X1441:Y1441"/>
    <mergeCell ref="Z1441:AA1441"/>
    <mergeCell ref="E1442:F1442"/>
    <mergeCell ref="G1442:H1442"/>
    <mergeCell ref="I1442:J1442"/>
    <mergeCell ref="K1442:L1442"/>
    <mergeCell ref="M1442:N1442"/>
    <mergeCell ref="F1441:G1441"/>
    <mergeCell ref="H1441:I1441"/>
    <mergeCell ref="J1441:K1441"/>
    <mergeCell ref="L1441:M1441"/>
    <mergeCell ref="N1441:O1441"/>
    <mergeCell ref="P1441:Q1441"/>
    <mergeCell ref="O1440:P1440"/>
    <mergeCell ref="Q1440:R1440"/>
    <mergeCell ref="S1440:T1440"/>
    <mergeCell ref="U1440:V1440"/>
    <mergeCell ref="W1440:X1440"/>
    <mergeCell ref="Y1440:Z1440"/>
    <mergeCell ref="R1439:S1439"/>
    <mergeCell ref="T1439:U1439"/>
    <mergeCell ref="V1439:W1439"/>
    <mergeCell ref="X1439:Y1439"/>
    <mergeCell ref="Z1439:AA1439"/>
    <mergeCell ref="E1440:F1440"/>
    <mergeCell ref="G1440:H1440"/>
    <mergeCell ref="I1440:J1440"/>
    <mergeCell ref="K1440:L1440"/>
    <mergeCell ref="M1440:N1440"/>
    <mergeCell ref="F1439:G1439"/>
    <mergeCell ref="H1439:I1439"/>
    <mergeCell ref="J1439:K1439"/>
    <mergeCell ref="L1439:M1439"/>
    <mergeCell ref="N1439:O1439"/>
    <mergeCell ref="P1439:Q1439"/>
    <mergeCell ref="O1446:P1446"/>
    <mergeCell ref="Q1446:R1446"/>
    <mergeCell ref="S1446:T1446"/>
    <mergeCell ref="U1446:V1446"/>
    <mergeCell ref="W1446:X1446"/>
    <mergeCell ref="Y1446:Z1446"/>
    <mergeCell ref="R1445:S1445"/>
    <mergeCell ref="T1445:U1445"/>
    <mergeCell ref="V1445:W1445"/>
    <mergeCell ref="X1445:Y1445"/>
    <mergeCell ref="Z1445:AA1445"/>
    <mergeCell ref="E1446:F1446"/>
    <mergeCell ref="G1446:H1446"/>
    <mergeCell ref="I1446:J1446"/>
    <mergeCell ref="K1446:L1446"/>
    <mergeCell ref="M1446:N1446"/>
    <mergeCell ref="F1445:G1445"/>
    <mergeCell ref="H1445:I1445"/>
    <mergeCell ref="J1445:K1445"/>
    <mergeCell ref="L1445:M1445"/>
    <mergeCell ref="N1445:O1445"/>
    <mergeCell ref="P1445:Q1445"/>
    <mergeCell ref="O1444:P1444"/>
    <mergeCell ref="Q1444:R1444"/>
    <mergeCell ref="S1444:T1444"/>
    <mergeCell ref="U1444:V1444"/>
    <mergeCell ref="W1444:X1444"/>
    <mergeCell ref="Y1444:Z1444"/>
    <mergeCell ref="R1443:S1443"/>
    <mergeCell ref="T1443:U1443"/>
    <mergeCell ref="V1443:W1443"/>
    <mergeCell ref="X1443:Y1443"/>
    <mergeCell ref="Z1443:AA1443"/>
    <mergeCell ref="E1444:F1444"/>
    <mergeCell ref="G1444:H1444"/>
    <mergeCell ref="I1444:J1444"/>
    <mergeCell ref="K1444:L1444"/>
    <mergeCell ref="M1444:N1444"/>
    <mergeCell ref="F1443:G1443"/>
    <mergeCell ref="H1443:I1443"/>
    <mergeCell ref="J1443:K1443"/>
    <mergeCell ref="L1443:M1443"/>
    <mergeCell ref="N1443:O1443"/>
    <mergeCell ref="P1443:Q1443"/>
    <mergeCell ref="O1450:P1450"/>
    <mergeCell ref="Q1450:R1450"/>
    <mergeCell ref="S1450:T1450"/>
    <mergeCell ref="U1450:V1450"/>
    <mergeCell ref="W1450:X1450"/>
    <mergeCell ref="Y1450:Z1450"/>
    <mergeCell ref="R1449:S1449"/>
    <mergeCell ref="T1449:U1449"/>
    <mergeCell ref="V1449:W1449"/>
    <mergeCell ref="X1449:Y1449"/>
    <mergeCell ref="Z1449:AA1449"/>
    <mergeCell ref="E1450:F1450"/>
    <mergeCell ref="G1450:H1450"/>
    <mergeCell ref="I1450:J1450"/>
    <mergeCell ref="K1450:L1450"/>
    <mergeCell ref="M1450:N1450"/>
    <mergeCell ref="F1449:G1449"/>
    <mergeCell ref="H1449:I1449"/>
    <mergeCell ref="J1449:K1449"/>
    <mergeCell ref="L1449:M1449"/>
    <mergeCell ref="N1449:O1449"/>
    <mergeCell ref="P1449:Q1449"/>
    <mergeCell ref="O1448:P1448"/>
    <mergeCell ref="Q1448:R1448"/>
    <mergeCell ref="S1448:T1448"/>
    <mergeCell ref="U1448:V1448"/>
    <mergeCell ref="W1448:X1448"/>
    <mergeCell ref="Y1448:Z1448"/>
    <mergeCell ref="R1447:S1447"/>
    <mergeCell ref="T1447:U1447"/>
    <mergeCell ref="V1447:W1447"/>
    <mergeCell ref="X1447:Y1447"/>
    <mergeCell ref="Z1447:AA1447"/>
    <mergeCell ref="E1448:F1448"/>
    <mergeCell ref="G1448:H1448"/>
    <mergeCell ref="I1448:J1448"/>
    <mergeCell ref="K1448:L1448"/>
    <mergeCell ref="M1448:N1448"/>
    <mergeCell ref="F1447:G1447"/>
    <mergeCell ref="H1447:I1447"/>
    <mergeCell ref="J1447:K1447"/>
    <mergeCell ref="L1447:M1447"/>
    <mergeCell ref="N1447:O1447"/>
    <mergeCell ref="P1447:Q1447"/>
    <mergeCell ref="O1454:P1454"/>
    <mergeCell ref="Q1454:R1454"/>
    <mergeCell ref="S1454:T1454"/>
    <mergeCell ref="U1454:V1454"/>
    <mergeCell ref="W1454:X1454"/>
    <mergeCell ref="Y1454:Z1454"/>
    <mergeCell ref="R1453:S1453"/>
    <mergeCell ref="T1453:U1453"/>
    <mergeCell ref="V1453:W1453"/>
    <mergeCell ref="X1453:Y1453"/>
    <mergeCell ref="Z1453:AA1453"/>
    <mergeCell ref="E1454:F1454"/>
    <mergeCell ref="G1454:H1454"/>
    <mergeCell ref="I1454:J1454"/>
    <mergeCell ref="K1454:L1454"/>
    <mergeCell ref="M1454:N1454"/>
    <mergeCell ref="F1453:G1453"/>
    <mergeCell ref="H1453:I1453"/>
    <mergeCell ref="J1453:K1453"/>
    <mergeCell ref="L1453:M1453"/>
    <mergeCell ref="N1453:O1453"/>
    <mergeCell ref="P1453:Q1453"/>
    <mergeCell ref="O1452:P1452"/>
    <mergeCell ref="Q1452:R1452"/>
    <mergeCell ref="S1452:T1452"/>
    <mergeCell ref="U1452:V1452"/>
    <mergeCell ref="W1452:X1452"/>
    <mergeCell ref="Y1452:Z1452"/>
    <mergeCell ref="R1451:S1451"/>
    <mergeCell ref="T1451:U1451"/>
    <mergeCell ref="V1451:W1451"/>
    <mergeCell ref="X1451:Y1451"/>
    <mergeCell ref="Z1451:AA1451"/>
    <mergeCell ref="E1452:F1452"/>
    <mergeCell ref="G1452:H1452"/>
    <mergeCell ref="I1452:J1452"/>
    <mergeCell ref="K1452:L1452"/>
    <mergeCell ref="M1452:N1452"/>
    <mergeCell ref="F1451:G1451"/>
    <mergeCell ref="H1451:I1451"/>
    <mergeCell ref="J1451:K1451"/>
    <mergeCell ref="L1451:M1451"/>
    <mergeCell ref="N1451:O1451"/>
    <mergeCell ref="P1451:Q1451"/>
    <mergeCell ref="O1458:P1458"/>
    <mergeCell ref="Q1458:R1458"/>
    <mergeCell ref="S1458:T1458"/>
    <mergeCell ref="U1458:V1458"/>
    <mergeCell ref="W1458:X1458"/>
    <mergeCell ref="Y1458:Z1458"/>
    <mergeCell ref="R1457:S1457"/>
    <mergeCell ref="T1457:U1457"/>
    <mergeCell ref="V1457:W1457"/>
    <mergeCell ref="X1457:Y1457"/>
    <mergeCell ref="Z1457:AA1457"/>
    <mergeCell ref="E1458:F1458"/>
    <mergeCell ref="G1458:H1458"/>
    <mergeCell ref="I1458:J1458"/>
    <mergeCell ref="K1458:L1458"/>
    <mergeCell ref="M1458:N1458"/>
    <mergeCell ref="F1457:G1457"/>
    <mergeCell ref="H1457:I1457"/>
    <mergeCell ref="J1457:K1457"/>
    <mergeCell ref="L1457:M1457"/>
    <mergeCell ref="N1457:O1457"/>
    <mergeCell ref="P1457:Q1457"/>
    <mergeCell ref="O1456:P1456"/>
    <mergeCell ref="Q1456:R1456"/>
    <mergeCell ref="S1456:T1456"/>
    <mergeCell ref="U1456:V1456"/>
    <mergeCell ref="W1456:X1456"/>
    <mergeCell ref="Y1456:Z1456"/>
    <mergeCell ref="R1455:S1455"/>
    <mergeCell ref="T1455:U1455"/>
    <mergeCell ref="V1455:W1455"/>
    <mergeCell ref="X1455:Y1455"/>
    <mergeCell ref="Z1455:AA1455"/>
    <mergeCell ref="E1456:F1456"/>
    <mergeCell ref="G1456:H1456"/>
    <mergeCell ref="I1456:J1456"/>
    <mergeCell ref="K1456:L1456"/>
    <mergeCell ref="M1456:N1456"/>
    <mergeCell ref="F1455:G1455"/>
    <mergeCell ref="H1455:I1455"/>
    <mergeCell ref="J1455:K1455"/>
    <mergeCell ref="L1455:M1455"/>
    <mergeCell ref="N1455:O1455"/>
    <mergeCell ref="P1455:Q1455"/>
    <mergeCell ref="O1462:P1462"/>
    <mergeCell ref="Q1462:R1462"/>
    <mergeCell ref="S1462:T1462"/>
    <mergeCell ref="U1462:V1462"/>
    <mergeCell ref="W1462:X1462"/>
    <mergeCell ref="Y1462:Z1462"/>
    <mergeCell ref="R1461:S1461"/>
    <mergeCell ref="T1461:U1461"/>
    <mergeCell ref="V1461:W1461"/>
    <mergeCell ref="X1461:Y1461"/>
    <mergeCell ref="Z1461:AA1461"/>
    <mergeCell ref="E1462:F1462"/>
    <mergeCell ref="G1462:H1462"/>
    <mergeCell ref="I1462:J1462"/>
    <mergeCell ref="K1462:L1462"/>
    <mergeCell ref="M1462:N1462"/>
    <mergeCell ref="F1461:G1461"/>
    <mergeCell ref="H1461:I1461"/>
    <mergeCell ref="J1461:K1461"/>
    <mergeCell ref="L1461:M1461"/>
    <mergeCell ref="N1461:O1461"/>
    <mergeCell ref="P1461:Q1461"/>
    <mergeCell ref="O1460:P1460"/>
    <mergeCell ref="Q1460:R1460"/>
    <mergeCell ref="S1460:T1460"/>
    <mergeCell ref="U1460:V1460"/>
    <mergeCell ref="W1460:X1460"/>
    <mergeCell ref="Y1460:Z1460"/>
    <mergeCell ref="R1459:S1459"/>
    <mergeCell ref="T1459:U1459"/>
    <mergeCell ref="V1459:W1459"/>
    <mergeCell ref="X1459:Y1459"/>
    <mergeCell ref="Z1459:AA1459"/>
    <mergeCell ref="E1460:F1460"/>
    <mergeCell ref="G1460:H1460"/>
    <mergeCell ref="I1460:J1460"/>
    <mergeCell ref="K1460:L1460"/>
    <mergeCell ref="M1460:N1460"/>
    <mergeCell ref="F1459:G1459"/>
    <mergeCell ref="H1459:I1459"/>
    <mergeCell ref="J1459:K1459"/>
    <mergeCell ref="L1459:M1459"/>
    <mergeCell ref="N1459:O1459"/>
    <mergeCell ref="P1459:Q1459"/>
    <mergeCell ref="O1466:P1466"/>
    <mergeCell ref="Q1466:R1466"/>
    <mergeCell ref="S1466:T1466"/>
    <mergeCell ref="U1466:V1466"/>
    <mergeCell ref="W1466:X1466"/>
    <mergeCell ref="Y1466:Z1466"/>
    <mergeCell ref="R1465:S1465"/>
    <mergeCell ref="T1465:U1465"/>
    <mergeCell ref="V1465:W1465"/>
    <mergeCell ref="X1465:Y1465"/>
    <mergeCell ref="Z1465:AA1465"/>
    <mergeCell ref="E1466:F1466"/>
    <mergeCell ref="G1466:H1466"/>
    <mergeCell ref="I1466:J1466"/>
    <mergeCell ref="K1466:L1466"/>
    <mergeCell ref="M1466:N1466"/>
    <mergeCell ref="F1465:G1465"/>
    <mergeCell ref="H1465:I1465"/>
    <mergeCell ref="J1465:K1465"/>
    <mergeCell ref="L1465:M1465"/>
    <mergeCell ref="N1465:O1465"/>
    <mergeCell ref="P1465:Q1465"/>
    <mergeCell ref="O1464:P1464"/>
    <mergeCell ref="Q1464:R1464"/>
    <mergeCell ref="S1464:T1464"/>
    <mergeCell ref="U1464:V1464"/>
    <mergeCell ref="W1464:X1464"/>
    <mergeCell ref="Y1464:Z1464"/>
    <mergeCell ref="R1463:S1463"/>
    <mergeCell ref="T1463:U1463"/>
    <mergeCell ref="V1463:W1463"/>
    <mergeCell ref="X1463:Y1463"/>
    <mergeCell ref="Z1463:AA1463"/>
    <mergeCell ref="E1464:F1464"/>
    <mergeCell ref="G1464:H1464"/>
    <mergeCell ref="I1464:J1464"/>
    <mergeCell ref="K1464:L1464"/>
    <mergeCell ref="M1464:N1464"/>
    <mergeCell ref="F1463:G1463"/>
    <mergeCell ref="H1463:I1463"/>
    <mergeCell ref="J1463:K1463"/>
    <mergeCell ref="L1463:M1463"/>
    <mergeCell ref="N1463:O1463"/>
    <mergeCell ref="P1463:Q1463"/>
    <mergeCell ref="O1470:P1470"/>
    <mergeCell ref="Q1470:R1470"/>
    <mergeCell ref="S1470:T1470"/>
    <mergeCell ref="U1470:V1470"/>
    <mergeCell ref="W1470:X1470"/>
    <mergeCell ref="Y1470:Z1470"/>
    <mergeCell ref="R1469:S1469"/>
    <mergeCell ref="T1469:U1469"/>
    <mergeCell ref="V1469:W1469"/>
    <mergeCell ref="X1469:Y1469"/>
    <mergeCell ref="Z1469:AA1469"/>
    <mergeCell ref="E1470:F1470"/>
    <mergeCell ref="G1470:H1470"/>
    <mergeCell ref="I1470:J1470"/>
    <mergeCell ref="K1470:L1470"/>
    <mergeCell ref="M1470:N1470"/>
    <mergeCell ref="F1469:G1469"/>
    <mergeCell ref="H1469:I1469"/>
    <mergeCell ref="J1469:K1469"/>
    <mergeCell ref="L1469:M1469"/>
    <mergeCell ref="N1469:O1469"/>
    <mergeCell ref="P1469:Q1469"/>
    <mergeCell ref="O1468:P1468"/>
    <mergeCell ref="Q1468:R1468"/>
    <mergeCell ref="S1468:T1468"/>
    <mergeCell ref="U1468:V1468"/>
    <mergeCell ref="W1468:X1468"/>
    <mergeCell ref="Y1468:Z1468"/>
    <mergeCell ref="R1467:S1467"/>
    <mergeCell ref="T1467:U1467"/>
    <mergeCell ref="V1467:W1467"/>
    <mergeCell ref="X1467:Y1467"/>
    <mergeCell ref="Z1467:AA1467"/>
    <mergeCell ref="E1468:F1468"/>
    <mergeCell ref="G1468:H1468"/>
    <mergeCell ref="I1468:J1468"/>
    <mergeCell ref="K1468:L1468"/>
    <mergeCell ref="M1468:N1468"/>
    <mergeCell ref="F1467:G1467"/>
    <mergeCell ref="H1467:I1467"/>
    <mergeCell ref="J1467:K1467"/>
    <mergeCell ref="L1467:M1467"/>
    <mergeCell ref="N1467:O1467"/>
    <mergeCell ref="P1467:Q1467"/>
    <mergeCell ref="O1474:P1474"/>
    <mergeCell ref="Q1474:R1474"/>
    <mergeCell ref="S1474:T1474"/>
    <mergeCell ref="U1474:V1474"/>
    <mergeCell ref="W1474:X1474"/>
    <mergeCell ref="Y1474:Z1474"/>
    <mergeCell ref="R1473:S1473"/>
    <mergeCell ref="T1473:U1473"/>
    <mergeCell ref="V1473:W1473"/>
    <mergeCell ref="X1473:Y1473"/>
    <mergeCell ref="Z1473:AA1473"/>
    <mergeCell ref="E1474:F1474"/>
    <mergeCell ref="G1474:H1474"/>
    <mergeCell ref="I1474:J1474"/>
    <mergeCell ref="K1474:L1474"/>
    <mergeCell ref="M1474:N1474"/>
    <mergeCell ref="F1473:G1473"/>
    <mergeCell ref="H1473:I1473"/>
    <mergeCell ref="J1473:K1473"/>
    <mergeCell ref="L1473:M1473"/>
    <mergeCell ref="N1473:O1473"/>
    <mergeCell ref="P1473:Q1473"/>
    <mergeCell ref="O1472:P1472"/>
    <mergeCell ref="Q1472:R1472"/>
    <mergeCell ref="S1472:T1472"/>
    <mergeCell ref="U1472:V1472"/>
    <mergeCell ref="W1472:X1472"/>
    <mergeCell ref="Y1472:Z1472"/>
    <mergeCell ref="R1471:S1471"/>
    <mergeCell ref="T1471:U1471"/>
    <mergeCell ref="V1471:W1471"/>
    <mergeCell ref="X1471:Y1471"/>
    <mergeCell ref="Z1471:AA1471"/>
    <mergeCell ref="E1472:F1472"/>
    <mergeCell ref="G1472:H1472"/>
    <mergeCell ref="I1472:J1472"/>
    <mergeCell ref="K1472:L1472"/>
    <mergeCell ref="M1472:N1472"/>
    <mergeCell ref="F1471:G1471"/>
    <mergeCell ref="H1471:I1471"/>
    <mergeCell ref="J1471:K1471"/>
    <mergeCell ref="L1471:M1471"/>
    <mergeCell ref="N1471:O1471"/>
    <mergeCell ref="P1471:Q1471"/>
    <mergeCell ref="O1478:P1478"/>
    <mergeCell ref="Q1478:R1478"/>
    <mergeCell ref="S1478:T1478"/>
    <mergeCell ref="U1478:V1478"/>
    <mergeCell ref="W1478:X1478"/>
    <mergeCell ref="Y1478:Z1478"/>
    <mergeCell ref="R1477:S1477"/>
    <mergeCell ref="T1477:U1477"/>
    <mergeCell ref="V1477:W1477"/>
    <mergeCell ref="X1477:Y1477"/>
    <mergeCell ref="Z1477:AA1477"/>
    <mergeCell ref="E1478:F1478"/>
    <mergeCell ref="G1478:H1478"/>
    <mergeCell ref="I1478:J1478"/>
    <mergeCell ref="K1478:L1478"/>
    <mergeCell ref="M1478:N1478"/>
    <mergeCell ref="F1477:G1477"/>
    <mergeCell ref="H1477:I1477"/>
    <mergeCell ref="J1477:K1477"/>
    <mergeCell ref="L1477:M1477"/>
    <mergeCell ref="N1477:O1477"/>
    <mergeCell ref="P1477:Q1477"/>
    <mergeCell ref="O1476:P1476"/>
    <mergeCell ref="Q1476:R1476"/>
    <mergeCell ref="S1476:T1476"/>
    <mergeCell ref="U1476:V1476"/>
    <mergeCell ref="W1476:X1476"/>
    <mergeCell ref="Y1476:Z1476"/>
    <mergeCell ref="R1475:S1475"/>
    <mergeCell ref="T1475:U1475"/>
    <mergeCell ref="V1475:W1475"/>
    <mergeCell ref="X1475:Y1475"/>
    <mergeCell ref="Z1475:AA1475"/>
    <mergeCell ref="E1476:F1476"/>
    <mergeCell ref="G1476:H1476"/>
    <mergeCell ref="I1476:J1476"/>
    <mergeCell ref="K1476:L1476"/>
    <mergeCell ref="M1476:N1476"/>
    <mergeCell ref="F1475:G1475"/>
    <mergeCell ref="H1475:I1475"/>
    <mergeCell ref="J1475:K1475"/>
    <mergeCell ref="L1475:M1475"/>
    <mergeCell ref="N1475:O1475"/>
    <mergeCell ref="P1475:Q1475"/>
    <mergeCell ref="O1482:P1482"/>
    <mergeCell ref="Q1482:R1482"/>
    <mergeCell ref="S1482:T1482"/>
    <mergeCell ref="U1482:V1482"/>
    <mergeCell ref="W1482:X1482"/>
    <mergeCell ref="Y1482:Z1482"/>
    <mergeCell ref="R1481:S1481"/>
    <mergeCell ref="T1481:U1481"/>
    <mergeCell ref="V1481:W1481"/>
    <mergeCell ref="X1481:Y1481"/>
    <mergeCell ref="Z1481:AA1481"/>
    <mergeCell ref="E1482:F1482"/>
    <mergeCell ref="G1482:H1482"/>
    <mergeCell ref="I1482:J1482"/>
    <mergeCell ref="K1482:L1482"/>
    <mergeCell ref="M1482:N1482"/>
    <mergeCell ref="F1481:G1481"/>
    <mergeCell ref="H1481:I1481"/>
    <mergeCell ref="J1481:K1481"/>
    <mergeCell ref="L1481:M1481"/>
    <mergeCell ref="N1481:O1481"/>
    <mergeCell ref="P1481:Q1481"/>
    <mergeCell ref="O1480:P1480"/>
    <mergeCell ref="Q1480:R1480"/>
    <mergeCell ref="S1480:T1480"/>
    <mergeCell ref="U1480:V1480"/>
    <mergeCell ref="W1480:X1480"/>
    <mergeCell ref="Y1480:Z1480"/>
    <mergeCell ref="R1479:S1479"/>
    <mergeCell ref="T1479:U1479"/>
    <mergeCell ref="V1479:W1479"/>
    <mergeCell ref="X1479:Y1479"/>
    <mergeCell ref="Z1479:AA1479"/>
    <mergeCell ref="E1480:F1480"/>
    <mergeCell ref="G1480:H1480"/>
    <mergeCell ref="I1480:J1480"/>
    <mergeCell ref="K1480:L1480"/>
    <mergeCell ref="M1480:N1480"/>
    <mergeCell ref="F1479:G1479"/>
    <mergeCell ref="H1479:I1479"/>
    <mergeCell ref="J1479:K1479"/>
    <mergeCell ref="L1479:M1479"/>
    <mergeCell ref="N1479:O1479"/>
    <mergeCell ref="P1479:Q1479"/>
    <mergeCell ref="O1486:P1486"/>
    <mergeCell ref="Q1486:R1486"/>
    <mergeCell ref="S1486:T1486"/>
    <mergeCell ref="U1486:V1486"/>
    <mergeCell ref="W1486:X1486"/>
    <mergeCell ref="Y1486:Z1486"/>
    <mergeCell ref="R1485:S1485"/>
    <mergeCell ref="T1485:U1485"/>
    <mergeCell ref="V1485:W1485"/>
    <mergeCell ref="X1485:Y1485"/>
    <mergeCell ref="Z1485:AA1485"/>
    <mergeCell ref="E1486:F1486"/>
    <mergeCell ref="G1486:H1486"/>
    <mergeCell ref="I1486:J1486"/>
    <mergeCell ref="K1486:L1486"/>
    <mergeCell ref="M1486:N1486"/>
    <mergeCell ref="F1485:G1485"/>
    <mergeCell ref="H1485:I1485"/>
    <mergeCell ref="J1485:K1485"/>
    <mergeCell ref="L1485:M1485"/>
    <mergeCell ref="N1485:O1485"/>
    <mergeCell ref="P1485:Q1485"/>
    <mergeCell ref="O1484:P1484"/>
    <mergeCell ref="Q1484:R1484"/>
    <mergeCell ref="S1484:T1484"/>
    <mergeCell ref="U1484:V1484"/>
    <mergeCell ref="W1484:X1484"/>
    <mergeCell ref="Y1484:Z1484"/>
    <mergeCell ref="R1483:S1483"/>
    <mergeCell ref="T1483:U1483"/>
    <mergeCell ref="V1483:W1483"/>
    <mergeCell ref="X1483:Y1483"/>
    <mergeCell ref="Z1483:AA1483"/>
    <mergeCell ref="E1484:F1484"/>
    <mergeCell ref="G1484:H1484"/>
    <mergeCell ref="I1484:J1484"/>
    <mergeCell ref="K1484:L1484"/>
    <mergeCell ref="M1484:N1484"/>
    <mergeCell ref="F1483:G1483"/>
    <mergeCell ref="H1483:I1483"/>
    <mergeCell ref="J1483:K1483"/>
    <mergeCell ref="L1483:M1483"/>
    <mergeCell ref="N1483:O1483"/>
    <mergeCell ref="P1483:Q1483"/>
    <mergeCell ref="O1490:P1490"/>
    <mergeCell ref="Q1490:R1490"/>
    <mergeCell ref="S1490:T1490"/>
    <mergeCell ref="U1490:V1490"/>
    <mergeCell ref="W1490:X1490"/>
    <mergeCell ref="Y1490:Z1490"/>
    <mergeCell ref="R1489:S1489"/>
    <mergeCell ref="T1489:U1489"/>
    <mergeCell ref="V1489:W1489"/>
    <mergeCell ref="X1489:Y1489"/>
    <mergeCell ref="Z1489:AA1489"/>
    <mergeCell ref="E1490:F1490"/>
    <mergeCell ref="G1490:H1490"/>
    <mergeCell ref="I1490:J1490"/>
    <mergeCell ref="K1490:L1490"/>
    <mergeCell ref="M1490:N1490"/>
    <mergeCell ref="F1489:G1489"/>
    <mergeCell ref="H1489:I1489"/>
    <mergeCell ref="J1489:K1489"/>
    <mergeCell ref="L1489:M1489"/>
    <mergeCell ref="N1489:O1489"/>
    <mergeCell ref="P1489:Q1489"/>
    <mergeCell ref="O1488:P1488"/>
    <mergeCell ref="Q1488:R1488"/>
    <mergeCell ref="S1488:T1488"/>
    <mergeCell ref="U1488:V1488"/>
    <mergeCell ref="W1488:X1488"/>
    <mergeCell ref="Y1488:Z1488"/>
    <mergeCell ref="R1487:S1487"/>
    <mergeCell ref="T1487:U1487"/>
    <mergeCell ref="V1487:W1487"/>
    <mergeCell ref="X1487:Y1487"/>
    <mergeCell ref="Z1487:AA1487"/>
    <mergeCell ref="E1488:F1488"/>
    <mergeCell ref="G1488:H1488"/>
    <mergeCell ref="I1488:J1488"/>
    <mergeCell ref="K1488:L1488"/>
    <mergeCell ref="M1488:N1488"/>
    <mergeCell ref="F1487:G1487"/>
    <mergeCell ref="H1487:I1487"/>
    <mergeCell ref="J1487:K1487"/>
    <mergeCell ref="L1487:M1487"/>
    <mergeCell ref="N1487:O1487"/>
    <mergeCell ref="P1487:Q1487"/>
    <mergeCell ref="O1494:P1494"/>
    <mergeCell ref="Q1494:R1494"/>
    <mergeCell ref="S1494:T1494"/>
    <mergeCell ref="U1494:V1494"/>
    <mergeCell ref="W1494:X1494"/>
    <mergeCell ref="Y1494:Z1494"/>
    <mergeCell ref="R1493:S1493"/>
    <mergeCell ref="T1493:U1493"/>
    <mergeCell ref="V1493:W1493"/>
    <mergeCell ref="X1493:Y1493"/>
    <mergeCell ref="Z1493:AA1493"/>
    <mergeCell ref="E1494:F1494"/>
    <mergeCell ref="G1494:H1494"/>
    <mergeCell ref="I1494:J1494"/>
    <mergeCell ref="K1494:L1494"/>
    <mergeCell ref="M1494:N1494"/>
    <mergeCell ref="F1493:G1493"/>
    <mergeCell ref="H1493:I1493"/>
    <mergeCell ref="J1493:K1493"/>
    <mergeCell ref="L1493:M1493"/>
    <mergeCell ref="N1493:O1493"/>
    <mergeCell ref="P1493:Q1493"/>
    <mergeCell ref="O1492:P1492"/>
    <mergeCell ref="Q1492:R1492"/>
    <mergeCell ref="S1492:T1492"/>
    <mergeCell ref="U1492:V1492"/>
    <mergeCell ref="W1492:X1492"/>
    <mergeCell ref="Y1492:Z1492"/>
    <mergeCell ref="R1491:S1491"/>
    <mergeCell ref="T1491:U1491"/>
    <mergeCell ref="V1491:W1491"/>
    <mergeCell ref="X1491:Y1491"/>
    <mergeCell ref="Z1491:AA1491"/>
    <mergeCell ref="E1492:F1492"/>
    <mergeCell ref="G1492:H1492"/>
    <mergeCell ref="I1492:J1492"/>
    <mergeCell ref="K1492:L1492"/>
    <mergeCell ref="M1492:N1492"/>
    <mergeCell ref="F1491:G1491"/>
    <mergeCell ref="H1491:I1491"/>
    <mergeCell ref="J1491:K1491"/>
    <mergeCell ref="L1491:M1491"/>
    <mergeCell ref="N1491:O1491"/>
    <mergeCell ref="P1491:Q1491"/>
    <mergeCell ref="O1498:P1498"/>
    <mergeCell ref="Q1498:R1498"/>
    <mergeCell ref="S1498:T1498"/>
    <mergeCell ref="U1498:V1498"/>
    <mergeCell ref="W1498:X1498"/>
    <mergeCell ref="Y1498:Z1498"/>
    <mergeCell ref="R1497:S1497"/>
    <mergeCell ref="T1497:U1497"/>
    <mergeCell ref="V1497:W1497"/>
    <mergeCell ref="X1497:Y1497"/>
    <mergeCell ref="Z1497:AA1497"/>
    <mergeCell ref="E1498:F1498"/>
    <mergeCell ref="G1498:H1498"/>
    <mergeCell ref="I1498:J1498"/>
    <mergeCell ref="K1498:L1498"/>
    <mergeCell ref="M1498:N1498"/>
    <mergeCell ref="F1497:G1497"/>
    <mergeCell ref="H1497:I1497"/>
    <mergeCell ref="J1497:K1497"/>
    <mergeCell ref="L1497:M1497"/>
    <mergeCell ref="N1497:O1497"/>
    <mergeCell ref="P1497:Q1497"/>
    <mergeCell ref="O1496:P1496"/>
    <mergeCell ref="Q1496:R1496"/>
    <mergeCell ref="S1496:T1496"/>
    <mergeCell ref="U1496:V1496"/>
    <mergeCell ref="W1496:X1496"/>
    <mergeCell ref="Y1496:Z1496"/>
    <mergeCell ref="R1495:S1495"/>
    <mergeCell ref="T1495:U1495"/>
    <mergeCell ref="V1495:W1495"/>
    <mergeCell ref="X1495:Y1495"/>
    <mergeCell ref="Z1495:AA1495"/>
    <mergeCell ref="E1496:F1496"/>
    <mergeCell ref="G1496:H1496"/>
    <mergeCell ref="I1496:J1496"/>
    <mergeCell ref="K1496:L1496"/>
    <mergeCell ref="M1496:N1496"/>
    <mergeCell ref="F1495:G1495"/>
    <mergeCell ref="H1495:I1495"/>
    <mergeCell ref="J1495:K1495"/>
    <mergeCell ref="L1495:M1495"/>
    <mergeCell ref="N1495:O1495"/>
    <mergeCell ref="P1495:Q1495"/>
    <mergeCell ref="O1502:P1502"/>
    <mergeCell ref="Q1502:R1502"/>
    <mergeCell ref="S1502:T1502"/>
    <mergeCell ref="U1502:V1502"/>
    <mergeCell ref="W1502:X1502"/>
    <mergeCell ref="Y1502:Z1502"/>
    <mergeCell ref="R1501:S1501"/>
    <mergeCell ref="T1501:U1501"/>
    <mergeCell ref="V1501:W1501"/>
    <mergeCell ref="X1501:Y1501"/>
    <mergeCell ref="Z1501:AA1501"/>
    <mergeCell ref="E1502:F1502"/>
    <mergeCell ref="G1502:H1502"/>
    <mergeCell ref="I1502:J1502"/>
    <mergeCell ref="K1502:L1502"/>
    <mergeCell ref="M1502:N1502"/>
    <mergeCell ref="F1501:G1501"/>
    <mergeCell ref="H1501:I1501"/>
    <mergeCell ref="J1501:K1501"/>
    <mergeCell ref="L1501:M1501"/>
    <mergeCell ref="N1501:O1501"/>
    <mergeCell ref="P1501:Q1501"/>
    <mergeCell ref="O1500:P1500"/>
    <mergeCell ref="Q1500:R1500"/>
    <mergeCell ref="S1500:T1500"/>
    <mergeCell ref="U1500:V1500"/>
    <mergeCell ref="W1500:X1500"/>
    <mergeCell ref="Y1500:Z1500"/>
    <mergeCell ref="R1499:S1499"/>
    <mergeCell ref="T1499:U1499"/>
    <mergeCell ref="V1499:W1499"/>
    <mergeCell ref="X1499:Y1499"/>
    <mergeCell ref="Z1499:AA1499"/>
    <mergeCell ref="E1500:F1500"/>
    <mergeCell ref="G1500:H1500"/>
    <mergeCell ref="I1500:J1500"/>
    <mergeCell ref="K1500:L1500"/>
    <mergeCell ref="M1500:N1500"/>
    <mergeCell ref="F1499:G1499"/>
    <mergeCell ref="H1499:I1499"/>
    <mergeCell ref="J1499:K1499"/>
    <mergeCell ref="L1499:M1499"/>
    <mergeCell ref="N1499:O1499"/>
    <mergeCell ref="P1499:Q1499"/>
    <mergeCell ref="O1506:P1506"/>
    <mergeCell ref="Q1506:R1506"/>
    <mergeCell ref="S1506:T1506"/>
    <mergeCell ref="U1506:V1506"/>
    <mergeCell ref="W1506:X1506"/>
    <mergeCell ref="Y1506:Z1506"/>
    <mergeCell ref="R1505:S1505"/>
    <mergeCell ref="T1505:U1505"/>
    <mergeCell ref="V1505:W1505"/>
    <mergeCell ref="X1505:Y1505"/>
    <mergeCell ref="Z1505:AA1505"/>
    <mergeCell ref="E1506:F1506"/>
    <mergeCell ref="G1506:H1506"/>
    <mergeCell ref="I1506:J1506"/>
    <mergeCell ref="K1506:L1506"/>
    <mergeCell ref="M1506:N1506"/>
    <mergeCell ref="F1505:G1505"/>
    <mergeCell ref="H1505:I1505"/>
    <mergeCell ref="J1505:K1505"/>
    <mergeCell ref="L1505:M1505"/>
    <mergeCell ref="N1505:O1505"/>
    <mergeCell ref="P1505:Q1505"/>
    <mergeCell ref="O1504:P1504"/>
    <mergeCell ref="Q1504:R1504"/>
    <mergeCell ref="S1504:T1504"/>
    <mergeCell ref="U1504:V1504"/>
    <mergeCell ref="W1504:X1504"/>
    <mergeCell ref="Y1504:Z1504"/>
    <mergeCell ref="R1503:S1503"/>
    <mergeCell ref="T1503:U1503"/>
    <mergeCell ref="V1503:W1503"/>
    <mergeCell ref="X1503:Y1503"/>
    <mergeCell ref="Z1503:AA1503"/>
    <mergeCell ref="E1504:F1504"/>
    <mergeCell ref="G1504:H1504"/>
    <mergeCell ref="I1504:J1504"/>
    <mergeCell ref="K1504:L1504"/>
    <mergeCell ref="M1504:N1504"/>
    <mergeCell ref="F1503:G1503"/>
    <mergeCell ref="H1503:I1503"/>
    <mergeCell ref="J1503:K1503"/>
    <mergeCell ref="L1503:M1503"/>
    <mergeCell ref="N1503:O1503"/>
    <mergeCell ref="P1503:Q1503"/>
    <mergeCell ref="O1510:P1510"/>
    <mergeCell ref="Q1510:R1510"/>
    <mergeCell ref="S1510:T1510"/>
    <mergeCell ref="U1510:V1510"/>
    <mergeCell ref="W1510:X1510"/>
    <mergeCell ref="Y1510:Z1510"/>
    <mergeCell ref="R1509:S1509"/>
    <mergeCell ref="T1509:U1509"/>
    <mergeCell ref="V1509:W1509"/>
    <mergeCell ref="X1509:Y1509"/>
    <mergeCell ref="Z1509:AA1509"/>
    <mergeCell ref="E1510:F1510"/>
    <mergeCell ref="G1510:H1510"/>
    <mergeCell ref="I1510:J1510"/>
    <mergeCell ref="K1510:L1510"/>
    <mergeCell ref="M1510:N1510"/>
    <mergeCell ref="F1509:G1509"/>
    <mergeCell ref="H1509:I1509"/>
    <mergeCell ref="J1509:K1509"/>
    <mergeCell ref="L1509:M1509"/>
    <mergeCell ref="N1509:O1509"/>
    <mergeCell ref="P1509:Q1509"/>
    <mergeCell ref="O1508:P1508"/>
    <mergeCell ref="Q1508:R1508"/>
    <mergeCell ref="S1508:T1508"/>
    <mergeCell ref="U1508:V1508"/>
    <mergeCell ref="W1508:X1508"/>
    <mergeCell ref="Y1508:Z1508"/>
    <mergeCell ref="R1507:S1507"/>
    <mergeCell ref="T1507:U1507"/>
    <mergeCell ref="V1507:W1507"/>
    <mergeCell ref="X1507:Y1507"/>
    <mergeCell ref="Z1507:AA1507"/>
    <mergeCell ref="E1508:F1508"/>
    <mergeCell ref="G1508:H1508"/>
    <mergeCell ref="I1508:J1508"/>
    <mergeCell ref="K1508:L1508"/>
    <mergeCell ref="M1508:N1508"/>
    <mergeCell ref="F1507:G1507"/>
    <mergeCell ref="H1507:I1507"/>
    <mergeCell ref="J1507:K1507"/>
    <mergeCell ref="L1507:M1507"/>
    <mergeCell ref="N1507:O1507"/>
    <mergeCell ref="P1507:Q1507"/>
    <mergeCell ref="O1514:P1514"/>
    <mergeCell ref="Q1514:R1514"/>
    <mergeCell ref="S1514:T1514"/>
    <mergeCell ref="U1514:V1514"/>
    <mergeCell ref="W1514:X1514"/>
    <mergeCell ref="Y1514:Z1514"/>
    <mergeCell ref="R1513:S1513"/>
    <mergeCell ref="T1513:U1513"/>
    <mergeCell ref="V1513:W1513"/>
    <mergeCell ref="X1513:Y1513"/>
    <mergeCell ref="Z1513:AA1513"/>
    <mergeCell ref="E1514:F1514"/>
    <mergeCell ref="G1514:H1514"/>
    <mergeCell ref="I1514:J1514"/>
    <mergeCell ref="K1514:L1514"/>
    <mergeCell ref="M1514:N1514"/>
    <mergeCell ref="F1513:G1513"/>
    <mergeCell ref="H1513:I1513"/>
    <mergeCell ref="J1513:K1513"/>
    <mergeCell ref="L1513:M1513"/>
    <mergeCell ref="N1513:O1513"/>
    <mergeCell ref="P1513:Q1513"/>
    <mergeCell ref="O1512:P1512"/>
    <mergeCell ref="Q1512:R1512"/>
    <mergeCell ref="S1512:T1512"/>
    <mergeCell ref="U1512:V1512"/>
    <mergeCell ref="W1512:X1512"/>
    <mergeCell ref="Y1512:Z1512"/>
    <mergeCell ref="R1511:S1511"/>
    <mergeCell ref="T1511:U1511"/>
    <mergeCell ref="V1511:W1511"/>
    <mergeCell ref="X1511:Y1511"/>
    <mergeCell ref="Z1511:AA1511"/>
    <mergeCell ref="E1512:F1512"/>
    <mergeCell ref="G1512:H1512"/>
    <mergeCell ref="I1512:J1512"/>
    <mergeCell ref="K1512:L1512"/>
    <mergeCell ref="M1512:N1512"/>
    <mergeCell ref="F1511:G1511"/>
    <mergeCell ref="H1511:I1511"/>
    <mergeCell ref="J1511:K1511"/>
    <mergeCell ref="L1511:M1511"/>
    <mergeCell ref="N1511:O1511"/>
    <mergeCell ref="P1511:Q1511"/>
    <mergeCell ref="O1518:P1518"/>
    <mergeCell ref="Q1518:R1518"/>
    <mergeCell ref="S1518:T1518"/>
    <mergeCell ref="U1518:V1518"/>
    <mergeCell ref="W1518:X1518"/>
    <mergeCell ref="Y1518:Z1518"/>
    <mergeCell ref="R1517:S1517"/>
    <mergeCell ref="T1517:U1517"/>
    <mergeCell ref="V1517:W1517"/>
    <mergeCell ref="X1517:Y1517"/>
    <mergeCell ref="Z1517:AA1517"/>
    <mergeCell ref="E1518:F1518"/>
    <mergeCell ref="G1518:H1518"/>
    <mergeCell ref="I1518:J1518"/>
    <mergeCell ref="K1518:L1518"/>
    <mergeCell ref="M1518:N1518"/>
    <mergeCell ref="F1517:G1517"/>
    <mergeCell ref="H1517:I1517"/>
    <mergeCell ref="J1517:K1517"/>
    <mergeCell ref="L1517:M1517"/>
    <mergeCell ref="N1517:O1517"/>
    <mergeCell ref="P1517:Q1517"/>
    <mergeCell ref="O1516:P1516"/>
    <mergeCell ref="Q1516:R1516"/>
    <mergeCell ref="S1516:T1516"/>
    <mergeCell ref="U1516:V1516"/>
    <mergeCell ref="W1516:X1516"/>
    <mergeCell ref="Y1516:Z1516"/>
    <mergeCell ref="R1515:S1515"/>
    <mergeCell ref="T1515:U1515"/>
    <mergeCell ref="V1515:W1515"/>
    <mergeCell ref="X1515:Y1515"/>
    <mergeCell ref="Z1515:AA1515"/>
    <mergeCell ref="E1516:F1516"/>
    <mergeCell ref="G1516:H1516"/>
    <mergeCell ref="I1516:J1516"/>
    <mergeCell ref="K1516:L1516"/>
    <mergeCell ref="M1516:N1516"/>
    <mergeCell ref="F1515:G1515"/>
    <mergeCell ref="H1515:I1515"/>
    <mergeCell ref="J1515:K1515"/>
    <mergeCell ref="L1515:M1515"/>
    <mergeCell ref="N1515:O1515"/>
    <mergeCell ref="P1515:Q1515"/>
    <mergeCell ref="O1522:P1522"/>
    <mergeCell ref="Q1522:R1522"/>
    <mergeCell ref="S1522:T1522"/>
    <mergeCell ref="U1522:V1522"/>
    <mergeCell ref="W1522:X1522"/>
    <mergeCell ref="Y1522:Z1522"/>
    <mergeCell ref="R1521:S1521"/>
    <mergeCell ref="T1521:U1521"/>
    <mergeCell ref="V1521:W1521"/>
    <mergeCell ref="X1521:Y1521"/>
    <mergeCell ref="Z1521:AA1521"/>
    <mergeCell ref="E1522:F1522"/>
    <mergeCell ref="G1522:H1522"/>
    <mergeCell ref="I1522:J1522"/>
    <mergeCell ref="K1522:L1522"/>
    <mergeCell ref="M1522:N1522"/>
    <mergeCell ref="F1521:G1521"/>
    <mergeCell ref="H1521:I1521"/>
    <mergeCell ref="J1521:K1521"/>
    <mergeCell ref="L1521:M1521"/>
    <mergeCell ref="N1521:O1521"/>
    <mergeCell ref="P1521:Q1521"/>
    <mergeCell ref="O1520:P1520"/>
    <mergeCell ref="Q1520:R1520"/>
    <mergeCell ref="S1520:T1520"/>
    <mergeCell ref="U1520:V1520"/>
    <mergeCell ref="W1520:X1520"/>
    <mergeCell ref="Y1520:Z1520"/>
    <mergeCell ref="R1519:S1519"/>
    <mergeCell ref="T1519:U1519"/>
    <mergeCell ref="V1519:W1519"/>
    <mergeCell ref="X1519:Y1519"/>
    <mergeCell ref="Z1519:AA1519"/>
    <mergeCell ref="E1520:F1520"/>
    <mergeCell ref="G1520:H1520"/>
    <mergeCell ref="I1520:J1520"/>
    <mergeCell ref="K1520:L1520"/>
    <mergeCell ref="M1520:N1520"/>
    <mergeCell ref="F1519:G1519"/>
    <mergeCell ref="H1519:I1519"/>
    <mergeCell ref="J1519:K1519"/>
    <mergeCell ref="L1519:M1519"/>
    <mergeCell ref="N1519:O1519"/>
    <mergeCell ref="P1519:Q1519"/>
    <mergeCell ref="O1526:P1526"/>
    <mergeCell ref="Q1526:R1526"/>
    <mergeCell ref="S1526:T1526"/>
    <mergeCell ref="U1526:V1526"/>
    <mergeCell ref="W1526:X1526"/>
    <mergeCell ref="Y1526:Z1526"/>
    <mergeCell ref="R1525:S1525"/>
    <mergeCell ref="T1525:U1525"/>
    <mergeCell ref="V1525:W1525"/>
    <mergeCell ref="X1525:Y1525"/>
    <mergeCell ref="Z1525:AA1525"/>
    <mergeCell ref="E1526:F1526"/>
    <mergeCell ref="G1526:H1526"/>
    <mergeCell ref="I1526:J1526"/>
    <mergeCell ref="K1526:L1526"/>
    <mergeCell ref="M1526:N1526"/>
    <mergeCell ref="F1525:G1525"/>
    <mergeCell ref="H1525:I1525"/>
    <mergeCell ref="J1525:K1525"/>
    <mergeCell ref="L1525:M1525"/>
    <mergeCell ref="N1525:O1525"/>
    <mergeCell ref="P1525:Q1525"/>
    <mergeCell ref="O1524:P1524"/>
    <mergeCell ref="Q1524:R1524"/>
    <mergeCell ref="S1524:T1524"/>
    <mergeCell ref="U1524:V1524"/>
    <mergeCell ref="W1524:X1524"/>
    <mergeCell ref="Y1524:Z1524"/>
    <mergeCell ref="R1523:S1523"/>
    <mergeCell ref="T1523:U1523"/>
    <mergeCell ref="V1523:W1523"/>
    <mergeCell ref="X1523:Y1523"/>
    <mergeCell ref="Z1523:AA1523"/>
    <mergeCell ref="E1524:F1524"/>
    <mergeCell ref="G1524:H1524"/>
    <mergeCell ref="I1524:J1524"/>
    <mergeCell ref="K1524:L1524"/>
    <mergeCell ref="M1524:N1524"/>
    <mergeCell ref="F1523:G1523"/>
    <mergeCell ref="H1523:I1523"/>
    <mergeCell ref="J1523:K1523"/>
    <mergeCell ref="L1523:M1523"/>
    <mergeCell ref="N1523:O1523"/>
    <mergeCell ref="P1523:Q1523"/>
    <mergeCell ref="O1530:P1530"/>
    <mergeCell ref="Q1530:R1530"/>
    <mergeCell ref="S1530:T1530"/>
    <mergeCell ref="U1530:V1530"/>
    <mergeCell ref="W1530:X1530"/>
    <mergeCell ref="Y1530:Z1530"/>
    <mergeCell ref="R1529:S1529"/>
    <mergeCell ref="T1529:U1529"/>
    <mergeCell ref="V1529:W1529"/>
    <mergeCell ref="X1529:Y1529"/>
    <mergeCell ref="Z1529:AA1529"/>
    <mergeCell ref="E1530:F1530"/>
    <mergeCell ref="G1530:H1530"/>
    <mergeCell ref="I1530:J1530"/>
    <mergeCell ref="K1530:L1530"/>
    <mergeCell ref="M1530:N1530"/>
    <mergeCell ref="F1529:G1529"/>
    <mergeCell ref="H1529:I1529"/>
    <mergeCell ref="J1529:K1529"/>
    <mergeCell ref="L1529:M1529"/>
    <mergeCell ref="N1529:O1529"/>
    <mergeCell ref="P1529:Q1529"/>
    <mergeCell ref="O1528:P1528"/>
    <mergeCell ref="Q1528:R1528"/>
    <mergeCell ref="S1528:T1528"/>
    <mergeCell ref="U1528:V1528"/>
    <mergeCell ref="W1528:X1528"/>
    <mergeCell ref="Y1528:Z1528"/>
    <mergeCell ref="R1527:S1527"/>
    <mergeCell ref="T1527:U1527"/>
    <mergeCell ref="V1527:W1527"/>
    <mergeCell ref="X1527:Y1527"/>
    <mergeCell ref="Z1527:AA1527"/>
    <mergeCell ref="E1528:F1528"/>
    <mergeCell ref="G1528:H1528"/>
    <mergeCell ref="I1528:J1528"/>
    <mergeCell ref="K1528:L1528"/>
    <mergeCell ref="M1528:N1528"/>
    <mergeCell ref="F1527:G1527"/>
    <mergeCell ref="H1527:I1527"/>
    <mergeCell ref="J1527:K1527"/>
    <mergeCell ref="L1527:M1527"/>
    <mergeCell ref="N1527:O1527"/>
    <mergeCell ref="P1527:Q1527"/>
    <mergeCell ref="O1534:P1534"/>
    <mergeCell ref="Q1534:R1534"/>
    <mergeCell ref="S1534:T1534"/>
    <mergeCell ref="U1534:V1534"/>
    <mergeCell ref="W1534:X1534"/>
    <mergeCell ref="Y1534:Z1534"/>
    <mergeCell ref="R1533:S1533"/>
    <mergeCell ref="T1533:U1533"/>
    <mergeCell ref="V1533:W1533"/>
    <mergeCell ref="X1533:Y1533"/>
    <mergeCell ref="Z1533:AA1533"/>
    <mergeCell ref="E1534:F1534"/>
    <mergeCell ref="G1534:H1534"/>
    <mergeCell ref="I1534:J1534"/>
    <mergeCell ref="K1534:L1534"/>
    <mergeCell ref="M1534:N1534"/>
    <mergeCell ref="F1533:G1533"/>
    <mergeCell ref="H1533:I1533"/>
    <mergeCell ref="J1533:K1533"/>
    <mergeCell ref="L1533:M1533"/>
    <mergeCell ref="N1533:O1533"/>
    <mergeCell ref="P1533:Q1533"/>
    <mergeCell ref="O1532:P1532"/>
    <mergeCell ref="Q1532:R1532"/>
    <mergeCell ref="S1532:T1532"/>
    <mergeCell ref="U1532:V1532"/>
    <mergeCell ref="W1532:X1532"/>
    <mergeCell ref="Y1532:Z1532"/>
    <mergeCell ref="R1531:S1531"/>
    <mergeCell ref="T1531:U1531"/>
    <mergeCell ref="V1531:W1531"/>
    <mergeCell ref="X1531:Y1531"/>
    <mergeCell ref="Z1531:AA1531"/>
    <mergeCell ref="E1532:F1532"/>
    <mergeCell ref="G1532:H1532"/>
    <mergeCell ref="I1532:J1532"/>
    <mergeCell ref="K1532:L1532"/>
    <mergeCell ref="M1532:N1532"/>
    <mergeCell ref="F1531:G1531"/>
    <mergeCell ref="H1531:I1531"/>
    <mergeCell ref="J1531:K1531"/>
    <mergeCell ref="L1531:M1531"/>
    <mergeCell ref="N1531:O1531"/>
    <mergeCell ref="P1531:Q1531"/>
    <mergeCell ref="O1538:P1538"/>
    <mergeCell ref="Q1538:R1538"/>
    <mergeCell ref="S1538:T1538"/>
    <mergeCell ref="U1538:V1538"/>
    <mergeCell ref="W1538:X1538"/>
    <mergeCell ref="Y1538:Z1538"/>
    <mergeCell ref="R1537:S1537"/>
    <mergeCell ref="T1537:U1537"/>
    <mergeCell ref="V1537:W1537"/>
    <mergeCell ref="X1537:Y1537"/>
    <mergeCell ref="Z1537:AA1537"/>
    <mergeCell ref="E1538:F1538"/>
    <mergeCell ref="G1538:H1538"/>
    <mergeCell ref="I1538:J1538"/>
    <mergeCell ref="K1538:L1538"/>
    <mergeCell ref="M1538:N1538"/>
    <mergeCell ref="F1537:G1537"/>
    <mergeCell ref="H1537:I1537"/>
    <mergeCell ref="J1537:K1537"/>
    <mergeCell ref="L1537:M1537"/>
    <mergeCell ref="N1537:O1537"/>
    <mergeCell ref="P1537:Q1537"/>
    <mergeCell ref="O1536:P1536"/>
    <mergeCell ref="Q1536:R1536"/>
    <mergeCell ref="S1536:T1536"/>
    <mergeCell ref="U1536:V1536"/>
    <mergeCell ref="W1536:X1536"/>
    <mergeCell ref="Y1536:Z1536"/>
    <mergeCell ref="R1535:S1535"/>
    <mergeCell ref="T1535:U1535"/>
    <mergeCell ref="V1535:W1535"/>
    <mergeCell ref="X1535:Y1535"/>
    <mergeCell ref="Z1535:AA1535"/>
    <mergeCell ref="E1536:F1536"/>
    <mergeCell ref="G1536:H1536"/>
    <mergeCell ref="I1536:J1536"/>
    <mergeCell ref="K1536:L1536"/>
    <mergeCell ref="M1536:N1536"/>
    <mergeCell ref="F1535:G1535"/>
    <mergeCell ref="H1535:I1535"/>
    <mergeCell ref="J1535:K1535"/>
    <mergeCell ref="L1535:M1535"/>
    <mergeCell ref="N1535:O1535"/>
    <mergeCell ref="P1535:Q1535"/>
    <mergeCell ref="O1542:P1542"/>
    <mergeCell ref="Q1542:R1542"/>
    <mergeCell ref="S1542:T1542"/>
    <mergeCell ref="U1542:V1542"/>
    <mergeCell ref="W1542:X1542"/>
    <mergeCell ref="Y1542:Z1542"/>
    <mergeCell ref="R1541:S1541"/>
    <mergeCell ref="T1541:U1541"/>
    <mergeCell ref="V1541:W1541"/>
    <mergeCell ref="X1541:Y1541"/>
    <mergeCell ref="Z1541:AA1541"/>
    <mergeCell ref="E1542:F1542"/>
    <mergeCell ref="G1542:H1542"/>
    <mergeCell ref="I1542:J1542"/>
    <mergeCell ref="K1542:L1542"/>
    <mergeCell ref="M1542:N1542"/>
    <mergeCell ref="F1541:G1541"/>
    <mergeCell ref="H1541:I1541"/>
    <mergeCell ref="J1541:K1541"/>
    <mergeCell ref="L1541:M1541"/>
    <mergeCell ref="N1541:O1541"/>
    <mergeCell ref="P1541:Q1541"/>
    <mergeCell ref="O1540:P1540"/>
    <mergeCell ref="Q1540:R1540"/>
    <mergeCell ref="S1540:T1540"/>
    <mergeCell ref="U1540:V1540"/>
    <mergeCell ref="W1540:X1540"/>
    <mergeCell ref="Y1540:Z1540"/>
    <mergeCell ref="R1539:S1539"/>
    <mergeCell ref="T1539:U1539"/>
    <mergeCell ref="V1539:W1539"/>
    <mergeCell ref="X1539:Y1539"/>
    <mergeCell ref="Z1539:AA1539"/>
    <mergeCell ref="E1540:F1540"/>
    <mergeCell ref="G1540:H1540"/>
    <mergeCell ref="I1540:J1540"/>
    <mergeCell ref="K1540:L1540"/>
    <mergeCell ref="M1540:N1540"/>
    <mergeCell ref="F1539:G1539"/>
    <mergeCell ref="H1539:I1539"/>
    <mergeCell ref="J1539:K1539"/>
    <mergeCell ref="L1539:M1539"/>
    <mergeCell ref="N1539:O1539"/>
    <mergeCell ref="P1539:Q1539"/>
    <mergeCell ref="O1546:P1546"/>
    <mergeCell ref="Q1546:R1546"/>
    <mergeCell ref="S1546:T1546"/>
    <mergeCell ref="U1546:V1546"/>
    <mergeCell ref="W1546:X1546"/>
    <mergeCell ref="Y1546:Z1546"/>
    <mergeCell ref="R1545:S1545"/>
    <mergeCell ref="T1545:U1545"/>
    <mergeCell ref="V1545:W1545"/>
    <mergeCell ref="X1545:Y1545"/>
    <mergeCell ref="Z1545:AA1545"/>
    <mergeCell ref="E1546:F1546"/>
    <mergeCell ref="G1546:H1546"/>
    <mergeCell ref="I1546:J1546"/>
    <mergeCell ref="K1546:L1546"/>
    <mergeCell ref="M1546:N1546"/>
    <mergeCell ref="F1545:G1545"/>
    <mergeCell ref="H1545:I1545"/>
    <mergeCell ref="J1545:K1545"/>
    <mergeCell ref="L1545:M1545"/>
    <mergeCell ref="N1545:O1545"/>
    <mergeCell ref="P1545:Q1545"/>
    <mergeCell ref="O1544:P1544"/>
    <mergeCell ref="Q1544:R1544"/>
    <mergeCell ref="S1544:T1544"/>
    <mergeCell ref="U1544:V1544"/>
    <mergeCell ref="W1544:X1544"/>
    <mergeCell ref="Y1544:Z1544"/>
    <mergeCell ref="R1543:S1543"/>
    <mergeCell ref="T1543:U1543"/>
    <mergeCell ref="V1543:W1543"/>
    <mergeCell ref="X1543:Y1543"/>
    <mergeCell ref="Z1543:AA1543"/>
    <mergeCell ref="E1544:F1544"/>
    <mergeCell ref="G1544:H1544"/>
    <mergeCell ref="I1544:J1544"/>
    <mergeCell ref="K1544:L1544"/>
    <mergeCell ref="M1544:N1544"/>
    <mergeCell ref="F1543:G1543"/>
    <mergeCell ref="H1543:I1543"/>
    <mergeCell ref="J1543:K1543"/>
    <mergeCell ref="L1543:M1543"/>
    <mergeCell ref="N1543:O1543"/>
    <mergeCell ref="P1543:Q1543"/>
    <mergeCell ref="O1550:P1550"/>
    <mergeCell ref="Q1550:R1550"/>
    <mergeCell ref="S1550:T1550"/>
    <mergeCell ref="U1550:V1550"/>
    <mergeCell ref="W1550:X1550"/>
    <mergeCell ref="Y1550:Z1550"/>
    <mergeCell ref="R1549:S1549"/>
    <mergeCell ref="T1549:U1549"/>
    <mergeCell ref="V1549:W1549"/>
    <mergeCell ref="X1549:Y1549"/>
    <mergeCell ref="Z1549:AA1549"/>
    <mergeCell ref="E1550:F1550"/>
    <mergeCell ref="G1550:H1550"/>
    <mergeCell ref="I1550:J1550"/>
    <mergeCell ref="K1550:L1550"/>
    <mergeCell ref="M1550:N1550"/>
    <mergeCell ref="F1549:G1549"/>
    <mergeCell ref="H1549:I1549"/>
    <mergeCell ref="J1549:K1549"/>
    <mergeCell ref="L1549:M1549"/>
    <mergeCell ref="N1549:O1549"/>
    <mergeCell ref="P1549:Q1549"/>
    <mergeCell ref="O1548:P1548"/>
    <mergeCell ref="Q1548:R1548"/>
    <mergeCell ref="S1548:T1548"/>
    <mergeCell ref="U1548:V1548"/>
    <mergeCell ref="W1548:X1548"/>
    <mergeCell ref="Y1548:Z1548"/>
    <mergeCell ref="R1547:S1547"/>
    <mergeCell ref="T1547:U1547"/>
    <mergeCell ref="V1547:W1547"/>
    <mergeCell ref="X1547:Y1547"/>
    <mergeCell ref="Z1547:AA1547"/>
    <mergeCell ref="E1548:F1548"/>
    <mergeCell ref="G1548:H1548"/>
    <mergeCell ref="I1548:J1548"/>
    <mergeCell ref="K1548:L1548"/>
    <mergeCell ref="M1548:N1548"/>
    <mergeCell ref="F1547:G1547"/>
    <mergeCell ref="H1547:I1547"/>
    <mergeCell ref="J1547:K1547"/>
    <mergeCell ref="L1547:M1547"/>
    <mergeCell ref="N1547:O1547"/>
    <mergeCell ref="P1547:Q1547"/>
    <mergeCell ref="O1554:P1554"/>
    <mergeCell ref="Q1554:R1554"/>
    <mergeCell ref="S1554:T1554"/>
    <mergeCell ref="U1554:V1554"/>
    <mergeCell ref="W1554:X1554"/>
    <mergeCell ref="Y1554:Z1554"/>
    <mergeCell ref="R1553:S1553"/>
    <mergeCell ref="T1553:U1553"/>
    <mergeCell ref="V1553:W1553"/>
    <mergeCell ref="X1553:Y1553"/>
    <mergeCell ref="Z1553:AA1553"/>
    <mergeCell ref="E1554:F1554"/>
    <mergeCell ref="G1554:H1554"/>
    <mergeCell ref="I1554:J1554"/>
    <mergeCell ref="K1554:L1554"/>
    <mergeCell ref="M1554:N1554"/>
    <mergeCell ref="F1553:G1553"/>
    <mergeCell ref="H1553:I1553"/>
    <mergeCell ref="J1553:K1553"/>
    <mergeCell ref="L1553:M1553"/>
    <mergeCell ref="N1553:O1553"/>
    <mergeCell ref="P1553:Q1553"/>
    <mergeCell ref="O1552:P1552"/>
    <mergeCell ref="Q1552:R1552"/>
    <mergeCell ref="S1552:T1552"/>
    <mergeCell ref="U1552:V1552"/>
    <mergeCell ref="W1552:X1552"/>
    <mergeCell ref="Y1552:Z1552"/>
    <mergeCell ref="R1551:S1551"/>
    <mergeCell ref="T1551:U1551"/>
    <mergeCell ref="V1551:W1551"/>
    <mergeCell ref="X1551:Y1551"/>
    <mergeCell ref="Z1551:AA1551"/>
    <mergeCell ref="E1552:F1552"/>
    <mergeCell ref="G1552:H1552"/>
    <mergeCell ref="I1552:J1552"/>
    <mergeCell ref="K1552:L1552"/>
    <mergeCell ref="M1552:N1552"/>
    <mergeCell ref="F1551:G1551"/>
    <mergeCell ref="H1551:I1551"/>
    <mergeCell ref="J1551:K1551"/>
    <mergeCell ref="L1551:M1551"/>
    <mergeCell ref="N1551:O1551"/>
    <mergeCell ref="P1551:Q1551"/>
    <mergeCell ref="O1558:P1558"/>
    <mergeCell ref="Q1558:R1558"/>
    <mergeCell ref="S1558:T1558"/>
    <mergeCell ref="U1558:V1558"/>
    <mergeCell ref="W1558:X1558"/>
    <mergeCell ref="Y1558:Z1558"/>
    <mergeCell ref="R1557:S1557"/>
    <mergeCell ref="T1557:U1557"/>
    <mergeCell ref="V1557:W1557"/>
    <mergeCell ref="X1557:Y1557"/>
    <mergeCell ref="Z1557:AA1557"/>
    <mergeCell ref="E1558:F1558"/>
    <mergeCell ref="G1558:H1558"/>
    <mergeCell ref="I1558:J1558"/>
    <mergeCell ref="K1558:L1558"/>
    <mergeCell ref="M1558:N1558"/>
    <mergeCell ref="F1557:G1557"/>
    <mergeCell ref="H1557:I1557"/>
    <mergeCell ref="J1557:K1557"/>
    <mergeCell ref="L1557:M1557"/>
    <mergeCell ref="N1557:O1557"/>
    <mergeCell ref="P1557:Q1557"/>
    <mergeCell ref="O1556:P1556"/>
    <mergeCell ref="Q1556:R1556"/>
    <mergeCell ref="S1556:T1556"/>
    <mergeCell ref="U1556:V1556"/>
    <mergeCell ref="W1556:X1556"/>
    <mergeCell ref="Y1556:Z1556"/>
    <mergeCell ref="R1555:S1555"/>
    <mergeCell ref="T1555:U1555"/>
    <mergeCell ref="V1555:W1555"/>
    <mergeCell ref="X1555:Y1555"/>
    <mergeCell ref="Z1555:AA1555"/>
    <mergeCell ref="E1556:F1556"/>
    <mergeCell ref="G1556:H1556"/>
    <mergeCell ref="I1556:J1556"/>
    <mergeCell ref="K1556:L1556"/>
    <mergeCell ref="M1556:N1556"/>
    <mergeCell ref="F1555:G1555"/>
    <mergeCell ref="H1555:I1555"/>
    <mergeCell ref="J1555:K1555"/>
    <mergeCell ref="L1555:M1555"/>
    <mergeCell ref="N1555:O1555"/>
    <mergeCell ref="P1555:Q1555"/>
    <mergeCell ref="O1562:P1562"/>
    <mergeCell ref="Q1562:R1562"/>
    <mergeCell ref="S1562:T1562"/>
    <mergeCell ref="U1562:V1562"/>
    <mergeCell ref="W1562:X1562"/>
    <mergeCell ref="Y1562:Z1562"/>
    <mergeCell ref="R1561:S1561"/>
    <mergeCell ref="T1561:U1561"/>
    <mergeCell ref="V1561:W1561"/>
    <mergeCell ref="X1561:Y1561"/>
    <mergeCell ref="Z1561:AA1561"/>
    <mergeCell ref="E1562:F1562"/>
    <mergeCell ref="G1562:H1562"/>
    <mergeCell ref="I1562:J1562"/>
    <mergeCell ref="K1562:L1562"/>
    <mergeCell ref="M1562:N1562"/>
    <mergeCell ref="F1561:G1561"/>
    <mergeCell ref="H1561:I1561"/>
    <mergeCell ref="J1561:K1561"/>
    <mergeCell ref="L1561:M1561"/>
    <mergeCell ref="N1561:O1561"/>
    <mergeCell ref="P1561:Q1561"/>
    <mergeCell ref="O1560:P1560"/>
    <mergeCell ref="Q1560:R1560"/>
    <mergeCell ref="S1560:T1560"/>
    <mergeCell ref="U1560:V1560"/>
    <mergeCell ref="W1560:X1560"/>
    <mergeCell ref="Y1560:Z1560"/>
    <mergeCell ref="R1559:S1559"/>
    <mergeCell ref="T1559:U1559"/>
    <mergeCell ref="V1559:W1559"/>
    <mergeCell ref="X1559:Y1559"/>
    <mergeCell ref="Z1559:AA1559"/>
    <mergeCell ref="E1560:F1560"/>
    <mergeCell ref="G1560:H1560"/>
    <mergeCell ref="I1560:J1560"/>
    <mergeCell ref="K1560:L1560"/>
    <mergeCell ref="M1560:N1560"/>
    <mergeCell ref="F1559:G1559"/>
    <mergeCell ref="H1559:I1559"/>
    <mergeCell ref="J1559:K1559"/>
    <mergeCell ref="L1559:M1559"/>
    <mergeCell ref="N1559:O1559"/>
    <mergeCell ref="P1559:Q1559"/>
    <mergeCell ref="O1566:P1566"/>
    <mergeCell ref="Q1566:R1566"/>
    <mergeCell ref="S1566:T1566"/>
    <mergeCell ref="U1566:V1566"/>
    <mergeCell ref="W1566:X1566"/>
    <mergeCell ref="Y1566:Z1566"/>
    <mergeCell ref="R1565:S1565"/>
    <mergeCell ref="T1565:U1565"/>
    <mergeCell ref="V1565:W1565"/>
    <mergeCell ref="X1565:Y1565"/>
    <mergeCell ref="Z1565:AA1565"/>
    <mergeCell ref="E1566:F1566"/>
    <mergeCell ref="G1566:H1566"/>
    <mergeCell ref="I1566:J1566"/>
    <mergeCell ref="K1566:L1566"/>
    <mergeCell ref="M1566:N1566"/>
    <mergeCell ref="F1565:G1565"/>
    <mergeCell ref="H1565:I1565"/>
    <mergeCell ref="J1565:K1565"/>
    <mergeCell ref="L1565:M1565"/>
    <mergeCell ref="N1565:O1565"/>
    <mergeCell ref="P1565:Q1565"/>
    <mergeCell ref="O1564:P1564"/>
    <mergeCell ref="Q1564:R1564"/>
    <mergeCell ref="S1564:T1564"/>
    <mergeCell ref="U1564:V1564"/>
    <mergeCell ref="W1564:X1564"/>
    <mergeCell ref="Y1564:Z1564"/>
    <mergeCell ref="R1563:S1563"/>
    <mergeCell ref="T1563:U1563"/>
    <mergeCell ref="V1563:W1563"/>
    <mergeCell ref="X1563:Y1563"/>
    <mergeCell ref="Z1563:AA1563"/>
    <mergeCell ref="E1564:F1564"/>
    <mergeCell ref="G1564:H1564"/>
    <mergeCell ref="I1564:J1564"/>
    <mergeCell ref="K1564:L1564"/>
    <mergeCell ref="M1564:N1564"/>
    <mergeCell ref="F1563:G1563"/>
    <mergeCell ref="H1563:I1563"/>
    <mergeCell ref="J1563:K1563"/>
    <mergeCell ref="L1563:M1563"/>
    <mergeCell ref="N1563:O1563"/>
    <mergeCell ref="P1563:Q1563"/>
    <mergeCell ref="O1570:P1570"/>
    <mergeCell ref="Q1570:R1570"/>
    <mergeCell ref="S1570:T1570"/>
    <mergeCell ref="U1570:V1570"/>
    <mergeCell ref="W1570:X1570"/>
    <mergeCell ref="Y1570:Z1570"/>
    <mergeCell ref="R1569:S1569"/>
    <mergeCell ref="T1569:U1569"/>
    <mergeCell ref="V1569:W1569"/>
    <mergeCell ref="X1569:Y1569"/>
    <mergeCell ref="Z1569:AA1569"/>
    <mergeCell ref="E1570:F1570"/>
    <mergeCell ref="G1570:H1570"/>
    <mergeCell ref="I1570:J1570"/>
    <mergeCell ref="K1570:L1570"/>
    <mergeCell ref="M1570:N1570"/>
    <mergeCell ref="F1569:G1569"/>
    <mergeCell ref="H1569:I1569"/>
    <mergeCell ref="J1569:K1569"/>
    <mergeCell ref="L1569:M1569"/>
    <mergeCell ref="N1569:O1569"/>
    <mergeCell ref="P1569:Q1569"/>
    <mergeCell ref="O1568:P1568"/>
    <mergeCell ref="Q1568:R1568"/>
    <mergeCell ref="S1568:T1568"/>
    <mergeCell ref="U1568:V1568"/>
    <mergeCell ref="W1568:X1568"/>
    <mergeCell ref="Y1568:Z1568"/>
    <mergeCell ref="R1567:S1567"/>
    <mergeCell ref="T1567:U1567"/>
    <mergeCell ref="V1567:W1567"/>
    <mergeCell ref="X1567:Y1567"/>
    <mergeCell ref="Z1567:AA1567"/>
    <mergeCell ref="E1568:F1568"/>
    <mergeCell ref="G1568:H1568"/>
    <mergeCell ref="I1568:J1568"/>
    <mergeCell ref="K1568:L1568"/>
    <mergeCell ref="M1568:N1568"/>
    <mergeCell ref="F1567:G1567"/>
    <mergeCell ref="H1567:I1567"/>
    <mergeCell ref="J1567:K1567"/>
    <mergeCell ref="L1567:M1567"/>
    <mergeCell ref="N1567:O1567"/>
    <mergeCell ref="P1567:Q1567"/>
    <mergeCell ref="O1574:P1574"/>
    <mergeCell ref="Q1574:R1574"/>
    <mergeCell ref="S1574:T1574"/>
    <mergeCell ref="U1574:V1574"/>
    <mergeCell ref="W1574:X1574"/>
    <mergeCell ref="Y1574:Z1574"/>
    <mergeCell ref="R1573:S1573"/>
    <mergeCell ref="T1573:U1573"/>
    <mergeCell ref="V1573:W1573"/>
    <mergeCell ref="X1573:Y1573"/>
    <mergeCell ref="Z1573:AA1573"/>
    <mergeCell ref="E1574:F1574"/>
    <mergeCell ref="G1574:H1574"/>
    <mergeCell ref="I1574:J1574"/>
    <mergeCell ref="K1574:L1574"/>
    <mergeCell ref="M1574:N1574"/>
    <mergeCell ref="F1573:G1573"/>
    <mergeCell ref="H1573:I1573"/>
    <mergeCell ref="J1573:K1573"/>
    <mergeCell ref="L1573:M1573"/>
    <mergeCell ref="N1573:O1573"/>
    <mergeCell ref="P1573:Q1573"/>
    <mergeCell ref="O1572:P1572"/>
    <mergeCell ref="Q1572:R1572"/>
    <mergeCell ref="S1572:T1572"/>
    <mergeCell ref="U1572:V1572"/>
    <mergeCell ref="W1572:X1572"/>
    <mergeCell ref="Y1572:Z1572"/>
    <mergeCell ref="R1571:S1571"/>
    <mergeCell ref="T1571:U1571"/>
    <mergeCell ref="V1571:W1571"/>
    <mergeCell ref="X1571:Y1571"/>
    <mergeCell ref="Z1571:AA1571"/>
    <mergeCell ref="E1572:F1572"/>
    <mergeCell ref="G1572:H1572"/>
    <mergeCell ref="I1572:J1572"/>
    <mergeCell ref="K1572:L1572"/>
    <mergeCell ref="M1572:N1572"/>
    <mergeCell ref="F1571:G1571"/>
    <mergeCell ref="H1571:I1571"/>
    <mergeCell ref="J1571:K1571"/>
    <mergeCell ref="L1571:M1571"/>
    <mergeCell ref="N1571:O1571"/>
    <mergeCell ref="P1571:Q1571"/>
    <mergeCell ref="O1578:P1578"/>
    <mergeCell ref="Q1578:R1578"/>
    <mergeCell ref="S1578:T1578"/>
    <mergeCell ref="U1578:V1578"/>
    <mergeCell ref="W1578:X1578"/>
    <mergeCell ref="Y1578:Z1578"/>
    <mergeCell ref="R1577:S1577"/>
    <mergeCell ref="T1577:U1577"/>
    <mergeCell ref="V1577:W1577"/>
    <mergeCell ref="X1577:Y1577"/>
    <mergeCell ref="Z1577:AA1577"/>
    <mergeCell ref="E1578:F1578"/>
    <mergeCell ref="G1578:H1578"/>
    <mergeCell ref="I1578:J1578"/>
    <mergeCell ref="K1578:L1578"/>
    <mergeCell ref="M1578:N1578"/>
    <mergeCell ref="F1577:G1577"/>
    <mergeCell ref="H1577:I1577"/>
    <mergeCell ref="J1577:K1577"/>
    <mergeCell ref="L1577:M1577"/>
    <mergeCell ref="N1577:O1577"/>
    <mergeCell ref="P1577:Q1577"/>
    <mergeCell ref="O1576:P1576"/>
    <mergeCell ref="Q1576:R1576"/>
    <mergeCell ref="S1576:T1576"/>
    <mergeCell ref="U1576:V1576"/>
    <mergeCell ref="W1576:X1576"/>
    <mergeCell ref="Y1576:Z1576"/>
    <mergeCell ref="R1575:S1575"/>
    <mergeCell ref="T1575:U1575"/>
    <mergeCell ref="V1575:W1575"/>
    <mergeCell ref="X1575:Y1575"/>
    <mergeCell ref="Z1575:AA1575"/>
    <mergeCell ref="E1576:F1576"/>
    <mergeCell ref="G1576:H1576"/>
    <mergeCell ref="I1576:J1576"/>
    <mergeCell ref="K1576:L1576"/>
    <mergeCell ref="M1576:N1576"/>
    <mergeCell ref="F1575:G1575"/>
    <mergeCell ref="H1575:I1575"/>
    <mergeCell ref="J1575:K1575"/>
    <mergeCell ref="L1575:M1575"/>
    <mergeCell ref="N1575:O1575"/>
    <mergeCell ref="P1575:Q1575"/>
    <mergeCell ref="O1582:P1582"/>
    <mergeCell ref="Q1582:R1582"/>
    <mergeCell ref="S1582:T1582"/>
    <mergeCell ref="U1582:V1582"/>
    <mergeCell ref="W1582:X1582"/>
    <mergeCell ref="Y1582:Z1582"/>
    <mergeCell ref="R1581:S1581"/>
    <mergeCell ref="T1581:U1581"/>
    <mergeCell ref="V1581:W1581"/>
    <mergeCell ref="X1581:Y1581"/>
    <mergeCell ref="Z1581:AA1581"/>
    <mergeCell ref="E1582:F1582"/>
    <mergeCell ref="G1582:H1582"/>
    <mergeCell ref="I1582:J1582"/>
    <mergeCell ref="K1582:L1582"/>
    <mergeCell ref="M1582:N1582"/>
    <mergeCell ref="F1581:G1581"/>
    <mergeCell ref="H1581:I1581"/>
    <mergeCell ref="J1581:K1581"/>
    <mergeCell ref="L1581:M1581"/>
    <mergeCell ref="N1581:O1581"/>
    <mergeCell ref="P1581:Q1581"/>
    <mergeCell ref="O1580:P1580"/>
    <mergeCell ref="Q1580:R1580"/>
    <mergeCell ref="S1580:T1580"/>
    <mergeCell ref="U1580:V1580"/>
    <mergeCell ref="W1580:X1580"/>
    <mergeCell ref="Y1580:Z1580"/>
    <mergeCell ref="R1579:S1579"/>
    <mergeCell ref="T1579:U1579"/>
    <mergeCell ref="V1579:W1579"/>
    <mergeCell ref="X1579:Y1579"/>
    <mergeCell ref="Z1579:AA1579"/>
    <mergeCell ref="E1580:F1580"/>
    <mergeCell ref="G1580:H1580"/>
    <mergeCell ref="I1580:J1580"/>
    <mergeCell ref="K1580:L1580"/>
    <mergeCell ref="M1580:N1580"/>
    <mergeCell ref="F1579:G1579"/>
    <mergeCell ref="H1579:I1579"/>
    <mergeCell ref="J1579:K1579"/>
    <mergeCell ref="L1579:M1579"/>
    <mergeCell ref="N1579:O1579"/>
    <mergeCell ref="P1579:Q1579"/>
    <mergeCell ref="O1586:P1586"/>
    <mergeCell ref="Q1586:R1586"/>
    <mergeCell ref="S1586:T1586"/>
    <mergeCell ref="U1586:V1586"/>
    <mergeCell ref="W1586:X1586"/>
    <mergeCell ref="Y1586:Z1586"/>
    <mergeCell ref="R1585:S1585"/>
    <mergeCell ref="T1585:U1585"/>
    <mergeCell ref="V1585:W1585"/>
    <mergeCell ref="X1585:Y1585"/>
    <mergeCell ref="Z1585:AA1585"/>
    <mergeCell ref="E1586:F1586"/>
    <mergeCell ref="G1586:H1586"/>
    <mergeCell ref="I1586:J1586"/>
    <mergeCell ref="K1586:L1586"/>
    <mergeCell ref="M1586:N1586"/>
    <mergeCell ref="F1585:G1585"/>
    <mergeCell ref="H1585:I1585"/>
    <mergeCell ref="J1585:K1585"/>
    <mergeCell ref="L1585:M1585"/>
    <mergeCell ref="N1585:O1585"/>
    <mergeCell ref="P1585:Q1585"/>
    <mergeCell ref="O1584:P1584"/>
    <mergeCell ref="Q1584:R1584"/>
    <mergeCell ref="S1584:T1584"/>
    <mergeCell ref="U1584:V1584"/>
    <mergeCell ref="W1584:X1584"/>
    <mergeCell ref="Y1584:Z1584"/>
    <mergeCell ref="R1583:S1583"/>
    <mergeCell ref="T1583:U1583"/>
    <mergeCell ref="V1583:W1583"/>
    <mergeCell ref="X1583:Y1583"/>
    <mergeCell ref="Z1583:AA1583"/>
    <mergeCell ref="E1584:F1584"/>
    <mergeCell ref="G1584:H1584"/>
    <mergeCell ref="I1584:J1584"/>
    <mergeCell ref="K1584:L1584"/>
    <mergeCell ref="M1584:N1584"/>
    <mergeCell ref="F1583:G1583"/>
    <mergeCell ref="H1583:I1583"/>
    <mergeCell ref="J1583:K1583"/>
    <mergeCell ref="L1583:M1583"/>
    <mergeCell ref="N1583:O1583"/>
    <mergeCell ref="P1583:Q1583"/>
    <mergeCell ref="O1590:P1590"/>
    <mergeCell ref="Q1590:R1590"/>
    <mergeCell ref="S1590:T1590"/>
    <mergeCell ref="U1590:V1590"/>
    <mergeCell ref="W1590:X1590"/>
    <mergeCell ref="Y1590:Z1590"/>
    <mergeCell ref="R1589:S1589"/>
    <mergeCell ref="T1589:U1589"/>
    <mergeCell ref="V1589:W1589"/>
    <mergeCell ref="X1589:Y1589"/>
    <mergeCell ref="Z1589:AA1589"/>
    <mergeCell ref="E1590:F1590"/>
    <mergeCell ref="G1590:H1590"/>
    <mergeCell ref="I1590:J1590"/>
    <mergeCell ref="K1590:L1590"/>
    <mergeCell ref="M1590:N1590"/>
    <mergeCell ref="F1589:G1589"/>
    <mergeCell ref="H1589:I1589"/>
    <mergeCell ref="J1589:K1589"/>
    <mergeCell ref="L1589:M1589"/>
    <mergeCell ref="N1589:O1589"/>
    <mergeCell ref="P1589:Q1589"/>
    <mergeCell ref="O1588:P1588"/>
    <mergeCell ref="Q1588:R1588"/>
    <mergeCell ref="S1588:T1588"/>
    <mergeCell ref="U1588:V1588"/>
    <mergeCell ref="W1588:X1588"/>
    <mergeCell ref="Y1588:Z1588"/>
    <mergeCell ref="R1587:S1587"/>
    <mergeCell ref="T1587:U1587"/>
    <mergeCell ref="V1587:W1587"/>
    <mergeCell ref="X1587:Y1587"/>
    <mergeCell ref="Z1587:AA1587"/>
    <mergeCell ref="E1588:F1588"/>
    <mergeCell ref="G1588:H1588"/>
    <mergeCell ref="I1588:J1588"/>
    <mergeCell ref="K1588:L1588"/>
    <mergeCell ref="M1588:N1588"/>
    <mergeCell ref="F1587:G1587"/>
    <mergeCell ref="H1587:I1587"/>
    <mergeCell ref="J1587:K1587"/>
    <mergeCell ref="L1587:M1587"/>
    <mergeCell ref="N1587:O1587"/>
    <mergeCell ref="P1587:Q1587"/>
    <mergeCell ref="O1594:P1594"/>
    <mergeCell ref="Q1594:R1594"/>
    <mergeCell ref="S1594:T1594"/>
    <mergeCell ref="U1594:V1594"/>
    <mergeCell ref="W1594:X1594"/>
    <mergeCell ref="Y1594:Z1594"/>
    <mergeCell ref="R1593:S1593"/>
    <mergeCell ref="T1593:U1593"/>
    <mergeCell ref="V1593:W1593"/>
    <mergeCell ref="X1593:Y1593"/>
    <mergeCell ref="Z1593:AA1593"/>
    <mergeCell ref="E1594:F1594"/>
    <mergeCell ref="G1594:H1594"/>
    <mergeCell ref="I1594:J1594"/>
    <mergeCell ref="K1594:L1594"/>
    <mergeCell ref="M1594:N1594"/>
    <mergeCell ref="F1593:G1593"/>
    <mergeCell ref="H1593:I1593"/>
    <mergeCell ref="J1593:K1593"/>
    <mergeCell ref="L1593:M1593"/>
    <mergeCell ref="N1593:O1593"/>
    <mergeCell ref="P1593:Q1593"/>
    <mergeCell ref="O1592:P1592"/>
    <mergeCell ref="Q1592:R1592"/>
    <mergeCell ref="S1592:T1592"/>
    <mergeCell ref="U1592:V1592"/>
    <mergeCell ref="W1592:X1592"/>
    <mergeCell ref="Y1592:Z1592"/>
    <mergeCell ref="R1591:S1591"/>
    <mergeCell ref="T1591:U1591"/>
    <mergeCell ref="V1591:W1591"/>
    <mergeCell ref="X1591:Y1591"/>
    <mergeCell ref="Z1591:AA1591"/>
    <mergeCell ref="E1592:F1592"/>
    <mergeCell ref="G1592:H1592"/>
    <mergeCell ref="I1592:J1592"/>
    <mergeCell ref="K1592:L1592"/>
    <mergeCell ref="M1592:N1592"/>
    <mergeCell ref="F1591:G1591"/>
    <mergeCell ref="H1591:I1591"/>
    <mergeCell ref="J1591:K1591"/>
    <mergeCell ref="L1591:M1591"/>
    <mergeCell ref="N1591:O1591"/>
    <mergeCell ref="P1591:Q1591"/>
    <mergeCell ref="O1598:P1598"/>
    <mergeCell ref="Q1598:R1598"/>
    <mergeCell ref="S1598:T1598"/>
    <mergeCell ref="U1598:V1598"/>
    <mergeCell ref="W1598:X1598"/>
    <mergeCell ref="Y1598:Z1598"/>
    <mergeCell ref="R1597:S1597"/>
    <mergeCell ref="T1597:U1597"/>
    <mergeCell ref="V1597:W1597"/>
    <mergeCell ref="X1597:Y1597"/>
    <mergeCell ref="Z1597:AA1597"/>
    <mergeCell ref="E1598:F1598"/>
    <mergeCell ref="G1598:H1598"/>
    <mergeCell ref="I1598:J1598"/>
    <mergeCell ref="K1598:L1598"/>
    <mergeCell ref="M1598:N1598"/>
    <mergeCell ref="F1597:G1597"/>
    <mergeCell ref="H1597:I1597"/>
    <mergeCell ref="J1597:K1597"/>
    <mergeCell ref="L1597:M1597"/>
    <mergeCell ref="N1597:O1597"/>
    <mergeCell ref="P1597:Q1597"/>
    <mergeCell ref="O1596:P1596"/>
    <mergeCell ref="Q1596:R1596"/>
    <mergeCell ref="S1596:T1596"/>
    <mergeCell ref="U1596:V1596"/>
    <mergeCell ref="W1596:X1596"/>
    <mergeCell ref="Y1596:Z1596"/>
    <mergeCell ref="R1595:S1595"/>
    <mergeCell ref="T1595:U1595"/>
    <mergeCell ref="V1595:W1595"/>
    <mergeCell ref="X1595:Y1595"/>
    <mergeCell ref="Z1595:AA1595"/>
    <mergeCell ref="E1596:F1596"/>
    <mergeCell ref="G1596:H1596"/>
    <mergeCell ref="I1596:J1596"/>
    <mergeCell ref="K1596:L1596"/>
    <mergeCell ref="M1596:N1596"/>
    <mergeCell ref="F1595:G1595"/>
    <mergeCell ref="H1595:I1595"/>
    <mergeCell ref="J1595:K1595"/>
    <mergeCell ref="L1595:M1595"/>
    <mergeCell ref="N1595:O1595"/>
    <mergeCell ref="P1595:Q1595"/>
    <mergeCell ref="O1602:P1602"/>
    <mergeCell ref="Q1602:R1602"/>
    <mergeCell ref="S1602:T1602"/>
    <mergeCell ref="U1602:V1602"/>
    <mergeCell ref="W1602:X1602"/>
    <mergeCell ref="Y1602:Z1602"/>
    <mergeCell ref="R1601:S1601"/>
    <mergeCell ref="T1601:U1601"/>
    <mergeCell ref="V1601:W1601"/>
    <mergeCell ref="X1601:Y1601"/>
    <mergeCell ref="Z1601:AA1601"/>
    <mergeCell ref="E1602:F1602"/>
    <mergeCell ref="G1602:H1602"/>
    <mergeCell ref="I1602:J1602"/>
    <mergeCell ref="K1602:L1602"/>
    <mergeCell ref="M1602:N1602"/>
    <mergeCell ref="F1601:G1601"/>
    <mergeCell ref="H1601:I1601"/>
    <mergeCell ref="J1601:K1601"/>
    <mergeCell ref="L1601:M1601"/>
    <mergeCell ref="N1601:O1601"/>
    <mergeCell ref="P1601:Q1601"/>
    <mergeCell ref="O1600:P1600"/>
    <mergeCell ref="Q1600:R1600"/>
    <mergeCell ref="S1600:T1600"/>
    <mergeCell ref="U1600:V1600"/>
    <mergeCell ref="W1600:X1600"/>
    <mergeCell ref="Y1600:Z1600"/>
    <mergeCell ref="R1599:S1599"/>
    <mergeCell ref="T1599:U1599"/>
    <mergeCell ref="V1599:W1599"/>
    <mergeCell ref="X1599:Y1599"/>
    <mergeCell ref="Z1599:AA1599"/>
    <mergeCell ref="E1600:F1600"/>
    <mergeCell ref="G1600:H1600"/>
    <mergeCell ref="I1600:J1600"/>
    <mergeCell ref="K1600:L1600"/>
    <mergeCell ref="M1600:N1600"/>
    <mergeCell ref="F1599:G1599"/>
    <mergeCell ref="H1599:I1599"/>
    <mergeCell ref="J1599:K1599"/>
    <mergeCell ref="L1599:M1599"/>
    <mergeCell ref="N1599:O1599"/>
    <mergeCell ref="P1599:Q1599"/>
    <mergeCell ref="O1606:P1606"/>
    <mergeCell ref="Q1606:R1606"/>
    <mergeCell ref="S1606:T1606"/>
    <mergeCell ref="U1606:V1606"/>
    <mergeCell ref="W1606:X1606"/>
    <mergeCell ref="Y1606:Z1606"/>
    <mergeCell ref="R1605:S1605"/>
    <mergeCell ref="T1605:U1605"/>
    <mergeCell ref="V1605:W1605"/>
    <mergeCell ref="X1605:Y1605"/>
    <mergeCell ref="Z1605:AA1605"/>
    <mergeCell ref="E1606:F1606"/>
    <mergeCell ref="G1606:H1606"/>
    <mergeCell ref="I1606:J1606"/>
    <mergeCell ref="K1606:L1606"/>
    <mergeCell ref="M1606:N1606"/>
    <mergeCell ref="F1605:G1605"/>
    <mergeCell ref="H1605:I1605"/>
    <mergeCell ref="J1605:K1605"/>
    <mergeCell ref="L1605:M1605"/>
    <mergeCell ref="N1605:O1605"/>
    <mergeCell ref="P1605:Q1605"/>
    <mergeCell ref="O1604:P1604"/>
    <mergeCell ref="Q1604:R1604"/>
    <mergeCell ref="S1604:T1604"/>
    <mergeCell ref="U1604:V1604"/>
    <mergeCell ref="W1604:X1604"/>
    <mergeCell ref="Y1604:Z1604"/>
    <mergeCell ref="R1603:S1603"/>
    <mergeCell ref="T1603:U1603"/>
    <mergeCell ref="V1603:W1603"/>
    <mergeCell ref="X1603:Y1603"/>
    <mergeCell ref="Z1603:AA1603"/>
    <mergeCell ref="E1604:F1604"/>
    <mergeCell ref="G1604:H1604"/>
    <mergeCell ref="I1604:J1604"/>
    <mergeCell ref="K1604:L1604"/>
    <mergeCell ref="M1604:N1604"/>
    <mergeCell ref="F1603:G1603"/>
    <mergeCell ref="H1603:I1603"/>
    <mergeCell ref="J1603:K1603"/>
    <mergeCell ref="L1603:M1603"/>
    <mergeCell ref="N1603:O1603"/>
    <mergeCell ref="P1603:Q1603"/>
    <mergeCell ref="O1610:P1610"/>
    <mergeCell ref="Q1610:R1610"/>
    <mergeCell ref="S1610:T1610"/>
    <mergeCell ref="U1610:V1610"/>
    <mergeCell ref="W1610:X1610"/>
    <mergeCell ref="Y1610:Z1610"/>
    <mergeCell ref="R1609:S1609"/>
    <mergeCell ref="T1609:U1609"/>
    <mergeCell ref="V1609:W1609"/>
    <mergeCell ref="X1609:Y1609"/>
    <mergeCell ref="Z1609:AA1609"/>
    <mergeCell ref="E1610:F1610"/>
    <mergeCell ref="G1610:H1610"/>
    <mergeCell ref="I1610:J1610"/>
    <mergeCell ref="K1610:L1610"/>
    <mergeCell ref="M1610:N1610"/>
    <mergeCell ref="F1609:G1609"/>
    <mergeCell ref="H1609:I1609"/>
    <mergeCell ref="J1609:K1609"/>
    <mergeCell ref="L1609:M1609"/>
    <mergeCell ref="N1609:O1609"/>
    <mergeCell ref="P1609:Q1609"/>
    <mergeCell ref="O1608:P1608"/>
    <mergeCell ref="Q1608:R1608"/>
    <mergeCell ref="S1608:T1608"/>
    <mergeCell ref="U1608:V1608"/>
    <mergeCell ref="W1608:X1608"/>
    <mergeCell ref="Y1608:Z1608"/>
    <mergeCell ref="R1607:S1607"/>
    <mergeCell ref="T1607:U1607"/>
    <mergeCell ref="V1607:W1607"/>
    <mergeCell ref="X1607:Y1607"/>
    <mergeCell ref="Z1607:AA1607"/>
    <mergeCell ref="E1608:F1608"/>
    <mergeCell ref="G1608:H1608"/>
    <mergeCell ref="I1608:J1608"/>
    <mergeCell ref="K1608:L1608"/>
    <mergeCell ref="M1608:N1608"/>
    <mergeCell ref="F1607:G1607"/>
    <mergeCell ref="H1607:I1607"/>
    <mergeCell ref="J1607:K1607"/>
    <mergeCell ref="L1607:M1607"/>
    <mergeCell ref="N1607:O1607"/>
    <mergeCell ref="P1607:Q1607"/>
    <mergeCell ref="O1614:P1614"/>
    <mergeCell ref="Q1614:R1614"/>
    <mergeCell ref="S1614:T1614"/>
    <mergeCell ref="U1614:V1614"/>
    <mergeCell ref="W1614:X1614"/>
    <mergeCell ref="Y1614:Z1614"/>
    <mergeCell ref="R1613:S1613"/>
    <mergeCell ref="T1613:U1613"/>
    <mergeCell ref="V1613:W1613"/>
    <mergeCell ref="X1613:Y1613"/>
    <mergeCell ref="Z1613:AA1613"/>
    <mergeCell ref="E1614:F1614"/>
    <mergeCell ref="G1614:H1614"/>
    <mergeCell ref="I1614:J1614"/>
    <mergeCell ref="K1614:L1614"/>
    <mergeCell ref="M1614:N1614"/>
    <mergeCell ref="F1613:G1613"/>
    <mergeCell ref="H1613:I1613"/>
    <mergeCell ref="J1613:K1613"/>
    <mergeCell ref="L1613:M1613"/>
    <mergeCell ref="N1613:O1613"/>
    <mergeCell ref="P1613:Q1613"/>
    <mergeCell ref="O1612:P1612"/>
    <mergeCell ref="Q1612:R1612"/>
    <mergeCell ref="S1612:T1612"/>
    <mergeCell ref="U1612:V1612"/>
    <mergeCell ref="W1612:X1612"/>
    <mergeCell ref="Y1612:Z1612"/>
    <mergeCell ref="R1611:S1611"/>
    <mergeCell ref="T1611:U1611"/>
    <mergeCell ref="V1611:W1611"/>
    <mergeCell ref="X1611:Y1611"/>
    <mergeCell ref="Z1611:AA1611"/>
    <mergeCell ref="E1612:F1612"/>
    <mergeCell ref="G1612:H1612"/>
    <mergeCell ref="I1612:J1612"/>
    <mergeCell ref="K1612:L1612"/>
    <mergeCell ref="M1612:N1612"/>
    <mergeCell ref="F1611:G1611"/>
    <mergeCell ref="H1611:I1611"/>
    <mergeCell ref="J1611:K1611"/>
    <mergeCell ref="L1611:M1611"/>
    <mergeCell ref="N1611:O1611"/>
    <mergeCell ref="P1611:Q1611"/>
    <mergeCell ref="O1618:P1618"/>
    <mergeCell ref="Q1618:R1618"/>
    <mergeCell ref="S1618:T1618"/>
    <mergeCell ref="U1618:V1618"/>
    <mergeCell ref="W1618:X1618"/>
    <mergeCell ref="Y1618:Z1618"/>
    <mergeCell ref="R1617:S1617"/>
    <mergeCell ref="T1617:U1617"/>
    <mergeCell ref="V1617:W1617"/>
    <mergeCell ref="X1617:Y1617"/>
    <mergeCell ref="Z1617:AA1617"/>
    <mergeCell ref="E1618:F1618"/>
    <mergeCell ref="G1618:H1618"/>
    <mergeCell ref="I1618:J1618"/>
    <mergeCell ref="K1618:L1618"/>
    <mergeCell ref="M1618:N1618"/>
    <mergeCell ref="F1617:G1617"/>
    <mergeCell ref="H1617:I1617"/>
    <mergeCell ref="J1617:K1617"/>
    <mergeCell ref="L1617:M1617"/>
    <mergeCell ref="N1617:O1617"/>
    <mergeCell ref="P1617:Q1617"/>
    <mergeCell ref="O1616:P1616"/>
    <mergeCell ref="Q1616:R1616"/>
    <mergeCell ref="S1616:T1616"/>
    <mergeCell ref="U1616:V1616"/>
    <mergeCell ref="W1616:X1616"/>
    <mergeCell ref="Y1616:Z1616"/>
    <mergeCell ref="R1615:S1615"/>
    <mergeCell ref="T1615:U1615"/>
    <mergeCell ref="V1615:W1615"/>
    <mergeCell ref="X1615:Y1615"/>
    <mergeCell ref="Z1615:AA1615"/>
    <mergeCell ref="E1616:F1616"/>
    <mergeCell ref="G1616:H1616"/>
    <mergeCell ref="I1616:J1616"/>
    <mergeCell ref="K1616:L1616"/>
    <mergeCell ref="M1616:N1616"/>
    <mergeCell ref="F1615:G1615"/>
    <mergeCell ref="H1615:I1615"/>
    <mergeCell ref="J1615:K1615"/>
    <mergeCell ref="L1615:M1615"/>
    <mergeCell ref="N1615:O1615"/>
    <mergeCell ref="P1615:Q1615"/>
    <mergeCell ref="O1622:P1622"/>
    <mergeCell ref="Q1622:R1622"/>
    <mergeCell ref="S1622:T1622"/>
    <mergeCell ref="U1622:V1622"/>
    <mergeCell ref="W1622:X1622"/>
    <mergeCell ref="Y1622:Z1622"/>
    <mergeCell ref="R1621:S1621"/>
    <mergeCell ref="T1621:U1621"/>
    <mergeCell ref="V1621:W1621"/>
    <mergeCell ref="X1621:Y1621"/>
    <mergeCell ref="Z1621:AA1621"/>
    <mergeCell ref="E1622:F1622"/>
    <mergeCell ref="G1622:H1622"/>
    <mergeCell ref="I1622:J1622"/>
    <mergeCell ref="K1622:L1622"/>
    <mergeCell ref="M1622:N1622"/>
    <mergeCell ref="F1621:G1621"/>
    <mergeCell ref="H1621:I1621"/>
    <mergeCell ref="J1621:K1621"/>
    <mergeCell ref="L1621:M1621"/>
    <mergeCell ref="N1621:O1621"/>
    <mergeCell ref="P1621:Q1621"/>
    <mergeCell ref="O1620:P1620"/>
    <mergeCell ref="Q1620:R1620"/>
    <mergeCell ref="S1620:T1620"/>
    <mergeCell ref="U1620:V1620"/>
    <mergeCell ref="W1620:X1620"/>
    <mergeCell ref="Y1620:Z1620"/>
    <mergeCell ref="R1619:S1619"/>
    <mergeCell ref="T1619:U1619"/>
    <mergeCell ref="V1619:W1619"/>
    <mergeCell ref="X1619:Y1619"/>
    <mergeCell ref="Z1619:AA1619"/>
    <mergeCell ref="E1620:F1620"/>
    <mergeCell ref="G1620:H1620"/>
    <mergeCell ref="I1620:J1620"/>
    <mergeCell ref="K1620:L1620"/>
    <mergeCell ref="M1620:N1620"/>
    <mergeCell ref="F1619:G1619"/>
    <mergeCell ref="H1619:I1619"/>
    <mergeCell ref="J1619:K1619"/>
    <mergeCell ref="L1619:M1619"/>
    <mergeCell ref="N1619:O1619"/>
    <mergeCell ref="P1619:Q1619"/>
    <mergeCell ref="O1626:P1626"/>
    <mergeCell ref="Q1626:R1626"/>
    <mergeCell ref="S1626:T1626"/>
    <mergeCell ref="U1626:V1626"/>
    <mergeCell ref="W1626:X1626"/>
    <mergeCell ref="Y1626:Z1626"/>
    <mergeCell ref="R1625:S1625"/>
    <mergeCell ref="T1625:U1625"/>
    <mergeCell ref="V1625:W1625"/>
    <mergeCell ref="X1625:Y1625"/>
    <mergeCell ref="Z1625:AA1625"/>
    <mergeCell ref="E1626:F1626"/>
    <mergeCell ref="G1626:H1626"/>
    <mergeCell ref="I1626:J1626"/>
    <mergeCell ref="K1626:L1626"/>
    <mergeCell ref="M1626:N1626"/>
    <mergeCell ref="F1625:G1625"/>
    <mergeCell ref="H1625:I1625"/>
    <mergeCell ref="J1625:K1625"/>
    <mergeCell ref="L1625:M1625"/>
    <mergeCell ref="N1625:O1625"/>
    <mergeCell ref="P1625:Q1625"/>
    <mergeCell ref="O1624:P1624"/>
    <mergeCell ref="Q1624:R1624"/>
    <mergeCell ref="S1624:T1624"/>
    <mergeCell ref="U1624:V1624"/>
    <mergeCell ref="W1624:X1624"/>
    <mergeCell ref="Y1624:Z1624"/>
    <mergeCell ref="R1623:S1623"/>
    <mergeCell ref="T1623:U1623"/>
    <mergeCell ref="V1623:W1623"/>
    <mergeCell ref="X1623:Y1623"/>
    <mergeCell ref="Z1623:AA1623"/>
    <mergeCell ref="E1624:F1624"/>
    <mergeCell ref="G1624:H1624"/>
    <mergeCell ref="I1624:J1624"/>
    <mergeCell ref="K1624:L1624"/>
    <mergeCell ref="M1624:N1624"/>
    <mergeCell ref="F1623:G1623"/>
    <mergeCell ref="H1623:I1623"/>
    <mergeCell ref="J1623:K1623"/>
    <mergeCell ref="L1623:M1623"/>
    <mergeCell ref="N1623:O1623"/>
    <mergeCell ref="P1623:Q1623"/>
    <mergeCell ref="O1630:P1630"/>
    <mergeCell ref="Q1630:R1630"/>
    <mergeCell ref="S1630:T1630"/>
    <mergeCell ref="U1630:V1630"/>
    <mergeCell ref="W1630:X1630"/>
    <mergeCell ref="Y1630:Z1630"/>
    <mergeCell ref="R1629:S1629"/>
    <mergeCell ref="T1629:U1629"/>
    <mergeCell ref="V1629:W1629"/>
    <mergeCell ref="X1629:Y1629"/>
    <mergeCell ref="Z1629:AA1629"/>
    <mergeCell ref="E1630:F1630"/>
    <mergeCell ref="G1630:H1630"/>
    <mergeCell ref="I1630:J1630"/>
    <mergeCell ref="K1630:L1630"/>
    <mergeCell ref="M1630:N1630"/>
    <mergeCell ref="F1629:G1629"/>
    <mergeCell ref="H1629:I1629"/>
    <mergeCell ref="J1629:K1629"/>
    <mergeCell ref="L1629:M1629"/>
    <mergeCell ref="N1629:O1629"/>
    <mergeCell ref="P1629:Q1629"/>
    <mergeCell ref="O1628:P1628"/>
    <mergeCell ref="Q1628:R1628"/>
    <mergeCell ref="S1628:T1628"/>
    <mergeCell ref="U1628:V1628"/>
    <mergeCell ref="W1628:X1628"/>
    <mergeCell ref="Y1628:Z1628"/>
    <mergeCell ref="R1627:S1627"/>
    <mergeCell ref="T1627:U1627"/>
    <mergeCell ref="V1627:W1627"/>
    <mergeCell ref="X1627:Y1627"/>
    <mergeCell ref="Z1627:AA1627"/>
    <mergeCell ref="E1628:F1628"/>
    <mergeCell ref="G1628:H1628"/>
    <mergeCell ref="I1628:J1628"/>
    <mergeCell ref="K1628:L1628"/>
    <mergeCell ref="M1628:N1628"/>
    <mergeCell ref="F1627:G1627"/>
    <mergeCell ref="H1627:I1627"/>
    <mergeCell ref="J1627:K1627"/>
    <mergeCell ref="L1627:M1627"/>
    <mergeCell ref="N1627:O1627"/>
    <mergeCell ref="P1627:Q1627"/>
    <mergeCell ref="O1634:P1634"/>
    <mergeCell ref="Q1634:R1634"/>
    <mergeCell ref="S1634:T1634"/>
    <mergeCell ref="U1634:V1634"/>
    <mergeCell ref="W1634:X1634"/>
    <mergeCell ref="Y1634:Z1634"/>
    <mergeCell ref="R1633:S1633"/>
    <mergeCell ref="T1633:U1633"/>
    <mergeCell ref="V1633:W1633"/>
    <mergeCell ref="X1633:Y1633"/>
    <mergeCell ref="Z1633:AA1633"/>
    <mergeCell ref="E1634:F1634"/>
    <mergeCell ref="G1634:H1634"/>
    <mergeCell ref="I1634:J1634"/>
    <mergeCell ref="K1634:L1634"/>
    <mergeCell ref="M1634:N1634"/>
    <mergeCell ref="F1633:G1633"/>
    <mergeCell ref="H1633:I1633"/>
    <mergeCell ref="J1633:K1633"/>
    <mergeCell ref="L1633:M1633"/>
    <mergeCell ref="N1633:O1633"/>
    <mergeCell ref="P1633:Q1633"/>
    <mergeCell ref="O1632:P1632"/>
    <mergeCell ref="Q1632:R1632"/>
    <mergeCell ref="S1632:T1632"/>
    <mergeCell ref="U1632:V1632"/>
    <mergeCell ref="W1632:X1632"/>
    <mergeCell ref="Y1632:Z1632"/>
    <mergeCell ref="R1631:S1631"/>
    <mergeCell ref="T1631:U1631"/>
    <mergeCell ref="V1631:W1631"/>
    <mergeCell ref="X1631:Y1631"/>
    <mergeCell ref="Z1631:AA1631"/>
    <mergeCell ref="E1632:F1632"/>
    <mergeCell ref="G1632:H1632"/>
    <mergeCell ref="I1632:J1632"/>
    <mergeCell ref="K1632:L1632"/>
    <mergeCell ref="M1632:N1632"/>
    <mergeCell ref="F1631:G1631"/>
    <mergeCell ref="H1631:I1631"/>
    <mergeCell ref="J1631:K1631"/>
    <mergeCell ref="L1631:M1631"/>
    <mergeCell ref="N1631:O1631"/>
    <mergeCell ref="P1631:Q1631"/>
    <mergeCell ref="O1638:P1638"/>
    <mergeCell ref="Q1638:R1638"/>
    <mergeCell ref="S1638:T1638"/>
    <mergeCell ref="U1638:V1638"/>
    <mergeCell ref="W1638:X1638"/>
    <mergeCell ref="Y1638:Z1638"/>
    <mergeCell ref="R1637:S1637"/>
    <mergeCell ref="T1637:U1637"/>
    <mergeCell ref="V1637:W1637"/>
    <mergeCell ref="X1637:Y1637"/>
    <mergeCell ref="Z1637:AA1637"/>
    <mergeCell ref="E1638:F1638"/>
    <mergeCell ref="G1638:H1638"/>
    <mergeCell ref="I1638:J1638"/>
    <mergeCell ref="K1638:L1638"/>
    <mergeCell ref="M1638:N1638"/>
    <mergeCell ref="F1637:G1637"/>
    <mergeCell ref="H1637:I1637"/>
    <mergeCell ref="J1637:K1637"/>
    <mergeCell ref="L1637:M1637"/>
    <mergeCell ref="N1637:O1637"/>
    <mergeCell ref="P1637:Q1637"/>
    <mergeCell ref="O1636:P1636"/>
    <mergeCell ref="Q1636:R1636"/>
    <mergeCell ref="S1636:T1636"/>
    <mergeCell ref="U1636:V1636"/>
    <mergeCell ref="W1636:X1636"/>
    <mergeCell ref="Y1636:Z1636"/>
    <mergeCell ref="R1635:S1635"/>
    <mergeCell ref="T1635:U1635"/>
    <mergeCell ref="V1635:W1635"/>
    <mergeCell ref="X1635:Y1635"/>
    <mergeCell ref="Z1635:AA1635"/>
    <mergeCell ref="E1636:F1636"/>
    <mergeCell ref="G1636:H1636"/>
    <mergeCell ref="I1636:J1636"/>
    <mergeCell ref="K1636:L1636"/>
    <mergeCell ref="M1636:N1636"/>
    <mergeCell ref="F1635:G1635"/>
    <mergeCell ref="H1635:I1635"/>
    <mergeCell ref="J1635:K1635"/>
    <mergeCell ref="L1635:M1635"/>
    <mergeCell ref="N1635:O1635"/>
    <mergeCell ref="P1635:Q1635"/>
    <mergeCell ref="O1642:P1642"/>
    <mergeCell ref="Q1642:R1642"/>
    <mergeCell ref="S1642:T1642"/>
    <mergeCell ref="U1642:V1642"/>
    <mergeCell ref="W1642:X1642"/>
    <mergeCell ref="Y1642:Z1642"/>
    <mergeCell ref="R1641:S1641"/>
    <mergeCell ref="T1641:U1641"/>
    <mergeCell ref="V1641:W1641"/>
    <mergeCell ref="X1641:Y1641"/>
    <mergeCell ref="Z1641:AA1641"/>
    <mergeCell ref="E1642:F1642"/>
    <mergeCell ref="G1642:H1642"/>
    <mergeCell ref="I1642:J1642"/>
    <mergeCell ref="K1642:L1642"/>
    <mergeCell ref="M1642:N1642"/>
    <mergeCell ref="F1641:G1641"/>
    <mergeCell ref="H1641:I1641"/>
    <mergeCell ref="J1641:K1641"/>
    <mergeCell ref="L1641:M1641"/>
    <mergeCell ref="N1641:O1641"/>
    <mergeCell ref="P1641:Q1641"/>
    <mergeCell ref="O1640:P1640"/>
    <mergeCell ref="Q1640:R1640"/>
    <mergeCell ref="S1640:T1640"/>
    <mergeCell ref="U1640:V1640"/>
    <mergeCell ref="W1640:X1640"/>
    <mergeCell ref="Y1640:Z1640"/>
    <mergeCell ref="R1639:S1639"/>
    <mergeCell ref="T1639:U1639"/>
    <mergeCell ref="V1639:W1639"/>
    <mergeCell ref="X1639:Y1639"/>
    <mergeCell ref="Z1639:AA1639"/>
    <mergeCell ref="E1640:F1640"/>
    <mergeCell ref="G1640:H1640"/>
    <mergeCell ref="I1640:J1640"/>
    <mergeCell ref="K1640:L1640"/>
    <mergeCell ref="M1640:N1640"/>
    <mergeCell ref="F1639:G1639"/>
    <mergeCell ref="H1639:I1639"/>
    <mergeCell ref="J1639:K1639"/>
    <mergeCell ref="L1639:M1639"/>
    <mergeCell ref="N1639:O1639"/>
    <mergeCell ref="P1639:Q1639"/>
    <mergeCell ref="O1646:P1646"/>
    <mergeCell ref="Q1646:R1646"/>
    <mergeCell ref="S1646:T1646"/>
    <mergeCell ref="U1646:V1646"/>
    <mergeCell ref="W1646:X1646"/>
    <mergeCell ref="Y1646:Z1646"/>
    <mergeCell ref="R1645:S1645"/>
    <mergeCell ref="T1645:U1645"/>
    <mergeCell ref="V1645:W1645"/>
    <mergeCell ref="X1645:Y1645"/>
    <mergeCell ref="Z1645:AA1645"/>
    <mergeCell ref="E1646:F1646"/>
    <mergeCell ref="G1646:H1646"/>
    <mergeCell ref="I1646:J1646"/>
    <mergeCell ref="K1646:L1646"/>
    <mergeCell ref="M1646:N1646"/>
    <mergeCell ref="F1645:G1645"/>
    <mergeCell ref="H1645:I1645"/>
    <mergeCell ref="J1645:K1645"/>
    <mergeCell ref="L1645:M1645"/>
    <mergeCell ref="N1645:O1645"/>
    <mergeCell ref="P1645:Q1645"/>
    <mergeCell ref="O1644:P1644"/>
    <mergeCell ref="Q1644:R1644"/>
    <mergeCell ref="S1644:T1644"/>
    <mergeCell ref="U1644:V1644"/>
    <mergeCell ref="W1644:X1644"/>
    <mergeCell ref="Y1644:Z1644"/>
    <mergeCell ref="R1643:S1643"/>
    <mergeCell ref="T1643:U1643"/>
    <mergeCell ref="V1643:W1643"/>
    <mergeCell ref="X1643:Y1643"/>
    <mergeCell ref="Z1643:AA1643"/>
    <mergeCell ref="E1644:F1644"/>
    <mergeCell ref="G1644:H1644"/>
    <mergeCell ref="I1644:J1644"/>
    <mergeCell ref="K1644:L1644"/>
    <mergeCell ref="M1644:N1644"/>
    <mergeCell ref="F1643:G1643"/>
    <mergeCell ref="H1643:I1643"/>
    <mergeCell ref="J1643:K1643"/>
    <mergeCell ref="L1643:M1643"/>
    <mergeCell ref="N1643:O1643"/>
    <mergeCell ref="P1643:Q1643"/>
    <mergeCell ref="O1650:P1650"/>
    <mergeCell ref="Q1650:R1650"/>
    <mergeCell ref="S1650:T1650"/>
    <mergeCell ref="U1650:V1650"/>
    <mergeCell ref="W1650:X1650"/>
    <mergeCell ref="Y1650:Z1650"/>
    <mergeCell ref="R1649:S1649"/>
    <mergeCell ref="T1649:U1649"/>
    <mergeCell ref="V1649:W1649"/>
    <mergeCell ref="X1649:Y1649"/>
    <mergeCell ref="Z1649:AA1649"/>
    <mergeCell ref="E1650:F1650"/>
    <mergeCell ref="G1650:H1650"/>
    <mergeCell ref="I1650:J1650"/>
    <mergeCell ref="K1650:L1650"/>
    <mergeCell ref="M1650:N1650"/>
    <mergeCell ref="F1649:G1649"/>
    <mergeCell ref="H1649:I1649"/>
    <mergeCell ref="J1649:K1649"/>
    <mergeCell ref="L1649:M1649"/>
    <mergeCell ref="N1649:O1649"/>
    <mergeCell ref="P1649:Q1649"/>
    <mergeCell ref="O1648:P1648"/>
    <mergeCell ref="Q1648:R1648"/>
    <mergeCell ref="S1648:T1648"/>
    <mergeCell ref="U1648:V1648"/>
    <mergeCell ref="W1648:X1648"/>
    <mergeCell ref="Y1648:Z1648"/>
    <mergeCell ref="R1647:S1647"/>
    <mergeCell ref="T1647:U1647"/>
    <mergeCell ref="V1647:W1647"/>
    <mergeCell ref="X1647:Y1647"/>
    <mergeCell ref="Z1647:AA1647"/>
    <mergeCell ref="E1648:F1648"/>
    <mergeCell ref="G1648:H1648"/>
    <mergeCell ref="I1648:J1648"/>
    <mergeCell ref="K1648:L1648"/>
    <mergeCell ref="M1648:N1648"/>
    <mergeCell ref="F1647:G1647"/>
    <mergeCell ref="H1647:I1647"/>
    <mergeCell ref="J1647:K1647"/>
    <mergeCell ref="L1647:M1647"/>
    <mergeCell ref="N1647:O1647"/>
    <mergeCell ref="P1647:Q1647"/>
    <mergeCell ref="O1654:P1654"/>
    <mergeCell ref="Q1654:R1654"/>
    <mergeCell ref="S1654:T1654"/>
    <mergeCell ref="U1654:V1654"/>
    <mergeCell ref="W1654:X1654"/>
    <mergeCell ref="Y1654:Z1654"/>
    <mergeCell ref="R1653:S1653"/>
    <mergeCell ref="T1653:U1653"/>
    <mergeCell ref="V1653:W1653"/>
    <mergeCell ref="X1653:Y1653"/>
    <mergeCell ref="Z1653:AA1653"/>
    <mergeCell ref="E1654:F1654"/>
    <mergeCell ref="G1654:H1654"/>
    <mergeCell ref="I1654:J1654"/>
    <mergeCell ref="K1654:L1654"/>
    <mergeCell ref="M1654:N1654"/>
    <mergeCell ref="F1653:G1653"/>
    <mergeCell ref="H1653:I1653"/>
    <mergeCell ref="J1653:K1653"/>
    <mergeCell ref="L1653:M1653"/>
    <mergeCell ref="N1653:O1653"/>
    <mergeCell ref="P1653:Q1653"/>
    <mergeCell ref="O1652:P1652"/>
    <mergeCell ref="Q1652:R1652"/>
    <mergeCell ref="S1652:T1652"/>
    <mergeCell ref="U1652:V1652"/>
    <mergeCell ref="W1652:X1652"/>
    <mergeCell ref="Y1652:Z1652"/>
    <mergeCell ref="R1651:S1651"/>
    <mergeCell ref="T1651:U1651"/>
    <mergeCell ref="V1651:W1651"/>
    <mergeCell ref="X1651:Y1651"/>
    <mergeCell ref="Z1651:AA1651"/>
    <mergeCell ref="E1652:F1652"/>
    <mergeCell ref="G1652:H1652"/>
    <mergeCell ref="I1652:J1652"/>
    <mergeCell ref="K1652:L1652"/>
    <mergeCell ref="M1652:N1652"/>
    <mergeCell ref="F1651:G1651"/>
    <mergeCell ref="H1651:I1651"/>
    <mergeCell ref="J1651:K1651"/>
    <mergeCell ref="L1651:M1651"/>
    <mergeCell ref="N1651:O1651"/>
    <mergeCell ref="P1651:Q1651"/>
    <mergeCell ref="O1658:P1658"/>
    <mergeCell ref="Q1658:R1658"/>
    <mergeCell ref="S1658:T1658"/>
    <mergeCell ref="U1658:V1658"/>
    <mergeCell ref="W1658:X1658"/>
    <mergeCell ref="Y1658:Z1658"/>
    <mergeCell ref="R1657:S1657"/>
    <mergeCell ref="T1657:U1657"/>
    <mergeCell ref="V1657:W1657"/>
    <mergeCell ref="X1657:Y1657"/>
    <mergeCell ref="Z1657:AA1657"/>
    <mergeCell ref="E1658:F1658"/>
    <mergeCell ref="G1658:H1658"/>
    <mergeCell ref="I1658:J1658"/>
    <mergeCell ref="K1658:L1658"/>
    <mergeCell ref="M1658:N1658"/>
    <mergeCell ref="F1657:G1657"/>
    <mergeCell ref="H1657:I1657"/>
    <mergeCell ref="J1657:K1657"/>
    <mergeCell ref="L1657:M1657"/>
    <mergeCell ref="N1657:O1657"/>
    <mergeCell ref="P1657:Q1657"/>
    <mergeCell ref="O1656:P1656"/>
    <mergeCell ref="Q1656:R1656"/>
    <mergeCell ref="S1656:T1656"/>
    <mergeCell ref="U1656:V1656"/>
    <mergeCell ref="W1656:X1656"/>
    <mergeCell ref="Y1656:Z1656"/>
    <mergeCell ref="R1655:S1655"/>
    <mergeCell ref="T1655:U1655"/>
    <mergeCell ref="V1655:W1655"/>
    <mergeCell ref="X1655:Y1655"/>
    <mergeCell ref="Z1655:AA1655"/>
    <mergeCell ref="E1656:F1656"/>
    <mergeCell ref="G1656:H1656"/>
    <mergeCell ref="I1656:J1656"/>
    <mergeCell ref="K1656:L1656"/>
    <mergeCell ref="M1656:N1656"/>
    <mergeCell ref="F1655:G1655"/>
    <mergeCell ref="H1655:I1655"/>
    <mergeCell ref="J1655:K1655"/>
    <mergeCell ref="L1655:M1655"/>
    <mergeCell ref="N1655:O1655"/>
    <mergeCell ref="P1655:Q1655"/>
    <mergeCell ref="O1662:P1662"/>
    <mergeCell ref="Q1662:R1662"/>
    <mergeCell ref="S1662:T1662"/>
    <mergeCell ref="U1662:V1662"/>
    <mergeCell ref="W1662:X1662"/>
    <mergeCell ref="Y1662:Z1662"/>
    <mergeCell ref="R1661:S1661"/>
    <mergeCell ref="T1661:U1661"/>
    <mergeCell ref="V1661:W1661"/>
    <mergeCell ref="X1661:Y1661"/>
    <mergeCell ref="Z1661:AA1661"/>
    <mergeCell ref="E1662:F1662"/>
    <mergeCell ref="G1662:H1662"/>
    <mergeCell ref="I1662:J1662"/>
    <mergeCell ref="K1662:L1662"/>
    <mergeCell ref="M1662:N1662"/>
    <mergeCell ref="F1661:G1661"/>
    <mergeCell ref="H1661:I1661"/>
    <mergeCell ref="J1661:K1661"/>
    <mergeCell ref="L1661:M1661"/>
    <mergeCell ref="N1661:O1661"/>
    <mergeCell ref="P1661:Q1661"/>
    <mergeCell ref="O1660:P1660"/>
    <mergeCell ref="Q1660:R1660"/>
    <mergeCell ref="S1660:T1660"/>
    <mergeCell ref="U1660:V1660"/>
    <mergeCell ref="W1660:X1660"/>
    <mergeCell ref="Y1660:Z1660"/>
    <mergeCell ref="R1659:S1659"/>
    <mergeCell ref="T1659:U1659"/>
    <mergeCell ref="V1659:W1659"/>
    <mergeCell ref="X1659:Y1659"/>
    <mergeCell ref="Z1659:AA1659"/>
    <mergeCell ref="E1660:F1660"/>
    <mergeCell ref="G1660:H1660"/>
    <mergeCell ref="I1660:J1660"/>
    <mergeCell ref="K1660:L1660"/>
    <mergeCell ref="M1660:N1660"/>
    <mergeCell ref="F1659:G1659"/>
    <mergeCell ref="H1659:I1659"/>
    <mergeCell ref="J1659:K1659"/>
    <mergeCell ref="L1659:M1659"/>
    <mergeCell ref="N1659:O1659"/>
    <mergeCell ref="P1659:Q1659"/>
    <mergeCell ref="O1666:P1666"/>
    <mergeCell ref="Q1666:R1666"/>
    <mergeCell ref="S1666:T1666"/>
    <mergeCell ref="U1666:V1666"/>
    <mergeCell ref="W1666:X1666"/>
    <mergeCell ref="Y1666:Z1666"/>
    <mergeCell ref="R1665:S1665"/>
    <mergeCell ref="T1665:U1665"/>
    <mergeCell ref="V1665:W1665"/>
    <mergeCell ref="X1665:Y1665"/>
    <mergeCell ref="Z1665:AA1665"/>
    <mergeCell ref="E1666:F1666"/>
    <mergeCell ref="G1666:H1666"/>
    <mergeCell ref="I1666:J1666"/>
    <mergeCell ref="K1666:L1666"/>
    <mergeCell ref="M1666:N1666"/>
    <mergeCell ref="F1665:G1665"/>
    <mergeCell ref="H1665:I1665"/>
    <mergeCell ref="J1665:K1665"/>
    <mergeCell ref="L1665:M1665"/>
    <mergeCell ref="N1665:O1665"/>
    <mergeCell ref="P1665:Q1665"/>
    <mergeCell ref="O1664:P1664"/>
    <mergeCell ref="Q1664:R1664"/>
    <mergeCell ref="S1664:T1664"/>
    <mergeCell ref="U1664:V1664"/>
    <mergeCell ref="W1664:X1664"/>
    <mergeCell ref="Y1664:Z1664"/>
    <mergeCell ref="R1663:S1663"/>
    <mergeCell ref="T1663:U1663"/>
    <mergeCell ref="V1663:W1663"/>
    <mergeCell ref="X1663:Y1663"/>
    <mergeCell ref="Z1663:AA1663"/>
    <mergeCell ref="E1664:F1664"/>
    <mergeCell ref="G1664:H1664"/>
    <mergeCell ref="I1664:J1664"/>
    <mergeCell ref="K1664:L1664"/>
    <mergeCell ref="M1664:N1664"/>
    <mergeCell ref="F1663:G1663"/>
    <mergeCell ref="H1663:I1663"/>
    <mergeCell ref="J1663:K1663"/>
    <mergeCell ref="L1663:M1663"/>
    <mergeCell ref="N1663:O1663"/>
    <mergeCell ref="P1663:Q1663"/>
    <mergeCell ref="O1670:P1670"/>
    <mergeCell ref="Q1670:R1670"/>
    <mergeCell ref="S1670:T1670"/>
    <mergeCell ref="U1670:V1670"/>
    <mergeCell ref="W1670:X1670"/>
    <mergeCell ref="Y1670:Z1670"/>
    <mergeCell ref="R1669:S1669"/>
    <mergeCell ref="T1669:U1669"/>
    <mergeCell ref="V1669:W1669"/>
    <mergeCell ref="X1669:Y1669"/>
    <mergeCell ref="Z1669:AA1669"/>
    <mergeCell ref="E1670:F1670"/>
    <mergeCell ref="G1670:H1670"/>
    <mergeCell ref="I1670:J1670"/>
    <mergeCell ref="K1670:L1670"/>
    <mergeCell ref="M1670:N1670"/>
    <mergeCell ref="F1669:G1669"/>
    <mergeCell ref="H1669:I1669"/>
    <mergeCell ref="J1669:K1669"/>
    <mergeCell ref="L1669:M1669"/>
    <mergeCell ref="N1669:O1669"/>
    <mergeCell ref="P1669:Q1669"/>
    <mergeCell ref="O1668:P1668"/>
    <mergeCell ref="Q1668:R1668"/>
    <mergeCell ref="S1668:T1668"/>
    <mergeCell ref="U1668:V1668"/>
    <mergeCell ref="W1668:X1668"/>
    <mergeCell ref="Y1668:Z1668"/>
    <mergeCell ref="R1667:S1667"/>
    <mergeCell ref="T1667:U1667"/>
    <mergeCell ref="V1667:W1667"/>
    <mergeCell ref="X1667:Y1667"/>
    <mergeCell ref="Z1667:AA1667"/>
    <mergeCell ref="E1668:F1668"/>
    <mergeCell ref="G1668:H1668"/>
    <mergeCell ref="I1668:J1668"/>
    <mergeCell ref="K1668:L1668"/>
    <mergeCell ref="M1668:N1668"/>
    <mergeCell ref="F1667:G1667"/>
    <mergeCell ref="H1667:I1667"/>
    <mergeCell ref="J1667:K1667"/>
    <mergeCell ref="L1667:M1667"/>
    <mergeCell ref="N1667:O1667"/>
    <mergeCell ref="P1667:Q1667"/>
    <mergeCell ref="O1674:P1674"/>
    <mergeCell ref="Q1674:R1674"/>
    <mergeCell ref="S1674:T1674"/>
    <mergeCell ref="U1674:V1674"/>
    <mergeCell ref="W1674:X1674"/>
    <mergeCell ref="Y1674:Z1674"/>
    <mergeCell ref="R1673:S1673"/>
    <mergeCell ref="T1673:U1673"/>
    <mergeCell ref="V1673:W1673"/>
    <mergeCell ref="X1673:Y1673"/>
    <mergeCell ref="Z1673:AA1673"/>
    <mergeCell ref="E1674:F1674"/>
    <mergeCell ref="G1674:H1674"/>
    <mergeCell ref="I1674:J1674"/>
    <mergeCell ref="K1674:L1674"/>
    <mergeCell ref="M1674:N1674"/>
    <mergeCell ref="F1673:G1673"/>
    <mergeCell ref="H1673:I1673"/>
    <mergeCell ref="J1673:K1673"/>
    <mergeCell ref="L1673:M1673"/>
    <mergeCell ref="N1673:O1673"/>
    <mergeCell ref="P1673:Q1673"/>
    <mergeCell ref="O1672:P1672"/>
    <mergeCell ref="Q1672:R1672"/>
    <mergeCell ref="S1672:T1672"/>
    <mergeCell ref="U1672:V1672"/>
    <mergeCell ref="W1672:X1672"/>
    <mergeCell ref="Y1672:Z1672"/>
    <mergeCell ref="R1671:S1671"/>
    <mergeCell ref="T1671:U1671"/>
    <mergeCell ref="V1671:W1671"/>
    <mergeCell ref="X1671:Y1671"/>
    <mergeCell ref="Z1671:AA1671"/>
    <mergeCell ref="E1672:F1672"/>
    <mergeCell ref="G1672:H1672"/>
    <mergeCell ref="I1672:J1672"/>
    <mergeCell ref="K1672:L1672"/>
    <mergeCell ref="M1672:N1672"/>
    <mergeCell ref="F1671:G1671"/>
    <mergeCell ref="H1671:I1671"/>
    <mergeCell ref="J1671:K1671"/>
    <mergeCell ref="L1671:M1671"/>
    <mergeCell ref="N1671:O1671"/>
    <mergeCell ref="P1671:Q1671"/>
    <mergeCell ref="O1678:P1678"/>
    <mergeCell ref="Q1678:R1678"/>
    <mergeCell ref="S1678:T1678"/>
    <mergeCell ref="U1678:V1678"/>
    <mergeCell ref="W1678:X1678"/>
    <mergeCell ref="Y1678:Z1678"/>
    <mergeCell ref="R1677:S1677"/>
    <mergeCell ref="T1677:U1677"/>
    <mergeCell ref="V1677:W1677"/>
    <mergeCell ref="X1677:Y1677"/>
    <mergeCell ref="Z1677:AA1677"/>
    <mergeCell ref="E1678:F1678"/>
    <mergeCell ref="G1678:H1678"/>
    <mergeCell ref="I1678:J1678"/>
    <mergeCell ref="K1678:L1678"/>
    <mergeCell ref="M1678:N1678"/>
    <mergeCell ref="F1677:G1677"/>
    <mergeCell ref="H1677:I1677"/>
    <mergeCell ref="J1677:K1677"/>
    <mergeCell ref="L1677:M1677"/>
    <mergeCell ref="N1677:O1677"/>
    <mergeCell ref="P1677:Q1677"/>
    <mergeCell ref="O1676:P1676"/>
    <mergeCell ref="Q1676:R1676"/>
    <mergeCell ref="S1676:T1676"/>
    <mergeCell ref="U1676:V1676"/>
    <mergeCell ref="W1676:X1676"/>
    <mergeCell ref="Y1676:Z1676"/>
    <mergeCell ref="R1675:S1675"/>
    <mergeCell ref="T1675:U1675"/>
    <mergeCell ref="V1675:W1675"/>
    <mergeCell ref="X1675:Y1675"/>
    <mergeCell ref="Z1675:AA1675"/>
    <mergeCell ref="E1676:F1676"/>
    <mergeCell ref="G1676:H1676"/>
    <mergeCell ref="I1676:J1676"/>
    <mergeCell ref="K1676:L1676"/>
    <mergeCell ref="M1676:N1676"/>
    <mergeCell ref="F1675:G1675"/>
    <mergeCell ref="H1675:I1675"/>
    <mergeCell ref="J1675:K1675"/>
    <mergeCell ref="L1675:M1675"/>
    <mergeCell ref="N1675:O1675"/>
    <mergeCell ref="P1675:Q1675"/>
    <mergeCell ref="O1682:P1682"/>
    <mergeCell ref="Q1682:R1682"/>
    <mergeCell ref="S1682:T1682"/>
    <mergeCell ref="U1682:V1682"/>
    <mergeCell ref="W1682:X1682"/>
    <mergeCell ref="Y1682:Z1682"/>
    <mergeCell ref="R1681:S1681"/>
    <mergeCell ref="T1681:U1681"/>
    <mergeCell ref="V1681:W1681"/>
    <mergeCell ref="X1681:Y1681"/>
    <mergeCell ref="Z1681:AA1681"/>
    <mergeCell ref="E1682:F1682"/>
    <mergeCell ref="G1682:H1682"/>
    <mergeCell ref="I1682:J1682"/>
    <mergeCell ref="K1682:L1682"/>
    <mergeCell ref="M1682:N1682"/>
    <mergeCell ref="F1681:G1681"/>
    <mergeCell ref="H1681:I1681"/>
    <mergeCell ref="J1681:K1681"/>
    <mergeCell ref="L1681:M1681"/>
    <mergeCell ref="N1681:O1681"/>
    <mergeCell ref="P1681:Q1681"/>
    <mergeCell ref="O1680:P1680"/>
    <mergeCell ref="Q1680:R1680"/>
    <mergeCell ref="S1680:T1680"/>
    <mergeCell ref="U1680:V1680"/>
    <mergeCell ref="W1680:X1680"/>
    <mergeCell ref="Y1680:Z1680"/>
    <mergeCell ref="R1679:S1679"/>
    <mergeCell ref="T1679:U1679"/>
    <mergeCell ref="V1679:W1679"/>
    <mergeCell ref="X1679:Y1679"/>
    <mergeCell ref="Z1679:AA1679"/>
    <mergeCell ref="E1680:F1680"/>
    <mergeCell ref="G1680:H1680"/>
    <mergeCell ref="I1680:J1680"/>
    <mergeCell ref="K1680:L1680"/>
    <mergeCell ref="M1680:N1680"/>
    <mergeCell ref="F1679:G1679"/>
    <mergeCell ref="H1679:I1679"/>
    <mergeCell ref="J1679:K1679"/>
    <mergeCell ref="L1679:M1679"/>
    <mergeCell ref="N1679:O1679"/>
    <mergeCell ref="P1679:Q1679"/>
    <mergeCell ref="O1686:P1686"/>
    <mergeCell ref="Q1686:R1686"/>
    <mergeCell ref="S1686:T1686"/>
    <mergeCell ref="U1686:V1686"/>
    <mergeCell ref="W1686:X1686"/>
    <mergeCell ref="Y1686:Z1686"/>
    <mergeCell ref="R1685:S1685"/>
    <mergeCell ref="T1685:U1685"/>
    <mergeCell ref="V1685:W1685"/>
    <mergeCell ref="X1685:Y1685"/>
    <mergeCell ref="Z1685:AA1685"/>
    <mergeCell ref="E1686:F1686"/>
    <mergeCell ref="G1686:H1686"/>
    <mergeCell ref="I1686:J1686"/>
    <mergeCell ref="K1686:L1686"/>
    <mergeCell ref="M1686:N1686"/>
    <mergeCell ref="F1685:G1685"/>
    <mergeCell ref="H1685:I1685"/>
    <mergeCell ref="J1685:K1685"/>
    <mergeCell ref="L1685:M1685"/>
    <mergeCell ref="N1685:O1685"/>
    <mergeCell ref="P1685:Q1685"/>
    <mergeCell ref="O1684:P1684"/>
    <mergeCell ref="Q1684:R1684"/>
    <mergeCell ref="S1684:T1684"/>
    <mergeCell ref="U1684:V1684"/>
    <mergeCell ref="W1684:X1684"/>
    <mergeCell ref="Y1684:Z1684"/>
    <mergeCell ref="R1683:S1683"/>
    <mergeCell ref="T1683:U1683"/>
    <mergeCell ref="V1683:W1683"/>
    <mergeCell ref="X1683:Y1683"/>
    <mergeCell ref="Z1683:AA1683"/>
    <mergeCell ref="E1684:F1684"/>
    <mergeCell ref="G1684:H1684"/>
    <mergeCell ref="I1684:J1684"/>
    <mergeCell ref="K1684:L1684"/>
    <mergeCell ref="M1684:N1684"/>
    <mergeCell ref="F1683:G1683"/>
    <mergeCell ref="H1683:I1683"/>
    <mergeCell ref="J1683:K1683"/>
    <mergeCell ref="L1683:M1683"/>
    <mergeCell ref="N1683:O1683"/>
    <mergeCell ref="P1683:Q1683"/>
    <mergeCell ref="O1690:P1690"/>
    <mergeCell ref="Q1690:R1690"/>
    <mergeCell ref="S1690:T1690"/>
    <mergeCell ref="U1690:V1690"/>
    <mergeCell ref="W1690:X1690"/>
    <mergeCell ref="Y1690:Z1690"/>
    <mergeCell ref="R1689:S1689"/>
    <mergeCell ref="T1689:U1689"/>
    <mergeCell ref="V1689:W1689"/>
    <mergeCell ref="X1689:Y1689"/>
    <mergeCell ref="Z1689:AA1689"/>
    <mergeCell ref="E1690:F1690"/>
    <mergeCell ref="G1690:H1690"/>
    <mergeCell ref="I1690:J1690"/>
    <mergeCell ref="K1690:L1690"/>
    <mergeCell ref="M1690:N1690"/>
    <mergeCell ref="F1689:G1689"/>
    <mergeCell ref="H1689:I1689"/>
    <mergeCell ref="J1689:K1689"/>
    <mergeCell ref="L1689:M1689"/>
    <mergeCell ref="N1689:O1689"/>
    <mergeCell ref="P1689:Q1689"/>
    <mergeCell ref="O1688:P1688"/>
    <mergeCell ref="Q1688:R1688"/>
    <mergeCell ref="S1688:T1688"/>
    <mergeCell ref="U1688:V1688"/>
    <mergeCell ref="W1688:X1688"/>
    <mergeCell ref="Y1688:Z1688"/>
    <mergeCell ref="R1687:S1687"/>
    <mergeCell ref="T1687:U1687"/>
    <mergeCell ref="V1687:W1687"/>
    <mergeCell ref="X1687:Y1687"/>
    <mergeCell ref="Z1687:AA1687"/>
    <mergeCell ref="E1688:F1688"/>
    <mergeCell ref="G1688:H1688"/>
    <mergeCell ref="I1688:J1688"/>
    <mergeCell ref="K1688:L1688"/>
    <mergeCell ref="M1688:N1688"/>
    <mergeCell ref="F1687:G1687"/>
    <mergeCell ref="H1687:I1687"/>
    <mergeCell ref="J1687:K1687"/>
    <mergeCell ref="L1687:M1687"/>
    <mergeCell ref="N1687:O1687"/>
    <mergeCell ref="P1687:Q1687"/>
    <mergeCell ref="O1694:P1694"/>
    <mergeCell ref="Q1694:R1694"/>
    <mergeCell ref="S1694:T1694"/>
    <mergeCell ref="U1694:V1694"/>
    <mergeCell ref="W1694:X1694"/>
    <mergeCell ref="Y1694:Z1694"/>
    <mergeCell ref="R1693:S1693"/>
    <mergeCell ref="T1693:U1693"/>
    <mergeCell ref="V1693:W1693"/>
    <mergeCell ref="X1693:Y1693"/>
    <mergeCell ref="Z1693:AA1693"/>
    <mergeCell ref="E1694:F1694"/>
    <mergeCell ref="G1694:H1694"/>
    <mergeCell ref="I1694:J1694"/>
    <mergeCell ref="K1694:L1694"/>
    <mergeCell ref="M1694:N1694"/>
    <mergeCell ref="F1693:G1693"/>
    <mergeCell ref="H1693:I1693"/>
    <mergeCell ref="J1693:K1693"/>
    <mergeCell ref="L1693:M1693"/>
    <mergeCell ref="N1693:O1693"/>
    <mergeCell ref="P1693:Q1693"/>
    <mergeCell ref="O1692:P1692"/>
    <mergeCell ref="Q1692:R1692"/>
    <mergeCell ref="S1692:T1692"/>
    <mergeCell ref="U1692:V1692"/>
    <mergeCell ref="W1692:X1692"/>
    <mergeCell ref="Y1692:Z1692"/>
    <mergeCell ref="R1691:S1691"/>
    <mergeCell ref="T1691:U1691"/>
    <mergeCell ref="V1691:W1691"/>
    <mergeCell ref="X1691:Y1691"/>
    <mergeCell ref="Z1691:AA1691"/>
    <mergeCell ref="E1692:F1692"/>
    <mergeCell ref="G1692:H1692"/>
    <mergeCell ref="I1692:J1692"/>
    <mergeCell ref="K1692:L1692"/>
    <mergeCell ref="M1692:N1692"/>
    <mergeCell ref="F1691:G1691"/>
    <mergeCell ref="H1691:I1691"/>
    <mergeCell ref="J1691:K1691"/>
    <mergeCell ref="L1691:M1691"/>
    <mergeCell ref="N1691:O1691"/>
    <mergeCell ref="P1691:Q1691"/>
    <mergeCell ref="O1698:P1698"/>
    <mergeCell ref="Q1698:R1698"/>
    <mergeCell ref="S1698:T1698"/>
    <mergeCell ref="U1698:V1698"/>
    <mergeCell ref="W1698:X1698"/>
    <mergeCell ref="Y1698:Z1698"/>
    <mergeCell ref="R1697:S1697"/>
    <mergeCell ref="T1697:U1697"/>
    <mergeCell ref="V1697:W1697"/>
    <mergeCell ref="X1697:Y1697"/>
    <mergeCell ref="Z1697:AA1697"/>
    <mergeCell ref="E1698:F1698"/>
    <mergeCell ref="G1698:H1698"/>
    <mergeCell ref="I1698:J1698"/>
    <mergeCell ref="K1698:L1698"/>
    <mergeCell ref="M1698:N1698"/>
    <mergeCell ref="F1697:G1697"/>
    <mergeCell ref="H1697:I1697"/>
    <mergeCell ref="J1697:K1697"/>
    <mergeCell ref="L1697:M1697"/>
    <mergeCell ref="N1697:O1697"/>
    <mergeCell ref="P1697:Q1697"/>
    <mergeCell ref="O1696:P1696"/>
    <mergeCell ref="Q1696:R1696"/>
    <mergeCell ref="S1696:T1696"/>
    <mergeCell ref="U1696:V1696"/>
    <mergeCell ref="W1696:X1696"/>
    <mergeCell ref="Y1696:Z1696"/>
    <mergeCell ref="R1695:S1695"/>
    <mergeCell ref="T1695:U1695"/>
    <mergeCell ref="V1695:W1695"/>
    <mergeCell ref="X1695:Y1695"/>
    <mergeCell ref="Z1695:AA1695"/>
    <mergeCell ref="E1696:F1696"/>
    <mergeCell ref="G1696:H1696"/>
    <mergeCell ref="I1696:J1696"/>
    <mergeCell ref="K1696:L1696"/>
    <mergeCell ref="M1696:N1696"/>
    <mergeCell ref="F1695:G1695"/>
    <mergeCell ref="H1695:I1695"/>
    <mergeCell ref="J1695:K1695"/>
    <mergeCell ref="L1695:M1695"/>
    <mergeCell ref="N1695:O1695"/>
    <mergeCell ref="P1695:Q1695"/>
    <mergeCell ref="O1702:P1702"/>
    <mergeCell ref="Q1702:R1702"/>
    <mergeCell ref="S1702:T1702"/>
    <mergeCell ref="U1702:V1702"/>
    <mergeCell ref="W1702:X1702"/>
    <mergeCell ref="Y1702:Z1702"/>
    <mergeCell ref="R1701:S1701"/>
    <mergeCell ref="T1701:U1701"/>
    <mergeCell ref="V1701:W1701"/>
    <mergeCell ref="X1701:Y1701"/>
    <mergeCell ref="Z1701:AA1701"/>
    <mergeCell ref="E1702:F1702"/>
    <mergeCell ref="G1702:H1702"/>
    <mergeCell ref="I1702:J1702"/>
    <mergeCell ref="K1702:L1702"/>
    <mergeCell ref="M1702:N1702"/>
    <mergeCell ref="F1701:G1701"/>
    <mergeCell ref="H1701:I1701"/>
    <mergeCell ref="J1701:K1701"/>
    <mergeCell ref="L1701:M1701"/>
    <mergeCell ref="N1701:O1701"/>
    <mergeCell ref="P1701:Q1701"/>
    <mergeCell ref="O1700:P1700"/>
    <mergeCell ref="Q1700:R1700"/>
    <mergeCell ref="S1700:T1700"/>
    <mergeCell ref="U1700:V1700"/>
    <mergeCell ref="W1700:X1700"/>
    <mergeCell ref="Y1700:Z1700"/>
    <mergeCell ref="R1699:S1699"/>
    <mergeCell ref="T1699:U1699"/>
    <mergeCell ref="V1699:W1699"/>
    <mergeCell ref="X1699:Y1699"/>
    <mergeCell ref="Z1699:AA1699"/>
    <mergeCell ref="E1700:F1700"/>
    <mergeCell ref="G1700:H1700"/>
    <mergeCell ref="I1700:J1700"/>
    <mergeCell ref="K1700:L1700"/>
    <mergeCell ref="M1700:N1700"/>
    <mergeCell ref="F1699:G1699"/>
    <mergeCell ref="H1699:I1699"/>
    <mergeCell ref="J1699:K1699"/>
    <mergeCell ref="L1699:M1699"/>
    <mergeCell ref="N1699:O1699"/>
    <mergeCell ref="P1699:Q1699"/>
    <mergeCell ref="O1706:P1706"/>
    <mergeCell ref="Q1706:R1706"/>
    <mergeCell ref="S1706:T1706"/>
    <mergeCell ref="U1706:V1706"/>
    <mergeCell ref="W1706:X1706"/>
    <mergeCell ref="Y1706:Z1706"/>
    <mergeCell ref="R1705:S1705"/>
    <mergeCell ref="T1705:U1705"/>
    <mergeCell ref="V1705:W1705"/>
    <mergeCell ref="X1705:Y1705"/>
    <mergeCell ref="Z1705:AA1705"/>
    <mergeCell ref="E1706:F1706"/>
    <mergeCell ref="G1706:H1706"/>
    <mergeCell ref="I1706:J1706"/>
    <mergeCell ref="K1706:L1706"/>
    <mergeCell ref="M1706:N1706"/>
    <mergeCell ref="F1705:G1705"/>
    <mergeCell ref="H1705:I1705"/>
    <mergeCell ref="J1705:K1705"/>
    <mergeCell ref="L1705:M1705"/>
    <mergeCell ref="N1705:O1705"/>
    <mergeCell ref="P1705:Q1705"/>
    <mergeCell ref="O1704:P1704"/>
    <mergeCell ref="Q1704:R1704"/>
    <mergeCell ref="S1704:T1704"/>
    <mergeCell ref="U1704:V1704"/>
    <mergeCell ref="W1704:X1704"/>
    <mergeCell ref="Y1704:Z1704"/>
    <mergeCell ref="R1703:S1703"/>
    <mergeCell ref="T1703:U1703"/>
    <mergeCell ref="V1703:W1703"/>
    <mergeCell ref="X1703:Y1703"/>
    <mergeCell ref="Z1703:AA1703"/>
    <mergeCell ref="E1704:F1704"/>
    <mergeCell ref="G1704:H1704"/>
    <mergeCell ref="I1704:J1704"/>
    <mergeCell ref="K1704:L1704"/>
    <mergeCell ref="M1704:N1704"/>
    <mergeCell ref="F1703:G1703"/>
    <mergeCell ref="H1703:I1703"/>
    <mergeCell ref="J1703:K1703"/>
    <mergeCell ref="L1703:M1703"/>
    <mergeCell ref="N1703:O1703"/>
    <mergeCell ref="P1703:Q1703"/>
    <mergeCell ref="O1710:P1710"/>
    <mergeCell ref="Q1710:R1710"/>
    <mergeCell ref="S1710:T1710"/>
    <mergeCell ref="U1710:V1710"/>
    <mergeCell ref="W1710:X1710"/>
    <mergeCell ref="Y1710:Z1710"/>
    <mergeCell ref="R1709:S1709"/>
    <mergeCell ref="T1709:U1709"/>
    <mergeCell ref="V1709:W1709"/>
    <mergeCell ref="X1709:Y1709"/>
    <mergeCell ref="Z1709:AA1709"/>
    <mergeCell ref="E1710:F1710"/>
    <mergeCell ref="G1710:H1710"/>
    <mergeCell ref="I1710:J1710"/>
    <mergeCell ref="K1710:L1710"/>
    <mergeCell ref="M1710:N1710"/>
    <mergeCell ref="F1709:G1709"/>
    <mergeCell ref="H1709:I1709"/>
    <mergeCell ref="J1709:K1709"/>
    <mergeCell ref="L1709:M1709"/>
    <mergeCell ref="N1709:O1709"/>
    <mergeCell ref="P1709:Q1709"/>
    <mergeCell ref="O1708:P1708"/>
    <mergeCell ref="Q1708:R1708"/>
    <mergeCell ref="S1708:T1708"/>
    <mergeCell ref="U1708:V1708"/>
    <mergeCell ref="W1708:X1708"/>
    <mergeCell ref="Y1708:Z1708"/>
    <mergeCell ref="R1707:S1707"/>
    <mergeCell ref="T1707:U1707"/>
    <mergeCell ref="V1707:W1707"/>
    <mergeCell ref="X1707:Y1707"/>
    <mergeCell ref="Z1707:AA1707"/>
    <mergeCell ref="E1708:F1708"/>
    <mergeCell ref="G1708:H1708"/>
    <mergeCell ref="I1708:J1708"/>
    <mergeCell ref="K1708:L1708"/>
    <mergeCell ref="M1708:N1708"/>
    <mergeCell ref="F1707:G1707"/>
    <mergeCell ref="H1707:I1707"/>
    <mergeCell ref="J1707:K1707"/>
    <mergeCell ref="L1707:M1707"/>
    <mergeCell ref="N1707:O1707"/>
    <mergeCell ref="P1707:Q1707"/>
    <mergeCell ref="O1714:P1714"/>
    <mergeCell ref="Q1714:R1714"/>
    <mergeCell ref="S1714:T1714"/>
    <mergeCell ref="U1714:V1714"/>
    <mergeCell ref="W1714:X1714"/>
    <mergeCell ref="Y1714:Z1714"/>
    <mergeCell ref="R1713:S1713"/>
    <mergeCell ref="T1713:U1713"/>
    <mergeCell ref="V1713:W1713"/>
    <mergeCell ref="X1713:Y1713"/>
    <mergeCell ref="Z1713:AA1713"/>
    <mergeCell ref="E1714:F1714"/>
    <mergeCell ref="G1714:H1714"/>
    <mergeCell ref="I1714:J1714"/>
    <mergeCell ref="K1714:L1714"/>
    <mergeCell ref="M1714:N1714"/>
    <mergeCell ref="F1713:G1713"/>
    <mergeCell ref="H1713:I1713"/>
    <mergeCell ref="J1713:K1713"/>
    <mergeCell ref="L1713:M1713"/>
    <mergeCell ref="N1713:O1713"/>
    <mergeCell ref="P1713:Q1713"/>
    <mergeCell ref="O1712:P1712"/>
    <mergeCell ref="Q1712:R1712"/>
    <mergeCell ref="S1712:T1712"/>
    <mergeCell ref="U1712:V1712"/>
    <mergeCell ref="W1712:X1712"/>
    <mergeCell ref="Y1712:Z1712"/>
    <mergeCell ref="R1711:S1711"/>
    <mergeCell ref="T1711:U1711"/>
    <mergeCell ref="V1711:W1711"/>
    <mergeCell ref="X1711:Y1711"/>
    <mergeCell ref="Z1711:AA1711"/>
    <mergeCell ref="E1712:F1712"/>
    <mergeCell ref="G1712:H1712"/>
    <mergeCell ref="I1712:J1712"/>
    <mergeCell ref="K1712:L1712"/>
    <mergeCell ref="M1712:N1712"/>
    <mergeCell ref="F1711:G1711"/>
    <mergeCell ref="H1711:I1711"/>
    <mergeCell ref="J1711:K1711"/>
    <mergeCell ref="L1711:M1711"/>
    <mergeCell ref="N1711:O1711"/>
    <mergeCell ref="P1711:Q1711"/>
    <mergeCell ref="O1718:P1718"/>
    <mergeCell ref="Q1718:R1718"/>
    <mergeCell ref="S1718:T1718"/>
    <mergeCell ref="U1718:V1718"/>
    <mergeCell ref="W1718:X1718"/>
    <mergeCell ref="Y1718:Z1718"/>
    <mergeCell ref="R1717:S1717"/>
    <mergeCell ref="T1717:U1717"/>
    <mergeCell ref="V1717:W1717"/>
    <mergeCell ref="X1717:Y1717"/>
    <mergeCell ref="Z1717:AA1717"/>
    <mergeCell ref="E1718:F1718"/>
    <mergeCell ref="G1718:H1718"/>
    <mergeCell ref="I1718:J1718"/>
    <mergeCell ref="K1718:L1718"/>
    <mergeCell ref="M1718:N1718"/>
    <mergeCell ref="F1717:G1717"/>
    <mergeCell ref="H1717:I1717"/>
    <mergeCell ref="J1717:K1717"/>
    <mergeCell ref="L1717:M1717"/>
    <mergeCell ref="N1717:O1717"/>
    <mergeCell ref="P1717:Q1717"/>
    <mergeCell ref="O1716:P1716"/>
    <mergeCell ref="Q1716:R1716"/>
    <mergeCell ref="S1716:T1716"/>
    <mergeCell ref="U1716:V1716"/>
    <mergeCell ref="W1716:X1716"/>
    <mergeCell ref="Y1716:Z1716"/>
    <mergeCell ref="R1715:S1715"/>
    <mergeCell ref="T1715:U1715"/>
    <mergeCell ref="V1715:W1715"/>
    <mergeCell ref="X1715:Y1715"/>
    <mergeCell ref="Z1715:AA1715"/>
    <mergeCell ref="E1716:F1716"/>
    <mergeCell ref="G1716:H1716"/>
    <mergeCell ref="I1716:J1716"/>
    <mergeCell ref="K1716:L1716"/>
    <mergeCell ref="M1716:N1716"/>
    <mergeCell ref="F1715:G1715"/>
    <mergeCell ref="H1715:I1715"/>
    <mergeCell ref="J1715:K1715"/>
    <mergeCell ref="L1715:M1715"/>
    <mergeCell ref="N1715:O1715"/>
    <mergeCell ref="P1715:Q1715"/>
    <mergeCell ref="O1722:P1722"/>
    <mergeCell ref="Q1722:R1722"/>
    <mergeCell ref="S1722:T1722"/>
    <mergeCell ref="U1722:V1722"/>
    <mergeCell ref="W1722:X1722"/>
    <mergeCell ref="Y1722:Z1722"/>
    <mergeCell ref="R1721:S1721"/>
    <mergeCell ref="T1721:U1721"/>
    <mergeCell ref="V1721:W1721"/>
    <mergeCell ref="X1721:Y1721"/>
    <mergeCell ref="Z1721:AA1721"/>
    <mergeCell ref="E1722:F1722"/>
    <mergeCell ref="G1722:H1722"/>
    <mergeCell ref="I1722:J1722"/>
    <mergeCell ref="K1722:L1722"/>
    <mergeCell ref="M1722:N1722"/>
    <mergeCell ref="F1721:G1721"/>
    <mergeCell ref="H1721:I1721"/>
    <mergeCell ref="J1721:K1721"/>
    <mergeCell ref="L1721:M1721"/>
    <mergeCell ref="N1721:O1721"/>
    <mergeCell ref="P1721:Q1721"/>
    <mergeCell ref="O1720:P1720"/>
    <mergeCell ref="Q1720:R1720"/>
    <mergeCell ref="S1720:T1720"/>
    <mergeCell ref="U1720:V1720"/>
    <mergeCell ref="W1720:X1720"/>
    <mergeCell ref="Y1720:Z1720"/>
    <mergeCell ref="R1719:S1719"/>
    <mergeCell ref="T1719:U1719"/>
    <mergeCell ref="V1719:W1719"/>
    <mergeCell ref="X1719:Y1719"/>
    <mergeCell ref="Z1719:AA1719"/>
    <mergeCell ref="E1720:F1720"/>
    <mergeCell ref="G1720:H1720"/>
    <mergeCell ref="I1720:J1720"/>
    <mergeCell ref="K1720:L1720"/>
    <mergeCell ref="M1720:N1720"/>
    <mergeCell ref="F1719:G1719"/>
    <mergeCell ref="H1719:I1719"/>
    <mergeCell ref="J1719:K1719"/>
    <mergeCell ref="L1719:M1719"/>
    <mergeCell ref="N1719:O1719"/>
    <mergeCell ref="P1719:Q1719"/>
    <mergeCell ref="O1726:P1726"/>
    <mergeCell ref="Q1726:R1726"/>
    <mergeCell ref="S1726:T1726"/>
    <mergeCell ref="U1726:V1726"/>
    <mergeCell ref="W1726:X1726"/>
    <mergeCell ref="Y1726:Z1726"/>
    <mergeCell ref="R1725:S1725"/>
    <mergeCell ref="T1725:U1725"/>
    <mergeCell ref="V1725:W1725"/>
    <mergeCell ref="X1725:Y1725"/>
    <mergeCell ref="Z1725:AA1725"/>
    <mergeCell ref="E1726:F1726"/>
    <mergeCell ref="G1726:H1726"/>
    <mergeCell ref="I1726:J1726"/>
    <mergeCell ref="K1726:L1726"/>
    <mergeCell ref="M1726:N1726"/>
    <mergeCell ref="F1725:G1725"/>
    <mergeCell ref="H1725:I1725"/>
    <mergeCell ref="J1725:K1725"/>
    <mergeCell ref="L1725:M1725"/>
    <mergeCell ref="N1725:O1725"/>
    <mergeCell ref="P1725:Q1725"/>
    <mergeCell ref="O1724:P1724"/>
    <mergeCell ref="Q1724:R1724"/>
    <mergeCell ref="S1724:T1724"/>
    <mergeCell ref="U1724:V1724"/>
    <mergeCell ref="W1724:X1724"/>
    <mergeCell ref="Y1724:Z1724"/>
    <mergeCell ref="R1723:S1723"/>
    <mergeCell ref="T1723:U1723"/>
    <mergeCell ref="V1723:W1723"/>
    <mergeCell ref="X1723:Y1723"/>
    <mergeCell ref="Z1723:AA1723"/>
    <mergeCell ref="E1724:F1724"/>
    <mergeCell ref="G1724:H1724"/>
    <mergeCell ref="I1724:J1724"/>
    <mergeCell ref="K1724:L1724"/>
    <mergeCell ref="M1724:N1724"/>
    <mergeCell ref="F1723:G1723"/>
    <mergeCell ref="H1723:I1723"/>
    <mergeCell ref="J1723:K1723"/>
    <mergeCell ref="L1723:M1723"/>
    <mergeCell ref="N1723:O1723"/>
    <mergeCell ref="P1723:Q1723"/>
    <mergeCell ref="O1730:P1730"/>
    <mergeCell ref="Q1730:R1730"/>
    <mergeCell ref="S1730:T1730"/>
    <mergeCell ref="U1730:V1730"/>
    <mergeCell ref="W1730:X1730"/>
    <mergeCell ref="Y1730:Z1730"/>
    <mergeCell ref="R1729:S1729"/>
    <mergeCell ref="T1729:U1729"/>
    <mergeCell ref="V1729:W1729"/>
    <mergeCell ref="X1729:Y1729"/>
    <mergeCell ref="Z1729:AA1729"/>
    <mergeCell ref="E1730:F1730"/>
    <mergeCell ref="G1730:H1730"/>
    <mergeCell ref="I1730:J1730"/>
    <mergeCell ref="K1730:L1730"/>
    <mergeCell ref="M1730:N1730"/>
    <mergeCell ref="F1729:G1729"/>
    <mergeCell ref="H1729:I1729"/>
    <mergeCell ref="J1729:K1729"/>
    <mergeCell ref="L1729:M1729"/>
    <mergeCell ref="N1729:O1729"/>
    <mergeCell ref="P1729:Q1729"/>
    <mergeCell ref="O1728:P1728"/>
    <mergeCell ref="Q1728:R1728"/>
    <mergeCell ref="S1728:T1728"/>
    <mergeCell ref="U1728:V1728"/>
    <mergeCell ref="W1728:X1728"/>
    <mergeCell ref="Y1728:Z1728"/>
    <mergeCell ref="R1727:S1727"/>
    <mergeCell ref="T1727:U1727"/>
    <mergeCell ref="V1727:W1727"/>
    <mergeCell ref="X1727:Y1727"/>
    <mergeCell ref="Z1727:AA1727"/>
    <mergeCell ref="E1728:F1728"/>
    <mergeCell ref="G1728:H1728"/>
    <mergeCell ref="I1728:J1728"/>
    <mergeCell ref="K1728:L1728"/>
    <mergeCell ref="M1728:N1728"/>
    <mergeCell ref="F1727:G1727"/>
    <mergeCell ref="H1727:I1727"/>
    <mergeCell ref="J1727:K1727"/>
    <mergeCell ref="L1727:M1727"/>
    <mergeCell ref="N1727:O1727"/>
    <mergeCell ref="P1727:Q1727"/>
    <mergeCell ref="O1734:P1734"/>
    <mergeCell ref="Q1734:R1734"/>
    <mergeCell ref="S1734:T1734"/>
    <mergeCell ref="U1734:V1734"/>
    <mergeCell ref="W1734:X1734"/>
    <mergeCell ref="Y1734:Z1734"/>
    <mergeCell ref="R1733:S1733"/>
    <mergeCell ref="T1733:U1733"/>
    <mergeCell ref="V1733:W1733"/>
    <mergeCell ref="X1733:Y1733"/>
    <mergeCell ref="Z1733:AA1733"/>
    <mergeCell ref="E1734:F1734"/>
    <mergeCell ref="G1734:H1734"/>
    <mergeCell ref="I1734:J1734"/>
    <mergeCell ref="K1734:L1734"/>
    <mergeCell ref="M1734:N1734"/>
    <mergeCell ref="F1733:G1733"/>
    <mergeCell ref="H1733:I1733"/>
    <mergeCell ref="J1733:K1733"/>
    <mergeCell ref="L1733:M1733"/>
    <mergeCell ref="N1733:O1733"/>
    <mergeCell ref="P1733:Q1733"/>
    <mergeCell ref="O1732:P1732"/>
    <mergeCell ref="Q1732:R1732"/>
    <mergeCell ref="S1732:T1732"/>
    <mergeCell ref="U1732:V1732"/>
    <mergeCell ref="W1732:X1732"/>
    <mergeCell ref="Y1732:Z1732"/>
    <mergeCell ref="R1731:S1731"/>
    <mergeCell ref="T1731:U1731"/>
    <mergeCell ref="V1731:W1731"/>
    <mergeCell ref="X1731:Y1731"/>
    <mergeCell ref="Z1731:AA1731"/>
    <mergeCell ref="E1732:F1732"/>
    <mergeCell ref="G1732:H1732"/>
    <mergeCell ref="I1732:J1732"/>
    <mergeCell ref="K1732:L1732"/>
    <mergeCell ref="M1732:N1732"/>
    <mergeCell ref="F1731:G1731"/>
    <mergeCell ref="H1731:I1731"/>
    <mergeCell ref="J1731:K1731"/>
    <mergeCell ref="L1731:M1731"/>
    <mergeCell ref="N1731:O1731"/>
    <mergeCell ref="P1731:Q1731"/>
    <mergeCell ref="O1738:P1738"/>
    <mergeCell ref="Q1738:R1738"/>
    <mergeCell ref="S1738:T1738"/>
    <mergeCell ref="U1738:V1738"/>
    <mergeCell ref="W1738:X1738"/>
    <mergeCell ref="Y1738:Z1738"/>
    <mergeCell ref="R1737:S1737"/>
    <mergeCell ref="T1737:U1737"/>
    <mergeCell ref="V1737:W1737"/>
    <mergeCell ref="X1737:Y1737"/>
    <mergeCell ref="Z1737:AA1737"/>
    <mergeCell ref="E1738:F1738"/>
    <mergeCell ref="G1738:H1738"/>
    <mergeCell ref="I1738:J1738"/>
    <mergeCell ref="K1738:L1738"/>
    <mergeCell ref="M1738:N1738"/>
    <mergeCell ref="F1737:G1737"/>
    <mergeCell ref="H1737:I1737"/>
    <mergeCell ref="J1737:K1737"/>
    <mergeCell ref="L1737:M1737"/>
    <mergeCell ref="N1737:O1737"/>
    <mergeCell ref="P1737:Q1737"/>
    <mergeCell ref="O1736:P1736"/>
    <mergeCell ref="Q1736:R1736"/>
    <mergeCell ref="S1736:T1736"/>
    <mergeCell ref="U1736:V1736"/>
    <mergeCell ref="W1736:X1736"/>
    <mergeCell ref="Y1736:Z1736"/>
    <mergeCell ref="R1735:S1735"/>
    <mergeCell ref="T1735:U1735"/>
    <mergeCell ref="V1735:W1735"/>
    <mergeCell ref="X1735:Y1735"/>
    <mergeCell ref="Z1735:AA1735"/>
    <mergeCell ref="E1736:F1736"/>
    <mergeCell ref="G1736:H1736"/>
    <mergeCell ref="I1736:J1736"/>
    <mergeCell ref="K1736:L1736"/>
    <mergeCell ref="M1736:N1736"/>
    <mergeCell ref="F1735:G1735"/>
    <mergeCell ref="H1735:I1735"/>
    <mergeCell ref="J1735:K1735"/>
    <mergeCell ref="L1735:M1735"/>
    <mergeCell ref="N1735:O1735"/>
    <mergeCell ref="P1735:Q1735"/>
    <mergeCell ref="O1742:P1742"/>
    <mergeCell ref="Q1742:R1742"/>
    <mergeCell ref="S1742:T1742"/>
    <mergeCell ref="U1742:V1742"/>
    <mergeCell ref="W1742:X1742"/>
    <mergeCell ref="Y1742:Z1742"/>
    <mergeCell ref="R1741:S1741"/>
    <mergeCell ref="T1741:U1741"/>
    <mergeCell ref="V1741:W1741"/>
    <mergeCell ref="X1741:Y1741"/>
    <mergeCell ref="Z1741:AA1741"/>
    <mergeCell ref="E1742:F1742"/>
    <mergeCell ref="G1742:H1742"/>
    <mergeCell ref="I1742:J1742"/>
    <mergeCell ref="K1742:L1742"/>
    <mergeCell ref="M1742:N1742"/>
    <mergeCell ref="F1741:G1741"/>
    <mergeCell ref="H1741:I1741"/>
    <mergeCell ref="J1741:K1741"/>
    <mergeCell ref="L1741:M1741"/>
    <mergeCell ref="N1741:O1741"/>
    <mergeCell ref="P1741:Q1741"/>
    <mergeCell ref="O1740:P1740"/>
    <mergeCell ref="Q1740:R1740"/>
    <mergeCell ref="S1740:T1740"/>
    <mergeCell ref="U1740:V1740"/>
    <mergeCell ref="W1740:X1740"/>
    <mergeCell ref="Y1740:Z1740"/>
    <mergeCell ref="R1739:S1739"/>
    <mergeCell ref="T1739:U1739"/>
    <mergeCell ref="V1739:W1739"/>
    <mergeCell ref="X1739:Y1739"/>
    <mergeCell ref="Z1739:AA1739"/>
    <mergeCell ref="E1740:F1740"/>
    <mergeCell ref="G1740:H1740"/>
    <mergeCell ref="I1740:J1740"/>
    <mergeCell ref="K1740:L1740"/>
    <mergeCell ref="M1740:N1740"/>
    <mergeCell ref="F1739:G1739"/>
    <mergeCell ref="H1739:I1739"/>
    <mergeCell ref="J1739:K1739"/>
    <mergeCell ref="L1739:M1739"/>
    <mergeCell ref="N1739:O1739"/>
    <mergeCell ref="P1739:Q1739"/>
    <mergeCell ref="O1746:P1746"/>
    <mergeCell ref="Q1746:R1746"/>
    <mergeCell ref="S1746:T1746"/>
    <mergeCell ref="U1746:V1746"/>
    <mergeCell ref="W1746:X1746"/>
    <mergeCell ref="Y1746:Z1746"/>
    <mergeCell ref="R1745:S1745"/>
    <mergeCell ref="T1745:U1745"/>
    <mergeCell ref="V1745:W1745"/>
    <mergeCell ref="X1745:Y1745"/>
    <mergeCell ref="Z1745:AA1745"/>
    <mergeCell ref="E1746:F1746"/>
    <mergeCell ref="G1746:H1746"/>
    <mergeCell ref="I1746:J1746"/>
    <mergeCell ref="K1746:L1746"/>
    <mergeCell ref="M1746:N1746"/>
    <mergeCell ref="F1745:G1745"/>
    <mergeCell ref="H1745:I1745"/>
    <mergeCell ref="J1745:K1745"/>
    <mergeCell ref="L1745:M1745"/>
    <mergeCell ref="N1745:O1745"/>
    <mergeCell ref="P1745:Q1745"/>
    <mergeCell ref="O1744:P1744"/>
    <mergeCell ref="Q1744:R1744"/>
    <mergeCell ref="S1744:T1744"/>
    <mergeCell ref="U1744:V1744"/>
    <mergeCell ref="W1744:X1744"/>
    <mergeCell ref="Y1744:Z1744"/>
    <mergeCell ref="R1743:S1743"/>
    <mergeCell ref="T1743:U1743"/>
    <mergeCell ref="V1743:W1743"/>
    <mergeCell ref="X1743:Y1743"/>
    <mergeCell ref="Z1743:AA1743"/>
    <mergeCell ref="E1744:F1744"/>
    <mergeCell ref="G1744:H1744"/>
    <mergeCell ref="I1744:J1744"/>
    <mergeCell ref="K1744:L1744"/>
    <mergeCell ref="M1744:N1744"/>
    <mergeCell ref="F1743:G1743"/>
    <mergeCell ref="H1743:I1743"/>
    <mergeCell ref="J1743:K1743"/>
    <mergeCell ref="L1743:M1743"/>
    <mergeCell ref="N1743:O1743"/>
    <mergeCell ref="P1743:Q1743"/>
    <mergeCell ref="O1750:P1750"/>
    <mergeCell ref="Q1750:R1750"/>
    <mergeCell ref="S1750:T1750"/>
    <mergeCell ref="U1750:V1750"/>
    <mergeCell ref="W1750:X1750"/>
    <mergeCell ref="Y1750:Z1750"/>
    <mergeCell ref="R1749:S1749"/>
    <mergeCell ref="T1749:U1749"/>
    <mergeCell ref="V1749:W1749"/>
    <mergeCell ref="X1749:Y1749"/>
    <mergeCell ref="Z1749:AA1749"/>
    <mergeCell ref="E1750:F1750"/>
    <mergeCell ref="G1750:H1750"/>
    <mergeCell ref="I1750:J1750"/>
    <mergeCell ref="K1750:L1750"/>
    <mergeCell ref="M1750:N1750"/>
    <mergeCell ref="F1749:G1749"/>
    <mergeCell ref="H1749:I1749"/>
    <mergeCell ref="J1749:K1749"/>
    <mergeCell ref="L1749:M1749"/>
    <mergeCell ref="N1749:O1749"/>
    <mergeCell ref="P1749:Q1749"/>
    <mergeCell ref="O1748:P1748"/>
    <mergeCell ref="Q1748:R1748"/>
    <mergeCell ref="S1748:T1748"/>
    <mergeCell ref="U1748:V1748"/>
    <mergeCell ref="W1748:X1748"/>
    <mergeCell ref="Y1748:Z1748"/>
    <mergeCell ref="R1747:S1747"/>
    <mergeCell ref="T1747:U1747"/>
    <mergeCell ref="V1747:W1747"/>
    <mergeCell ref="X1747:Y1747"/>
    <mergeCell ref="Z1747:AA1747"/>
    <mergeCell ref="E1748:F1748"/>
    <mergeCell ref="G1748:H1748"/>
    <mergeCell ref="I1748:J1748"/>
    <mergeCell ref="K1748:L1748"/>
    <mergeCell ref="M1748:N1748"/>
    <mergeCell ref="F1747:G1747"/>
    <mergeCell ref="H1747:I1747"/>
    <mergeCell ref="J1747:K1747"/>
    <mergeCell ref="L1747:M1747"/>
    <mergeCell ref="N1747:O1747"/>
    <mergeCell ref="P1747:Q1747"/>
    <mergeCell ref="O1754:P1754"/>
    <mergeCell ref="Q1754:R1754"/>
    <mergeCell ref="S1754:T1754"/>
    <mergeCell ref="U1754:V1754"/>
    <mergeCell ref="W1754:X1754"/>
    <mergeCell ref="Y1754:Z1754"/>
    <mergeCell ref="R1753:S1753"/>
    <mergeCell ref="T1753:U1753"/>
    <mergeCell ref="V1753:W1753"/>
    <mergeCell ref="X1753:Y1753"/>
    <mergeCell ref="Z1753:AA1753"/>
    <mergeCell ref="E1754:F1754"/>
    <mergeCell ref="G1754:H1754"/>
    <mergeCell ref="I1754:J1754"/>
    <mergeCell ref="K1754:L1754"/>
    <mergeCell ref="M1754:N1754"/>
    <mergeCell ref="F1753:G1753"/>
    <mergeCell ref="H1753:I1753"/>
    <mergeCell ref="J1753:K1753"/>
    <mergeCell ref="L1753:M1753"/>
    <mergeCell ref="N1753:O1753"/>
    <mergeCell ref="P1753:Q1753"/>
    <mergeCell ref="O1752:P1752"/>
    <mergeCell ref="Q1752:R1752"/>
    <mergeCell ref="S1752:T1752"/>
    <mergeCell ref="U1752:V1752"/>
    <mergeCell ref="W1752:X1752"/>
    <mergeCell ref="Y1752:Z1752"/>
    <mergeCell ref="R1751:S1751"/>
    <mergeCell ref="T1751:U1751"/>
    <mergeCell ref="V1751:W1751"/>
    <mergeCell ref="X1751:Y1751"/>
    <mergeCell ref="Z1751:AA1751"/>
    <mergeCell ref="E1752:F1752"/>
    <mergeCell ref="G1752:H1752"/>
    <mergeCell ref="I1752:J1752"/>
    <mergeCell ref="K1752:L1752"/>
    <mergeCell ref="M1752:N1752"/>
    <mergeCell ref="F1751:G1751"/>
    <mergeCell ref="H1751:I1751"/>
    <mergeCell ref="J1751:K1751"/>
    <mergeCell ref="L1751:M1751"/>
    <mergeCell ref="N1751:O1751"/>
    <mergeCell ref="P1751:Q1751"/>
    <mergeCell ref="O1758:P1758"/>
    <mergeCell ref="Q1758:R1758"/>
    <mergeCell ref="S1758:T1758"/>
    <mergeCell ref="U1758:V1758"/>
    <mergeCell ref="W1758:X1758"/>
    <mergeCell ref="Y1758:Z1758"/>
    <mergeCell ref="R1757:S1757"/>
    <mergeCell ref="T1757:U1757"/>
    <mergeCell ref="V1757:W1757"/>
    <mergeCell ref="X1757:Y1757"/>
    <mergeCell ref="Z1757:AA1757"/>
    <mergeCell ref="E1758:F1758"/>
    <mergeCell ref="G1758:H1758"/>
    <mergeCell ref="I1758:J1758"/>
    <mergeCell ref="K1758:L1758"/>
    <mergeCell ref="M1758:N1758"/>
    <mergeCell ref="F1757:G1757"/>
    <mergeCell ref="H1757:I1757"/>
    <mergeCell ref="J1757:K1757"/>
    <mergeCell ref="L1757:M1757"/>
    <mergeCell ref="N1757:O1757"/>
    <mergeCell ref="P1757:Q1757"/>
    <mergeCell ref="O1756:P1756"/>
    <mergeCell ref="Q1756:R1756"/>
    <mergeCell ref="S1756:T1756"/>
    <mergeCell ref="U1756:V1756"/>
    <mergeCell ref="W1756:X1756"/>
    <mergeCell ref="Y1756:Z1756"/>
    <mergeCell ref="R1755:S1755"/>
    <mergeCell ref="T1755:U1755"/>
    <mergeCell ref="V1755:W1755"/>
    <mergeCell ref="X1755:Y1755"/>
    <mergeCell ref="Z1755:AA1755"/>
    <mergeCell ref="E1756:F1756"/>
    <mergeCell ref="G1756:H1756"/>
    <mergeCell ref="I1756:J1756"/>
    <mergeCell ref="K1756:L1756"/>
    <mergeCell ref="M1756:N1756"/>
    <mergeCell ref="F1755:G1755"/>
    <mergeCell ref="H1755:I1755"/>
    <mergeCell ref="J1755:K1755"/>
    <mergeCell ref="L1755:M1755"/>
    <mergeCell ref="N1755:O1755"/>
    <mergeCell ref="P1755:Q1755"/>
    <mergeCell ref="O1762:P1762"/>
    <mergeCell ref="Q1762:R1762"/>
    <mergeCell ref="S1762:T1762"/>
    <mergeCell ref="U1762:V1762"/>
    <mergeCell ref="W1762:X1762"/>
    <mergeCell ref="Y1762:Z1762"/>
    <mergeCell ref="R1761:S1761"/>
    <mergeCell ref="T1761:U1761"/>
    <mergeCell ref="V1761:W1761"/>
    <mergeCell ref="X1761:Y1761"/>
    <mergeCell ref="Z1761:AA1761"/>
    <mergeCell ref="E1762:F1762"/>
    <mergeCell ref="G1762:H1762"/>
    <mergeCell ref="I1762:J1762"/>
    <mergeCell ref="K1762:L1762"/>
    <mergeCell ref="M1762:N1762"/>
    <mergeCell ref="F1761:G1761"/>
    <mergeCell ref="H1761:I1761"/>
    <mergeCell ref="J1761:K1761"/>
    <mergeCell ref="L1761:M1761"/>
    <mergeCell ref="N1761:O1761"/>
    <mergeCell ref="P1761:Q1761"/>
    <mergeCell ref="O1760:P1760"/>
    <mergeCell ref="Q1760:R1760"/>
    <mergeCell ref="S1760:T1760"/>
    <mergeCell ref="U1760:V1760"/>
    <mergeCell ref="W1760:X1760"/>
    <mergeCell ref="Y1760:Z1760"/>
    <mergeCell ref="R1759:S1759"/>
    <mergeCell ref="T1759:U1759"/>
    <mergeCell ref="V1759:W1759"/>
    <mergeCell ref="X1759:Y1759"/>
    <mergeCell ref="Z1759:AA1759"/>
    <mergeCell ref="E1760:F1760"/>
    <mergeCell ref="G1760:H1760"/>
    <mergeCell ref="I1760:J1760"/>
    <mergeCell ref="K1760:L1760"/>
    <mergeCell ref="M1760:N1760"/>
    <mergeCell ref="F1759:G1759"/>
    <mergeCell ref="H1759:I1759"/>
    <mergeCell ref="J1759:K1759"/>
    <mergeCell ref="L1759:M1759"/>
    <mergeCell ref="N1759:O1759"/>
    <mergeCell ref="P1759:Q1759"/>
    <mergeCell ref="O1766:P1766"/>
    <mergeCell ref="Q1766:R1766"/>
    <mergeCell ref="S1766:T1766"/>
    <mergeCell ref="U1766:V1766"/>
    <mergeCell ref="W1766:X1766"/>
    <mergeCell ref="Y1766:Z1766"/>
    <mergeCell ref="R1765:S1765"/>
    <mergeCell ref="T1765:U1765"/>
    <mergeCell ref="V1765:W1765"/>
    <mergeCell ref="X1765:Y1765"/>
    <mergeCell ref="Z1765:AA1765"/>
    <mergeCell ref="E1766:F1766"/>
    <mergeCell ref="G1766:H1766"/>
    <mergeCell ref="I1766:J1766"/>
    <mergeCell ref="K1766:L1766"/>
    <mergeCell ref="M1766:N1766"/>
    <mergeCell ref="F1765:G1765"/>
    <mergeCell ref="H1765:I1765"/>
    <mergeCell ref="J1765:K1765"/>
    <mergeCell ref="L1765:M1765"/>
    <mergeCell ref="N1765:O1765"/>
    <mergeCell ref="P1765:Q1765"/>
    <mergeCell ref="O1764:P1764"/>
    <mergeCell ref="Q1764:R1764"/>
    <mergeCell ref="S1764:T1764"/>
    <mergeCell ref="U1764:V1764"/>
    <mergeCell ref="W1764:X1764"/>
    <mergeCell ref="Y1764:Z1764"/>
    <mergeCell ref="R1763:S1763"/>
    <mergeCell ref="T1763:U1763"/>
    <mergeCell ref="V1763:W1763"/>
    <mergeCell ref="X1763:Y1763"/>
    <mergeCell ref="Z1763:AA1763"/>
    <mergeCell ref="E1764:F1764"/>
    <mergeCell ref="G1764:H1764"/>
    <mergeCell ref="I1764:J1764"/>
    <mergeCell ref="K1764:L1764"/>
    <mergeCell ref="M1764:N1764"/>
    <mergeCell ref="F1763:G1763"/>
    <mergeCell ref="H1763:I1763"/>
    <mergeCell ref="J1763:K1763"/>
    <mergeCell ref="L1763:M1763"/>
    <mergeCell ref="N1763:O1763"/>
    <mergeCell ref="P1763:Q1763"/>
    <mergeCell ref="O1770:P1770"/>
    <mergeCell ref="Q1770:R1770"/>
    <mergeCell ref="S1770:T1770"/>
    <mergeCell ref="U1770:V1770"/>
    <mergeCell ref="W1770:X1770"/>
    <mergeCell ref="Y1770:Z1770"/>
    <mergeCell ref="R1769:S1769"/>
    <mergeCell ref="T1769:U1769"/>
    <mergeCell ref="V1769:W1769"/>
    <mergeCell ref="X1769:Y1769"/>
    <mergeCell ref="Z1769:AA1769"/>
    <mergeCell ref="E1770:F1770"/>
    <mergeCell ref="G1770:H1770"/>
    <mergeCell ref="I1770:J1770"/>
    <mergeCell ref="K1770:L1770"/>
    <mergeCell ref="M1770:N1770"/>
    <mergeCell ref="F1769:G1769"/>
    <mergeCell ref="H1769:I1769"/>
    <mergeCell ref="J1769:K1769"/>
    <mergeCell ref="L1769:M1769"/>
    <mergeCell ref="N1769:O1769"/>
    <mergeCell ref="P1769:Q1769"/>
    <mergeCell ref="O1768:P1768"/>
    <mergeCell ref="Q1768:R1768"/>
    <mergeCell ref="S1768:T1768"/>
    <mergeCell ref="U1768:V1768"/>
    <mergeCell ref="W1768:X1768"/>
    <mergeCell ref="Y1768:Z1768"/>
    <mergeCell ref="R1767:S1767"/>
    <mergeCell ref="T1767:U1767"/>
    <mergeCell ref="V1767:W1767"/>
    <mergeCell ref="X1767:Y1767"/>
    <mergeCell ref="Z1767:AA1767"/>
    <mergeCell ref="E1768:F1768"/>
    <mergeCell ref="G1768:H1768"/>
    <mergeCell ref="I1768:J1768"/>
    <mergeCell ref="K1768:L1768"/>
    <mergeCell ref="M1768:N1768"/>
    <mergeCell ref="F1767:G1767"/>
    <mergeCell ref="H1767:I1767"/>
    <mergeCell ref="J1767:K1767"/>
    <mergeCell ref="L1767:M1767"/>
    <mergeCell ref="N1767:O1767"/>
    <mergeCell ref="P1767:Q1767"/>
    <mergeCell ref="O1774:P1774"/>
    <mergeCell ref="Q1774:R1774"/>
    <mergeCell ref="S1774:T1774"/>
    <mergeCell ref="U1774:V1774"/>
    <mergeCell ref="W1774:X1774"/>
    <mergeCell ref="Y1774:Z1774"/>
    <mergeCell ref="R1773:S1773"/>
    <mergeCell ref="T1773:U1773"/>
    <mergeCell ref="V1773:W1773"/>
    <mergeCell ref="X1773:Y1773"/>
    <mergeCell ref="Z1773:AA1773"/>
    <mergeCell ref="E1774:F1774"/>
    <mergeCell ref="G1774:H1774"/>
    <mergeCell ref="I1774:J1774"/>
    <mergeCell ref="K1774:L1774"/>
    <mergeCell ref="M1774:N1774"/>
    <mergeCell ref="F1773:G1773"/>
    <mergeCell ref="H1773:I1773"/>
    <mergeCell ref="J1773:K1773"/>
    <mergeCell ref="L1773:M1773"/>
    <mergeCell ref="N1773:O1773"/>
    <mergeCell ref="P1773:Q1773"/>
    <mergeCell ref="O1772:P1772"/>
    <mergeCell ref="Q1772:R1772"/>
    <mergeCell ref="S1772:T1772"/>
    <mergeCell ref="U1772:V1772"/>
    <mergeCell ref="W1772:X1772"/>
    <mergeCell ref="Y1772:Z1772"/>
    <mergeCell ref="R1771:S1771"/>
    <mergeCell ref="T1771:U1771"/>
    <mergeCell ref="V1771:W1771"/>
    <mergeCell ref="X1771:Y1771"/>
    <mergeCell ref="Z1771:AA1771"/>
    <mergeCell ref="E1772:F1772"/>
    <mergeCell ref="G1772:H1772"/>
    <mergeCell ref="I1772:J1772"/>
    <mergeCell ref="K1772:L1772"/>
    <mergeCell ref="M1772:N1772"/>
    <mergeCell ref="F1771:G1771"/>
    <mergeCell ref="H1771:I1771"/>
    <mergeCell ref="J1771:K1771"/>
    <mergeCell ref="L1771:M1771"/>
    <mergeCell ref="N1771:O1771"/>
    <mergeCell ref="P1771:Q1771"/>
    <mergeCell ref="O1778:P1778"/>
    <mergeCell ref="Q1778:R1778"/>
    <mergeCell ref="S1778:T1778"/>
    <mergeCell ref="U1778:V1778"/>
    <mergeCell ref="W1778:X1778"/>
    <mergeCell ref="Y1778:Z1778"/>
    <mergeCell ref="R1777:S1777"/>
    <mergeCell ref="T1777:U1777"/>
    <mergeCell ref="V1777:W1777"/>
    <mergeCell ref="X1777:Y1777"/>
    <mergeCell ref="Z1777:AA1777"/>
    <mergeCell ref="E1778:F1778"/>
    <mergeCell ref="G1778:H1778"/>
    <mergeCell ref="I1778:J1778"/>
    <mergeCell ref="K1778:L1778"/>
    <mergeCell ref="M1778:N1778"/>
    <mergeCell ref="F1777:G1777"/>
    <mergeCell ref="H1777:I1777"/>
    <mergeCell ref="J1777:K1777"/>
    <mergeCell ref="L1777:M1777"/>
    <mergeCell ref="N1777:O1777"/>
    <mergeCell ref="P1777:Q1777"/>
    <mergeCell ref="O1776:P1776"/>
    <mergeCell ref="Q1776:R1776"/>
    <mergeCell ref="S1776:T1776"/>
    <mergeCell ref="U1776:V1776"/>
    <mergeCell ref="W1776:X1776"/>
    <mergeCell ref="Y1776:Z1776"/>
    <mergeCell ref="R1775:S1775"/>
    <mergeCell ref="T1775:U1775"/>
    <mergeCell ref="V1775:W1775"/>
    <mergeCell ref="X1775:Y1775"/>
    <mergeCell ref="Z1775:AA1775"/>
    <mergeCell ref="E1776:F1776"/>
    <mergeCell ref="G1776:H1776"/>
    <mergeCell ref="I1776:J1776"/>
    <mergeCell ref="K1776:L1776"/>
    <mergeCell ref="M1776:N1776"/>
    <mergeCell ref="F1775:G1775"/>
    <mergeCell ref="H1775:I1775"/>
    <mergeCell ref="J1775:K1775"/>
    <mergeCell ref="L1775:M1775"/>
    <mergeCell ref="N1775:O1775"/>
    <mergeCell ref="P1775:Q1775"/>
    <mergeCell ref="O1782:P1782"/>
    <mergeCell ref="Q1782:R1782"/>
    <mergeCell ref="S1782:T1782"/>
    <mergeCell ref="U1782:V1782"/>
    <mergeCell ref="W1782:X1782"/>
    <mergeCell ref="Y1782:Z1782"/>
    <mergeCell ref="R1781:S1781"/>
    <mergeCell ref="T1781:U1781"/>
    <mergeCell ref="V1781:W1781"/>
    <mergeCell ref="X1781:Y1781"/>
    <mergeCell ref="Z1781:AA1781"/>
    <mergeCell ref="E1782:F1782"/>
    <mergeCell ref="G1782:H1782"/>
    <mergeCell ref="I1782:J1782"/>
    <mergeCell ref="K1782:L1782"/>
    <mergeCell ref="M1782:N1782"/>
    <mergeCell ref="F1781:G1781"/>
    <mergeCell ref="H1781:I1781"/>
    <mergeCell ref="J1781:K1781"/>
    <mergeCell ref="L1781:M1781"/>
    <mergeCell ref="N1781:O1781"/>
    <mergeCell ref="P1781:Q1781"/>
    <mergeCell ref="O1780:P1780"/>
    <mergeCell ref="Q1780:R1780"/>
    <mergeCell ref="S1780:T1780"/>
    <mergeCell ref="U1780:V1780"/>
    <mergeCell ref="W1780:X1780"/>
    <mergeCell ref="Y1780:Z1780"/>
    <mergeCell ref="R1779:S1779"/>
    <mergeCell ref="T1779:U1779"/>
    <mergeCell ref="V1779:W1779"/>
    <mergeCell ref="X1779:Y1779"/>
    <mergeCell ref="Z1779:AA1779"/>
    <mergeCell ref="E1780:F1780"/>
    <mergeCell ref="G1780:H1780"/>
    <mergeCell ref="I1780:J1780"/>
    <mergeCell ref="K1780:L1780"/>
    <mergeCell ref="M1780:N1780"/>
    <mergeCell ref="F1779:G1779"/>
    <mergeCell ref="H1779:I1779"/>
    <mergeCell ref="J1779:K1779"/>
    <mergeCell ref="L1779:M1779"/>
    <mergeCell ref="N1779:O1779"/>
    <mergeCell ref="P1779:Q1779"/>
    <mergeCell ref="O1786:P1786"/>
    <mergeCell ref="Q1786:R1786"/>
    <mergeCell ref="S1786:T1786"/>
    <mergeCell ref="U1786:V1786"/>
    <mergeCell ref="W1786:X1786"/>
    <mergeCell ref="Y1786:Z1786"/>
    <mergeCell ref="R1785:S1785"/>
    <mergeCell ref="T1785:U1785"/>
    <mergeCell ref="V1785:W1785"/>
    <mergeCell ref="X1785:Y1785"/>
    <mergeCell ref="Z1785:AA1785"/>
    <mergeCell ref="E1786:F1786"/>
    <mergeCell ref="G1786:H1786"/>
    <mergeCell ref="I1786:J1786"/>
    <mergeCell ref="K1786:L1786"/>
    <mergeCell ref="M1786:N1786"/>
    <mergeCell ref="F1785:G1785"/>
    <mergeCell ref="H1785:I1785"/>
    <mergeCell ref="J1785:K1785"/>
    <mergeCell ref="L1785:M1785"/>
    <mergeCell ref="N1785:O1785"/>
    <mergeCell ref="P1785:Q1785"/>
    <mergeCell ref="O1784:P1784"/>
    <mergeCell ref="Q1784:R1784"/>
    <mergeCell ref="S1784:T1784"/>
    <mergeCell ref="U1784:V1784"/>
    <mergeCell ref="W1784:X1784"/>
    <mergeCell ref="Y1784:Z1784"/>
    <mergeCell ref="R1783:S1783"/>
    <mergeCell ref="T1783:U1783"/>
    <mergeCell ref="V1783:W1783"/>
    <mergeCell ref="X1783:Y1783"/>
    <mergeCell ref="Z1783:AA1783"/>
    <mergeCell ref="E1784:F1784"/>
    <mergeCell ref="G1784:H1784"/>
    <mergeCell ref="I1784:J1784"/>
    <mergeCell ref="K1784:L1784"/>
    <mergeCell ref="M1784:N1784"/>
    <mergeCell ref="F1783:G1783"/>
    <mergeCell ref="H1783:I1783"/>
    <mergeCell ref="J1783:K1783"/>
    <mergeCell ref="L1783:M1783"/>
    <mergeCell ref="N1783:O1783"/>
    <mergeCell ref="P1783:Q1783"/>
    <mergeCell ref="O1790:P1790"/>
    <mergeCell ref="Q1790:R1790"/>
    <mergeCell ref="S1790:T1790"/>
    <mergeCell ref="U1790:V1790"/>
    <mergeCell ref="W1790:X1790"/>
    <mergeCell ref="Y1790:Z1790"/>
    <mergeCell ref="R1789:S1789"/>
    <mergeCell ref="T1789:U1789"/>
    <mergeCell ref="V1789:W1789"/>
    <mergeCell ref="X1789:Y1789"/>
    <mergeCell ref="Z1789:AA1789"/>
    <mergeCell ref="E1790:F1790"/>
    <mergeCell ref="G1790:H1790"/>
    <mergeCell ref="I1790:J1790"/>
    <mergeCell ref="K1790:L1790"/>
    <mergeCell ref="M1790:N1790"/>
    <mergeCell ref="F1789:G1789"/>
    <mergeCell ref="H1789:I1789"/>
    <mergeCell ref="J1789:K1789"/>
    <mergeCell ref="L1789:M1789"/>
    <mergeCell ref="N1789:O1789"/>
    <mergeCell ref="P1789:Q1789"/>
    <mergeCell ref="O1788:P1788"/>
    <mergeCell ref="Q1788:R1788"/>
    <mergeCell ref="S1788:T1788"/>
    <mergeCell ref="U1788:V1788"/>
    <mergeCell ref="W1788:X1788"/>
    <mergeCell ref="Y1788:Z1788"/>
    <mergeCell ref="R1787:S1787"/>
    <mergeCell ref="T1787:U1787"/>
    <mergeCell ref="V1787:W1787"/>
    <mergeCell ref="X1787:Y1787"/>
    <mergeCell ref="Z1787:AA1787"/>
    <mergeCell ref="E1788:F1788"/>
    <mergeCell ref="G1788:H1788"/>
    <mergeCell ref="I1788:J1788"/>
    <mergeCell ref="K1788:L1788"/>
    <mergeCell ref="M1788:N1788"/>
    <mergeCell ref="F1787:G1787"/>
    <mergeCell ref="H1787:I1787"/>
    <mergeCell ref="J1787:K1787"/>
    <mergeCell ref="L1787:M1787"/>
    <mergeCell ref="N1787:O1787"/>
    <mergeCell ref="P1787:Q1787"/>
    <mergeCell ref="O1794:P1794"/>
    <mergeCell ref="Q1794:R1794"/>
    <mergeCell ref="S1794:T1794"/>
    <mergeCell ref="U1794:V1794"/>
    <mergeCell ref="W1794:X1794"/>
    <mergeCell ref="Y1794:Z1794"/>
    <mergeCell ref="R1793:S1793"/>
    <mergeCell ref="T1793:U1793"/>
    <mergeCell ref="V1793:W1793"/>
    <mergeCell ref="X1793:Y1793"/>
    <mergeCell ref="Z1793:AA1793"/>
    <mergeCell ref="E1794:F1794"/>
    <mergeCell ref="G1794:H1794"/>
    <mergeCell ref="I1794:J1794"/>
    <mergeCell ref="K1794:L1794"/>
    <mergeCell ref="M1794:N1794"/>
    <mergeCell ref="F1793:G1793"/>
    <mergeCell ref="H1793:I1793"/>
    <mergeCell ref="J1793:K1793"/>
    <mergeCell ref="L1793:M1793"/>
    <mergeCell ref="N1793:O1793"/>
    <mergeCell ref="P1793:Q1793"/>
    <mergeCell ref="O1792:P1792"/>
    <mergeCell ref="Q1792:R1792"/>
    <mergeCell ref="S1792:T1792"/>
    <mergeCell ref="U1792:V1792"/>
    <mergeCell ref="W1792:X1792"/>
    <mergeCell ref="Y1792:Z1792"/>
    <mergeCell ref="R1791:S1791"/>
    <mergeCell ref="T1791:U1791"/>
    <mergeCell ref="V1791:W1791"/>
    <mergeCell ref="X1791:Y1791"/>
    <mergeCell ref="Z1791:AA1791"/>
    <mergeCell ref="E1792:F1792"/>
    <mergeCell ref="G1792:H1792"/>
    <mergeCell ref="I1792:J1792"/>
    <mergeCell ref="K1792:L1792"/>
    <mergeCell ref="M1792:N1792"/>
    <mergeCell ref="F1791:G1791"/>
    <mergeCell ref="H1791:I1791"/>
    <mergeCell ref="J1791:K1791"/>
    <mergeCell ref="L1791:M1791"/>
    <mergeCell ref="N1791:O1791"/>
    <mergeCell ref="P1791:Q1791"/>
    <mergeCell ref="O1798:P1798"/>
    <mergeCell ref="Q1798:R1798"/>
    <mergeCell ref="S1798:T1798"/>
    <mergeCell ref="U1798:V1798"/>
    <mergeCell ref="W1798:X1798"/>
    <mergeCell ref="Y1798:Z1798"/>
    <mergeCell ref="R1797:S1797"/>
    <mergeCell ref="T1797:U1797"/>
    <mergeCell ref="V1797:W1797"/>
    <mergeCell ref="X1797:Y1797"/>
    <mergeCell ref="Z1797:AA1797"/>
    <mergeCell ref="E1798:F1798"/>
    <mergeCell ref="G1798:H1798"/>
    <mergeCell ref="I1798:J1798"/>
    <mergeCell ref="K1798:L1798"/>
    <mergeCell ref="M1798:N1798"/>
    <mergeCell ref="F1797:G1797"/>
    <mergeCell ref="H1797:I1797"/>
    <mergeCell ref="J1797:K1797"/>
    <mergeCell ref="L1797:M1797"/>
    <mergeCell ref="N1797:O1797"/>
    <mergeCell ref="P1797:Q1797"/>
    <mergeCell ref="O1796:P1796"/>
    <mergeCell ref="Q1796:R1796"/>
    <mergeCell ref="S1796:T1796"/>
    <mergeCell ref="U1796:V1796"/>
    <mergeCell ref="W1796:X1796"/>
    <mergeCell ref="Y1796:Z1796"/>
    <mergeCell ref="R1795:S1795"/>
    <mergeCell ref="T1795:U1795"/>
    <mergeCell ref="V1795:W1795"/>
    <mergeCell ref="X1795:Y1795"/>
    <mergeCell ref="Z1795:AA1795"/>
    <mergeCell ref="E1796:F1796"/>
    <mergeCell ref="G1796:H1796"/>
    <mergeCell ref="I1796:J1796"/>
    <mergeCell ref="K1796:L1796"/>
    <mergeCell ref="M1796:N1796"/>
    <mergeCell ref="F1795:G1795"/>
    <mergeCell ref="H1795:I1795"/>
    <mergeCell ref="J1795:K1795"/>
    <mergeCell ref="L1795:M1795"/>
    <mergeCell ref="N1795:O1795"/>
    <mergeCell ref="P1795:Q1795"/>
    <mergeCell ref="O1802:P1802"/>
    <mergeCell ref="Q1802:R1802"/>
    <mergeCell ref="S1802:T1802"/>
    <mergeCell ref="U1802:V1802"/>
    <mergeCell ref="W1802:X1802"/>
    <mergeCell ref="Y1802:Z1802"/>
    <mergeCell ref="R1801:S1801"/>
    <mergeCell ref="T1801:U1801"/>
    <mergeCell ref="V1801:W1801"/>
    <mergeCell ref="X1801:Y1801"/>
    <mergeCell ref="Z1801:AA1801"/>
    <mergeCell ref="E1802:F1802"/>
    <mergeCell ref="G1802:H1802"/>
    <mergeCell ref="I1802:J1802"/>
    <mergeCell ref="K1802:L1802"/>
    <mergeCell ref="M1802:N1802"/>
    <mergeCell ref="F1801:G1801"/>
    <mergeCell ref="H1801:I1801"/>
    <mergeCell ref="J1801:K1801"/>
    <mergeCell ref="L1801:M1801"/>
    <mergeCell ref="N1801:O1801"/>
    <mergeCell ref="P1801:Q1801"/>
    <mergeCell ref="O1800:P1800"/>
    <mergeCell ref="Q1800:R1800"/>
    <mergeCell ref="S1800:T1800"/>
    <mergeCell ref="U1800:V1800"/>
    <mergeCell ref="W1800:X1800"/>
    <mergeCell ref="Y1800:Z1800"/>
    <mergeCell ref="R1799:S1799"/>
    <mergeCell ref="T1799:U1799"/>
    <mergeCell ref="V1799:W1799"/>
    <mergeCell ref="X1799:Y1799"/>
    <mergeCell ref="Z1799:AA1799"/>
    <mergeCell ref="E1800:F1800"/>
    <mergeCell ref="G1800:H1800"/>
    <mergeCell ref="I1800:J1800"/>
    <mergeCell ref="K1800:L1800"/>
    <mergeCell ref="M1800:N1800"/>
    <mergeCell ref="F1799:G1799"/>
    <mergeCell ref="H1799:I1799"/>
    <mergeCell ref="J1799:K1799"/>
    <mergeCell ref="L1799:M1799"/>
    <mergeCell ref="N1799:O1799"/>
    <mergeCell ref="P1799:Q1799"/>
    <mergeCell ref="O1806:P1806"/>
    <mergeCell ref="Q1806:R1806"/>
    <mergeCell ref="S1806:T1806"/>
    <mergeCell ref="U1806:V1806"/>
    <mergeCell ref="W1806:X1806"/>
    <mergeCell ref="Y1806:Z1806"/>
    <mergeCell ref="R1805:S1805"/>
    <mergeCell ref="T1805:U1805"/>
    <mergeCell ref="V1805:W1805"/>
    <mergeCell ref="X1805:Y1805"/>
    <mergeCell ref="Z1805:AA1805"/>
    <mergeCell ref="E1806:F1806"/>
    <mergeCell ref="G1806:H1806"/>
    <mergeCell ref="I1806:J1806"/>
    <mergeCell ref="K1806:L1806"/>
    <mergeCell ref="M1806:N1806"/>
    <mergeCell ref="F1805:G1805"/>
    <mergeCell ref="H1805:I1805"/>
    <mergeCell ref="J1805:K1805"/>
    <mergeCell ref="L1805:M1805"/>
    <mergeCell ref="N1805:O1805"/>
    <mergeCell ref="P1805:Q1805"/>
    <mergeCell ref="O1804:P1804"/>
    <mergeCell ref="Q1804:R1804"/>
    <mergeCell ref="S1804:T1804"/>
    <mergeCell ref="U1804:V1804"/>
    <mergeCell ref="W1804:X1804"/>
    <mergeCell ref="Y1804:Z1804"/>
    <mergeCell ref="R1803:S1803"/>
    <mergeCell ref="T1803:U1803"/>
    <mergeCell ref="V1803:W1803"/>
    <mergeCell ref="X1803:Y1803"/>
    <mergeCell ref="Z1803:AA1803"/>
    <mergeCell ref="E1804:F1804"/>
    <mergeCell ref="G1804:H1804"/>
    <mergeCell ref="I1804:J1804"/>
    <mergeCell ref="K1804:L1804"/>
    <mergeCell ref="M1804:N1804"/>
    <mergeCell ref="F1803:G1803"/>
    <mergeCell ref="H1803:I1803"/>
    <mergeCell ref="J1803:K1803"/>
    <mergeCell ref="L1803:M1803"/>
    <mergeCell ref="N1803:O1803"/>
    <mergeCell ref="P1803:Q1803"/>
    <mergeCell ref="O1810:P1810"/>
    <mergeCell ref="Q1810:R1810"/>
    <mergeCell ref="S1810:T1810"/>
    <mergeCell ref="U1810:V1810"/>
    <mergeCell ref="W1810:X1810"/>
    <mergeCell ref="Y1810:Z1810"/>
    <mergeCell ref="R1809:S1809"/>
    <mergeCell ref="T1809:U1809"/>
    <mergeCell ref="V1809:W1809"/>
    <mergeCell ref="X1809:Y1809"/>
    <mergeCell ref="Z1809:AA1809"/>
    <mergeCell ref="E1810:F1810"/>
    <mergeCell ref="G1810:H1810"/>
    <mergeCell ref="I1810:J1810"/>
    <mergeCell ref="K1810:L1810"/>
    <mergeCell ref="M1810:N1810"/>
    <mergeCell ref="F1809:G1809"/>
    <mergeCell ref="H1809:I1809"/>
    <mergeCell ref="J1809:K1809"/>
    <mergeCell ref="L1809:M1809"/>
    <mergeCell ref="N1809:O1809"/>
    <mergeCell ref="P1809:Q1809"/>
    <mergeCell ref="O1808:P1808"/>
    <mergeCell ref="Q1808:R1808"/>
    <mergeCell ref="S1808:T1808"/>
    <mergeCell ref="U1808:V1808"/>
    <mergeCell ref="W1808:X1808"/>
    <mergeCell ref="Y1808:Z1808"/>
    <mergeCell ref="R1807:S1807"/>
    <mergeCell ref="T1807:U1807"/>
    <mergeCell ref="V1807:W1807"/>
    <mergeCell ref="X1807:Y1807"/>
    <mergeCell ref="Z1807:AA1807"/>
    <mergeCell ref="E1808:F1808"/>
    <mergeCell ref="G1808:H1808"/>
    <mergeCell ref="I1808:J1808"/>
    <mergeCell ref="K1808:L1808"/>
    <mergeCell ref="M1808:N1808"/>
    <mergeCell ref="F1807:G1807"/>
    <mergeCell ref="H1807:I1807"/>
    <mergeCell ref="J1807:K1807"/>
    <mergeCell ref="L1807:M1807"/>
    <mergeCell ref="N1807:O1807"/>
    <mergeCell ref="P1807:Q1807"/>
    <mergeCell ref="O1814:P1814"/>
    <mergeCell ref="Q1814:R1814"/>
    <mergeCell ref="S1814:T1814"/>
    <mergeCell ref="U1814:V1814"/>
    <mergeCell ref="W1814:X1814"/>
    <mergeCell ref="Y1814:Z1814"/>
    <mergeCell ref="R1813:S1813"/>
    <mergeCell ref="T1813:U1813"/>
    <mergeCell ref="V1813:W1813"/>
    <mergeCell ref="X1813:Y1813"/>
    <mergeCell ref="Z1813:AA1813"/>
    <mergeCell ref="E1814:F1814"/>
    <mergeCell ref="G1814:H1814"/>
    <mergeCell ref="I1814:J1814"/>
    <mergeCell ref="K1814:L1814"/>
    <mergeCell ref="M1814:N1814"/>
    <mergeCell ref="F1813:G1813"/>
    <mergeCell ref="H1813:I1813"/>
    <mergeCell ref="J1813:K1813"/>
    <mergeCell ref="L1813:M1813"/>
    <mergeCell ref="N1813:O1813"/>
    <mergeCell ref="P1813:Q1813"/>
    <mergeCell ref="O1812:P1812"/>
    <mergeCell ref="Q1812:R1812"/>
    <mergeCell ref="S1812:T1812"/>
    <mergeCell ref="U1812:V1812"/>
    <mergeCell ref="W1812:X1812"/>
    <mergeCell ref="Y1812:Z1812"/>
    <mergeCell ref="R1811:S1811"/>
    <mergeCell ref="T1811:U1811"/>
    <mergeCell ref="V1811:W1811"/>
    <mergeCell ref="X1811:Y1811"/>
    <mergeCell ref="Z1811:AA1811"/>
    <mergeCell ref="E1812:F1812"/>
    <mergeCell ref="G1812:H1812"/>
    <mergeCell ref="I1812:J1812"/>
    <mergeCell ref="K1812:L1812"/>
    <mergeCell ref="M1812:N1812"/>
    <mergeCell ref="F1811:G1811"/>
    <mergeCell ref="H1811:I1811"/>
    <mergeCell ref="J1811:K1811"/>
    <mergeCell ref="L1811:M1811"/>
    <mergeCell ref="N1811:O1811"/>
    <mergeCell ref="P1811:Q1811"/>
    <mergeCell ref="O1818:P1818"/>
    <mergeCell ref="Q1818:R1818"/>
    <mergeCell ref="S1818:T1818"/>
    <mergeCell ref="U1818:V1818"/>
    <mergeCell ref="W1818:X1818"/>
    <mergeCell ref="Y1818:Z1818"/>
    <mergeCell ref="R1817:S1817"/>
    <mergeCell ref="T1817:U1817"/>
    <mergeCell ref="V1817:W1817"/>
    <mergeCell ref="X1817:Y1817"/>
    <mergeCell ref="Z1817:AA1817"/>
    <mergeCell ref="E1818:F1818"/>
    <mergeCell ref="G1818:H1818"/>
    <mergeCell ref="I1818:J1818"/>
    <mergeCell ref="K1818:L1818"/>
    <mergeCell ref="M1818:N1818"/>
    <mergeCell ref="F1817:G1817"/>
    <mergeCell ref="H1817:I1817"/>
    <mergeCell ref="J1817:K1817"/>
    <mergeCell ref="L1817:M1817"/>
    <mergeCell ref="N1817:O1817"/>
    <mergeCell ref="P1817:Q1817"/>
    <mergeCell ref="O1816:P1816"/>
    <mergeCell ref="Q1816:R1816"/>
    <mergeCell ref="S1816:T1816"/>
    <mergeCell ref="U1816:V1816"/>
    <mergeCell ref="W1816:X1816"/>
    <mergeCell ref="Y1816:Z1816"/>
    <mergeCell ref="R1815:S1815"/>
    <mergeCell ref="T1815:U1815"/>
    <mergeCell ref="V1815:W1815"/>
    <mergeCell ref="X1815:Y1815"/>
    <mergeCell ref="Z1815:AA1815"/>
    <mergeCell ref="E1816:F1816"/>
    <mergeCell ref="G1816:H1816"/>
    <mergeCell ref="I1816:J1816"/>
    <mergeCell ref="K1816:L1816"/>
    <mergeCell ref="M1816:N1816"/>
    <mergeCell ref="F1815:G1815"/>
    <mergeCell ref="H1815:I1815"/>
    <mergeCell ref="J1815:K1815"/>
    <mergeCell ref="L1815:M1815"/>
    <mergeCell ref="N1815:O1815"/>
    <mergeCell ref="P1815:Q1815"/>
    <mergeCell ref="O1822:P1822"/>
    <mergeCell ref="Q1822:R1822"/>
    <mergeCell ref="S1822:T1822"/>
    <mergeCell ref="U1822:V1822"/>
    <mergeCell ref="W1822:X1822"/>
    <mergeCell ref="Y1822:Z1822"/>
    <mergeCell ref="R1821:S1821"/>
    <mergeCell ref="T1821:U1821"/>
    <mergeCell ref="V1821:W1821"/>
    <mergeCell ref="X1821:Y1821"/>
    <mergeCell ref="Z1821:AA1821"/>
    <mergeCell ref="E1822:F1822"/>
    <mergeCell ref="G1822:H1822"/>
    <mergeCell ref="I1822:J1822"/>
    <mergeCell ref="K1822:L1822"/>
    <mergeCell ref="M1822:N1822"/>
    <mergeCell ref="F1821:G1821"/>
    <mergeCell ref="H1821:I1821"/>
    <mergeCell ref="J1821:K1821"/>
    <mergeCell ref="L1821:M1821"/>
    <mergeCell ref="N1821:O1821"/>
    <mergeCell ref="P1821:Q1821"/>
    <mergeCell ref="O1820:P1820"/>
    <mergeCell ref="Q1820:R1820"/>
    <mergeCell ref="S1820:T1820"/>
    <mergeCell ref="U1820:V1820"/>
    <mergeCell ref="W1820:X1820"/>
    <mergeCell ref="Y1820:Z1820"/>
    <mergeCell ref="R1819:S1819"/>
    <mergeCell ref="T1819:U1819"/>
    <mergeCell ref="V1819:W1819"/>
    <mergeCell ref="X1819:Y1819"/>
    <mergeCell ref="Z1819:AA1819"/>
    <mergeCell ref="E1820:F1820"/>
    <mergeCell ref="G1820:H1820"/>
    <mergeCell ref="I1820:J1820"/>
    <mergeCell ref="K1820:L1820"/>
    <mergeCell ref="M1820:N1820"/>
    <mergeCell ref="F1819:G1819"/>
    <mergeCell ref="H1819:I1819"/>
    <mergeCell ref="J1819:K1819"/>
    <mergeCell ref="L1819:M1819"/>
    <mergeCell ref="N1819:O1819"/>
    <mergeCell ref="P1819:Q1819"/>
    <mergeCell ref="O1826:P1826"/>
    <mergeCell ref="Q1826:R1826"/>
    <mergeCell ref="S1826:T1826"/>
    <mergeCell ref="U1826:V1826"/>
    <mergeCell ref="W1826:X1826"/>
    <mergeCell ref="Y1826:Z1826"/>
    <mergeCell ref="R1825:S1825"/>
    <mergeCell ref="T1825:U1825"/>
    <mergeCell ref="V1825:W1825"/>
    <mergeCell ref="X1825:Y1825"/>
    <mergeCell ref="Z1825:AA1825"/>
    <mergeCell ref="E1826:F1826"/>
    <mergeCell ref="G1826:H1826"/>
    <mergeCell ref="I1826:J1826"/>
    <mergeCell ref="K1826:L1826"/>
    <mergeCell ref="M1826:N1826"/>
    <mergeCell ref="F1825:G1825"/>
    <mergeCell ref="H1825:I1825"/>
    <mergeCell ref="J1825:K1825"/>
    <mergeCell ref="L1825:M1825"/>
    <mergeCell ref="N1825:O1825"/>
    <mergeCell ref="P1825:Q1825"/>
    <mergeCell ref="O1824:P1824"/>
    <mergeCell ref="Q1824:R1824"/>
    <mergeCell ref="S1824:T1824"/>
    <mergeCell ref="U1824:V1824"/>
    <mergeCell ref="W1824:X1824"/>
    <mergeCell ref="Y1824:Z1824"/>
    <mergeCell ref="R1823:S1823"/>
    <mergeCell ref="T1823:U1823"/>
    <mergeCell ref="V1823:W1823"/>
    <mergeCell ref="X1823:Y1823"/>
    <mergeCell ref="Z1823:AA1823"/>
    <mergeCell ref="E1824:F1824"/>
    <mergeCell ref="G1824:H1824"/>
    <mergeCell ref="I1824:J1824"/>
    <mergeCell ref="K1824:L1824"/>
    <mergeCell ref="M1824:N1824"/>
    <mergeCell ref="F1823:G1823"/>
    <mergeCell ref="H1823:I1823"/>
    <mergeCell ref="J1823:K1823"/>
    <mergeCell ref="L1823:M1823"/>
    <mergeCell ref="N1823:O1823"/>
    <mergeCell ref="P1823:Q1823"/>
    <mergeCell ref="O1830:P1830"/>
    <mergeCell ref="Q1830:R1830"/>
    <mergeCell ref="S1830:T1830"/>
    <mergeCell ref="U1830:V1830"/>
    <mergeCell ref="W1830:X1830"/>
    <mergeCell ref="Y1830:Z1830"/>
    <mergeCell ref="R1829:S1829"/>
    <mergeCell ref="T1829:U1829"/>
    <mergeCell ref="V1829:W1829"/>
    <mergeCell ref="X1829:Y1829"/>
    <mergeCell ref="Z1829:AA1829"/>
    <mergeCell ref="E1830:F1830"/>
    <mergeCell ref="G1830:H1830"/>
    <mergeCell ref="I1830:J1830"/>
    <mergeCell ref="K1830:L1830"/>
    <mergeCell ref="M1830:N1830"/>
    <mergeCell ref="F1829:G1829"/>
    <mergeCell ref="H1829:I1829"/>
    <mergeCell ref="J1829:K1829"/>
    <mergeCell ref="L1829:M1829"/>
    <mergeCell ref="N1829:O1829"/>
    <mergeCell ref="P1829:Q1829"/>
    <mergeCell ref="O1828:P1828"/>
    <mergeCell ref="Q1828:R1828"/>
    <mergeCell ref="S1828:T1828"/>
    <mergeCell ref="U1828:V1828"/>
    <mergeCell ref="W1828:X1828"/>
    <mergeCell ref="Y1828:Z1828"/>
    <mergeCell ref="R1827:S1827"/>
    <mergeCell ref="T1827:U1827"/>
    <mergeCell ref="V1827:W1827"/>
    <mergeCell ref="X1827:Y1827"/>
    <mergeCell ref="Z1827:AA1827"/>
    <mergeCell ref="E1828:F1828"/>
    <mergeCell ref="G1828:H1828"/>
    <mergeCell ref="I1828:J1828"/>
    <mergeCell ref="K1828:L1828"/>
    <mergeCell ref="M1828:N1828"/>
    <mergeCell ref="F1827:G1827"/>
    <mergeCell ref="H1827:I1827"/>
    <mergeCell ref="J1827:K1827"/>
    <mergeCell ref="L1827:M1827"/>
    <mergeCell ref="N1827:O1827"/>
    <mergeCell ref="P1827:Q1827"/>
    <mergeCell ref="O1834:P1834"/>
    <mergeCell ref="Q1834:R1834"/>
    <mergeCell ref="S1834:T1834"/>
    <mergeCell ref="U1834:V1834"/>
    <mergeCell ref="W1834:X1834"/>
    <mergeCell ref="Y1834:Z1834"/>
    <mergeCell ref="R1833:S1833"/>
    <mergeCell ref="T1833:U1833"/>
    <mergeCell ref="V1833:W1833"/>
    <mergeCell ref="X1833:Y1833"/>
    <mergeCell ref="Z1833:AA1833"/>
    <mergeCell ref="E1834:F1834"/>
    <mergeCell ref="G1834:H1834"/>
    <mergeCell ref="I1834:J1834"/>
    <mergeCell ref="K1834:L1834"/>
    <mergeCell ref="M1834:N1834"/>
    <mergeCell ref="F1833:G1833"/>
    <mergeCell ref="H1833:I1833"/>
    <mergeCell ref="J1833:K1833"/>
    <mergeCell ref="L1833:M1833"/>
    <mergeCell ref="N1833:O1833"/>
    <mergeCell ref="P1833:Q1833"/>
    <mergeCell ref="O1832:P1832"/>
    <mergeCell ref="Q1832:R1832"/>
    <mergeCell ref="S1832:T1832"/>
    <mergeCell ref="U1832:V1832"/>
    <mergeCell ref="W1832:X1832"/>
    <mergeCell ref="Y1832:Z1832"/>
    <mergeCell ref="R1831:S1831"/>
    <mergeCell ref="T1831:U1831"/>
    <mergeCell ref="V1831:W1831"/>
    <mergeCell ref="X1831:Y1831"/>
    <mergeCell ref="Z1831:AA1831"/>
    <mergeCell ref="E1832:F1832"/>
    <mergeCell ref="G1832:H1832"/>
    <mergeCell ref="I1832:J1832"/>
    <mergeCell ref="K1832:L1832"/>
    <mergeCell ref="M1832:N1832"/>
    <mergeCell ref="F1831:G1831"/>
    <mergeCell ref="H1831:I1831"/>
    <mergeCell ref="J1831:K1831"/>
    <mergeCell ref="L1831:M1831"/>
    <mergeCell ref="N1831:O1831"/>
    <mergeCell ref="P1831:Q1831"/>
    <mergeCell ref="O1838:P1838"/>
    <mergeCell ref="Q1838:R1838"/>
    <mergeCell ref="S1838:T1838"/>
    <mergeCell ref="U1838:V1838"/>
    <mergeCell ref="W1838:X1838"/>
    <mergeCell ref="Y1838:Z1838"/>
    <mergeCell ref="R1837:S1837"/>
    <mergeCell ref="T1837:U1837"/>
    <mergeCell ref="V1837:W1837"/>
    <mergeCell ref="X1837:Y1837"/>
    <mergeCell ref="Z1837:AA1837"/>
    <mergeCell ref="E1838:F1838"/>
    <mergeCell ref="G1838:H1838"/>
    <mergeCell ref="I1838:J1838"/>
    <mergeCell ref="K1838:L1838"/>
    <mergeCell ref="M1838:N1838"/>
    <mergeCell ref="F1837:G1837"/>
    <mergeCell ref="H1837:I1837"/>
    <mergeCell ref="J1837:K1837"/>
    <mergeCell ref="L1837:M1837"/>
    <mergeCell ref="N1837:O1837"/>
    <mergeCell ref="P1837:Q1837"/>
    <mergeCell ref="O1836:P1836"/>
    <mergeCell ref="Q1836:R1836"/>
    <mergeCell ref="S1836:T1836"/>
    <mergeCell ref="U1836:V1836"/>
    <mergeCell ref="W1836:X1836"/>
    <mergeCell ref="Y1836:Z1836"/>
    <mergeCell ref="R1835:S1835"/>
    <mergeCell ref="T1835:U1835"/>
    <mergeCell ref="V1835:W1835"/>
    <mergeCell ref="X1835:Y1835"/>
    <mergeCell ref="Z1835:AA1835"/>
    <mergeCell ref="E1836:F1836"/>
    <mergeCell ref="G1836:H1836"/>
    <mergeCell ref="I1836:J1836"/>
    <mergeCell ref="K1836:L1836"/>
    <mergeCell ref="M1836:N1836"/>
    <mergeCell ref="F1835:G1835"/>
    <mergeCell ref="H1835:I1835"/>
    <mergeCell ref="J1835:K1835"/>
    <mergeCell ref="L1835:M1835"/>
    <mergeCell ref="N1835:O1835"/>
    <mergeCell ref="P1835:Q1835"/>
    <mergeCell ref="O1842:P1842"/>
    <mergeCell ref="Q1842:R1842"/>
    <mergeCell ref="S1842:T1842"/>
    <mergeCell ref="U1842:V1842"/>
    <mergeCell ref="W1842:X1842"/>
    <mergeCell ref="Y1842:Z1842"/>
    <mergeCell ref="R1841:S1841"/>
    <mergeCell ref="T1841:U1841"/>
    <mergeCell ref="V1841:W1841"/>
    <mergeCell ref="X1841:Y1841"/>
    <mergeCell ref="Z1841:AA1841"/>
    <mergeCell ref="E1842:F1842"/>
    <mergeCell ref="G1842:H1842"/>
    <mergeCell ref="I1842:J1842"/>
    <mergeCell ref="K1842:L1842"/>
    <mergeCell ref="M1842:N1842"/>
    <mergeCell ref="F1841:G1841"/>
    <mergeCell ref="H1841:I1841"/>
    <mergeCell ref="J1841:K1841"/>
    <mergeCell ref="L1841:M1841"/>
    <mergeCell ref="N1841:O1841"/>
    <mergeCell ref="P1841:Q1841"/>
    <mergeCell ref="O1840:P1840"/>
    <mergeCell ref="Q1840:R1840"/>
    <mergeCell ref="S1840:T1840"/>
    <mergeCell ref="U1840:V1840"/>
    <mergeCell ref="W1840:X1840"/>
    <mergeCell ref="Y1840:Z1840"/>
    <mergeCell ref="R1839:S1839"/>
    <mergeCell ref="T1839:U1839"/>
    <mergeCell ref="V1839:W1839"/>
    <mergeCell ref="X1839:Y1839"/>
    <mergeCell ref="Z1839:AA1839"/>
    <mergeCell ref="E1840:F1840"/>
    <mergeCell ref="G1840:H1840"/>
    <mergeCell ref="I1840:J1840"/>
    <mergeCell ref="K1840:L1840"/>
    <mergeCell ref="M1840:N1840"/>
    <mergeCell ref="F1839:G1839"/>
    <mergeCell ref="H1839:I1839"/>
    <mergeCell ref="J1839:K1839"/>
    <mergeCell ref="L1839:M1839"/>
    <mergeCell ref="N1839:O1839"/>
    <mergeCell ref="P1839:Q1839"/>
    <mergeCell ref="O1846:P1846"/>
    <mergeCell ref="Q1846:R1846"/>
    <mergeCell ref="S1846:T1846"/>
    <mergeCell ref="U1846:V1846"/>
    <mergeCell ref="W1846:X1846"/>
    <mergeCell ref="Y1846:Z1846"/>
    <mergeCell ref="R1845:S1845"/>
    <mergeCell ref="T1845:U1845"/>
    <mergeCell ref="V1845:W1845"/>
    <mergeCell ref="X1845:Y1845"/>
    <mergeCell ref="Z1845:AA1845"/>
    <mergeCell ref="E1846:F1846"/>
    <mergeCell ref="G1846:H1846"/>
    <mergeCell ref="I1846:J1846"/>
    <mergeCell ref="K1846:L1846"/>
    <mergeCell ref="M1846:N1846"/>
    <mergeCell ref="F1845:G1845"/>
    <mergeCell ref="H1845:I1845"/>
    <mergeCell ref="J1845:K1845"/>
    <mergeCell ref="L1845:M1845"/>
    <mergeCell ref="N1845:O1845"/>
    <mergeCell ref="P1845:Q1845"/>
    <mergeCell ref="O1844:P1844"/>
    <mergeCell ref="Q1844:R1844"/>
    <mergeCell ref="S1844:T1844"/>
    <mergeCell ref="U1844:V1844"/>
    <mergeCell ref="W1844:X1844"/>
    <mergeCell ref="Y1844:Z1844"/>
    <mergeCell ref="R1843:S1843"/>
    <mergeCell ref="T1843:U1843"/>
    <mergeCell ref="V1843:W1843"/>
    <mergeCell ref="X1843:Y1843"/>
    <mergeCell ref="Z1843:AA1843"/>
    <mergeCell ref="E1844:F1844"/>
    <mergeCell ref="G1844:H1844"/>
    <mergeCell ref="I1844:J1844"/>
    <mergeCell ref="K1844:L1844"/>
    <mergeCell ref="M1844:N1844"/>
    <mergeCell ref="F1843:G1843"/>
    <mergeCell ref="H1843:I1843"/>
    <mergeCell ref="J1843:K1843"/>
    <mergeCell ref="L1843:M1843"/>
    <mergeCell ref="N1843:O1843"/>
    <mergeCell ref="P1843:Q1843"/>
    <mergeCell ref="O1850:P1850"/>
    <mergeCell ref="Q1850:R1850"/>
    <mergeCell ref="S1850:T1850"/>
    <mergeCell ref="U1850:V1850"/>
    <mergeCell ref="W1850:X1850"/>
    <mergeCell ref="Y1850:Z1850"/>
    <mergeCell ref="R1849:S1849"/>
    <mergeCell ref="T1849:U1849"/>
    <mergeCell ref="V1849:W1849"/>
    <mergeCell ref="X1849:Y1849"/>
    <mergeCell ref="Z1849:AA1849"/>
    <mergeCell ref="E1850:F1850"/>
    <mergeCell ref="G1850:H1850"/>
    <mergeCell ref="I1850:J1850"/>
    <mergeCell ref="K1850:L1850"/>
    <mergeCell ref="M1850:N1850"/>
    <mergeCell ref="F1849:G1849"/>
    <mergeCell ref="H1849:I1849"/>
    <mergeCell ref="J1849:K1849"/>
    <mergeCell ref="L1849:M1849"/>
    <mergeCell ref="N1849:O1849"/>
    <mergeCell ref="P1849:Q1849"/>
    <mergeCell ref="O1848:P1848"/>
    <mergeCell ref="Q1848:R1848"/>
    <mergeCell ref="S1848:T1848"/>
    <mergeCell ref="U1848:V1848"/>
    <mergeCell ref="W1848:X1848"/>
    <mergeCell ref="Y1848:Z1848"/>
    <mergeCell ref="R1847:S1847"/>
    <mergeCell ref="T1847:U1847"/>
    <mergeCell ref="V1847:W1847"/>
    <mergeCell ref="X1847:Y1847"/>
    <mergeCell ref="Z1847:AA1847"/>
    <mergeCell ref="E1848:F1848"/>
    <mergeCell ref="G1848:H1848"/>
    <mergeCell ref="I1848:J1848"/>
    <mergeCell ref="K1848:L1848"/>
    <mergeCell ref="M1848:N1848"/>
    <mergeCell ref="F1847:G1847"/>
    <mergeCell ref="H1847:I1847"/>
    <mergeCell ref="J1847:K1847"/>
    <mergeCell ref="L1847:M1847"/>
    <mergeCell ref="N1847:O1847"/>
    <mergeCell ref="P1847:Q1847"/>
    <mergeCell ref="O1854:P1854"/>
    <mergeCell ref="Q1854:R1854"/>
    <mergeCell ref="S1854:T1854"/>
    <mergeCell ref="U1854:V1854"/>
    <mergeCell ref="W1854:X1854"/>
    <mergeCell ref="Y1854:Z1854"/>
    <mergeCell ref="R1853:S1853"/>
    <mergeCell ref="T1853:U1853"/>
    <mergeCell ref="V1853:W1853"/>
    <mergeCell ref="X1853:Y1853"/>
    <mergeCell ref="Z1853:AA1853"/>
    <mergeCell ref="E1854:F1854"/>
    <mergeCell ref="G1854:H1854"/>
    <mergeCell ref="I1854:J1854"/>
    <mergeCell ref="K1854:L1854"/>
    <mergeCell ref="M1854:N1854"/>
    <mergeCell ref="F1853:G1853"/>
    <mergeCell ref="H1853:I1853"/>
    <mergeCell ref="J1853:K1853"/>
    <mergeCell ref="L1853:M1853"/>
    <mergeCell ref="N1853:O1853"/>
    <mergeCell ref="P1853:Q1853"/>
    <mergeCell ref="O1852:P1852"/>
    <mergeCell ref="Q1852:R1852"/>
    <mergeCell ref="S1852:T1852"/>
    <mergeCell ref="U1852:V1852"/>
    <mergeCell ref="W1852:X1852"/>
    <mergeCell ref="Y1852:Z1852"/>
    <mergeCell ref="R1851:S1851"/>
    <mergeCell ref="T1851:U1851"/>
    <mergeCell ref="V1851:W1851"/>
    <mergeCell ref="X1851:Y1851"/>
    <mergeCell ref="Z1851:AA1851"/>
    <mergeCell ref="E1852:F1852"/>
    <mergeCell ref="G1852:H1852"/>
    <mergeCell ref="I1852:J1852"/>
    <mergeCell ref="K1852:L1852"/>
    <mergeCell ref="M1852:N1852"/>
    <mergeCell ref="F1851:G1851"/>
    <mergeCell ref="H1851:I1851"/>
    <mergeCell ref="J1851:K1851"/>
    <mergeCell ref="L1851:M1851"/>
    <mergeCell ref="N1851:O1851"/>
    <mergeCell ref="P1851:Q1851"/>
    <mergeCell ref="O1858:P1858"/>
    <mergeCell ref="Q1858:R1858"/>
    <mergeCell ref="S1858:T1858"/>
    <mergeCell ref="U1858:V1858"/>
    <mergeCell ref="W1858:X1858"/>
    <mergeCell ref="Y1858:Z1858"/>
    <mergeCell ref="R1857:S1857"/>
    <mergeCell ref="T1857:U1857"/>
    <mergeCell ref="V1857:W1857"/>
    <mergeCell ref="X1857:Y1857"/>
    <mergeCell ref="Z1857:AA1857"/>
    <mergeCell ref="E1858:F1858"/>
    <mergeCell ref="G1858:H1858"/>
    <mergeCell ref="I1858:J1858"/>
    <mergeCell ref="K1858:L1858"/>
    <mergeCell ref="M1858:N1858"/>
    <mergeCell ref="F1857:G1857"/>
    <mergeCell ref="H1857:I1857"/>
    <mergeCell ref="J1857:K1857"/>
    <mergeCell ref="L1857:M1857"/>
    <mergeCell ref="N1857:O1857"/>
    <mergeCell ref="P1857:Q1857"/>
    <mergeCell ref="O1856:P1856"/>
    <mergeCell ref="Q1856:R1856"/>
    <mergeCell ref="S1856:T1856"/>
    <mergeCell ref="U1856:V1856"/>
    <mergeCell ref="W1856:X1856"/>
    <mergeCell ref="Y1856:Z1856"/>
    <mergeCell ref="R1855:S1855"/>
    <mergeCell ref="T1855:U1855"/>
    <mergeCell ref="V1855:W1855"/>
    <mergeCell ref="X1855:Y1855"/>
    <mergeCell ref="Z1855:AA1855"/>
    <mergeCell ref="E1856:F1856"/>
    <mergeCell ref="G1856:H1856"/>
    <mergeCell ref="I1856:J1856"/>
    <mergeCell ref="K1856:L1856"/>
    <mergeCell ref="M1856:N1856"/>
    <mergeCell ref="F1855:G1855"/>
    <mergeCell ref="H1855:I1855"/>
    <mergeCell ref="J1855:K1855"/>
    <mergeCell ref="L1855:M1855"/>
    <mergeCell ref="N1855:O1855"/>
    <mergeCell ref="P1855:Q1855"/>
    <mergeCell ref="O1862:P1862"/>
    <mergeCell ref="Q1862:R1862"/>
    <mergeCell ref="S1862:T1862"/>
    <mergeCell ref="U1862:V1862"/>
    <mergeCell ref="W1862:X1862"/>
    <mergeCell ref="Y1862:Z1862"/>
    <mergeCell ref="R1861:S1861"/>
    <mergeCell ref="T1861:U1861"/>
    <mergeCell ref="V1861:W1861"/>
    <mergeCell ref="X1861:Y1861"/>
    <mergeCell ref="Z1861:AA1861"/>
    <mergeCell ref="E1862:F1862"/>
    <mergeCell ref="G1862:H1862"/>
    <mergeCell ref="I1862:J1862"/>
    <mergeCell ref="K1862:L1862"/>
    <mergeCell ref="M1862:N1862"/>
    <mergeCell ref="F1861:G1861"/>
    <mergeCell ref="H1861:I1861"/>
    <mergeCell ref="J1861:K1861"/>
    <mergeCell ref="L1861:M1861"/>
    <mergeCell ref="N1861:O1861"/>
    <mergeCell ref="P1861:Q1861"/>
    <mergeCell ref="O1860:P1860"/>
    <mergeCell ref="Q1860:R1860"/>
    <mergeCell ref="S1860:T1860"/>
    <mergeCell ref="U1860:V1860"/>
    <mergeCell ref="W1860:X1860"/>
    <mergeCell ref="Y1860:Z1860"/>
    <mergeCell ref="R1859:S1859"/>
    <mergeCell ref="T1859:U1859"/>
    <mergeCell ref="V1859:W1859"/>
    <mergeCell ref="X1859:Y1859"/>
    <mergeCell ref="Z1859:AA1859"/>
    <mergeCell ref="E1860:F1860"/>
    <mergeCell ref="G1860:H1860"/>
    <mergeCell ref="I1860:J1860"/>
    <mergeCell ref="K1860:L1860"/>
    <mergeCell ref="M1860:N1860"/>
    <mergeCell ref="F1859:G1859"/>
    <mergeCell ref="H1859:I1859"/>
    <mergeCell ref="J1859:K1859"/>
    <mergeCell ref="L1859:M1859"/>
    <mergeCell ref="N1859:O1859"/>
    <mergeCell ref="P1859:Q1859"/>
    <mergeCell ref="O1866:P1866"/>
    <mergeCell ref="Q1866:R1866"/>
    <mergeCell ref="S1866:T1866"/>
    <mergeCell ref="U1866:V1866"/>
    <mergeCell ref="W1866:X1866"/>
    <mergeCell ref="Y1866:Z1866"/>
    <mergeCell ref="R1865:S1865"/>
    <mergeCell ref="T1865:U1865"/>
    <mergeCell ref="V1865:W1865"/>
    <mergeCell ref="X1865:Y1865"/>
    <mergeCell ref="Z1865:AA1865"/>
    <mergeCell ref="E1866:F1866"/>
    <mergeCell ref="G1866:H1866"/>
    <mergeCell ref="I1866:J1866"/>
    <mergeCell ref="K1866:L1866"/>
    <mergeCell ref="M1866:N1866"/>
    <mergeCell ref="F1865:G1865"/>
    <mergeCell ref="H1865:I1865"/>
    <mergeCell ref="J1865:K1865"/>
    <mergeCell ref="L1865:M1865"/>
    <mergeCell ref="N1865:O1865"/>
    <mergeCell ref="P1865:Q1865"/>
    <mergeCell ref="O1864:P1864"/>
    <mergeCell ref="Q1864:R1864"/>
    <mergeCell ref="S1864:T1864"/>
    <mergeCell ref="U1864:V1864"/>
    <mergeCell ref="W1864:X1864"/>
    <mergeCell ref="Y1864:Z1864"/>
    <mergeCell ref="R1863:S1863"/>
    <mergeCell ref="T1863:U1863"/>
    <mergeCell ref="V1863:W1863"/>
    <mergeCell ref="X1863:Y1863"/>
    <mergeCell ref="Z1863:AA1863"/>
    <mergeCell ref="E1864:F1864"/>
    <mergeCell ref="G1864:H1864"/>
    <mergeCell ref="I1864:J1864"/>
    <mergeCell ref="K1864:L1864"/>
    <mergeCell ref="M1864:N1864"/>
    <mergeCell ref="F1863:G1863"/>
    <mergeCell ref="H1863:I1863"/>
    <mergeCell ref="J1863:K1863"/>
    <mergeCell ref="L1863:M1863"/>
    <mergeCell ref="N1863:O1863"/>
    <mergeCell ref="P1863:Q1863"/>
    <mergeCell ref="O1870:P1870"/>
    <mergeCell ref="Q1870:R1870"/>
    <mergeCell ref="S1870:T1870"/>
    <mergeCell ref="U1870:V1870"/>
    <mergeCell ref="W1870:X1870"/>
    <mergeCell ref="Y1870:Z1870"/>
    <mergeCell ref="R1869:S1869"/>
    <mergeCell ref="T1869:U1869"/>
    <mergeCell ref="V1869:W1869"/>
    <mergeCell ref="X1869:Y1869"/>
    <mergeCell ref="Z1869:AA1869"/>
    <mergeCell ref="E1870:F1870"/>
    <mergeCell ref="G1870:H1870"/>
    <mergeCell ref="I1870:J1870"/>
    <mergeCell ref="K1870:L1870"/>
    <mergeCell ref="M1870:N1870"/>
    <mergeCell ref="F1869:G1869"/>
    <mergeCell ref="H1869:I1869"/>
    <mergeCell ref="J1869:K1869"/>
    <mergeCell ref="L1869:M1869"/>
    <mergeCell ref="N1869:O1869"/>
    <mergeCell ref="P1869:Q1869"/>
    <mergeCell ref="O1868:P1868"/>
    <mergeCell ref="Q1868:R1868"/>
    <mergeCell ref="S1868:T1868"/>
    <mergeCell ref="U1868:V1868"/>
    <mergeCell ref="W1868:X1868"/>
    <mergeCell ref="Y1868:Z1868"/>
    <mergeCell ref="R1867:S1867"/>
    <mergeCell ref="T1867:U1867"/>
    <mergeCell ref="V1867:W1867"/>
    <mergeCell ref="X1867:Y1867"/>
    <mergeCell ref="Z1867:AA1867"/>
    <mergeCell ref="E1868:F1868"/>
    <mergeCell ref="G1868:H1868"/>
    <mergeCell ref="I1868:J1868"/>
    <mergeCell ref="K1868:L1868"/>
    <mergeCell ref="M1868:N1868"/>
    <mergeCell ref="F1867:G1867"/>
    <mergeCell ref="H1867:I1867"/>
    <mergeCell ref="J1867:K1867"/>
    <mergeCell ref="L1867:M1867"/>
    <mergeCell ref="N1867:O1867"/>
    <mergeCell ref="P1867:Q1867"/>
    <mergeCell ref="O1874:P1874"/>
    <mergeCell ref="Q1874:R1874"/>
    <mergeCell ref="S1874:T1874"/>
    <mergeCell ref="U1874:V1874"/>
    <mergeCell ref="W1874:X1874"/>
    <mergeCell ref="Y1874:Z1874"/>
    <mergeCell ref="R1873:S1873"/>
    <mergeCell ref="T1873:U1873"/>
    <mergeCell ref="V1873:W1873"/>
    <mergeCell ref="X1873:Y1873"/>
    <mergeCell ref="Z1873:AA1873"/>
    <mergeCell ref="E1874:F1874"/>
    <mergeCell ref="G1874:H1874"/>
    <mergeCell ref="I1874:J1874"/>
    <mergeCell ref="K1874:L1874"/>
    <mergeCell ref="M1874:N1874"/>
    <mergeCell ref="F1873:G1873"/>
    <mergeCell ref="H1873:I1873"/>
    <mergeCell ref="J1873:K1873"/>
    <mergeCell ref="L1873:M1873"/>
    <mergeCell ref="N1873:O1873"/>
    <mergeCell ref="P1873:Q1873"/>
    <mergeCell ref="O1872:P1872"/>
    <mergeCell ref="Q1872:R1872"/>
    <mergeCell ref="S1872:T1872"/>
    <mergeCell ref="U1872:V1872"/>
    <mergeCell ref="W1872:X1872"/>
    <mergeCell ref="Y1872:Z1872"/>
    <mergeCell ref="R1871:S1871"/>
    <mergeCell ref="T1871:U1871"/>
    <mergeCell ref="V1871:W1871"/>
    <mergeCell ref="X1871:Y1871"/>
    <mergeCell ref="Z1871:AA1871"/>
    <mergeCell ref="E1872:F1872"/>
    <mergeCell ref="G1872:H1872"/>
    <mergeCell ref="I1872:J1872"/>
    <mergeCell ref="K1872:L1872"/>
    <mergeCell ref="M1872:N1872"/>
    <mergeCell ref="F1871:G1871"/>
    <mergeCell ref="H1871:I1871"/>
    <mergeCell ref="J1871:K1871"/>
    <mergeCell ref="L1871:M1871"/>
    <mergeCell ref="N1871:O1871"/>
    <mergeCell ref="P1871:Q1871"/>
    <mergeCell ref="O1878:P1878"/>
    <mergeCell ref="Q1878:R1878"/>
    <mergeCell ref="S1878:T1878"/>
    <mergeCell ref="U1878:V1878"/>
    <mergeCell ref="W1878:X1878"/>
    <mergeCell ref="Y1878:Z1878"/>
    <mergeCell ref="R1877:S1877"/>
    <mergeCell ref="T1877:U1877"/>
    <mergeCell ref="V1877:W1877"/>
    <mergeCell ref="X1877:Y1877"/>
    <mergeCell ref="Z1877:AA1877"/>
    <mergeCell ref="E1878:F1878"/>
    <mergeCell ref="G1878:H1878"/>
    <mergeCell ref="I1878:J1878"/>
    <mergeCell ref="K1878:L1878"/>
    <mergeCell ref="M1878:N1878"/>
    <mergeCell ref="F1877:G1877"/>
    <mergeCell ref="H1877:I1877"/>
    <mergeCell ref="J1877:K1877"/>
    <mergeCell ref="L1877:M1877"/>
    <mergeCell ref="N1877:O1877"/>
    <mergeCell ref="P1877:Q1877"/>
    <mergeCell ref="O1876:P1876"/>
    <mergeCell ref="Q1876:R1876"/>
    <mergeCell ref="S1876:T1876"/>
    <mergeCell ref="U1876:V1876"/>
    <mergeCell ref="W1876:X1876"/>
    <mergeCell ref="Y1876:Z1876"/>
    <mergeCell ref="R1875:S1875"/>
    <mergeCell ref="T1875:U1875"/>
    <mergeCell ref="V1875:W1875"/>
    <mergeCell ref="X1875:Y1875"/>
    <mergeCell ref="Z1875:AA1875"/>
    <mergeCell ref="E1876:F1876"/>
    <mergeCell ref="G1876:H1876"/>
    <mergeCell ref="I1876:J1876"/>
    <mergeCell ref="K1876:L1876"/>
    <mergeCell ref="M1876:N1876"/>
    <mergeCell ref="F1875:G1875"/>
    <mergeCell ref="H1875:I1875"/>
    <mergeCell ref="J1875:K1875"/>
    <mergeCell ref="L1875:M1875"/>
    <mergeCell ref="N1875:O1875"/>
    <mergeCell ref="P1875:Q1875"/>
    <mergeCell ref="O1882:P1882"/>
    <mergeCell ref="Q1882:R1882"/>
    <mergeCell ref="S1882:T1882"/>
    <mergeCell ref="U1882:V1882"/>
    <mergeCell ref="W1882:X1882"/>
    <mergeCell ref="Y1882:Z1882"/>
    <mergeCell ref="R1881:S1881"/>
    <mergeCell ref="T1881:U1881"/>
    <mergeCell ref="V1881:W1881"/>
    <mergeCell ref="X1881:Y1881"/>
    <mergeCell ref="Z1881:AA1881"/>
    <mergeCell ref="E1882:F1882"/>
    <mergeCell ref="G1882:H1882"/>
    <mergeCell ref="I1882:J1882"/>
    <mergeCell ref="K1882:L1882"/>
    <mergeCell ref="M1882:N1882"/>
    <mergeCell ref="F1881:G1881"/>
    <mergeCell ref="H1881:I1881"/>
    <mergeCell ref="J1881:K1881"/>
    <mergeCell ref="L1881:M1881"/>
    <mergeCell ref="N1881:O1881"/>
    <mergeCell ref="P1881:Q1881"/>
    <mergeCell ref="O1880:P1880"/>
    <mergeCell ref="Q1880:R1880"/>
    <mergeCell ref="S1880:T1880"/>
    <mergeCell ref="U1880:V1880"/>
    <mergeCell ref="W1880:X1880"/>
    <mergeCell ref="Y1880:Z1880"/>
    <mergeCell ref="R1879:S1879"/>
    <mergeCell ref="T1879:U1879"/>
    <mergeCell ref="V1879:W1879"/>
    <mergeCell ref="X1879:Y1879"/>
    <mergeCell ref="Z1879:AA1879"/>
    <mergeCell ref="E1880:F1880"/>
    <mergeCell ref="G1880:H1880"/>
    <mergeCell ref="I1880:J1880"/>
    <mergeCell ref="K1880:L1880"/>
    <mergeCell ref="M1880:N1880"/>
    <mergeCell ref="F1879:G1879"/>
    <mergeCell ref="H1879:I1879"/>
    <mergeCell ref="J1879:K1879"/>
    <mergeCell ref="L1879:M1879"/>
    <mergeCell ref="N1879:O1879"/>
    <mergeCell ref="P1879:Q1879"/>
    <mergeCell ref="O1886:P1886"/>
    <mergeCell ref="Q1886:R1886"/>
    <mergeCell ref="S1886:T1886"/>
    <mergeCell ref="U1886:V1886"/>
    <mergeCell ref="W1886:X1886"/>
    <mergeCell ref="Y1886:Z1886"/>
    <mergeCell ref="R1885:S1885"/>
    <mergeCell ref="T1885:U1885"/>
    <mergeCell ref="V1885:W1885"/>
    <mergeCell ref="X1885:Y1885"/>
    <mergeCell ref="Z1885:AA1885"/>
    <mergeCell ref="E1886:F1886"/>
    <mergeCell ref="G1886:H1886"/>
    <mergeCell ref="I1886:J1886"/>
    <mergeCell ref="K1886:L1886"/>
    <mergeCell ref="M1886:N1886"/>
    <mergeCell ref="F1885:G1885"/>
    <mergeCell ref="H1885:I1885"/>
    <mergeCell ref="J1885:K1885"/>
    <mergeCell ref="L1885:M1885"/>
    <mergeCell ref="N1885:O1885"/>
    <mergeCell ref="P1885:Q1885"/>
    <mergeCell ref="O1884:P1884"/>
    <mergeCell ref="Q1884:R1884"/>
    <mergeCell ref="S1884:T1884"/>
    <mergeCell ref="U1884:V1884"/>
    <mergeCell ref="W1884:X1884"/>
    <mergeCell ref="Y1884:Z1884"/>
    <mergeCell ref="R1883:S1883"/>
    <mergeCell ref="T1883:U1883"/>
    <mergeCell ref="V1883:W1883"/>
    <mergeCell ref="X1883:Y1883"/>
    <mergeCell ref="Z1883:AA1883"/>
    <mergeCell ref="E1884:F1884"/>
    <mergeCell ref="G1884:H1884"/>
    <mergeCell ref="I1884:J1884"/>
    <mergeCell ref="K1884:L1884"/>
    <mergeCell ref="M1884:N1884"/>
    <mergeCell ref="F1883:G1883"/>
    <mergeCell ref="H1883:I1883"/>
    <mergeCell ref="J1883:K1883"/>
    <mergeCell ref="L1883:M1883"/>
    <mergeCell ref="N1883:O1883"/>
    <mergeCell ref="P1883:Q1883"/>
    <mergeCell ref="O1890:P1890"/>
    <mergeCell ref="Q1890:R1890"/>
    <mergeCell ref="S1890:T1890"/>
    <mergeCell ref="U1890:V1890"/>
    <mergeCell ref="W1890:X1890"/>
    <mergeCell ref="Y1890:Z1890"/>
    <mergeCell ref="R1889:S1889"/>
    <mergeCell ref="T1889:U1889"/>
    <mergeCell ref="V1889:W1889"/>
    <mergeCell ref="X1889:Y1889"/>
    <mergeCell ref="Z1889:AA1889"/>
    <mergeCell ref="E1890:F1890"/>
    <mergeCell ref="G1890:H1890"/>
    <mergeCell ref="I1890:J1890"/>
    <mergeCell ref="K1890:L1890"/>
    <mergeCell ref="M1890:N1890"/>
    <mergeCell ref="F1889:G1889"/>
    <mergeCell ref="H1889:I1889"/>
    <mergeCell ref="J1889:K1889"/>
    <mergeCell ref="L1889:M1889"/>
    <mergeCell ref="N1889:O1889"/>
    <mergeCell ref="P1889:Q1889"/>
    <mergeCell ref="O1888:P1888"/>
    <mergeCell ref="Q1888:R1888"/>
    <mergeCell ref="S1888:T1888"/>
    <mergeCell ref="U1888:V1888"/>
    <mergeCell ref="W1888:X1888"/>
    <mergeCell ref="Y1888:Z1888"/>
    <mergeCell ref="R1887:S1887"/>
    <mergeCell ref="T1887:U1887"/>
    <mergeCell ref="V1887:W1887"/>
    <mergeCell ref="X1887:Y1887"/>
    <mergeCell ref="Z1887:AA1887"/>
    <mergeCell ref="E1888:F1888"/>
    <mergeCell ref="G1888:H1888"/>
    <mergeCell ref="I1888:J1888"/>
    <mergeCell ref="K1888:L1888"/>
    <mergeCell ref="M1888:N1888"/>
    <mergeCell ref="F1887:G1887"/>
    <mergeCell ref="H1887:I1887"/>
    <mergeCell ref="J1887:K1887"/>
    <mergeCell ref="L1887:M1887"/>
    <mergeCell ref="N1887:O1887"/>
    <mergeCell ref="P1887:Q1887"/>
    <mergeCell ref="O1894:P1894"/>
    <mergeCell ref="Q1894:R1894"/>
    <mergeCell ref="S1894:T1894"/>
    <mergeCell ref="U1894:V1894"/>
    <mergeCell ref="W1894:X1894"/>
    <mergeCell ref="Y1894:Z1894"/>
    <mergeCell ref="R1893:S1893"/>
    <mergeCell ref="T1893:U1893"/>
    <mergeCell ref="V1893:W1893"/>
    <mergeCell ref="X1893:Y1893"/>
    <mergeCell ref="Z1893:AA1893"/>
    <mergeCell ref="E1894:F1894"/>
    <mergeCell ref="G1894:H1894"/>
    <mergeCell ref="I1894:J1894"/>
    <mergeCell ref="K1894:L1894"/>
    <mergeCell ref="M1894:N1894"/>
    <mergeCell ref="F1893:G1893"/>
    <mergeCell ref="H1893:I1893"/>
    <mergeCell ref="J1893:K1893"/>
    <mergeCell ref="L1893:M1893"/>
    <mergeCell ref="N1893:O1893"/>
    <mergeCell ref="P1893:Q1893"/>
    <mergeCell ref="O1892:P1892"/>
    <mergeCell ref="Q1892:R1892"/>
    <mergeCell ref="S1892:T1892"/>
    <mergeCell ref="U1892:V1892"/>
    <mergeCell ref="W1892:X1892"/>
    <mergeCell ref="Y1892:Z1892"/>
    <mergeCell ref="R1891:S1891"/>
    <mergeCell ref="T1891:U1891"/>
    <mergeCell ref="V1891:W1891"/>
    <mergeCell ref="X1891:Y1891"/>
    <mergeCell ref="Z1891:AA1891"/>
    <mergeCell ref="E1892:F1892"/>
    <mergeCell ref="G1892:H1892"/>
    <mergeCell ref="I1892:J1892"/>
    <mergeCell ref="K1892:L1892"/>
    <mergeCell ref="M1892:N1892"/>
    <mergeCell ref="F1891:G1891"/>
    <mergeCell ref="H1891:I1891"/>
    <mergeCell ref="J1891:K1891"/>
    <mergeCell ref="L1891:M1891"/>
    <mergeCell ref="N1891:O1891"/>
    <mergeCell ref="P1891:Q1891"/>
    <mergeCell ref="O1898:P1898"/>
    <mergeCell ref="Q1898:R1898"/>
    <mergeCell ref="S1898:T1898"/>
    <mergeCell ref="U1898:V1898"/>
    <mergeCell ref="W1898:X1898"/>
    <mergeCell ref="Y1898:Z1898"/>
    <mergeCell ref="R1897:S1897"/>
    <mergeCell ref="T1897:U1897"/>
    <mergeCell ref="V1897:W1897"/>
    <mergeCell ref="X1897:Y1897"/>
    <mergeCell ref="Z1897:AA1897"/>
    <mergeCell ref="E1898:F1898"/>
    <mergeCell ref="G1898:H1898"/>
    <mergeCell ref="I1898:J1898"/>
    <mergeCell ref="K1898:L1898"/>
    <mergeCell ref="M1898:N1898"/>
    <mergeCell ref="F1897:G1897"/>
    <mergeCell ref="H1897:I1897"/>
    <mergeCell ref="J1897:K1897"/>
    <mergeCell ref="L1897:M1897"/>
    <mergeCell ref="N1897:O1897"/>
    <mergeCell ref="P1897:Q1897"/>
    <mergeCell ref="O1896:P1896"/>
    <mergeCell ref="Q1896:R1896"/>
    <mergeCell ref="S1896:T1896"/>
    <mergeCell ref="U1896:V1896"/>
    <mergeCell ref="W1896:X1896"/>
    <mergeCell ref="Y1896:Z1896"/>
    <mergeCell ref="R1895:S1895"/>
    <mergeCell ref="T1895:U1895"/>
    <mergeCell ref="V1895:W1895"/>
    <mergeCell ref="X1895:Y1895"/>
    <mergeCell ref="Z1895:AA1895"/>
    <mergeCell ref="E1896:F1896"/>
    <mergeCell ref="G1896:H1896"/>
    <mergeCell ref="I1896:J1896"/>
    <mergeCell ref="K1896:L1896"/>
    <mergeCell ref="M1896:N1896"/>
    <mergeCell ref="F1895:G1895"/>
    <mergeCell ref="H1895:I1895"/>
    <mergeCell ref="J1895:K1895"/>
    <mergeCell ref="L1895:M1895"/>
    <mergeCell ref="N1895:O1895"/>
    <mergeCell ref="P1895:Q1895"/>
    <mergeCell ref="O1902:P1902"/>
    <mergeCell ref="Q1902:R1902"/>
    <mergeCell ref="S1902:T1902"/>
    <mergeCell ref="U1902:V1902"/>
    <mergeCell ref="W1902:X1902"/>
    <mergeCell ref="Y1902:Z1902"/>
    <mergeCell ref="R1901:S1901"/>
    <mergeCell ref="T1901:U1901"/>
    <mergeCell ref="V1901:W1901"/>
    <mergeCell ref="X1901:Y1901"/>
    <mergeCell ref="Z1901:AA1901"/>
    <mergeCell ref="E1902:F1902"/>
    <mergeCell ref="G1902:H1902"/>
    <mergeCell ref="I1902:J1902"/>
    <mergeCell ref="K1902:L1902"/>
    <mergeCell ref="M1902:N1902"/>
    <mergeCell ref="F1901:G1901"/>
    <mergeCell ref="H1901:I1901"/>
    <mergeCell ref="J1901:K1901"/>
    <mergeCell ref="L1901:M1901"/>
    <mergeCell ref="N1901:O1901"/>
    <mergeCell ref="P1901:Q1901"/>
    <mergeCell ref="O1900:P1900"/>
    <mergeCell ref="Q1900:R1900"/>
    <mergeCell ref="S1900:T1900"/>
    <mergeCell ref="U1900:V1900"/>
    <mergeCell ref="W1900:X1900"/>
    <mergeCell ref="Y1900:Z1900"/>
    <mergeCell ref="R1899:S1899"/>
    <mergeCell ref="T1899:U1899"/>
    <mergeCell ref="V1899:W1899"/>
    <mergeCell ref="X1899:Y1899"/>
    <mergeCell ref="Z1899:AA1899"/>
    <mergeCell ref="E1900:F1900"/>
    <mergeCell ref="G1900:H1900"/>
    <mergeCell ref="I1900:J1900"/>
    <mergeCell ref="K1900:L1900"/>
    <mergeCell ref="M1900:N1900"/>
    <mergeCell ref="F1899:G1899"/>
    <mergeCell ref="H1899:I1899"/>
    <mergeCell ref="J1899:K1899"/>
    <mergeCell ref="L1899:M1899"/>
    <mergeCell ref="N1899:O1899"/>
    <mergeCell ref="P1899:Q1899"/>
    <mergeCell ref="O1906:P1906"/>
    <mergeCell ref="Q1906:R1906"/>
    <mergeCell ref="S1906:T1906"/>
    <mergeCell ref="U1906:V1906"/>
    <mergeCell ref="W1906:X1906"/>
    <mergeCell ref="Y1906:Z1906"/>
    <mergeCell ref="R1905:S1905"/>
    <mergeCell ref="T1905:U1905"/>
    <mergeCell ref="V1905:W1905"/>
    <mergeCell ref="X1905:Y1905"/>
    <mergeCell ref="Z1905:AA1905"/>
    <mergeCell ref="E1906:F1906"/>
    <mergeCell ref="G1906:H1906"/>
    <mergeCell ref="I1906:J1906"/>
    <mergeCell ref="K1906:L1906"/>
    <mergeCell ref="M1906:N1906"/>
    <mergeCell ref="F1905:G1905"/>
    <mergeCell ref="H1905:I1905"/>
    <mergeCell ref="J1905:K1905"/>
    <mergeCell ref="L1905:M1905"/>
    <mergeCell ref="N1905:O1905"/>
    <mergeCell ref="P1905:Q1905"/>
    <mergeCell ref="O1904:P1904"/>
    <mergeCell ref="Q1904:R1904"/>
    <mergeCell ref="S1904:T1904"/>
    <mergeCell ref="U1904:V1904"/>
    <mergeCell ref="W1904:X1904"/>
    <mergeCell ref="Y1904:Z1904"/>
    <mergeCell ref="R1903:S1903"/>
    <mergeCell ref="T1903:U1903"/>
    <mergeCell ref="V1903:W1903"/>
    <mergeCell ref="X1903:Y1903"/>
    <mergeCell ref="Z1903:AA1903"/>
    <mergeCell ref="E1904:F1904"/>
    <mergeCell ref="G1904:H1904"/>
    <mergeCell ref="I1904:J1904"/>
    <mergeCell ref="K1904:L1904"/>
    <mergeCell ref="M1904:N1904"/>
    <mergeCell ref="F1903:G1903"/>
    <mergeCell ref="H1903:I1903"/>
    <mergeCell ref="J1903:K1903"/>
    <mergeCell ref="L1903:M1903"/>
    <mergeCell ref="N1903:O1903"/>
    <mergeCell ref="P1903:Q1903"/>
    <mergeCell ref="O1910:P1910"/>
    <mergeCell ref="Q1910:R1910"/>
    <mergeCell ref="S1910:T1910"/>
    <mergeCell ref="U1910:V1910"/>
    <mergeCell ref="W1910:X1910"/>
    <mergeCell ref="Y1910:Z1910"/>
    <mergeCell ref="R1909:S1909"/>
    <mergeCell ref="T1909:U1909"/>
    <mergeCell ref="V1909:W1909"/>
    <mergeCell ref="X1909:Y1909"/>
    <mergeCell ref="Z1909:AA1909"/>
    <mergeCell ref="E1910:F1910"/>
    <mergeCell ref="G1910:H1910"/>
    <mergeCell ref="I1910:J1910"/>
    <mergeCell ref="K1910:L1910"/>
    <mergeCell ref="M1910:N1910"/>
    <mergeCell ref="F1909:G1909"/>
    <mergeCell ref="H1909:I1909"/>
    <mergeCell ref="J1909:K1909"/>
    <mergeCell ref="L1909:M1909"/>
    <mergeCell ref="N1909:O1909"/>
    <mergeCell ref="P1909:Q1909"/>
    <mergeCell ref="O1908:P1908"/>
    <mergeCell ref="Q1908:R1908"/>
    <mergeCell ref="S1908:T1908"/>
    <mergeCell ref="U1908:V1908"/>
    <mergeCell ref="W1908:X1908"/>
    <mergeCell ref="Y1908:Z1908"/>
    <mergeCell ref="R1907:S1907"/>
    <mergeCell ref="T1907:U1907"/>
    <mergeCell ref="V1907:W1907"/>
    <mergeCell ref="X1907:Y1907"/>
    <mergeCell ref="Z1907:AA1907"/>
    <mergeCell ref="E1908:F1908"/>
    <mergeCell ref="G1908:H1908"/>
    <mergeCell ref="I1908:J1908"/>
    <mergeCell ref="K1908:L1908"/>
    <mergeCell ref="M1908:N1908"/>
    <mergeCell ref="F1907:G1907"/>
    <mergeCell ref="H1907:I1907"/>
    <mergeCell ref="J1907:K1907"/>
    <mergeCell ref="L1907:M1907"/>
    <mergeCell ref="N1907:O1907"/>
    <mergeCell ref="P1907:Q1907"/>
    <mergeCell ref="O1914:P1914"/>
    <mergeCell ref="Q1914:R1914"/>
    <mergeCell ref="S1914:T1914"/>
    <mergeCell ref="U1914:V1914"/>
    <mergeCell ref="W1914:X1914"/>
    <mergeCell ref="Y1914:Z1914"/>
    <mergeCell ref="R1913:S1913"/>
    <mergeCell ref="T1913:U1913"/>
    <mergeCell ref="V1913:W1913"/>
    <mergeCell ref="X1913:Y1913"/>
    <mergeCell ref="Z1913:AA1913"/>
    <mergeCell ref="E1914:F1914"/>
    <mergeCell ref="G1914:H1914"/>
    <mergeCell ref="I1914:J1914"/>
    <mergeCell ref="K1914:L1914"/>
    <mergeCell ref="M1914:N1914"/>
    <mergeCell ref="F1913:G1913"/>
    <mergeCell ref="H1913:I1913"/>
    <mergeCell ref="J1913:K1913"/>
    <mergeCell ref="L1913:M1913"/>
    <mergeCell ref="N1913:O1913"/>
    <mergeCell ref="P1913:Q1913"/>
    <mergeCell ref="O1912:P1912"/>
    <mergeCell ref="Q1912:R1912"/>
    <mergeCell ref="S1912:T1912"/>
    <mergeCell ref="U1912:V1912"/>
    <mergeCell ref="W1912:X1912"/>
    <mergeCell ref="Y1912:Z1912"/>
    <mergeCell ref="R1911:S1911"/>
    <mergeCell ref="T1911:U1911"/>
    <mergeCell ref="V1911:W1911"/>
    <mergeCell ref="X1911:Y1911"/>
    <mergeCell ref="Z1911:AA1911"/>
    <mergeCell ref="E1912:F1912"/>
    <mergeCell ref="G1912:H1912"/>
    <mergeCell ref="I1912:J1912"/>
    <mergeCell ref="K1912:L1912"/>
    <mergeCell ref="M1912:N1912"/>
    <mergeCell ref="F1911:G1911"/>
    <mergeCell ref="H1911:I1911"/>
    <mergeCell ref="J1911:K1911"/>
    <mergeCell ref="L1911:M1911"/>
    <mergeCell ref="N1911:O1911"/>
    <mergeCell ref="P1911:Q1911"/>
    <mergeCell ref="O1918:P1918"/>
    <mergeCell ref="Q1918:R1918"/>
    <mergeCell ref="S1918:T1918"/>
    <mergeCell ref="U1918:V1918"/>
    <mergeCell ref="W1918:X1918"/>
    <mergeCell ref="Y1918:Z1918"/>
    <mergeCell ref="R1917:S1917"/>
    <mergeCell ref="T1917:U1917"/>
    <mergeCell ref="V1917:W1917"/>
    <mergeCell ref="X1917:Y1917"/>
    <mergeCell ref="Z1917:AA1917"/>
    <mergeCell ref="E1918:F1918"/>
    <mergeCell ref="G1918:H1918"/>
    <mergeCell ref="I1918:J1918"/>
    <mergeCell ref="K1918:L1918"/>
    <mergeCell ref="M1918:N1918"/>
    <mergeCell ref="F1917:G1917"/>
    <mergeCell ref="H1917:I1917"/>
    <mergeCell ref="J1917:K1917"/>
    <mergeCell ref="L1917:M1917"/>
    <mergeCell ref="N1917:O1917"/>
    <mergeCell ref="P1917:Q1917"/>
    <mergeCell ref="O1916:P1916"/>
    <mergeCell ref="Q1916:R1916"/>
    <mergeCell ref="S1916:T1916"/>
    <mergeCell ref="U1916:V1916"/>
    <mergeCell ref="W1916:X1916"/>
    <mergeCell ref="Y1916:Z1916"/>
    <mergeCell ref="R1915:S1915"/>
    <mergeCell ref="T1915:U1915"/>
    <mergeCell ref="V1915:W1915"/>
    <mergeCell ref="X1915:Y1915"/>
    <mergeCell ref="Z1915:AA1915"/>
    <mergeCell ref="E1916:F1916"/>
    <mergeCell ref="G1916:H1916"/>
    <mergeCell ref="I1916:J1916"/>
    <mergeCell ref="K1916:L1916"/>
    <mergeCell ref="M1916:N1916"/>
    <mergeCell ref="F1915:G1915"/>
    <mergeCell ref="H1915:I1915"/>
    <mergeCell ref="J1915:K1915"/>
    <mergeCell ref="L1915:M1915"/>
    <mergeCell ref="N1915:O1915"/>
    <mergeCell ref="P1915:Q1915"/>
    <mergeCell ref="O1922:P1922"/>
    <mergeCell ref="Q1922:R1922"/>
    <mergeCell ref="S1922:T1922"/>
    <mergeCell ref="U1922:V1922"/>
    <mergeCell ref="W1922:X1922"/>
    <mergeCell ref="Y1922:Z1922"/>
    <mergeCell ref="R1921:S1921"/>
    <mergeCell ref="T1921:U1921"/>
    <mergeCell ref="V1921:W1921"/>
    <mergeCell ref="X1921:Y1921"/>
    <mergeCell ref="Z1921:AA1921"/>
    <mergeCell ref="E1922:F1922"/>
    <mergeCell ref="G1922:H1922"/>
    <mergeCell ref="I1922:J1922"/>
    <mergeCell ref="K1922:L1922"/>
    <mergeCell ref="M1922:N1922"/>
    <mergeCell ref="F1921:G1921"/>
    <mergeCell ref="H1921:I1921"/>
    <mergeCell ref="J1921:K1921"/>
    <mergeCell ref="L1921:M1921"/>
    <mergeCell ref="N1921:O1921"/>
    <mergeCell ref="P1921:Q1921"/>
    <mergeCell ref="O1920:P1920"/>
    <mergeCell ref="Q1920:R1920"/>
    <mergeCell ref="S1920:T1920"/>
    <mergeCell ref="U1920:V1920"/>
    <mergeCell ref="W1920:X1920"/>
    <mergeCell ref="Y1920:Z1920"/>
    <mergeCell ref="R1919:S1919"/>
    <mergeCell ref="T1919:U1919"/>
    <mergeCell ref="V1919:W1919"/>
    <mergeCell ref="X1919:Y1919"/>
    <mergeCell ref="Z1919:AA1919"/>
    <mergeCell ref="E1920:F1920"/>
    <mergeCell ref="G1920:H1920"/>
    <mergeCell ref="I1920:J1920"/>
    <mergeCell ref="K1920:L1920"/>
    <mergeCell ref="M1920:N1920"/>
    <mergeCell ref="F1919:G1919"/>
    <mergeCell ref="H1919:I1919"/>
    <mergeCell ref="J1919:K1919"/>
    <mergeCell ref="L1919:M1919"/>
    <mergeCell ref="N1919:O1919"/>
    <mergeCell ref="P1919:Q1919"/>
    <mergeCell ref="O1926:P1926"/>
    <mergeCell ref="Q1926:R1926"/>
    <mergeCell ref="S1926:T1926"/>
    <mergeCell ref="U1926:V1926"/>
    <mergeCell ref="W1926:X1926"/>
    <mergeCell ref="Y1926:Z1926"/>
    <mergeCell ref="R1925:S1925"/>
    <mergeCell ref="T1925:U1925"/>
    <mergeCell ref="V1925:W1925"/>
    <mergeCell ref="X1925:Y1925"/>
    <mergeCell ref="Z1925:AA1925"/>
    <mergeCell ref="E1926:F1926"/>
    <mergeCell ref="G1926:H1926"/>
    <mergeCell ref="I1926:J1926"/>
    <mergeCell ref="K1926:L1926"/>
    <mergeCell ref="M1926:N1926"/>
    <mergeCell ref="F1925:G1925"/>
    <mergeCell ref="H1925:I1925"/>
    <mergeCell ref="J1925:K1925"/>
    <mergeCell ref="L1925:M1925"/>
    <mergeCell ref="N1925:O1925"/>
    <mergeCell ref="P1925:Q1925"/>
    <mergeCell ref="O1924:P1924"/>
    <mergeCell ref="Q1924:R1924"/>
    <mergeCell ref="S1924:T1924"/>
    <mergeCell ref="U1924:V1924"/>
    <mergeCell ref="W1924:X1924"/>
    <mergeCell ref="Y1924:Z1924"/>
    <mergeCell ref="R1923:S1923"/>
    <mergeCell ref="T1923:U1923"/>
    <mergeCell ref="V1923:W1923"/>
    <mergeCell ref="X1923:Y1923"/>
    <mergeCell ref="Z1923:AA1923"/>
    <mergeCell ref="E1924:F1924"/>
    <mergeCell ref="G1924:H1924"/>
    <mergeCell ref="I1924:J1924"/>
    <mergeCell ref="K1924:L1924"/>
    <mergeCell ref="M1924:N1924"/>
    <mergeCell ref="F1923:G1923"/>
    <mergeCell ref="H1923:I1923"/>
    <mergeCell ref="J1923:K1923"/>
    <mergeCell ref="L1923:M1923"/>
    <mergeCell ref="N1923:O1923"/>
    <mergeCell ref="P1923:Q1923"/>
    <mergeCell ref="O1930:P1930"/>
    <mergeCell ref="Q1930:R1930"/>
    <mergeCell ref="S1930:T1930"/>
    <mergeCell ref="U1930:V1930"/>
    <mergeCell ref="W1930:X1930"/>
    <mergeCell ref="Y1930:Z1930"/>
    <mergeCell ref="R1929:S1929"/>
    <mergeCell ref="T1929:U1929"/>
    <mergeCell ref="V1929:W1929"/>
    <mergeCell ref="X1929:Y1929"/>
    <mergeCell ref="Z1929:AA1929"/>
    <mergeCell ref="E1930:F1930"/>
    <mergeCell ref="G1930:H1930"/>
    <mergeCell ref="I1930:J1930"/>
    <mergeCell ref="K1930:L1930"/>
    <mergeCell ref="M1930:N1930"/>
    <mergeCell ref="F1929:G1929"/>
    <mergeCell ref="H1929:I1929"/>
    <mergeCell ref="J1929:K1929"/>
    <mergeCell ref="L1929:M1929"/>
    <mergeCell ref="N1929:O1929"/>
    <mergeCell ref="P1929:Q1929"/>
    <mergeCell ref="O1928:P1928"/>
    <mergeCell ref="Q1928:R1928"/>
    <mergeCell ref="S1928:T1928"/>
    <mergeCell ref="U1928:V1928"/>
    <mergeCell ref="W1928:X1928"/>
    <mergeCell ref="Y1928:Z1928"/>
    <mergeCell ref="R1927:S1927"/>
    <mergeCell ref="T1927:U1927"/>
    <mergeCell ref="V1927:W1927"/>
    <mergeCell ref="X1927:Y1927"/>
    <mergeCell ref="Z1927:AA1927"/>
    <mergeCell ref="E1928:F1928"/>
    <mergeCell ref="G1928:H1928"/>
    <mergeCell ref="I1928:J1928"/>
    <mergeCell ref="K1928:L1928"/>
    <mergeCell ref="M1928:N1928"/>
    <mergeCell ref="F1927:G1927"/>
    <mergeCell ref="H1927:I1927"/>
    <mergeCell ref="J1927:K1927"/>
    <mergeCell ref="L1927:M1927"/>
    <mergeCell ref="N1927:O1927"/>
    <mergeCell ref="P1927:Q1927"/>
    <mergeCell ref="O1934:P1934"/>
    <mergeCell ref="Q1934:R1934"/>
    <mergeCell ref="S1934:T1934"/>
    <mergeCell ref="U1934:V1934"/>
    <mergeCell ref="W1934:X1934"/>
    <mergeCell ref="Y1934:Z1934"/>
    <mergeCell ref="R1933:S1933"/>
    <mergeCell ref="T1933:U1933"/>
    <mergeCell ref="V1933:W1933"/>
    <mergeCell ref="X1933:Y1933"/>
    <mergeCell ref="Z1933:AA1933"/>
    <mergeCell ref="E1934:F1934"/>
    <mergeCell ref="G1934:H1934"/>
    <mergeCell ref="I1934:J1934"/>
    <mergeCell ref="K1934:L1934"/>
    <mergeCell ref="M1934:N1934"/>
    <mergeCell ref="F1933:G1933"/>
    <mergeCell ref="H1933:I1933"/>
    <mergeCell ref="J1933:K1933"/>
    <mergeCell ref="L1933:M1933"/>
    <mergeCell ref="N1933:O1933"/>
    <mergeCell ref="P1933:Q1933"/>
    <mergeCell ref="O1932:P1932"/>
    <mergeCell ref="Q1932:R1932"/>
    <mergeCell ref="S1932:T1932"/>
    <mergeCell ref="U1932:V1932"/>
    <mergeCell ref="W1932:X1932"/>
    <mergeCell ref="Y1932:Z1932"/>
    <mergeCell ref="R1931:S1931"/>
    <mergeCell ref="T1931:U1931"/>
    <mergeCell ref="V1931:W1931"/>
    <mergeCell ref="X1931:Y1931"/>
    <mergeCell ref="Z1931:AA1931"/>
    <mergeCell ref="E1932:F1932"/>
    <mergeCell ref="G1932:H1932"/>
    <mergeCell ref="I1932:J1932"/>
    <mergeCell ref="K1932:L1932"/>
    <mergeCell ref="M1932:N1932"/>
    <mergeCell ref="F1931:G1931"/>
    <mergeCell ref="H1931:I1931"/>
    <mergeCell ref="J1931:K1931"/>
    <mergeCell ref="L1931:M1931"/>
    <mergeCell ref="N1931:O1931"/>
    <mergeCell ref="P1931:Q1931"/>
    <mergeCell ref="O1938:P1938"/>
    <mergeCell ref="Q1938:R1938"/>
    <mergeCell ref="S1938:T1938"/>
    <mergeCell ref="U1938:V1938"/>
    <mergeCell ref="W1938:X1938"/>
    <mergeCell ref="Y1938:Z1938"/>
    <mergeCell ref="R1937:S1937"/>
    <mergeCell ref="T1937:U1937"/>
    <mergeCell ref="V1937:W1937"/>
    <mergeCell ref="X1937:Y1937"/>
    <mergeCell ref="Z1937:AA1937"/>
    <mergeCell ref="E1938:F1938"/>
    <mergeCell ref="G1938:H1938"/>
    <mergeCell ref="I1938:J1938"/>
    <mergeCell ref="K1938:L1938"/>
    <mergeCell ref="M1938:N1938"/>
    <mergeCell ref="F1937:G1937"/>
    <mergeCell ref="H1937:I1937"/>
    <mergeCell ref="J1937:K1937"/>
    <mergeCell ref="L1937:M1937"/>
    <mergeCell ref="N1937:O1937"/>
    <mergeCell ref="P1937:Q1937"/>
    <mergeCell ref="O1936:P1936"/>
    <mergeCell ref="Q1936:R1936"/>
    <mergeCell ref="S1936:T1936"/>
    <mergeCell ref="U1936:V1936"/>
    <mergeCell ref="W1936:X1936"/>
    <mergeCell ref="Y1936:Z1936"/>
    <mergeCell ref="R1935:S1935"/>
    <mergeCell ref="T1935:U1935"/>
    <mergeCell ref="V1935:W1935"/>
    <mergeCell ref="X1935:Y1935"/>
    <mergeCell ref="Z1935:AA1935"/>
    <mergeCell ref="E1936:F1936"/>
    <mergeCell ref="G1936:H1936"/>
    <mergeCell ref="I1936:J1936"/>
    <mergeCell ref="K1936:L1936"/>
    <mergeCell ref="M1936:N1936"/>
    <mergeCell ref="F1935:G1935"/>
    <mergeCell ref="H1935:I1935"/>
    <mergeCell ref="J1935:K1935"/>
    <mergeCell ref="L1935:M1935"/>
    <mergeCell ref="N1935:O1935"/>
    <mergeCell ref="P1935:Q1935"/>
    <mergeCell ref="O1942:P1942"/>
    <mergeCell ref="Q1942:R1942"/>
    <mergeCell ref="S1942:T1942"/>
    <mergeCell ref="U1942:V1942"/>
    <mergeCell ref="W1942:X1942"/>
    <mergeCell ref="Y1942:Z1942"/>
    <mergeCell ref="R1941:S1941"/>
    <mergeCell ref="T1941:U1941"/>
    <mergeCell ref="V1941:W1941"/>
    <mergeCell ref="X1941:Y1941"/>
    <mergeCell ref="Z1941:AA1941"/>
    <mergeCell ref="E1942:F1942"/>
    <mergeCell ref="G1942:H1942"/>
    <mergeCell ref="I1942:J1942"/>
    <mergeCell ref="K1942:L1942"/>
    <mergeCell ref="M1942:N1942"/>
    <mergeCell ref="F1941:G1941"/>
    <mergeCell ref="H1941:I1941"/>
    <mergeCell ref="J1941:K1941"/>
    <mergeCell ref="L1941:M1941"/>
    <mergeCell ref="N1941:O1941"/>
    <mergeCell ref="P1941:Q1941"/>
    <mergeCell ref="O1940:P1940"/>
    <mergeCell ref="Q1940:R1940"/>
    <mergeCell ref="S1940:T1940"/>
    <mergeCell ref="U1940:V1940"/>
    <mergeCell ref="W1940:X1940"/>
    <mergeCell ref="Y1940:Z1940"/>
    <mergeCell ref="R1939:S1939"/>
    <mergeCell ref="T1939:U1939"/>
    <mergeCell ref="V1939:W1939"/>
    <mergeCell ref="X1939:Y1939"/>
    <mergeCell ref="Z1939:AA1939"/>
    <mergeCell ref="E1940:F1940"/>
    <mergeCell ref="G1940:H1940"/>
    <mergeCell ref="I1940:J1940"/>
    <mergeCell ref="K1940:L1940"/>
    <mergeCell ref="M1940:N1940"/>
    <mergeCell ref="F1939:G1939"/>
    <mergeCell ref="H1939:I1939"/>
    <mergeCell ref="J1939:K1939"/>
    <mergeCell ref="L1939:M1939"/>
    <mergeCell ref="N1939:O1939"/>
    <mergeCell ref="P1939:Q1939"/>
    <mergeCell ref="O1946:P1946"/>
    <mergeCell ref="Q1946:R1946"/>
    <mergeCell ref="S1946:T1946"/>
    <mergeCell ref="U1946:V1946"/>
    <mergeCell ref="W1946:X1946"/>
    <mergeCell ref="Y1946:Z1946"/>
    <mergeCell ref="R1945:S1945"/>
    <mergeCell ref="T1945:U1945"/>
    <mergeCell ref="V1945:W1945"/>
    <mergeCell ref="X1945:Y1945"/>
    <mergeCell ref="Z1945:AA1945"/>
    <mergeCell ref="E1946:F1946"/>
    <mergeCell ref="G1946:H1946"/>
    <mergeCell ref="I1946:J1946"/>
    <mergeCell ref="K1946:L1946"/>
    <mergeCell ref="M1946:N1946"/>
    <mergeCell ref="F1945:G1945"/>
    <mergeCell ref="H1945:I1945"/>
    <mergeCell ref="J1945:K1945"/>
    <mergeCell ref="L1945:M1945"/>
    <mergeCell ref="N1945:O1945"/>
    <mergeCell ref="P1945:Q1945"/>
    <mergeCell ref="O1944:P1944"/>
    <mergeCell ref="Q1944:R1944"/>
    <mergeCell ref="S1944:T1944"/>
    <mergeCell ref="U1944:V1944"/>
    <mergeCell ref="W1944:X1944"/>
    <mergeCell ref="Y1944:Z1944"/>
    <mergeCell ref="R1943:S1943"/>
    <mergeCell ref="T1943:U1943"/>
    <mergeCell ref="V1943:W1943"/>
    <mergeCell ref="X1943:Y1943"/>
    <mergeCell ref="Z1943:AA1943"/>
    <mergeCell ref="E1944:F1944"/>
    <mergeCell ref="G1944:H1944"/>
    <mergeCell ref="I1944:J1944"/>
    <mergeCell ref="K1944:L1944"/>
    <mergeCell ref="M1944:N1944"/>
    <mergeCell ref="F1943:G1943"/>
    <mergeCell ref="H1943:I1943"/>
    <mergeCell ref="J1943:K1943"/>
    <mergeCell ref="L1943:M1943"/>
    <mergeCell ref="N1943:O1943"/>
    <mergeCell ref="P1943:Q1943"/>
    <mergeCell ref="O1950:P1950"/>
    <mergeCell ref="Q1950:R1950"/>
    <mergeCell ref="S1950:T1950"/>
    <mergeCell ref="U1950:V1950"/>
    <mergeCell ref="W1950:X1950"/>
    <mergeCell ref="Y1950:Z1950"/>
    <mergeCell ref="R1949:S1949"/>
    <mergeCell ref="T1949:U1949"/>
    <mergeCell ref="V1949:W1949"/>
    <mergeCell ref="X1949:Y1949"/>
    <mergeCell ref="Z1949:AA1949"/>
    <mergeCell ref="E1950:F1950"/>
    <mergeCell ref="G1950:H1950"/>
    <mergeCell ref="I1950:J1950"/>
    <mergeCell ref="K1950:L1950"/>
    <mergeCell ref="M1950:N1950"/>
    <mergeCell ref="F1949:G1949"/>
    <mergeCell ref="H1949:I1949"/>
    <mergeCell ref="J1949:K1949"/>
    <mergeCell ref="L1949:M1949"/>
    <mergeCell ref="N1949:O1949"/>
    <mergeCell ref="P1949:Q1949"/>
    <mergeCell ref="O1948:P1948"/>
    <mergeCell ref="Q1948:R1948"/>
    <mergeCell ref="S1948:T1948"/>
    <mergeCell ref="U1948:V1948"/>
    <mergeCell ref="W1948:X1948"/>
    <mergeCell ref="Y1948:Z1948"/>
    <mergeCell ref="R1947:S1947"/>
    <mergeCell ref="T1947:U1947"/>
    <mergeCell ref="V1947:W1947"/>
    <mergeCell ref="X1947:Y1947"/>
    <mergeCell ref="Z1947:AA1947"/>
    <mergeCell ref="E1948:F1948"/>
    <mergeCell ref="G1948:H1948"/>
    <mergeCell ref="I1948:J1948"/>
    <mergeCell ref="K1948:L1948"/>
    <mergeCell ref="M1948:N1948"/>
    <mergeCell ref="F1947:G1947"/>
    <mergeCell ref="H1947:I1947"/>
    <mergeCell ref="J1947:K1947"/>
    <mergeCell ref="L1947:M1947"/>
    <mergeCell ref="N1947:O1947"/>
    <mergeCell ref="P1947:Q1947"/>
    <mergeCell ref="O1954:P1954"/>
    <mergeCell ref="Q1954:R1954"/>
    <mergeCell ref="S1954:T1954"/>
    <mergeCell ref="U1954:V1954"/>
    <mergeCell ref="W1954:X1954"/>
    <mergeCell ref="Y1954:Z1954"/>
    <mergeCell ref="R1953:S1953"/>
    <mergeCell ref="T1953:U1953"/>
    <mergeCell ref="V1953:W1953"/>
    <mergeCell ref="X1953:Y1953"/>
    <mergeCell ref="Z1953:AA1953"/>
    <mergeCell ref="E1954:F1954"/>
    <mergeCell ref="G1954:H1954"/>
    <mergeCell ref="I1954:J1954"/>
    <mergeCell ref="K1954:L1954"/>
    <mergeCell ref="M1954:N1954"/>
    <mergeCell ref="F1953:G1953"/>
    <mergeCell ref="H1953:I1953"/>
    <mergeCell ref="J1953:K1953"/>
    <mergeCell ref="L1953:M1953"/>
    <mergeCell ref="N1953:O1953"/>
    <mergeCell ref="P1953:Q1953"/>
    <mergeCell ref="O1952:P1952"/>
    <mergeCell ref="Q1952:R1952"/>
    <mergeCell ref="S1952:T1952"/>
    <mergeCell ref="U1952:V1952"/>
    <mergeCell ref="W1952:X1952"/>
    <mergeCell ref="Y1952:Z1952"/>
    <mergeCell ref="R1951:S1951"/>
    <mergeCell ref="T1951:U1951"/>
    <mergeCell ref="V1951:W1951"/>
    <mergeCell ref="X1951:Y1951"/>
    <mergeCell ref="Z1951:AA1951"/>
    <mergeCell ref="E1952:F1952"/>
    <mergeCell ref="G1952:H1952"/>
    <mergeCell ref="I1952:J1952"/>
    <mergeCell ref="K1952:L1952"/>
    <mergeCell ref="M1952:N1952"/>
    <mergeCell ref="F1951:G1951"/>
    <mergeCell ref="H1951:I1951"/>
    <mergeCell ref="J1951:K1951"/>
    <mergeCell ref="L1951:M1951"/>
    <mergeCell ref="N1951:O1951"/>
    <mergeCell ref="P1951:Q1951"/>
    <mergeCell ref="O1958:P1958"/>
    <mergeCell ref="Q1958:R1958"/>
    <mergeCell ref="S1958:T1958"/>
    <mergeCell ref="U1958:V1958"/>
    <mergeCell ref="W1958:X1958"/>
    <mergeCell ref="Y1958:Z1958"/>
    <mergeCell ref="R1957:S1957"/>
    <mergeCell ref="T1957:U1957"/>
    <mergeCell ref="V1957:W1957"/>
    <mergeCell ref="X1957:Y1957"/>
    <mergeCell ref="Z1957:AA1957"/>
    <mergeCell ref="E1958:F1958"/>
    <mergeCell ref="G1958:H1958"/>
    <mergeCell ref="I1958:J1958"/>
    <mergeCell ref="K1958:L1958"/>
    <mergeCell ref="M1958:N1958"/>
    <mergeCell ref="F1957:G1957"/>
    <mergeCell ref="H1957:I1957"/>
    <mergeCell ref="J1957:K1957"/>
    <mergeCell ref="L1957:M1957"/>
    <mergeCell ref="N1957:O1957"/>
    <mergeCell ref="P1957:Q1957"/>
    <mergeCell ref="O1956:P1956"/>
    <mergeCell ref="Q1956:R1956"/>
    <mergeCell ref="S1956:T1956"/>
    <mergeCell ref="U1956:V1956"/>
    <mergeCell ref="W1956:X1956"/>
    <mergeCell ref="Y1956:Z1956"/>
    <mergeCell ref="R1955:S1955"/>
    <mergeCell ref="T1955:U1955"/>
    <mergeCell ref="V1955:W1955"/>
    <mergeCell ref="X1955:Y1955"/>
    <mergeCell ref="Z1955:AA1955"/>
    <mergeCell ref="E1956:F1956"/>
    <mergeCell ref="G1956:H1956"/>
    <mergeCell ref="I1956:J1956"/>
    <mergeCell ref="K1956:L1956"/>
    <mergeCell ref="M1956:N1956"/>
    <mergeCell ref="F1955:G1955"/>
    <mergeCell ref="H1955:I1955"/>
    <mergeCell ref="J1955:K1955"/>
    <mergeCell ref="L1955:M1955"/>
    <mergeCell ref="N1955:O1955"/>
    <mergeCell ref="P1955:Q1955"/>
    <mergeCell ref="O1962:P1962"/>
    <mergeCell ref="Q1962:R1962"/>
    <mergeCell ref="S1962:T1962"/>
    <mergeCell ref="U1962:V1962"/>
    <mergeCell ref="W1962:X1962"/>
    <mergeCell ref="Y1962:Z1962"/>
    <mergeCell ref="R1961:S1961"/>
    <mergeCell ref="T1961:U1961"/>
    <mergeCell ref="V1961:W1961"/>
    <mergeCell ref="X1961:Y1961"/>
    <mergeCell ref="Z1961:AA1961"/>
    <mergeCell ref="E1962:F1962"/>
    <mergeCell ref="G1962:H1962"/>
    <mergeCell ref="I1962:J1962"/>
    <mergeCell ref="K1962:L1962"/>
    <mergeCell ref="M1962:N1962"/>
    <mergeCell ref="F1961:G1961"/>
    <mergeCell ref="H1961:I1961"/>
    <mergeCell ref="J1961:K1961"/>
    <mergeCell ref="L1961:M1961"/>
    <mergeCell ref="N1961:O1961"/>
    <mergeCell ref="P1961:Q1961"/>
    <mergeCell ref="O1960:P1960"/>
    <mergeCell ref="Q1960:R1960"/>
    <mergeCell ref="S1960:T1960"/>
    <mergeCell ref="U1960:V1960"/>
    <mergeCell ref="W1960:X1960"/>
    <mergeCell ref="Y1960:Z1960"/>
    <mergeCell ref="R1959:S1959"/>
    <mergeCell ref="T1959:U1959"/>
    <mergeCell ref="V1959:W1959"/>
    <mergeCell ref="X1959:Y1959"/>
    <mergeCell ref="Z1959:AA1959"/>
    <mergeCell ref="E1960:F1960"/>
    <mergeCell ref="G1960:H1960"/>
    <mergeCell ref="I1960:J1960"/>
    <mergeCell ref="K1960:L1960"/>
    <mergeCell ref="M1960:N1960"/>
    <mergeCell ref="F1959:G1959"/>
    <mergeCell ref="H1959:I1959"/>
    <mergeCell ref="J1959:K1959"/>
    <mergeCell ref="L1959:M1959"/>
    <mergeCell ref="N1959:O1959"/>
    <mergeCell ref="P1959:Q1959"/>
    <mergeCell ref="O1966:P1966"/>
    <mergeCell ref="Q1966:R1966"/>
    <mergeCell ref="S1966:T1966"/>
    <mergeCell ref="U1966:V1966"/>
    <mergeCell ref="W1966:X1966"/>
    <mergeCell ref="Y1966:Z1966"/>
    <mergeCell ref="R1965:S1965"/>
    <mergeCell ref="T1965:U1965"/>
    <mergeCell ref="V1965:W1965"/>
    <mergeCell ref="X1965:Y1965"/>
    <mergeCell ref="Z1965:AA1965"/>
    <mergeCell ref="E1966:F1966"/>
    <mergeCell ref="G1966:H1966"/>
    <mergeCell ref="I1966:J1966"/>
    <mergeCell ref="K1966:L1966"/>
    <mergeCell ref="M1966:N1966"/>
    <mergeCell ref="F1965:G1965"/>
    <mergeCell ref="H1965:I1965"/>
    <mergeCell ref="J1965:K1965"/>
    <mergeCell ref="L1965:M1965"/>
    <mergeCell ref="N1965:O1965"/>
    <mergeCell ref="P1965:Q1965"/>
    <mergeCell ref="O1964:P1964"/>
    <mergeCell ref="Q1964:R1964"/>
    <mergeCell ref="S1964:T1964"/>
    <mergeCell ref="U1964:V1964"/>
    <mergeCell ref="W1964:X1964"/>
    <mergeCell ref="Y1964:Z1964"/>
    <mergeCell ref="R1963:S1963"/>
    <mergeCell ref="T1963:U1963"/>
    <mergeCell ref="V1963:W1963"/>
    <mergeCell ref="X1963:Y1963"/>
    <mergeCell ref="Z1963:AA1963"/>
    <mergeCell ref="E1964:F1964"/>
    <mergeCell ref="G1964:H1964"/>
    <mergeCell ref="I1964:J1964"/>
    <mergeCell ref="K1964:L1964"/>
    <mergeCell ref="M1964:N1964"/>
    <mergeCell ref="F1963:G1963"/>
    <mergeCell ref="H1963:I1963"/>
    <mergeCell ref="J1963:K1963"/>
    <mergeCell ref="L1963:M1963"/>
    <mergeCell ref="N1963:O1963"/>
    <mergeCell ref="P1963:Q1963"/>
    <mergeCell ref="O1970:P1970"/>
    <mergeCell ref="Q1970:R1970"/>
    <mergeCell ref="S1970:T1970"/>
    <mergeCell ref="U1970:V1970"/>
    <mergeCell ref="W1970:X1970"/>
    <mergeCell ref="Y1970:Z1970"/>
    <mergeCell ref="R1969:S1969"/>
    <mergeCell ref="T1969:U1969"/>
    <mergeCell ref="V1969:W1969"/>
    <mergeCell ref="X1969:Y1969"/>
    <mergeCell ref="Z1969:AA1969"/>
    <mergeCell ref="E1970:F1970"/>
    <mergeCell ref="G1970:H1970"/>
    <mergeCell ref="I1970:J1970"/>
    <mergeCell ref="K1970:L1970"/>
    <mergeCell ref="M1970:N1970"/>
    <mergeCell ref="F1969:G1969"/>
    <mergeCell ref="H1969:I1969"/>
    <mergeCell ref="J1969:K1969"/>
    <mergeCell ref="L1969:M1969"/>
    <mergeCell ref="N1969:O1969"/>
    <mergeCell ref="P1969:Q1969"/>
    <mergeCell ref="O1968:P1968"/>
    <mergeCell ref="Q1968:R1968"/>
    <mergeCell ref="S1968:T1968"/>
    <mergeCell ref="U1968:V1968"/>
    <mergeCell ref="W1968:X1968"/>
    <mergeCell ref="Y1968:Z1968"/>
    <mergeCell ref="R1967:S1967"/>
    <mergeCell ref="T1967:U1967"/>
    <mergeCell ref="V1967:W1967"/>
    <mergeCell ref="X1967:Y1967"/>
    <mergeCell ref="Z1967:AA1967"/>
    <mergeCell ref="E1968:F1968"/>
    <mergeCell ref="G1968:H1968"/>
    <mergeCell ref="I1968:J1968"/>
    <mergeCell ref="K1968:L1968"/>
    <mergeCell ref="M1968:N1968"/>
    <mergeCell ref="F1967:G1967"/>
    <mergeCell ref="H1967:I1967"/>
    <mergeCell ref="J1967:K1967"/>
    <mergeCell ref="L1967:M1967"/>
    <mergeCell ref="N1967:O1967"/>
    <mergeCell ref="P1967:Q1967"/>
    <mergeCell ref="O1974:P1974"/>
    <mergeCell ref="Q1974:R1974"/>
    <mergeCell ref="S1974:T1974"/>
    <mergeCell ref="U1974:V1974"/>
    <mergeCell ref="W1974:X1974"/>
    <mergeCell ref="Y1974:Z1974"/>
    <mergeCell ref="R1973:S1973"/>
    <mergeCell ref="T1973:U1973"/>
    <mergeCell ref="V1973:W1973"/>
    <mergeCell ref="X1973:Y1973"/>
    <mergeCell ref="Z1973:AA1973"/>
    <mergeCell ref="E1974:F1974"/>
    <mergeCell ref="G1974:H1974"/>
    <mergeCell ref="I1974:J1974"/>
    <mergeCell ref="K1974:L1974"/>
    <mergeCell ref="M1974:N1974"/>
    <mergeCell ref="F1973:G1973"/>
    <mergeCell ref="H1973:I1973"/>
    <mergeCell ref="J1973:K1973"/>
    <mergeCell ref="L1973:M1973"/>
    <mergeCell ref="N1973:O1973"/>
    <mergeCell ref="P1973:Q1973"/>
    <mergeCell ref="O1972:P1972"/>
    <mergeCell ref="Q1972:R1972"/>
    <mergeCell ref="S1972:T1972"/>
    <mergeCell ref="U1972:V1972"/>
    <mergeCell ref="W1972:X1972"/>
    <mergeCell ref="Y1972:Z1972"/>
    <mergeCell ref="R1971:S1971"/>
    <mergeCell ref="T1971:U1971"/>
    <mergeCell ref="V1971:W1971"/>
    <mergeCell ref="X1971:Y1971"/>
    <mergeCell ref="Z1971:AA1971"/>
    <mergeCell ref="E1972:F1972"/>
    <mergeCell ref="G1972:H1972"/>
    <mergeCell ref="I1972:J1972"/>
    <mergeCell ref="K1972:L1972"/>
    <mergeCell ref="M1972:N1972"/>
    <mergeCell ref="F1971:G1971"/>
    <mergeCell ref="H1971:I1971"/>
    <mergeCell ref="J1971:K1971"/>
    <mergeCell ref="L1971:M1971"/>
    <mergeCell ref="N1971:O1971"/>
    <mergeCell ref="P1971:Q1971"/>
    <mergeCell ref="O1978:P1978"/>
    <mergeCell ref="Q1978:R1978"/>
    <mergeCell ref="S1978:T1978"/>
    <mergeCell ref="U1978:V1978"/>
    <mergeCell ref="W1978:X1978"/>
    <mergeCell ref="Y1978:Z1978"/>
    <mergeCell ref="R1977:S1977"/>
    <mergeCell ref="T1977:U1977"/>
    <mergeCell ref="V1977:W1977"/>
    <mergeCell ref="X1977:Y1977"/>
    <mergeCell ref="Z1977:AA1977"/>
    <mergeCell ref="E1978:F1978"/>
    <mergeCell ref="G1978:H1978"/>
    <mergeCell ref="I1978:J1978"/>
    <mergeCell ref="K1978:L1978"/>
    <mergeCell ref="M1978:N1978"/>
    <mergeCell ref="F1977:G1977"/>
    <mergeCell ref="H1977:I1977"/>
    <mergeCell ref="J1977:K1977"/>
    <mergeCell ref="L1977:M1977"/>
    <mergeCell ref="N1977:O1977"/>
    <mergeCell ref="P1977:Q1977"/>
    <mergeCell ref="O1976:P1976"/>
    <mergeCell ref="Q1976:R1976"/>
    <mergeCell ref="S1976:T1976"/>
    <mergeCell ref="U1976:V1976"/>
    <mergeCell ref="W1976:X1976"/>
    <mergeCell ref="Y1976:Z1976"/>
    <mergeCell ref="R1975:S1975"/>
    <mergeCell ref="T1975:U1975"/>
    <mergeCell ref="V1975:W1975"/>
    <mergeCell ref="X1975:Y1975"/>
    <mergeCell ref="Z1975:AA1975"/>
    <mergeCell ref="E1976:F1976"/>
    <mergeCell ref="G1976:H1976"/>
    <mergeCell ref="I1976:J1976"/>
    <mergeCell ref="K1976:L1976"/>
    <mergeCell ref="M1976:N1976"/>
    <mergeCell ref="F1975:G1975"/>
    <mergeCell ref="H1975:I1975"/>
    <mergeCell ref="J1975:K1975"/>
    <mergeCell ref="L1975:M1975"/>
    <mergeCell ref="N1975:O1975"/>
    <mergeCell ref="P1975:Q1975"/>
    <mergeCell ref="O1982:P1982"/>
    <mergeCell ref="Q1982:R1982"/>
    <mergeCell ref="S1982:T1982"/>
    <mergeCell ref="U1982:V1982"/>
    <mergeCell ref="W1982:X1982"/>
    <mergeCell ref="Y1982:Z1982"/>
    <mergeCell ref="R1981:S1981"/>
    <mergeCell ref="T1981:U1981"/>
    <mergeCell ref="V1981:W1981"/>
    <mergeCell ref="X1981:Y1981"/>
    <mergeCell ref="Z1981:AA1981"/>
    <mergeCell ref="E1982:F1982"/>
    <mergeCell ref="G1982:H1982"/>
    <mergeCell ref="I1982:J1982"/>
    <mergeCell ref="K1982:L1982"/>
    <mergeCell ref="M1982:N1982"/>
    <mergeCell ref="F1981:G1981"/>
    <mergeCell ref="H1981:I1981"/>
    <mergeCell ref="J1981:K1981"/>
    <mergeCell ref="L1981:M1981"/>
    <mergeCell ref="N1981:O1981"/>
    <mergeCell ref="P1981:Q1981"/>
    <mergeCell ref="O1980:P1980"/>
    <mergeCell ref="Q1980:R1980"/>
    <mergeCell ref="S1980:T1980"/>
    <mergeCell ref="U1980:V1980"/>
    <mergeCell ref="W1980:X1980"/>
    <mergeCell ref="Y1980:Z1980"/>
    <mergeCell ref="R1979:S1979"/>
    <mergeCell ref="T1979:U1979"/>
    <mergeCell ref="V1979:W1979"/>
    <mergeCell ref="X1979:Y1979"/>
    <mergeCell ref="Z1979:AA1979"/>
    <mergeCell ref="E1980:F1980"/>
    <mergeCell ref="G1980:H1980"/>
    <mergeCell ref="I1980:J1980"/>
    <mergeCell ref="K1980:L1980"/>
    <mergeCell ref="M1980:N1980"/>
    <mergeCell ref="F1979:G1979"/>
    <mergeCell ref="H1979:I1979"/>
    <mergeCell ref="J1979:K1979"/>
    <mergeCell ref="L1979:M1979"/>
    <mergeCell ref="N1979:O1979"/>
    <mergeCell ref="P1979:Q1979"/>
    <mergeCell ref="O1986:P1986"/>
    <mergeCell ref="Q1986:R1986"/>
    <mergeCell ref="S1986:T1986"/>
    <mergeCell ref="U1986:V1986"/>
    <mergeCell ref="W1986:X1986"/>
    <mergeCell ref="Y1986:Z1986"/>
    <mergeCell ref="R1985:S1985"/>
    <mergeCell ref="T1985:U1985"/>
    <mergeCell ref="V1985:W1985"/>
    <mergeCell ref="X1985:Y1985"/>
    <mergeCell ref="Z1985:AA1985"/>
    <mergeCell ref="E1986:F1986"/>
    <mergeCell ref="G1986:H1986"/>
    <mergeCell ref="I1986:J1986"/>
    <mergeCell ref="K1986:L1986"/>
    <mergeCell ref="M1986:N1986"/>
    <mergeCell ref="F1985:G1985"/>
    <mergeCell ref="H1985:I1985"/>
    <mergeCell ref="J1985:K1985"/>
    <mergeCell ref="L1985:M1985"/>
    <mergeCell ref="N1985:O1985"/>
    <mergeCell ref="P1985:Q1985"/>
    <mergeCell ref="O1984:P1984"/>
    <mergeCell ref="Q1984:R1984"/>
    <mergeCell ref="S1984:T1984"/>
    <mergeCell ref="U1984:V1984"/>
    <mergeCell ref="W1984:X1984"/>
    <mergeCell ref="Y1984:Z1984"/>
    <mergeCell ref="R1983:S1983"/>
    <mergeCell ref="T1983:U1983"/>
    <mergeCell ref="V1983:W1983"/>
    <mergeCell ref="X1983:Y1983"/>
    <mergeCell ref="Z1983:AA1983"/>
    <mergeCell ref="E1984:F1984"/>
    <mergeCell ref="G1984:H1984"/>
    <mergeCell ref="I1984:J1984"/>
    <mergeCell ref="K1984:L1984"/>
    <mergeCell ref="M1984:N1984"/>
    <mergeCell ref="F1983:G1983"/>
    <mergeCell ref="H1983:I1983"/>
    <mergeCell ref="J1983:K1983"/>
    <mergeCell ref="L1983:M1983"/>
    <mergeCell ref="N1983:O1983"/>
    <mergeCell ref="P1983:Q1983"/>
    <mergeCell ref="O1990:P1990"/>
    <mergeCell ref="Q1990:R1990"/>
    <mergeCell ref="S1990:T1990"/>
    <mergeCell ref="U1990:V1990"/>
    <mergeCell ref="W1990:X1990"/>
    <mergeCell ref="Y1990:Z1990"/>
    <mergeCell ref="R1989:S1989"/>
    <mergeCell ref="T1989:U1989"/>
    <mergeCell ref="V1989:W1989"/>
    <mergeCell ref="X1989:Y1989"/>
    <mergeCell ref="Z1989:AA1989"/>
    <mergeCell ref="E1990:F1990"/>
    <mergeCell ref="G1990:H1990"/>
    <mergeCell ref="I1990:J1990"/>
    <mergeCell ref="K1990:L1990"/>
    <mergeCell ref="M1990:N1990"/>
    <mergeCell ref="F1989:G1989"/>
    <mergeCell ref="H1989:I1989"/>
    <mergeCell ref="J1989:K1989"/>
    <mergeCell ref="L1989:M1989"/>
    <mergeCell ref="N1989:O1989"/>
    <mergeCell ref="P1989:Q1989"/>
    <mergeCell ref="O1988:P1988"/>
    <mergeCell ref="Q1988:R1988"/>
    <mergeCell ref="S1988:T1988"/>
    <mergeCell ref="U1988:V1988"/>
    <mergeCell ref="W1988:X1988"/>
    <mergeCell ref="Y1988:Z1988"/>
    <mergeCell ref="R1987:S1987"/>
    <mergeCell ref="T1987:U1987"/>
    <mergeCell ref="V1987:W1987"/>
    <mergeCell ref="X1987:Y1987"/>
    <mergeCell ref="Z1987:AA1987"/>
    <mergeCell ref="E1988:F1988"/>
    <mergeCell ref="G1988:H1988"/>
    <mergeCell ref="I1988:J1988"/>
    <mergeCell ref="K1988:L1988"/>
    <mergeCell ref="M1988:N1988"/>
    <mergeCell ref="F1987:G1987"/>
    <mergeCell ref="H1987:I1987"/>
    <mergeCell ref="J1987:K1987"/>
    <mergeCell ref="L1987:M1987"/>
    <mergeCell ref="N1987:O1987"/>
    <mergeCell ref="P1987:Q1987"/>
    <mergeCell ref="O1994:P1994"/>
    <mergeCell ref="Q1994:R1994"/>
    <mergeCell ref="S1994:T1994"/>
    <mergeCell ref="U1994:V1994"/>
    <mergeCell ref="W1994:X1994"/>
    <mergeCell ref="Y1994:Z1994"/>
    <mergeCell ref="R1993:S1993"/>
    <mergeCell ref="T1993:U1993"/>
    <mergeCell ref="V1993:W1993"/>
    <mergeCell ref="X1993:Y1993"/>
    <mergeCell ref="Z1993:AA1993"/>
    <mergeCell ref="E1994:F1994"/>
    <mergeCell ref="G1994:H1994"/>
    <mergeCell ref="I1994:J1994"/>
    <mergeCell ref="K1994:L1994"/>
    <mergeCell ref="M1994:N1994"/>
    <mergeCell ref="F1993:G1993"/>
    <mergeCell ref="H1993:I1993"/>
    <mergeCell ref="J1993:K1993"/>
    <mergeCell ref="L1993:M1993"/>
    <mergeCell ref="N1993:O1993"/>
    <mergeCell ref="P1993:Q1993"/>
    <mergeCell ref="O1992:P1992"/>
    <mergeCell ref="Q1992:R1992"/>
    <mergeCell ref="S1992:T1992"/>
    <mergeCell ref="U1992:V1992"/>
    <mergeCell ref="W1992:X1992"/>
    <mergeCell ref="Y1992:Z1992"/>
    <mergeCell ref="R1991:S1991"/>
    <mergeCell ref="T1991:U1991"/>
    <mergeCell ref="V1991:W1991"/>
    <mergeCell ref="X1991:Y1991"/>
    <mergeCell ref="Z1991:AA1991"/>
    <mergeCell ref="E1992:F1992"/>
    <mergeCell ref="G1992:H1992"/>
    <mergeCell ref="I1992:J1992"/>
    <mergeCell ref="K1992:L1992"/>
    <mergeCell ref="M1992:N1992"/>
    <mergeCell ref="F1991:G1991"/>
    <mergeCell ref="H1991:I1991"/>
    <mergeCell ref="J1991:K1991"/>
    <mergeCell ref="L1991:M1991"/>
    <mergeCell ref="N1991:O1991"/>
    <mergeCell ref="P1991:Q1991"/>
    <mergeCell ref="O1998:P1998"/>
    <mergeCell ref="Q1998:R1998"/>
    <mergeCell ref="S1998:T1998"/>
    <mergeCell ref="U1998:V1998"/>
    <mergeCell ref="W1998:X1998"/>
    <mergeCell ref="Y1998:Z1998"/>
    <mergeCell ref="R1997:S1997"/>
    <mergeCell ref="T1997:U1997"/>
    <mergeCell ref="V1997:W1997"/>
    <mergeCell ref="X1997:Y1997"/>
    <mergeCell ref="Z1997:AA1997"/>
    <mergeCell ref="E1998:F1998"/>
    <mergeCell ref="G1998:H1998"/>
    <mergeCell ref="I1998:J1998"/>
    <mergeCell ref="K1998:L1998"/>
    <mergeCell ref="M1998:N1998"/>
    <mergeCell ref="F1997:G1997"/>
    <mergeCell ref="H1997:I1997"/>
    <mergeCell ref="J1997:K1997"/>
    <mergeCell ref="L1997:M1997"/>
    <mergeCell ref="N1997:O1997"/>
    <mergeCell ref="P1997:Q1997"/>
    <mergeCell ref="O1996:P1996"/>
    <mergeCell ref="Q1996:R1996"/>
    <mergeCell ref="S1996:T1996"/>
    <mergeCell ref="U1996:V1996"/>
    <mergeCell ref="W1996:X1996"/>
    <mergeCell ref="Y1996:Z1996"/>
    <mergeCell ref="R1995:S1995"/>
    <mergeCell ref="T1995:U1995"/>
    <mergeCell ref="V1995:W1995"/>
    <mergeCell ref="X1995:Y1995"/>
    <mergeCell ref="Z1995:AA1995"/>
    <mergeCell ref="E1996:F1996"/>
    <mergeCell ref="G1996:H1996"/>
    <mergeCell ref="I1996:J1996"/>
    <mergeCell ref="K1996:L1996"/>
    <mergeCell ref="M1996:N1996"/>
    <mergeCell ref="F1995:G1995"/>
    <mergeCell ref="H1995:I1995"/>
    <mergeCell ref="J1995:K1995"/>
    <mergeCell ref="L1995:M1995"/>
    <mergeCell ref="N1995:O1995"/>
    <mergeCell ref="P1995:Q1995"/>
    <mergeCell ref="O2002:P2002"/>
    <mergeCell ref="Q2002:R2002"/>
    <mergeCell ref="S2002:T2002"/>
    <mergeCell ref="U2002:V2002"/>
    <mergeCell ref="W2002:X2002"/>
    <mergeCell ref="Y2002:Z2002"/>
    <mergeCell ref="R2001:S2001"/>
    <mergeCell ref="T2001:U2001"/>
    <mergeCell ref="V2001:W2001"/>
    <mergeCell ref="X2001:Y2001"/>
    <mergeCell ref="Z2001:AA2001"/>
    <mergeCell ref="E2002:F2002"/>
    <mergeCell ref="G2002:H2002"/>
    <mergeCell ref="I2002:J2002"/>
    <mergeCell ref="K2002:L2002"/>
    <mergeCell ref="M2002:N2002"/>
    <mergeCell ref="F2001:G2001"/>
    <mergeCell ref="H2001:I2001"/>
    <mergeCell ref="J2001:K2001"/>
    <mergeCell ref="L2001:M2001"/>
    <mergeCell ref="N2001:O2001"/>
    <mergeCell ref="P2001:Q2001"/>
    <mergeCell ref="O2000:P2000"/>
    <mergeCell ref="Q2000:R2000"/>
    <mergeCell ref="S2000:T2000"/>
    <mergeCell ref="U2000:V2000"/>
    <mergeCell ref="W2000:X2000"/>
    <mergeCell ref="Y2000:Z2000"/>
    <mergeCell ref="R1999:S1999"/>
    <mergeCell ref="T1999:U1999"/>
    <mergeCell ref="V1999:W1999"/>
    <mergeCell ref="X1999:Y1999"/>
    <mergeCell ref="Z1999:AA1999"/>
    <mergeCell ref="E2000:F2000"/>
    <mergeCell ref="G2000:H2000"/>
    <mergeCell ref="I2000:J2000"/>
    <mergeCell ref="K2000:L2000"/>
    <mergeCell ref="M2000:N2000"/>
    <mergeCell ref="F1999:G1999"/>
    <mergeCell ref="H1999:I1999"/>
    <mergeCell ref="J1999:K1999"/>
    <mergeCell ref="L1999:M1999"/>
    <mergeCell ref="N1999:O1999"/>
    <mergeCell ref="P1999:Q1999"/>
    <mergeCell ref="O2006:P2006"/>
    <mergeCell ref="Q2006:R2006"/>
    <mergeCell ref="S2006:T2006"/>
    <mergeCell ref="U2006:V2006"/>
    <mergeCell ref="W2006:X2006"/>
    <mergeCell ref="Y2006:Z2006"/>
    <mergeCell ref="R2005:S2005"/>
    <mergeCell ref="T2005:U2005"/>
    <mergeCell ref="V2005:W2005"/>
    <mergeCell ref="X2005:Y2005"/>
    <mergeCell ref="Z2005:AA2005"/>
    <mergeCell ref="E2006:F2006"/>
    <mergeCell ref="G2006:H2006"/>
    <mergeCell ref="I2006:J2006"/>
    <mergeCell ref="K2006:L2006"/>
    <mergeCell ref="M2006:N2006"/>
    <mergeCell ref="F2005:G2005"/>
    <mergeCell ref="H2005:I2005"/>
    <mergeCell ref="J2005:K2005"/>
    <mergeCell ref="L2005:M2005"/>
    <mergeCell ref="N2005:O2005"/>
    <mergeCell ref="P2005:Q2005"/>
    <mergeCell ref="O2004:P2004"/>
    <mergeCell ref="Q2004:R2004"/>
    <mergeCell ref="S2004:T2004"/>
    <mergeCell ref="U2004:V2004"/>
    <mergeCell ref="W2004:X2004"/>
    <mergeCell ref="Y2004:Z2004"/>
    <mergeCell ref="R2003:S2003"/>
    <mergeCell ref="T2003:U2003"/>
    <mergeCell ref="V2003:W2003"/>
    <mergeCell ref="X2003:Y2003"/>
    <mergeCell ref="Z2003:AA2003"/>
    <mergeCell ref="E2004:F2004"/>
    <mergeCell ref="G2004:H2004"/>
    <mergeCell ref="I2004:J2004"/>
    <mergeCell ref="K2004:L2004"/>
    <mergeCell ref="M2004:N2004"/>
    <mergeCell ref="F2003:G2003"/>
    <mergeCell ref="H2003:I2003"/>
    <mergeCell ref="J2003:K2003"/>
    <mergeCell ref="L2003:M2003"/>
    <mergeCell ref="N2003:O2003"/>
    <mergeCell ref="P2003:Q2003"/>
    <mergeCell ref="O2010:P2010"/>
    <mergeCell ref="Q2010:R2010"/>
    <mergeCell ref="S2010:T2010"/>
    <mergeCell ref="U2010:V2010"/>
    <mergeCell ref="W2010:X2010"/>
    <mergeCell ref="Y2010:Z2010"/>
    <mergeCell ref="R2009:S2009"/>
    <mergeCell ref="T2009:U2009"/>
    <mergeCell ref="V2009:W2009"/>
    <mergeCell ref="X2009:Y2009"/>
    <mergeCell ref="Z2009:AA2009"/>
    <mergeCell ref="E2010:F2010"/>
    <mergeCell ref="G2010:H2010"/>
    <mergeCell ref="I2010:J2010"/>
    <mergeCell ref="K2010:L2010"/>
    <mergeCell ref="M2010:N2010"/>
    <mergeCell ref="F2009:G2009"/>
    <mergeCell ref="H2009:I2009"/>
    <mergeCell ref="J2009:K2009"/>
    <mergeCell ref="L2009:M2009"/>
    <mergeCell ref="N2009:O2009"/>
    <mergeCell ref="P2009:Q2009"/>
    <mergeCell ref="O2008:P2008"/>
    <mergeCell ref="Q2008:R2008"/>
    <mergeCell ref="S2008:T2008"/>
    <mergeCell ref="U2008:V2008"/>
    <mergeCell ref="W2008:X2008"/>
    <mergeCell ref="Y2008:Z2008"/>
    <mergeCell ref="R2007:S2007"/>
    <mergeCell ref="T2007:U2007"/>
    <mergeCell ref="V2007:W2007"/>
    <mergeCell ref="X2007:Y2007"/>
    <mergeCell ref="Z2007:AA2007"/>
    <mergeCell ref="E2008:F2008"/>
    <mergeCell ref="G2008:H2008"/>
    <mergeCell ref="I2008:J2008"/>
    <mergeCell ref="K2008:L2008"/>
    <mergeCell ref="M2008:N2008"/>
    <mergeCell ref="F2007:G2007"/>
    <mergeCell ref="H2007:I2007"/>
    <mergeCell ref="J2007:K2007"/>
    <mergeCell ref="L2007:M2007"/>
    <mergeCell ref="N2007:O2007"/>
    <mergeCell ref="P2007:Q2007"/>
    <mergeCell ref="O2014:P2014"/>
    <mergeCell ref="Q2014:R2014"/>
    <mergeCell ref="S2014:T2014"/>
    <mergeCell ref="U2014:V2014"/>
    <mergeCell ref="W2014:X2014"/>
    <mergeCell ref="Y2014:Z2014"/>
    <mergeCell ref="R2013:S2013"/>
    <mergeCell ref="T2013:U2013"/>
    <mergeCell ref="V2013:W2013"/>
    <mergeCell ref="X2013:Y2013"/>
    <mergeCell ref="Z2013:AA2013"/>
    <mergeCell ref="E2014:F2014"/>
    <mergeCell ref="G2014:H2014"/>
    <mergeCell ref="I2014:J2014"/>
    <mergeCell ref="K2014:L2014"/>
    <mergeCell ref="M2014:N2014"/>
    <mergeCell ref="F2013:G2013"/>
    <mergeCell ref="H2013:I2013"/>
    <mergeCell ref="J2013:K2013"/>
    <mergeCell ref="L2013:M2013"/>
    <mergeCell ref="N2013:O2013"/>
    <mergeCell ref="P2013:Q2013"/>
    <mergeCell ref="O2012:P2012"/>
    <mergeCell ref="Q2012:R2012"/>
    <mergeCell ref="S2012:T2012"/>
    <mergeCell ref="U2012:V2012"/>
    <mergeCell ref="W2012:X2012"/>
    <mergeCell ref="Y2012:Z2012"/>
    <mergeCell ref="R2011:S2011"/>
    <mergeCell ref="T2011:U2011"/>
    <mergeCell ref="V2011:W2011"/>
    <mergeCell ref="X2011:Y2011"/>
    <mergeCell ref="Z2011:AA2011"/>
    <mergeCell ref="E2012:F2012"/>
    <mergeCell ref="G2012:H2012"/>
    <mergeCell ref="I2012:J2012"/>
    <mergeCell ref="K2012:L2012"/>
    <mergeCell ref="M2012:N2012"/>
    <mergeCell ref="F2011:G2011"/>
    <mergeCell ref="H2011:I2011"/>
    <mergeCell ref="J2011:K2011"/>
    <mergeCell ref="L2011:M2011"/>
    <mergeCell ref="N2011:O2011"/>
    <mergeCell ref="P2011:Q2011"/>
    <mergeCell ref="O2018:P2018"/>
    <mergeCell ref="Q2018:R2018"/>
    <mergeCell ref="S2018:T2018"/>
    <mergeCell ref="U2018:V2018"/>
    <mergeCell ref="W2018:X2018"/>
    <mergeCell ref="Y2018:Z2018"/>
    <mergeCell ref="R2017:S2017"/>
    <mergeCell ref="T2017:U2017"/>
    <mergeCell ref="V2017:W2017"/>
    <mergeCell ref="X2017:Y2017"/>
    <mergeCell ref="Z2017:AA2017"/>
    <mergeCell ref="E2018:F2018"/>
    <mergeCell ref="G2018:H2018"/>
    <mergeCell ref="I2018:J2018"/>
    <mergeCell ref="K2018:L2018"/>
    <mergeCell ref="M2018:N2018"/>
    <mergeCell ref="F2017:G2017"/>
    <mergeCell ref="H2017:I2017"/>
    <mergeCell ref="J2017:K2017"/>
    <mergeCell ref="L2017:M2017"/>
    <mergeCell ref="N2017:O2017"/>
    <mergeCell ref="P2017:Q2017"/>
    <mergeCell ref="O2016:P2016"/>
    <mergeCell ref="Q2016:R2016"/>
    <mergeCell ref="S2016:T2016"/>
    <mergeCell ref="U2016:V2016"/>
    <mergeCell ref="W2016:X2016"/>
    <mergeCell ref="Y2016:Z2016"/>
    <mergeCell ref="R2015:S2015"/>
    <mergeCell ref="T2015:U2015"/>
    <mergeCell ref="V2015:W2015"/>
    <mergeCell ref="X2015:Y2015"/>
    <mergeCell ref="Z2015:AA2015"/>
    <mergeCell ref="E2016:F2016"/>
    <mergeCell ref="G2016:H2016"/>
    <mergeCell ref="I2016:J2016"/>
    <mergeCell ref="K2016:L2016"/>
    <mergeCell ref="M2016:N2016"/>
    <mergeCell ref="F2015:G2015"/>
    <mergeCell ref="H2015:I2015"/>
    <mergeCell ref="J2015:K2015"/>
    <mergeCell ref="L2015:M2015"/>
    <mergeCell ref="N2015:O2015"/>
    <mergeCell ref="P2015:Q2015"/>
    <mergeCell ref="O2022:P2022"/>
    <mergeCell ref="Q2022:R2022"/>
    <mergeCell ref="S2022:T2022"/>
    <mergeCell ref="U2022:V2022"/>
    <mergeCell ref="W2022:X2022"/>
    <mergeCell ref="Y2022:Z2022"/>
    <mergeCell ref="R2021:S2021"/>
    <mergeCell ref="T2021:U2021"/>
    <mergeCell ref="V2021:W2021"/>
    <mergeCell ref="X2021:Y2021"/>
    <mergeCell ref="Z2021:AA2021"/>
    <mergeCell ref="E2022:F2022"/>
    <mergeCell ref="G2022:H2022"/>
    <mergeCell ref="I2022:J2022"/>
    <mergeCell ref="K2022:L2022"/>
    <mergeCell ref="M2022:N2022"/>
    <mergeCell ref="F2021:G2021"/>
    <mergeCell ref="H2021:I2021"/>
    <mergeCell ref="J2021:K2021"/>
    <mergeCell ref="L2021:M2021"/>
    <mergeCell ref="N2021:O2021"/>
    <mergeCell ref="P2021:Q2021"/>
    <mergeCell ref="O2020:P2020"/>
    <mergeCell ref="Q2020:R2020"/>
    <mergeCell ref="S2020:T2020"/>
    <mergeCell ref="U2020:V2020"/>
    <mergeCell ref="W2020:X2020"/>
    <mergeCell ref="Y2020:Z2020"/>
    <mergeCell ref="R2019:S2019"/>
    <mergeCell ref="T2019:U2019"/>
    <mergeCell ref="V2019:W2019"/>
    <mergeCell ref="X2019:Y2019"/>
    <mergeCell ref="Z2019:AA2019"/>
    <mergeCell ref="E2020:F2020"/>
    <mergeCell ref="G2020:H2020"/>
    <mergeCell ref="I2020:J2020"/>
    <mergeCell ref="K2020:L2020"/>
    <mergeCell ref="M2020:N2020"/>
    <mergeCell ref="F2019:G2019"/>
    <mergeCell ref="H2019:I2019"/>
    <mergeCell ref="J2019:K2019"/>
    <mergeCell ref="L2019:M2019"/>
    <mergeCell ref="N2019:O2019"/>
    <mergeCell ref="P2019:Q2019"/>
    <mergeCell ref="O2026:P2026"/>
    <mergeCell ref="Q2026:R2026"/>
    <mergeCell ref="S2026:T2026"/>
    <mergeCell ref="U2026:V2026"/>
    <mergeCell ref="W2026:X2026"/>
    <mergeCell ref="Y2026:Z2026"/>
    <mergeCell ref="R2025:S2025"/>
    <mergeCell ref="T2025:U2025"/>
    <mergeCell ref="V2025:W2025"/>
    <mergeCell ref="X2025:Y2025"/>
    <mergeCell ref="Z2025:AA2025"/>
    <mergeCell ref="E2026:F2026"/>
    <mergeCell ref="G2026:H2026"/>
    <mergeCell ref="I2026:J2026"/>
    <mergeCell ref="K2026:L2026"/>
    <mergeCell ref="M2026:N2026"/>
    <mergeCell ref="F2025:G2025"/>
    <mergeCell ref="H2025:I2025"/>
    <mergeCell ref="J2025:K2025"/>
    <mergeCell ref="L2025:M2025"/>
    <mergeCell ref="N2025:O2025"/>
    <mergeCell ref="P2025:Q2025"/>
    <mergeCell ref="O2024:P2024"/>
    <mergeCell ref="Q2024:R2024"/>
    <mergeCell ref="S2024:T2024"/>
    <mergeCell ref="U2024:V2024"/>
    <mergeCell ref="W2024:X2024"/>
    <mergeCell ref="Y2024:Z2024"/>
    <mergeCell ref="R2023:S2023"/>
    <mergeCell ref="T2023:U2023"/>
    <mergeCell ref="V2023:W2023"/>
    <mergeCell ref="X2023:Y2023"/>
    <mergeCell ref="Z2023:AA2023"/>
    <mergeCell ref="E2024:F2024"/>
    <mergeCell ref="G2024:H2024"/>
    <mergeCell ref="I2024:J2024"/>
    <mergeCell ref="K2024:L2024"/>
    <mergeCell ref="M2024:N2024"/>
    <mergeCell ref="F2023:G2023"/>
    <mergeCell ref="H2023:I2023"/>
    <mergeCell ref="J2023:K2023"/>
    <mergeCell ref="L2023:M2023"/>
    <mergeCell ref="N2023:O2023"/>
    <mergeCell ref="P2023:Q2023"/>
    <mergeCell ref="O2030:P2030"/>
    <mergeCell ref="Q2030:R2030"/>
    <mergeCell ref="S2030:T2030"/>
    <mergeCell ref="U2030:V2030"/>
    <mergeCell ref="W2030:X2030"/>
    <mergeCell ref="Y2030:Z2030"/>
    <mergeCell ref="R2029:S2029"/>
    <mergeCell ref="T2029:U2029"/>
    <mergeCell ref="V2029:W2029"/>
    <mergeCell ref="X2029:Y2029"/>
    <mergeCell ref="Z2029:AA2029"/>
    <mergeCell ref="E2030:F2030"/>
    <mergeCell ref="G2030:H2030"/>
    <mergeCell ref="I2030:J2030"/>
    <mergeCell ref="K2030:L2030"/>
    <mergeCell ref="M2030:N2030"/>
    <mergeCell ref="F2029:G2029"/>
    <mergeCell ref="H2029:I2029"/>
    <mergeCell ref="J2029:K2029"/>
    <mergeCell ref="L2029:M2029"/>
    <mergeCell ref="N2029:O2029"/>
    <mergeCell ref="P2029:Q2029"/>
    <mergeCell ref="O2028:P2028"/>
    <mergeCell ref="Q2028:R2028"/>
    <mergeCell ref="S2028:T2028"/>
    <mergeCell ref="U2028:V2028"/>
    <mergeCell ref="W2028:X2028"/>
    <mergeCell ref="Y2028:Z2028"/>
    <mergeCell ref="R2027:S2027"/>
    <mergeCell ref="T2027:U2027"/>
    <mergeCell ref="V2027:W2027"/>
    <mergeCell ref="X2027:Y2027"/>
    <mergeCell ref="Z2027:AA2027"/>
    <mergeCell ref="E2028:F2028"/>
    <mergeCell ref="G2028:H2028"/>
    <mergeCell ref="I2028:J2028"/>
    <mergeCell ref="K2028:L2028"/>
    <mergeCell ref="M2028:N2028"/>
    <mergeCell ref="F2027:G2027"/>
    <mergeCell ref="H2027:I2027"/>
    <mergeCell ref="J2027:K2027"/>
    <mergeCell ref="L2027:M2027"/>
    <mergeCell ref="N2027:O2027"/>
    <mergeCell ref="P2027:Q2027"/>
    <mergeCell ref="O2034:P2034"/>
    <mergeCell ref="Q2034:R2034"/>
    <mergeCell ref="S2034:T2034"/>
    <mergeCell ref="U2034:V2034"/>
    <mergeCell ref="W2034:X2034"/>
    <mergeCell ref="Y2034:Z2034"/>
    <mergeCell ref="R2033:S2033"/>
    <mergeCell ref="T2033:U2033"/>
    <mergeCell ref="V2033:W2033"/>
    <mergeCell ref="X2033:Y2033"/>
    <mergeCell ref="Z2033:AA2033"/>
    <mergeCell ref="E2034:F2034"/>
    <mergeCell ref="G2034:H2034"/>
    <mergeCell ref="I2034:J2034"/>
    <mergeCell ref="K2034:L2034"/>
    <mergeCell ref="M2034:N2034"/>
    <mergeCell ref="F2033:G2033"/>
    <mergeCell ref="H2033:I2033"/>
    <mergeCell ref="J2033:K2033"/>
    <mergeCell ref="L2033:M2033"/>
    <mergeCell ref="N2033:O2033"/>
    <mergeCell ref="P2033:Q2033"/>
    <mergeCell ref="O2032:P2032"/>
    <mergeCell ref="Q2032:R2032"/>
    <mergeCell ref="S2032:T2032"/>
    <mergeCell ref="U2032:V2032"/>
    <mergeCell ref="W2032:X2032"/>
    <mergeCell ref="Y2032:Z2032"/>
    <mergeCell ref="R2031:S2031"/>
    <mergeCell ref="T2031:U2031"/>
    <mergeCell ref="V2031:W2031"/>
    <mergeCell ref="X2031:Y2031"/>
    <mergeCell ref="Z2031:AA2031"/>
    <mergeCell ref="E2032:F2032"/>
    <mergeCell ref="G2032:H2032"/>
    <mergeCell ref="I2032:J2032"/>
    <mergeCell ref="K2032:L2032"/>
    <mergeCell ref="M2032:N2032"/>
    <mergeCell ref="F2031:G2031"/>
    <mergeCell ref="H2031:I2031"/>
    <mergeCell ref="J2031:K2031"/>
    <mergeCell ref="L2031:M2031"/>
    <mergeCell ref="N2031:O2031"/>
    <mergeCell ref="P2031:Q2031"/>
    <mergeCell ref="O2038:P2038"/>
    <mergeCell ref="Q2038:R2038"/>
    <mergeCell ref="S2038:T2038"/>
    <mergeCell ref="U2038:V2038"/>
    <mergeCell ref="W2038:X2038"/>
    <mergeCell ref="Y2038:Z2038"/>
    <mergeCell ref="R2037:S2037"/>
    <mergeCell ref="T2037:U2037"/>
    <mergeCell ref="V2037:W2037"/>
    <mergeCell ref="X2037:Y2037"/>
    <mergeCell ref="Z2037:AA2037"/>
    <mergeCell ref="E2038:F2038"/>
    <mergeCell ref="G2038:H2038"/>
    <mergeCell ref="I2038:J2038"/>
    <mergeCell ref="K2038:L2038"/>
    <mergeCell ref="M2038:N2038"/>
    <mergeCell ref="F2037:G2037"/>
    <mergeCell ref="H2037:I2037"/>
    <mergeCell ref="J2037:K2037"/>
    <mergeCell ref="L2037:M2037"/>
    <mergeCell ref="N2037:O2037"/>
    <mergeCell ref="P2037:Q2037"/>
    <mergeCell ref="O2036:P2036"/>
    <mergeCell ref="Q2036:R2036"/>
    <mergeCell ref="S2036:T2036"/>
    <mergeCell ref="U2036:V2036"/>
    <mergeCell ref="W2036:X2036"/>
    <mergeCell ref="Y2036:Z2036"/>
    <mergeCell ref="R2035:S2035"/>
    <mergeCell ref="T2035:U2035"/>
    <mergeCell ref="V2035:W2035"/>
    <mergeCell ref="X2035:Y2035"/>
    <mergeCell ref="Z2035:AA2035"/>
    <mergeCell ref="E2036:F2036"/>
    <mergeCell ref="G2036:H2036"/>
    <mergeCell ref="I2036:J2036"/>
    <mergeCell ref="K2036:L2036"/>
    <mergeCell ref="M2036:N2036"/>
    <mergeCell ref="F2035:G2035"/>
    <mergeCell ref="H2035:I2035"/>
    <mergeCell ref="J2035:K2035"/>
    <mergeCell ref="L2035:M2035"/>
    <mergeCell ref="N2035:O2035"/>
    <mergeCell ref="P2035:Q2035"/>
    <mergeCell ref="O2042:P2042"/>
    <mergeCell ref="Q2042:R2042"/>
    <mergeCell ref="S2042:T2042"/>
    <mergeCell ref="U2042:V2042"/>
    <mergeCell ref="W2042:X2042"/>
    <mergeCell ref="Y2042:Z2042"/>
    <mergeCell ref="R2041:S2041"/>
    <mergeCell ref="T2041:U2041"/>
    <mergeCell ref="V2041:W2041"/>
    <mergeCell ref="X2041:Y2041"/>
    <mergeCell ref="Z2041:AA2041"/>
    <mergeCell ref="E2042:F2042"/>
    <mergeCell ref="G2042:H2042"/>
    <mergeCell ref="I2042:J2042"/>
    <mergeCell ref="K2042:L2042"/>
    <mergeCell ref="M2042:N2042"/>
    <mergeCell ref="F2041:G2041"/>
    <mergeCell ref="H2041:I2041"/>
    <mergeCell ref="J2041:K2041"/>
    <mergeCell ref="L2041:M2041"/>
    <mergeCell ref="N2041:O2041"/>
    <mergeCell ref="P2041:Q2041"/>
    <mergeCell ref="O2040:P2040"/>
    <mergeCell ref="Q2040:R2040"/>
    <mergeCell ref="S2040:T2040"/>
    <mergeCell ref="U2040:V2040"/>
    <mergeCell ref="W2040:X2040"/>
    <mergeCell ref="Y2040:Z2040"/>
    <mergeCell ref="R2039:S2039"/>
    <mergeCell ref="T2039:U2039"/>
    <mergeCell ref="V2039:W2039"/>
    <mergeCell ref="X2039:Y2039"/>
    <mergeCell ref="Z2039:AA2039"/>
    <mergeCell ref="E2040:F2040"/>
    <mergeCell ref="G2040:H2040"/>
    <mergeCell ref="I2040:J2040"/>
    <mergeCell ref="K2040:L2040"/>
    <mergeCell ref="M2040:N2040"/>
    <mergeCell ref="F2039:G2039"/>
    <mergeCell ref="H2039:I2039"/>
    <mergeCell ref="J2039:K2039"/>
    <mergeCell ref="L2039:M2039"/>
    <mergeCell ref="N2039:O2039"/>
    <mergeCell ref="P2039:Q2039"/>
    <mergeCell ref="O2046:P2046"/>
    <mergeCell ref="Q2046:R2046"/>
    <mergeCell ref="S2046:T2046"/>
    <mergeCell ref="U2046:V2046"/>
    <mergeCell ref="W2046:X2046"/>
    <mergeCell ref="Y2046:Z2046"/>
    <mergeCell ref="R2045:S2045"/>
    <mergeCell ref="T2045:U2045"/>
    <mergeCell ref="V2045:W2045"/>
    <mergeCell ref="X2045:Y2045"/>
    <mergeCell ref="Z2045:AA2045"/>
    <mergeCell ref="E2046:F2046"/>
    <mergeCell ref="G2046:H2046"/>
    <mergeCell ref="I2046:J2046"/>
    <mergeCell ref="K2046:L2046"/>
    <mergeCell ref="M2046:N2046"/>
    <mergeCell ref="F2045:G2045"/>
    <mergeCell ref="H2045:I2045"/>
    <mergeCell ref="J2045:K2045"/>
    <mergeCell ref="L2045:M2045"/>
    <mergeCell ref="N2045:O2045"/>
    <mergeCell ref="P2045:Q2045"/>
    <mergeCell ref="O2044:P2044"/>
    <mergeCell ref="Q2044:R2044"/>
    <mergeCell ref="S2044:T2044"/>
    <mergeCell ref="U2044:V2044"/>
    <mergeCell ref="W2044:X2044"/>
    <mergeCell ref="Y2044:Z2044"/>
    <mergeCell ref="R2043:S2043"/>
    <mergeCell ref="T2043:U2043"/>
    <mergeCell ref="V2043:W2043"/>
    <mergeCell ref="X2043:Y2043"/>
    <mergeCell ref="Z2043:AA2043"/>
    <mergeCell ref="E2044:F2044"/>
    <mergeCell ref="G2044:H2044"/>
    <mergeCell ref="I2044:J2044"/>
    <mergeCell ref="K2044:L2044"/>
    <mergeCell ref="M2044:N2044"/>
    <mergeCell ref="F2043:G2043"/>
    <mergeCell ref="H2043:I2043"/>
    <mergeCell ref="J2043:K2043"/>
    <mergeCell ref="L2043:M2043"/>
    <mergeCell ref="N2043:O2043"/>
    <mergeCell ref="P2043:Q2043"/>
    <mergeCell ref="O2050:P2050"/>
    <mergeCell ref="Q2050:R2050"/>
    <mergeCell ref="S2050:T2050"/>
    <mergeCell ref="U2050:V2050"/>
    <mergeCell ref="W2050:X2050"/>
    <mergeCell ref="Y2050:Z2050"/>
    <mergeCell ref="R2049:S2049"/>
    <mergeCell ref="T2049:U2049"/>
    <mergeCell ref="V2049:W2049"/>
    <mergeCell ref="X2049:Y2049"/>
    <mergeCell ref="Z2049:AA2049"/>
    <mergeCell ref="E2050:F2050"/>
    <mergeCell ref="G2050:H2050"/>
    <mergeCell ref="I2050:J2050"/>
    <mergeCell ref="K2050:L2050"/>
    <mergeCell ref="M2050:N2050"/>
    <mergeCell ref="F2049:G2049"/>
    <mergeCell ref="H2049:I2049"/>
    <mergeCell ref="J2049:K2049"/>
    <mergeCell ref="L2049:M2049"/>
    <mergeCell ref="N2049:O2049"/>
    <mergeCell ref="P2049:Q2049"/>
    <mergeCell ref="O2048:P2048"/>
    <mergeCell ref="Q2048:R2048"/>
    <mergeCell ref="S2048:T2048"/>
    <mergeCell ref="U2048:V2048"/>
    <mergeCell ref="W2048:X2048"/>
    <mergeCell ref="Y2048:Z2048"/>
    <mergeCell ref="R2047:S2047"/>
    <mergeCell ref="T2047:U2047"/>
    <mergeCell ref="V2047:W2047"/>
    <mergeCell ref="X2047:Y2047"/>
    <mergeCell ref="Z2047:AA2047"/>
    <mergeCell ref="E2048:F2048"/>
    <mergeCell ref="G2048:H2048"/>
    <mergeCell ref="I2048:J2048"/>
    <mergeCell ref="K2048:L2048"/>
    <mergeCell ref="M2048:N2048"/>
    <mergeCell ref="F2047:G2047"/>
    <mergeCell ref="H2047:I2047"/>
    <mergeCell ref="J2047:K2047"/>
    <mergeCell ref="L2047:M2047"/>
    <mergeCell ref="N2047:O2047"/>
    <mergeCell ref="P2047:Q2047"/>
    <mergeCell ref="O2054:P2054"/>
    <mergeCell ref="Q2054:R2054"/>
    <mergeCell ref="S2054:T2054"/>
    <mergeCell ref="U2054:V2054"/>
    <mergeCell ref="W2054:X2054"/>
    <mergeCell ref="Y2054:Z2054"/>
    <mergeCell ref="R2053:S2053"/>
    <mergeCell ref="T2053:U2053"/>
    <mergeCell ref="V2053:W2053"/>
    <mergeCell ref="X2053:Y2053"/>
    <mergeCell ref="Z2053:AA2053"/>
    <mergeCell ref="E2054:F2054"/>
    <mergeCell ref="G2054:H2054"/>
    <mergeCell ref="I2054:J2054"/>
    <mergeCell ref="K2054:L2054"/>
    <mergeCell ref="M2054:N2054"/>
    <mergeCell ref="F2053:G2053"/>
    <mergeCell ref="H2053:I2053"/>
    <mergeCell ref="J2053:K2053"/>
    <mergeCell ref="L2053:M2053"/>
    <mergeCell ref="N2053:O2053"/>
    <mergeCell ref="P2053:Q2053"/>
    <mergeCell ref="O2052:P2052"/>
    <mergeCell ref="Q2052:R2052"/>
    <mergeCell ref="S2052:T2052"/>
    <mergeCell ref="U2052:V2052"/>
    <mergeCell ref="W2052:X2052"/>
    <mergeCell ref="Y2052:Z2052"/>
    <mergeCell ref="R2051:S2051"/>
    <mergeCell ref="T2051:U2051"/>
    <mergeCell ref="V2051:W2051"/>
    <mergeCell ref="X2051:Y2051"/>
    <mergeCell ref="Z2051:AA2051"/>
    <mergeCell ref="E2052:F2052"/>
    <mergeCell ref="G2052:H2052"/>
    <mergeCell ref="I2052:J2052"/>
    <mergeCell ref="K2052:L2052"/>
    <mergeCell ref="M2052:N2052"/>
    <mergeCell ref="F2051:G2051"/>
    <mergeCell ref="H2051:I2051"/>
    <mergeCell ref="J2051:K2051"/>
    <mergeCell ref="L2051:M2051"/>
    <mergeCell ref="N2051:O2051"/>
    <mergeCell ref="P2051:Q2051"/>
    <mergeCell ref="O2058:P2058"/>
    <mergeCell ref="Q2058:R2058"/>
    <mergeCell ref="S2058:T2058"/>
    <mergeCell ref="U2058:V2058"/>
    <mergeCell ref="W2058:X2058"/>
    <mergeCell ref="Y2058:Z2058"/>
    <mergeCell ref="R2057:S2057"/>
    <mergeCell ref="T2057:U2057"/>
    <mergeCell ref="V2057:W2057"/>
    <mergeCell ref="X2057:Y2057"/>
    <mergeCell ref="Z2057:AA2057"/>
    <mergeCell ref="E2058:F2058"/>
    <mergeCell ref="G2058:H2058"/>
    <mergeCell ref="I2058:J2058"/>
    <mergeCell ref="K2058:L2058"/>
    <mergeCell ref="M2058:N2058"/>
    <mergeCell ref="F2057:G2057"/>
    <mergeCell ref="H2057:I2057"/>
    <mergeCell ref="J2057:K2057"/>
    <mergeCell ref="L2057:M2057"/>
    <mergeCell ref="N2057:O2057"/>
    <mergeCell ref="P2057:Q2057"/>
    <mergeCell ref="O2056:P2056"/>
    <mergeCell ref="Q2056:R2056"/>
    <mergeCell ref="S2056:T2056"/>
    <mergeCell ref="U2056:V2056"/>
    <mergeCell ref="W2056:X2056"/>
    <mergeCell ref="Y2056:Z2056"/>
    <mergeCell ref="R2055:S2055"/>
    <mergeCell ref="T2055:U2055"/>
    <mergeCell ref="V2055:W2055"/>
    <mergeCell ref="X2055:Y2055"/>
    <mergeCell ref="Z2055:AA2055"/>
    <mergeCell ref="E2056:F2056"/>
    <mergeCell ref="G2056:H2056"/>
    <mergeCell ref="I2056:J2056"/>
    <mergeCell ref="K2056:L2056"/>
    <mergeCell ref="M2056:N2056"/>
    <mergeCell ref="F2055:G2055"/>
    <mergeCell ref="H2055:I2055"/>
    <mergeCell ref="J2055:K2055"/>
    <mergeCell ref="L2055:M2055"/>
    <mergeCell ref="N2055:O2055"/>
    <mergeCell ref="P2055:Q2055"/>
    <mergeCell ref="O2062:P2062"/>
    <mergeCell ref="Q2062:R2062"/>
    <mergeCell ref="S2062:T2062"/>
    <mergeCell ref="U2062:V2062"/>
    <mergeCell ref="W2062:X2062"/>
    <mergeCell ref="Y2062:Z2062"/>
    <mergeCell ref="R2061:S2061"/>
    <mergeCell ref="T2061:U2061"/>
    <mergeCell ref="V2061:W2061"/>
    <mergeCell ref="X2061:Y2061"/>
    <mergeCell ref="Z2061:AA2061"/>
    <mergeCell ref="E2062:F2062"/>
    <mergeCell ref="G2062:H2062"/>
    <mergeCell ref="I2062:J2062"/>
    <mergeCell ref="K2062:L2062"/>
    <mergeCell ref="M2062:N2062"/>
    <mergeCell ref="F2061:G2061"/>
    <mergeCell ref="H2061:I2061"/>
    <mergeCell ref="J2061:K2061"/>
    <mergeCell ref="L2061:M2061"/>
    <mergeCell ref="N2061:O2061"/>
    <mergeCell ref="P2061:Q2061"/>
    <mergeCell ref="O2060:P2060"/>
    <mergeCell ref="Q2060:R2060"/>
    <mergeCell ref="S2060:T2060"/>
    <mergeCell ref="U2060:V2060"/>
    <mergeCell ref="W2060:X2060"/>
    <mergeCell ref="Y2060:Z2060"/>
    <mergeCell ref="R2059:S2059"/>
    <mergeCell ref="T2059:U2059"/>
    <mergeCell ref="V2059:W2059"/>
    <mergeCell ref="X2059:Y2059"/>
    <mergeCell ref="Z2059:AA2059"/>
    <mergeCell ref="E2060:F2060"/>
    <mergeCell ref="G2060:H2060"/>
    <mergeCell ref="I2060:J2060"/>
    <mergeCell ref="K2060:L2060"/>
    <mergeCell ref="M2060:N2060"/>
    <mergeCell ref="F2059:G2059"/>
    <mergeCell ref="H2059:I2059"/>
    <mergeCell ref="J2059:K2059"/>
    <mergeCell ref="L2059:M2059"/>
    <mergeCell ref="N2059:O2059"/>
    <mergeCell ref="P2059:Q2059"/>
    <mergeCell ref="O2066:P2066"/>
    <mergeCell ref="Q2066:R2066"/>
    <mergeCell ref="S2066:T2066"/>
    <mergeCell ref="U2066:V2066"/>
    <mergeCell ref="W2066:X2066"/>
    <mergeCell ref="Y2066:Z2066"/>
    <mergeCell ref="R2065:S2065"/>
    <mergeCell ref="T2065:U2065"/>
    <mergeCell ref="V2065:W2065"/>
    <mergeCell ref="X2065:Y2065"/>
    <mergeCell ref="Z2065:AA2065"/>
    <mergeCell ref="E2066:F2066"/>
    <mergeCell ref="G2066:H2066"/>
    <mergeCell ref="I2066:J2066"/>
    <mergeCell ref="K2066:L2066"/>
    <mergeCell ref="M2066:N2066"/>
    <mergeCell ref="F2065:G2065"/>
    <mergeCell ref="H2065:I2065"/>
    <mergeCell ref="J2065:K2065"/>
    <mergeCell ref="L2065:M2065"/>
    <mergeCell ref="N2065:O2065"/>
    <mergeCell ref="P2065:Q2065"/>
    <mergeCell ref="O2064:P2064"/>
    <mergeCell ref="Q2064:R2064"/>
    <mergeCell ref="S2064:T2064"/>
    <mergeCell ref="U2064:V2064"/>
    <mergeCell ref="W2064:X2064"/>
    <mergeCell ref="Y2064:Z2064"/>
    <mergeCell ref="R2063:S2063"/>
    <mergeCell ref="T2063:U2063"/>
    <mergeCell ref="V2063:W2063"/>
    <mergeCell ref="X2063:Y2063"/>
    <mergeCell ref="Z2063:AA2063"/>
    <mergeCell ref="E2064:F2064"/>
    <mergeCell ref="G2064:H2064"/>
    <mergeCell ref="I2064:J2064"/>
    <mergeCell ref="K2064:L2064"/>
    <mergeCell ref="M2064:N2064"/>
    <mergeCell ref="F2063:G2063"/>
    <mergeCell ref="H2063:I2063"/>
    <mergeCell ref="J2063:K2063"/>
    <mergeCell ref="L2063:M2063"/>
    <mergeCell ref="N2063:O2063"/>
    <mergeCell ref="P2063:Q2063"/>
    <mergeCell ref="O2070:P2070"/>
    <mergeCell ref="Q2070:R2070"/>
    <mergeCell ref="S2070:T2070"/>
    <mergeCell ref="U2070:V2070"/>
    <mergeCell ref="W2070:X2070"/>
    <mergeCell ref="Y2070:Z2070"/>
    <mergeCell ref="R2069:S2069"/>
    <mergeCell ref="T2069:U2069"/>
    <mergeCell ref="V2069:W2069"/>
    <mergeCell ref="X2069:Y2069"/>
    <mergeCell ref="Z2069:AA2069"/>
    <mergeCell ref="E2070:F2070"/>
    <mergeCell ref="G2070:H2070"/>
    <mergeCell ref="I2070:J2070"/>
    <mergeCell ref="K2070:L2070"/>
    <mergeCell ref="M2070:N2070"/>
    <mergeCell ref="F2069:G2069"/>
    <mergeCell ref="H2069:I2069"/>
    <mergeCell ref="J2069:K2069"/>
    <mergeCell ref="L2069:M2069"/>
    <mergeCell ref="N2069:O2069"/>
    <mergeCell ref="P2069:Q2069"/>
    <mergeCell ref="O2068:P2068"/>
    <mergeCell ref="Q2068:R2068"/>
    <mergeCell ref="S2068:T2068"/>
    <mergeCell ref="U2068:V2068"/>
    <mergeCell ref="W2068:X2068"/>
    <mergeCell ref="Y2068:Z2068"/>
    <mergeCell ref="R2067:S2067"/>
    <mergeCell ref="T2067:U2067"/>
    <mergeCell ref="V2067:W2067"/>
    <mergeCell ref="X2067:Y2067"/>
    <mergeCell ref="Z2067:AA2067"/>
    <mergeCell ref="E2068:F2068"/>
    <mergeCell ref="G2068:H2068"/>
    <mergeCell ref="I2068:J2068"/>
    <mergeCell ref="K2068:L2068"/>
    <mergeCell ref="M2068:N2068"/>
    <mergeCell ref="F2067:G2067"/>
    <mergeCell ref="H2067:I2067"/>
    <mergeCell ref="J2067:K2067"/>
    <mergeCell ref="L2067:M2067"/>
    <mergeCell ref="N2067:O2067"/>
    <mergeCell ref="P2067:Q2067"/>
    <mergeCell ref="O2074:P2074"/>
    <mergeCell ref="Q2074:R2074"/>
    <mergeCell ref="S2074:T2074"/>
    <mergeCell ref="U2074:V2074"/>
    <mergeCell ref="W2074:X2074"/>
    <mergeCell ref="Y2074:Z2074"/>
    <mergeCell ref="R2073:S2073"/>
    <mergeCell ref="T2073:U2073"/>
    <mergeCell ref="V2073:W2073"/>
    <mergeCell ref="X2073:Y2073"/>
    <mergeCell ref="Z2073:AA2073"/>
    <mergeCell ref="E2074:F2074"/>
    <mergeCell ref="G2074:H2074"/>
    <mergeCell ref="I2074:J2074"/>
    <mergeCell ref="K2074:L2074"/>
    <mergeCell ref="M2074:N2074"/>
    <mergeCell ref="F2073:G2073"/>
    <mergeCell ref="H2073:I2073"/>
    <mergeCell ref="J2073:K2073"/>
    <mergeCell ref="L2073:M2073"/>
    <mergeCell ref="N2073:O2073"/>
    <mergeCell ref="P2073:Q2073"/>
    <mergeCell ref="O2072:P2072"/>
    <mergeCell ref="Q2072:R2072"/>
    <mergeCell ref="S2072:T2072"/>
    <mergeCell ref="U2072:V2072"/>
    <mergeCell ref="W2072:X2072"/>
    <mergeCell ref="Y2072:Z2072"/>
    <mergeCell ref="R2071:S2071"/>
    <mergeCell ref="T2071:U2071"/>
    <mergeCell ref="V2071:W2071"/>
    <mergeCell ref="X2071:Y2071"/>
    <mergeCell ref="Z2071:AA2071"/>
    <mergeCell ref="E2072:F2072"/>
    <mergeCell ref="G2072:H2072"/>
    <mergeCell ref="I2072:J2072"/>
    <mergeCell ref="K2072:L2072"/>
    <mergeCell ref="M2072:N2072"/>
    <mergeCell ref="F2071:G2071"/>
    <mergeCell ref="H2071:I2071"/>
    <mergeCell ref="J2071:K2071"/>
    <mergeCell ref="L2071:M2071"/>
    <mergeCell ref="N2071:O2071"/>
    <mergeCell ref="P2071:Q2071"/>
    <mergeCell ref="O2078:P2078"/>
    <mergeCell ref="Q2078:R2078"/>
    <mergeCell ref="S2078:T2078"/>
    <mergeCell ref="U2078:V2078"/>
    <mergeCell ref="W2078:X2078"/>
    <mergeCell ref="Y2078:Z2078"/>
    <mergeCell ref="R2077:S2077"/>
    <mergeCell ref="T2077:U2077"/>
    <mergeCell ref="V2077:W2077"/>
    <mergeCell ref="X2077:Y2077"/>
    <mergeCell ref="Z2077:AA2077"/>
    <mergeCell ref="E2078:F2078"/>
    <mergeCell ref="G2078:H2078"/>
    <mergeCell ref="I2078:J2078"/>
    <mergeCell ref="K2078:L2078"/>
    <mergeCell ref="M2078:N2078"/>
    <mergeCell ref="F2077:G2077"/>
    <mergeCell ref="H2077:I2077"/>
    <mergeCell ref="J2077:K2077"/>
    <mergeCell ref="L2077:M2077"/>
    <mergeCell ref="N2077:O2077"/>
    <mergeCell ref="P2077:Q2077"/>
    <mergeCell ref="O2076:P2076"/>
    <mergeCell ref="Q2076:R2076"/>
    <mergeCell ref="S2076:T2076"/>
    <mergeCell ref="U2076:V2076"/>
    <mergeCell ref="W2076:X2076"/>
    <mergeCell ref="Y2076:Z2076"/>
    <mergeCell ref="R2075:S2075"/>
    <mergeCell ref="T2075:U2075"/>
    <mergeCell ref="V2075:W2075"/>
    <mergeCell ref="X2075:Y2075"/>
    <mergeCell ref="Z2075:AA2075"/>
    <mergeCell ref="E2076:F2076"/>
    <mergeCell ref="G2076:H2076"/>
    <mergeCell ref="I2076:J2076"/>
    <mergeCell ref="K2076:L2076"/>
    <mergeCell ref="M2076:N2076"/>
    <mergeCell ref="F2075:G2075"/>
    <mergeCell ref="H2075:I2075"/>
    <mergeCell ref="J2075:K2075"/>
    <mergeCell ref="L2075:M2075"/>
    <mergeCell ref="N2075:O2075"/>
    <mergeCell ref="P2075:Q2075"/>
    <mergeCell ref="O2082:P2082"/>
    <mergeCell ref="Q2082:R2082"/>
    <mergeCell ref="S2082:T2082"/>
    <mergeCell ref="U2082:V2082"/>
    <mergeCell ref="W2082:X2082"/>
    <mergeCell ref="Y2082:Z2082"/>
    <mergeCell ref="R2081:S2081"/>
    <mergeCell ref="T2081:U2081"/>
    <mergeCell ref="V2081:W2081"/>
    <mergeCell ref="X2081:Y2081"/>
    <mergeCell ref="Z2081:AA2081"/>
    <mergeCell ref="E2082:F2082"/>
    <mergeCell ref="G2082:H2082"/>
    <mergeCell ref="I2082:J2082"/>
    <mergeCell ref="K2082:L2082"/>
    <mergeCell ref="M2082:N2082"/>
    <mergeCell ref="F2081:G2081"/>
    <mergeCell ref="H2081:I2081"/>
    <mergeCell ref="J2081:K2081"/>
    <mergeCell ref="L2081:M2081"/>
    <mergeCell ref="N2081:O2081"/>
    <mergeCell ref="P2081:Q2081"/>
    <mergeCell ref="O2080:P2080"/>
    <mergeCell ref="Q2080:R2080"/>
    <mergeCell ref="S2080:T2080"/>
    <mergeCell ref="U2080:V2080"/>
    <mergeCell ref="W2080:X2080"/>
    <mergeCell ref="Y2080:Z2080"/>
    <mergeCell ref="R2079:S2079"/>
    <mergeCell ref="T2079:U2079"/>
    <mergeCell ref="V2079:W2079"/>
    <mergeCell ref="X2079:Y2079"/>
    <mergeCell ref="Z2079:AA2079"/>
    <mergeCell ref="E2080:F2080"/>
    <mergeCell ref="G2080:H2080"/>
    <mergeCell ref="I2080:J2080"/>
    <mergeCell ref="K2080:L2080"/>
    <mergeCell ref="M2080:N2080"/>
    <mergeCell ref="F2079:G2079"/>
    <mergeCell ref="H2079:I2079"/>
    <mergeCell ref="J2079:K2079"/>
    <mergeCell ref="L2079:M2079"/>
    <mergeCell ref="N2079:O2079"/>
    <mergeCell ref="P2079:Q2079"/>
    <mergeCell ref="O2086:P2086"/>
    <mergeCell ref="Q2086:R2086"/>
    <mergeCell ref="S2086:T2086"/>
    <mergeCell ref="U2086:V2086"/>
    <mergeCell ref="W2086:X2086"/>
    <mergeCell ref="Y2086:Z2086"/>
    <mergeCell ref="R2085:S2085"/>
    <mergeCell ref="T2085:U2085"/>
    <mergeCell ref="V2085:W2085"/>
    <mergeCell ref="X2085:Y2085"/>
    <mergeCell ref="Z2085:AA2085"/>
    <mergeCell ref="E2086:F2086"/>
    <mergeCell ref="G2086:H2086"/>
    <mergeCell ref="I2086:J2086"/>
    <mergeCell ref="K2086:L2086"/>
    <mergeCell ref="M2086:N2086"/>
    <mergeCell ref="F2085:G2085"/>
    <mergeCell ref="H2085:I2085"/>
    <mergeCell ref="J2085:K2085"/>
    <mergeCell ref="L2085:M2085"/>
    <mergeCell ref="N2085:O2085"/>
    <mergeCell ref="P2085:Q2085"/>
    <mergeCell ref="O2084:P2084"/>
    <mergeCell ref="Q2084:R2084"/>
    <mergeCell ref="S2084:T2084"/>
    <mergeCell ref="U2084:V2084"/>
    <mergeCell ref="W2084:X2084"/>
    <mergeCell ref="Y2084:Z2084"/>
    <mergeCell ref="R2083:S2083"/>
    <mergeCell ref="T2083:U2083"/>
    <mergeCell ref="V2083:W2083"/>
    <mergeCell ref="X2083:Y2083"/>
    <mergeCell ref="Z2083:AA2083"/>
    <mergeCell ref="E2084:F2084"/>
    <mergeCell ref="G2084:H2084"/>
    <mergeCell ref="I2084:J2084"/>
    <mergeCell ref="K2084:L2084"/>
    <mergeCell ref="M2084:N2084"/>
    <mergeCell ref="F2083:G2083"/>
    <mergeCell ref="H2083:I2083"/>
    <mergeCell ref="J2083:K2083"/>
    <mergeCell ref="L2083:M2083"/>
    <mergeCell ref="N2083:O2083"/>
    <mergeCell ref="P2083:Q2083"/>
    <mergeCell ref="O2090:P2090"/>
    <mergeCell ref="Q2090:R2090"/>
    <mergeCell ref="S2090:T2090"/>
    <mergeCell ref="U2090:V2090"/>
    <mergeCell ref="W2090:X2090"/>
    <mergeCell ref="Y2090:Z2090"/>
    <mergeCell ref="R2089:S2089"/>
    <mergeCell ref="T2089:U2089"/>
    <mergeCell ref="V2089:W2089"/>
    <mergeCell ref="X2089:Y2089"/>
    <mergeCell ref="Z2089:AA2089"/>
    <mergeCell ref="E2090:F2090"/>
    <mergeCell ref="G2090:H2090"/>
    <mergeCell ref="I2090:J2090"/>
    <mergeCell ref="K2090:L2090"/>
    <mergeCell ref="M2090:N2090"/>
    <mergeCell ref="F2089:G2089"/>
    <mergeCell ref="H2089:I2089"/>
    <mergeCell ref="J2089:K2089"/>
    <mergeCell ref="L2089:M2089"/>
    <mergeCell ref="N2089:O2089"/>
    <mergeCell ref="P2089:Q2089"/>
    <mergeCell ref="O2088:P2088"/>
    <mergeCell ref="Q2088:R2088"/>
    <mergeCell ref="S2088:T2088"/>
    <mergeCell ref="U2088:V2088"/>
    <mergeCell ref="W2088:X2088"/>
    <mergeCell ref="Y2088:Z2088"/>
    <mergeCell ref="R2087:S2087"/>
    <mergeCell ref="T2087:U2087"/>
    <mergeCell ref="V2087:W2087"/>
    <mergeCell ref="X2087:Y2087"/>
    <mergeCell ref="Z2087:AA2087"/>
    <mergeCell ref="E2088:F2088"/>
    <mergeCell ref="G2088:H2088"/>
    <mergeCell ref="I2088:J2088"/>
    <mergeCell ref="K2088:L2088"/>
    <mergeCell ref="M2088:N2088"/>
    <mergeCell ref="F2087:G2087"/>
    <mergeCell ref="H2087:I2087"/>
    <mergeCell ref="J2087:K2087"/>
    <mergeCell ref="L2087:M2087"/>
    <mergeCell ref="N2087:O2087"/>
    <mergeCell ref="P2087:Q2087"/>
    <mergeCell ref="W2094:X2094"/>
    <mergeCell ref="Y2094:Z2094"/>
    <mergeCell ref="R2093:S2093"/>
    <mergeCell ref="T2093:U2093"/>
    <mergeCell ref="V2093:W2093"/>
    <mergeCell ref="X2093:Y2093"/>
    <mergeCell ref="Z2093:AA2093"/>
    <mergeCell ref="E2094:F2094"/>
    <mergeCell ref="G2094:H2094"/>
    <mergeCell ref="I2094:J2094"/>
    <mergeCell ref="K2094:L2094"/>
    <mergeCell ref="M2094:N2094"/>
    <mergeCell ref="F2093:G2093"/>
    <mergeCell ref="H2093:I2093"/>
    <mergeCell ref="J2093:K2093"/>
    <mergeCell ref="L2093:M2093"/>
    <mergeCell ref="N2093:O2093"/>
    <mergeCell ref="P2093:Q2093"/>
    <mergeCell ref="O2092:P2092"/>
    <mergeCell ref="Q2092:R2092"/>
    <mergeCell ref="S2092:T2092"/>
    <mergeCell ref="U2092:V2092"/>
    <mergeCell ref="W2092:X2092"/>
    <mergeCell ref="Y2092:Z2092"/>
    <mergeCell ref="R2091:S2091"/>
    <mergeCell ref="T2091:U2091"/>
    <mergeCell ref="V2091:W2091"/>
    <mergeCell ref="X2091:Y2091"/>
    <mergeCell ref="Z2091:AA2091"/>
    <mergeCell ref="E2092:F2092"/>
    <mergeCell ref="G2092:H2092"/>
    <mergeCell ref="I2092:J2092"/>
    <mergeCell ref="K2092:L2092"/>
    <mergeCell ref="M2092:N2092"/>
    <mergeCell ref="F2091:G2091"/>
    <mergeCell ref="H2091:I2091"/>
    <mergeCell ref="J2091:K2091"/>
    <mergeCell ref="L2091:M2091"/>
    <mergeCell ref="N2091:O2091"/>
    <mergeCell ref="P2091:Q2091"/>
    <mergeCell ref="R2099:S2099"/>
    <mergeCell ref="T2099:U2099"/>
    <mergeCell ref="V2099:W2099"/>
    <mergeCell ref="X2099:Y2099"/>
    <mergeCell ref="Z2099:AA2099"/>
    <mergeCell ref="E22:F22"/>
    <mergeCell ref="G22:H22"/>
    <mergeCell ref="I22:J22"/>
    <mergeCell ref="K22:L22"/>
    <mergeCell ref="M22:N22"/>
    <mergeCell ref="F2099:G2099"/>
    <mergeCell ref="H2099:I2099"/>
    <mergeCell ref="J2099:K2099"/>
    <mergeCell ref="L2099:M2099"/>
    <mergeCell ref="N2099:O2099"/>
    <mergeCell ref="P2099:Q2099"/>
    <mergeCell ref="O2098:P2098"/>
    <mergeCell ref="Q2098:R2098"/>
    <mergeCell ref="S2098:T2098"/>
    <mergeCell ref="U2098:V2098"/>
    <mergeCell ref="W2098:X2098"/>
    <mergeCell ref="Y2098:Z2098"/>
    <mergeCell ref="R2097:S2097"/>
    <mergeCell ref="T2097:U2097"/>
    <mergeCell ref="V2097:W2097"/>
    <mergeCell ref="X2097:Y2097"/>
    <mergeCell ref="Z2097:AA2097"/>
    <mergeCell ref="E2098:F2098"/>
    <mergeCell ref="G2098:H2098"/>
    <mergeCell ref="I2098:J2098"/>
    <mergeCell ref="K2098:L2098"/>
    <mergeCell ref="M2098:N2098"/>
    <mergeCell ref="F2097:G2097"/>
    <mergeCell ref="H2097:I2097"/>
    <mergeCell ref="J2097:K2097"/>
    <mergeCell ref="L2097:M2097"/>
    <mergeCell ref="N2097:O2097"/>
    <mergeCell ref="P2097:Q2097"/>
    <mergeCell ref="O2096:P2096"/>
    <mergeCell ref="Q2096:R2096"/>
    <mergeCell ref="S2096:T2096"/>
    <mergeCell ref="U2096:V2096"/>
    <mergeCell ref="W2096:X2096"/>
    <mergeCell ref="Y2096:Z2096"/>
    <mergeCell ref="R2095:S2095"/>
    <mergeCell ref="T2095:U2095"/>
    <mergeCell ref="V2095:W2095"/>
    <mergeCell ref="X2095:Y2095"/>
    <mergeCell ref="Z2095:AA2095"/>
    <mergeCell ref="E2096:F2096"/>
    <mergeCell ref="G2096:H2096"/>
    <mergeCell ref="I2096:J2096"/>
    <mergeCell ref="K2096:L2096"/>
    <mergeCell ref="M2096:N2096"/>
    <mergeCell ref="F2095:G2095"/>
    <mergeCell ref="H2095:I2095"/>
    <mergeCell ref="J2095:K2095"/>
    <mergeCell ref="L2095:M2095"/>
    <mergeCell ref="N2095:O2095"/>
    <mergeCell ref="P2095:Q2095"/>
    <mergeCell ref="O2094:P2094"/>
    <mergeCell ref="Q2094:R2094"/>
    <mergeCell ref="S2094:T2094"/>
    <mergeCell ref="U2094:V2094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3:D17"/>
  <sheetViews>
    <sheetView workbookViewId="0">
      <selection activeCell="A8" sqref="A8"/>
    </sheetView>
  </sheetViews>
  <sheetFormatPr baseColWidth="10" defaultColWidth="13.85546875" defaultRowHeight="12.75" x14ac:dyDescent="0.2"/>
  <cols>
    <col min="1" max="16384" width="13.85546875" style="410"/>
  </cols>
  <sheetData>
    <row r="3" spans="1:4" x14ac:dyDescent="0.2">
      <c r="A3" s="409" t="s">
        <v>303</v>
      </c>
      <c r="C3" s="411"/>
    </row>
    <row r="5" spans="1:4" x14ac:dyDescent="0.2">
      <c r="A5" s="411" t="s">
        <v>308</v>
      </c>
    </row>
    <row r="7" spans="1:4" x14ac:dyDescent="0.2">
      <c r="A7" s="411" t="s">
        <v>332</v>
      </c>
    </row>
    <row r="8" spans="1:4" x14ac:dyDescent="0.2">
      <c r="A8" s="411"/>
    </row>
    <row r="9" spans="1:4" x14ac:dyDescent="0.2">
      <c r="A9" s="411"/>
    </row>
    <row r="10" spans="1:4" x14ac:dyDescent="0.2">
      <c r="A10" s="412" t="s">
        <v>304</v>
      </c>
    </row>
    <row r="12" spans="1:4" x14ac:dyDescent="0.2">
      <c r="B12" s="411" t="s">
        <v>305</v>
      </c>
    </row>
    <row r="13" spans="1:4" x14ac:dyDescent="0.2">
      <c r="B13" s="411" t="s">
        <v>306</v>
      </c>
    </row>
    <row r="14" spans="1:4" x14ac:dyDescent="0.2">
      <c r="B14" s="411"/>
    </row>
    <row r="15" spans="1:4" x14ac:dyDescent="0.2">
      <c r="B15" s="411" t="s">
        <v>328</v>
      </c>
    </row>
    <row r="16" spans="1:4" ht="14.25" x14ac:dyDescent="0.2">
      <c r="B16" s="426" t="s">
        <v>327</v>
      </c>
      <c r="C16" s="421"/>
      <c r="D16" s="422"/>
    </row>
    <row r="17" spans="2:4" ht="14.25" x14ac:dyDescent="0.2">
      <c r="B17" s="423" t="s">
        <v>325</v>
      </c>
      <c r="C17" s="424"/>
      <c r="D17" s="425"/>
    </row>
  </sheetData>
  <phoneticPr fontId="6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208"/>
  <sheetViews>
    <sheetView topLeftCell="A52" zoomScale="85" zoomScaleNormal="85" workbookViewId="0">
      <selection activeCell="N89" sqref="N89"/>
    </sheetView>
  </sheetViews>
  <sheetFormatPr baseColWidth="10" defaultColWidth="10.7109375" defaultRowHeight="12.75" x14ac:dyDescent="0.2"/>
  <cols>
    <col min="1" max="1" width="2.7109375" style="375" customWidth="1"/>
    <col min="2" max="2" width="4.7109375" style="375" bestFit="1" customWidth="1"/>
    <col min="3" max="3" width="2.7109375" style="375" customWidth="1"/>
    <col min="4" max="4" width="15.85546875" style="375" customWidth="1"/>
    <col min="5" max="5" width="16.42578125" style="375" customWidth="1"/>
    <col min="6" max="9" width="10.7109375" style="375" customWidth="1"/>
    <col min="10" max="10" width="14" style="375" customWidth="1"/>
    <col min="11" max="11" width="11.5703125" style="375" customWidth="1"/>
    <col min="12" max="12" width="14" style="375" customWidth="1"/>
    <col min="13" max="13" width="11.7109375" style="375" bestFit="1" customWidth="1"/>
    <col min="14" max="22" width="10.7109375" style="375" customWidth="1"/>
    <col min="23" max="23" width="46.5703125" style="375" customWidth="1"/>
    <col min="24" max="24" width="10.7109375" style="375" customWidth="1"/>
    <col min="25" max="30" width="2.7109375" style="375" customWidth="1"/>
    <col min="31" max="16384" width="10.7109375" style="375"/>
  </cols>
  <sheetData>
    <row r="1" spans="1:30" x14ac:dyDescent="0.2">
      <c r="Y1" s="380" t="s">
        <v>285</v>
      </c>
      <c r="Z1" s="381"/>
      <c r="AA1" s="381"/>
      <c r="AB1" s="381"/>
      <c r="AC1" s="381"/>
      <c r="AD1" s="382"/>
    </row>
    <row r="2" spans="1:30" ht="38.25" x14ac:dyDescent="0.2">
      <c r="A2" s="383"/>
      <c r="B2" s="383"/>
      <c r="C2" s="384" t="s">
        <v>273</v>
      </c>
      <c r="D2" s="385" t="s">
        <v>263</v>
      </c>
      <c r="E2" s="385" t="s">
        <v>253</v>
      </c>
      <c r="F2" s="385" t="s">
        <v>256</v>
      </c>
      <c r="G2" s="385" t="s">
        <v>255</v>
      </c>
      <c r="H2" s="386" t="s">
        <v>119</v>
      </c>
      <c r="I2" s="383" t="s">
        <v>257</v>
      </c>
      <c r="J2" s="385" t="s">
        <v>258</v>
      </c>
      <c r="K2" s="385" t="s">
        <v>260</v>
      </c>
      <c r="L2" s="385" t="s">
        <v>259</v>
      </c>
      <c r="M2" s="385" t="s">
        <v>261</v>
      </c>
      <c r="N2" s="383" t="s">
        <v>262</v>
      </c>
      <c r="O2" s="385" t="s">
        <v>266</v>
      </c>
      <c r="P2" s="385" t="s">
        <v>268</v>
      </c>
      <c r="Q2" s="385" t="s">
        <v>269</v>
      </c>
      <c r="R2" s="385" t="s">
        <v>268</v>
      </c>
      <c r="S2" s="385" t="s">
        <v>269</v>
      </c>
      <c r="T2" s="385" t="s">
        <v>268</v>
      </c>
      <c r="U2" s="385" t="s">
        <v>269</v>
      </c>
      <c r="V2" s="385" t="s">
        <v>270</v>
      </c>
      <c r="W2" s="383" t="s">
        <v>265</v>
      </c>
      <c r="X2" s="383" t="s">
        <v>267</v>
      </c>
      <c r="Y2" s="383">
        <v>1</v>
      </c>
      <c r="Z2" s="383">
        <v>2</v>
      </c>
      <c r="AA2" s="383">
        <v>3</v>
      </c>
      <c r="AB2" s="383">
        <v>4</v>
      </c>
      <c r="AC2" s="383">
        <v>5</v>
      </c>
      <c r="AD2" s="383">
        <v>6</v>
      </c>
    </row>
    <row r="3" spans="1:30" x14ac:dyDescent="0.2">
      <c r="A3" s="376"/>
      <c r="B3" s="376"/>
      <c r="C3" s="376"/>
      <c r="D3" s="376"/>
      <c r="E3" s="376"/>
      <c r="F3" s="376"/>
      <c r="G3" s="376"/>
      <c r="H3" s="376"/>
      <c r="I3" s="376"/>
      <c r="J3" s="376"/>
      <c r="K3" s="376"/>
      <c r="L3" s="376"/>
      <c r="M3" s="376"/>
      <c r="N3" s="376"/>
      <c r="O3" s="376"/>
      <c r="P3" s="376"/>
      <c r="Q3" s="376"/>
      <c r="R3" s="376"/>
      <c r="S3" s="376"/>
      <c r="T3" s="376"/>
      <c r="U3" s="376"/>
      <c r="V3" s="376"/>
      <c r="W3" s="376"/>
      <c r="X3" s="376"/>
      <c r="Y3" s="376"/>
      <c r="Z3" s="376"/>
      <c r="AA3" s="376"/>
      <c r="AB3" s="376"/>
      <c r="AC3" s="376"/>
      <c r="AD3" s="376"/>
    </row>
    <row r="4" spans="1:30" x14ac:dyDescent="0.2">
      <c r="A4" s="376"/>
      <c r="B4" s="376"/>
      <c r="C4" s="376">
        <f>VLOOKUP("X",$A$19:$X$700,3,FALSE)</f>
        <v>0</v>
      </c>
      <c r="D4" s="376" t="str">
        <f>VLOOKUP("X",$A$19:$X$700,4,FALSE)</f>
        <v>sp2</v>
      </c>
      <c r="E4" s="376" t="str">
        <f>VLOOKUP("X",$A$19:$X$700,5,FALSE)</f>
        <v>CA V350 20/26</v>
      </c>
      <c r="F4" s="376" t="str">
        <f>VLOOKUP("X",$A$19:$X$700,6,FALSE)</f>
        <v>gauche</v>
      </c>
      <c r="G4" s="376" t="str">
        <f>VLOOKUP("X",$A$19:$X$700,7,FALSE)</f>
        <v>droite</v>
      </c>
      <c r="H4" s="376">
        <f>VLOOKUP("X",$A$19:$X$700,8,FALSE)</f>
        <v>1</v>
      </c>
      <c r="I4" s="376">
        <f>VLOOKUP("X",$A$19:$X$700,9,FALSE)</f>
        <v>49.5</v>
      </c>
      <c r="J4" s="376">
        <f>VLOOKUP("X",$A$19:$X$700,10,FALSE)</f>
        <v>1.4</v>
      </c>
      <c r="K4" s="376">
        <f>VLOOKUP("X",$A$19:$X$700,11,FALSE)</f>
        <v>0</v>
      </c>
      <c r="L4" s="376">
        <f>VLOOKUP("X",$A$19:$X$700,12,FALSE)</f>
        <v>0.8</v>
      </c>
      <c r="M4" s="376">
        <f>VLOOKUP("X",$A$19:$X$700,13,FALSE)</f>
        <v>0</v>
      </c>
      <c r="N4" s="376">
        <f>VLOOKUP("X",$A$19:$X$700,14,FALSE)</f>
        <v>0.5</v>
      </c>
      <c r="O4" s="376" t="str">
        <f>VLOOKUP("X",$A$19:$X$700,15,FALSE)</f>
        <v>a0</v>
      </c>
      <c r="P4" s="376">
        <f>VLOOKUP("X",$A$19:$X$700,16,FALSE)</f>
        <v>0</v>
      </c>
      <c r="Q4" s="376">
        <f>VLOOKUP("X",$A$19:$X$700,17,FALSE)</f>
        <v>0</v>
      </c>
      <c r="R4" s="376">
        <f>VLOOKUP("X",$A$19:$X$700,18,FALSE)</f>
        <v>0</v>
      </c>
      <c r="S4" s="376">
        <f>VLOOKUP("X",$A$19:$X$700,19,FALSE)</f>
        <v>0</v>
      </c>
      <c r="T4" s="376">
        <f>VLOOKUP("X",$A$19:$X$700,20,FALSE)</f>
        <v>0</v>
      </c>
      <c r="U4" s="376">
        <f>VLOOKUP("X",$A$19:$X$700,21,FALSE)</f>
        <v>0</v>
      </c>
      <c r="V4" s="376">
        <v>1</v>
      </c>
      <c r="W4" s="376">
        <f>VLOOKUP("X",$A$19:$X$700,23,FALSE)</f>
        <v>0</v>
      </c>
      <c r="X4" s="376">
        <f>VLOOKUP("X",$A$19:$X$700,24,FALSE)</f>
        <v>0</v>
      </c>
      <c r="Y4" s="376" t="e">
        <f>VLOOKUP("X",$A$19:$AD$68,25,FALSE)</f>
        <v>#N/A</v>
      </c>
      <c r="Z4" s="376" t="e">
        <f>VLOOKUP("X",$A$19:$AD$68,26,FALSE)</f>
        <v>#N/A</v>
      </c>
      <c r="AA4" s="376" t="e">
        <f>VLOOKUP("X",$A$19:$AD$68,27,FALSE)</f>
        <v>#N/A</v>
      </c>
      <c r="AB4" s="376" t="e">
        <f>VLOOKUP("X",$A$19:$AD$68,28,FALSE)</f>
        <v>#N/A</v>
      </c>
      <c r="AC4" s="376" t="e">
        <f>VLOOKUP("X",$A$19:$AD$68,29,FALSE)</f>
        <v>#N/A</v>
      </c>
      <c r="AD4" s="376" t="e">
        <f>VLOOKUP("X",$A$19:$AD$68,30,FALSE)</f>
        <v>#N/A</v>
      </c>
    </row>
    <row r="5" spans="1:30" x14ac:dyDescent="0.2">
      <c r="A5" s="376"/>
      <c r="B5" s="376"/>
      <c r="C5" s="376"/>
      <c r="D5" s="376"/>
      <c r="E5" s="376"/>
      <c r="F5" s="376"/>
      <c r="G5" s="376"/>
      <c r="H5" s="376"/>
      <c r="I5" s="376"/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376"/>
      <c r="U5" s="376"/>
      <c r="V5" s="376"/>
      <c r="W5" s="376"/>
      <c r="X5" s="376"/>
      <c r="Y5" s="376"/>
      <c r="Z5" s="376"/>
      <c r="AA5" s="376"/>
      <c r="AB5" s="376"/>
      <c r="AC5" s="376"/>
      <c r="AD5" s="376"/>
    </row>
    <row r="7" spans="1:30" x14ac:dyDescent="0.2">
      <c r="D7" s="375" t="s">
        <v>272</v>
      </c>
      <c r="E7" s="375">
        <f>COUNTIF(A19:A208,"x")</f>
        <v>1</v>
      </c>
    </row>
    <row r="8" spans="1:30" x14ac:dyDescent="0.2">
      <c r="D8" s="375" t="s">
        <v>271</v>
      </c>
      <c r="E8" s="392"/>
    </row>
    <row r="11" spans="1:30" ht="20.25" x14ac:dyDescent="0.2">
      <c r="A11" s="387" t="s">
        <v>290</v>
      </c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4" spans="1:30" x14ac:dyDescent="0.2">
      <c r="D14" s="388" t="s">
        <v>264</v>
      </c>
      <c r="E14" s="440" t="s">
        <v>785</v>
      </c>
    </row>
    <row r="15" spans="1:30" x14ac:dyDescent="0.2">
      <c r="D15" s="388" t="s">
        <v>250</v>
      </c>
      <c r="E15" s="441" t="s">
        <v>330</v>
      </c>
    </row>
    <row r="16" spans="1:30" x14ac:dyDescent="0.2">
      <c r="Y16" s="380" t="s">
        <v>285</v>
      </c>
      <c r="Z16" s="381"/>
      <c r="AA16" s="381"/>
      <c r="AB16" s="381"/>
      <c r="AC16" s="381"/>
      <c r="AD16" s="382"/>
    </row>
    <row r="17" spans="1:30" ht="38.25" x14ac:dyDescent="0.2">
      <c r="A17" s="389" t="s">
        <v>520</v>
      </c>
      <c r="B17" s="376"/>
      <c r="C17" s="389" t="s">
        <v>273</v>
      </c>
      <c r="D17" s="378" t="s">
        <v>263</v>
      </c>
      <c r="E17" s="378" t="s">
        <v>253</v>
      </c>
      <c r="F17" s="378" t="s">
        <v>256</v>
      </c>
      <c r="G17" s="378" t="s">
        <v>255</v>
      </c>
      <c r="H17" s="390" t="s">
        <v>119</v>
      </c>
      <c r="I17" s="376" t="s">
        <v>257</v>
      </c>
      <c r="J17" s="378" t="s">
        <v>258</v>
      </c>
      <c r="K17" s="378" t="s">
        <v>260</v>
      </c>
      <c r="L17" s="378" t="s">
        <v>259</v>
      </c>
      <c r="M17" s="378" t="s">
        <v>261</v>
      </c>
      <c r="N17" s="376" t="s">
        <v>262</v>
      </c>
      <c r="O17" s="378" t="s">
        <v>266</v>
      </c>
      <c r="P17" s="378" t="s">
        <v>268</v>
      </c>
      <c r="Q17" s="378" t="s">
        <v>269</v>
      </c>
      <c r="R17" s="378" t="s">
        <v>268</v>
      </c>
      <c r="S17" s="378" t="s">
        <v>269</v>
      </c>
      <c r="T17" s="378" t="s">
        <v>268</v>
      </c>
      <c r="U17" s="378" t="s">
        <v>269</v>
      </c>
      <c r="V17" s="378" t="s">
        <v>270</v>
      </c>
      <c r="W17" s="376" t="s">
        <v>265</v>
      </c>
      <c r="X17" s="376" t="s">
        <v>267</v>
      </c>
      <c r="Y17" s="376">
        <v>1</v>
      </c>
      <c r="Z17" s="376">
        <v>2</v>
      </c>
      <c r="AA17" s="376">
        <v>3</v>
      </c>
      <c r="AB17" s="376">
        <v>4</v>
      </c>
      <c r="AC17" s="376">
        <v>5</v>
      </c>
      <c r="AD17" s="376">
        <v>6</v>
      </c>
    </row>
    <row r="18" spans="1:30" x14ac:dyDescent="0.2">
      <c r="A18" s="376"/>
      <c r="B18" s="376"/>
      <c r="C18" s="376"/>
      <c r="D18" s="376"/>
      <c r="E18" s="376"/>
      <c r="F18" s="376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6"/>
      <c r="V18" s="376"/>
      <c r="W18" s="376"/>
      <c r="X18" s="376"/>
      <c r="Y18" s="376"/>
      <c r="Z18" s="376"/>
      <c r="AA18" s="376"/>
      <c r="AB18" s="376"/>
      <c r="AC18" s="376"/>
      <c r="AD18" s="376"/>
    </row>
    <row r="19" spans="1:30" x14ac:dyDescent="0.2">
      <c r="A19" s="450"/>
      <c r="B19" s="376">
        <v>1</v>
      </c>
      <c r="C19" s="379"/>
      <c r="D19" s="439" t="s">
        <v>783</v>
      </c>
      <c r="E19" s="379" t="s">
        <v>759</v>
      </c>
      <c r="F19" s="442" t="s">
        <v>667</v>
      </c>
      <c r="G19" s="442" t="s">
        <v>668</v>
      </c>
      <c r="H19" s="379">
        <v>1</v>
      </c>
      <c r="I19" s="379">
        <v>63</v>
      </c>
      <c r="J19" s="436">
        <v>1.4</v>
      </c>
      <c r="K19" s="379">
        <v>0</v>
      </c>
      <c r="L19" s="436">
        <v>1.4</v>
      </c>
      <c r="M19" s="379">
        <v>0</v>
      </c>
      <c r="N19" s="379">
        <f t="shared" ref="N19:N50" si="0">IF(E19="","",VLOOKUP(E19,BDD,7,FALSE))</f>
        <v>1</v>
      </c>
      <c r="O19" s="442" t="str">
        <f t="shared" ref="O19:O83" si="1">IF(E19="","","a0")</f>
        <v>a0</v>
      </c>
      <c r="P19" s="379"/>
      <c r="Q19" s="379"/>
      <c r="R19" s="379"/>
      <c r="S19" s="379"/>
      <c r="T19" s="379"/>
      <c r="U19" s="379"/>
      <c r="V19" s="379"/>
      <c r="W19" s="379"/>
      <c r="X19" s="379">
        <v>16</v>
      </c>
      <c r="Y19" s="379">
        <v>1</v>
      </c>
      <c r="Z19" s="379">
        <v>1</v>
      </c>
      <c r="AA19" s="379">
        <v>1</v>
      </c>
      <c r="AB19" s="379">
        <v>0</v>
      </c>
      <c r="AC19" s="379">
        <v>0</v>
      </c>
      <c r="AD19" s="379">
        <v>0</v>
      </c>
    </row>
    <row r="20" spans="1:30" x14ac:dyDescent="0.2">
      <c r="A20" s="450"/>
      <c r="B20" s="376">
        <f>+B19+1</f>
        <v>2</v>
      </c>
      <c r="C20" s="379"/>
      <c r="D20" s="439" t="s">
        <v>340</v>
      </c>
      <c r="E20" s="379" t="s">
        <v>759</v>
      </c>
      <c r="F20" s="442" t="s">
        <v>667</v>
      </c>
      <c r="G20" s="442" t="s">
        <v>668</v>
      </c>
      <c r="H20" s="379">
        <v>1</v>
      </c>
      <c r="I20" s="379">
        <v>58.5</v>
      </c>
      <c r="J20" s="436">
        <v>1.4</v>
      </c>
      <c r="K20" s="379">
        <v>0</v>
      </c>
      <c r="L20" s="436">
        <v>1.4</v>
      </c>
      <c r="M20" s="379">
        <v>0</v>
      </c>
      <c r="N20" s="379">
        <f t="shared" si="0"/>
        <v>1</v>
      </c>
      <c r="O20" s="442" t="str">
        <f t="shared" si="1"/>
        <v>a0</v>
      </c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379"/>
    </row>
    <row r="21" spans="1:30" x14ac:dyDescent="0.2">
      <c r="A21" s="450"/>
      <c r="B21" s="376">
        <f t="shared" ref="B21:B84" si="2">+B20+1</f>
        <v>3</v>
      </c>
      <c r="C21" s="379"/>
      <c r="D21" s="439" t="s">
        <v>341</v>
      </c>
      <c r="E21" s="379" t="s">
        <v>759</v>
      </c>
      <c r="F21" s="442" t="s">
        <v>667</v>
      </c>
      <c r="G21" s="442" t="s">
        <v>668</v>
      </c>
      <c r="H21" s="379">
        <v>1</v>
      </c>
      <c r="I21" s="379">
        <v>54</v>
      </c>
      <c r="J21" s="436">
        <v>1.4</v>
      </c>
      <c r="K21" s="379">
        <v>0</v>
      </c>
      <c r="L21" s="436">
        <v>1.4</v>
      </c>
      <c r="M21" s="379">
        <v>0</v>
      </c>
      <c r="N21" s="379">
        <f t="shared" si="0"/>
        <v>1</v>
      </c>
      <c r="O21" s="442" t="str">
        <f t="shared" si="1"/>
        <v>a0</v>
      </c>
      <c r="P21" s="379"/>
      <c r="Q21" s="379"/>
      <c r="R21" s="379"/>
      <c r="S21" s="379"/>
      <c r="T21" s="379"/>
      <c r="U21" s="379"/>
      <c r="V21" s="379"/>
      <c r="W21" s="379"/>
      <c r="X21" s="379"/>
      <c r="Y21" s="379"/>
      <c r="Z21" s="379"/>
      <c r="AA21" s="379"/>
      <c r="AB21" s="379"/>
      <c r="AC21" s="379"/>
      <c r="AD21" s="379"/>
    </row>
    <row r="22" spans="1:30" x14ac:dyDescent="0.2">
      <c r="A22" s="450"/>
      <c r="B22" s="376">
        <f t="shared" si="2"/>
        <v>4</v>
      </c>
      <c r="C22" s="379"/>
      <c r="D22" s="439" t="s">
        <v>342</v>
      </c>
      <c r="E22" s="379" t="s">
        <v>759</v>
      </c>
      <c r="F22" s="442" t="s">
        <v>667</v>
      </c>
      <c r="G22" s="442" t="s">
        <v>668</v>
      </c>
      <c r="H22" s="379">
        <v>1</v>
      </c>
      <c r="I22" s="379">
        <v>49.5</v>
      </c>
      <c r="J22" s="436">
        <v>1.4</v>
      </c>
      <c r="K22" s="379">
        <v>0</v>
      </c>
      <c r="L22" s="436">
        <v>1.4</v>
      </c>
      <c r="M22" s="379">
        <v>0</v>
      </c>
      <c r="N22" s="379">
        <f t="shared" si="0"/>
        <v>1</v>
      </c>
      <c r="O22" s="442" t="str">
        <f t="shared" si="1"/>
        <v>a0</v>
      </c>
      <c r="P22" s="379"/>
      <c r="Q22" s="379"/>
      <c r="R22" s="379"/>
      <c r="S22" s="379"/>
      <c r="T22" s="379"/>
      <c r="U22" s="379"/>
      <c r="V22" s="379"/>
      <c r="W22" s="379"/>
      <c r="X22" s="379"/>
      <c r="Y22" s="379"/>
      <c r="Z22" s="379"/>
      <c r="AA22" s="379"/>
      <c r="AB22" s="379"/>
      <c r="AC22" s="379"/>
      <c r="AD22" s="379"/>
    </row>
    <row r="23" spans="1:30" x14ac:dyDescent="0.2">
      <c r="A23" s="450"/>
      <c r="B23" s="376">
        <f t="shared" si="2"/>
        <v>5</v>
      </c>
      <c r="C23" s="379"/>
      <c r="D23" s="439" t="s">
        <v>343</v>
      </c>
      <c r="E23" s="379" t="s">
        <v>759</v>
      </c>
      <c r="F23" s="442" t="s">
        <v>667</v>
      </c>
      <c r="G23" s="442" t="s">
        <v>668</v>
      </c>
      <c r="H23" s="379">
        <v>1</v>
      </c>
      <c r="I23" s="379">
        <v>45</v>
      </c>
      <c r="J23" s="436">
        <v>1.4</v>
      </c>
      <c r="K23" s="379">
        <v>0</v>
      </c>
      <c r="L23" s="436">
        <v>1.4</v>
      </c>
      <c r="M23" s="379">
        <v>0</v>
      </c>
      <c r="N23" s="379">
        <f t="shared" si="0"/>
        <v>1</v>
      </c>
      <c r="O23" s="442" t="str">
        <f t="shared" si="1"/>
        <v>a0</v>
      </c>
      <c r="P23" s="379"/>
      <c r="Q23" s="379"/>
      <c r="R23" s="379"/>
      <c r="S23" s="379"/>
      <c r="T23" s="379"/>
      <c r="U23" s="379"/>
      <c r="V23" s="379"/>
      <c r="W23" s="379"/>
      <c r="X23" s="379"/>
      <c r="Y23" s="379"/>
      <c r="Z23" s="379"/>
      <c r="AA23" s="379"/>
      <c r="AB23" s="379"/>
      <c r="AC23" s="379"/>
      <c r="AD23" s="379"/>
    </row>
    <row r="24" spans="1:30" x14ac:dyDescent="0.2">
      <c r="A24" s="450"/>
      <c r="B24" s="376">
        <f t="shared" si="2"/>
        <v>6</v>
      </c>
      <c r="C24" s="379"/>
      <c r="D24" s="439" t="s">
        <v>344</v>
      </c>
      <c r="E24" s="379" t="s">
        <v>759</v>
      </c>
      <c r="F24" s="442" t="s">
        <v>667</v>
      </c>
      <c r="G24" s="442" t="s">
        <v>668</v>
      </c>
      <c r="H24" s="379">
        <v>1</v>
      </c>
      <c r="I24" s="379">
        <v>40.5</v>
      </c>
      <c r="J24" s="436">
        <v>1.4</v>
      </c>
      <c r="K24" s="379">
        <v>0</v>
      </c>
      <c r="L24" s="436">
        <v>1.4</v>
      </c>
      <c r="M24" s="379">
        <v>0</v>
      </c>
      <c r="N24" s="379">
        <f t="shared" si="0"/>
        <v>1</v>
      </c>
      <c r="O24" s="442" t="str">
        <f t="shared" si="1"/>
        <v>a0</v>
      </c>
      <c r="P24" s="379"/>
      <c r="Q24" s="379"/>
      <c r="R24" s="379"/>
      <c r="S24" s="379"/>
      <c r="T24" s="379"/>
      <c r="U24" s="379"/>
      <c r="V24" s="379"/>
      <c r="W24" s="379"/>
      <c r="X24" s="379"/>
      <c r="Y24" s="379"/>
      <c r="Z24" s="379"/>
      <c r="AA24" s="379"/>
      <c r="AB24" s="379"/>
      <c r="AC24" s="379"/>
      <c r="AD24" s="379"/>
    </row>
    <row r="25" spans="1:30" x14ac:dyDescent="0.2">
      <c r="A25" s="450"/>
      <c r="B25" s="376">
        <f t="shared" si="2"/>
        <v>7</v>
      </c>
      <c r="C25" s="379"/>
      <c r="D25" s="439" t="s">
        <v>345</v>
      </c>
      <c r="E25" s="379" t="s">
        <v>759</v>
      </c>
      <c r="F25" s="442" t="s">
        <v>667</v>
      </c>
      <c r="G25" s="442" t="s">
        <v>668</v>
      </c>
      <c r="H25" s="379">
        <v>1</v>
      </c>
      <c r="I25" s="379">
        <v>36</v>
      </c>
      <c r="J25" s="436">
        <v>1.4</v>
      </c>
      <c r="K25" s="379">
        <v>0</v>
      </c>
      <c r="L25" s="436">
        <v>1.4</v>
      </c>
      <c r="M25" s="379">
        <v>0</v>
      </c>
      <c r="N25" s="379">
        <f t="shared" si="0"/>
        <v>1</v>
      </c>
      <c r="O25" s="442" t="str">
        <f t="shared" si="1"/>
        <v>a0</v>
      </c>
      <c r="P25" s="379"/>
      <c r="Q25" s="379"/>
      <c r="R25" s="379"/>
      <c r="S25" s="379"/>
      <c r="T25" s="379"/>
      <c r="U25" s="379"/>
      <c r="V25" s="379"/>
      <c r="W25" s="379"/>
      <c r="X25" s="379"/>
      <c r="Y25" s="379"/>
      <c r="Z25" s="379"/>
      <c r="AA25" s="379"/>
      <c r="AB25" s="379"/>
      <c r="AC25" s="379"/>
      <c r="AD25" s="379"/>
    </row>
    <row r="26" spans="1:30" x14ac:dyDescent="0.2">
      <c r="A26" s="450"/>
      <c r="B26" s="376">
        <f t="shared" si="2"/>
        <v>8</v>
      </c>
      <c r="C26" s="379"/>
      <c r="D26" s="439" t="s">
        <v>346</v>
      </c>
      <c r="E26" s="379" t="s">
        <v>759</v>
      </c>
      <c r="F26" s="442" t="s">
        <v>667</v>
      </c>
      <c r="G26" s="442" t="s">
        <v>668</v>
      </c>
      <c r="H26" s="379">
        <v>1</v>
      </c>
      <c r="I26" s="379">
        <v>31.5</v>
      </c>
      <c r="J26" s="436">
        <v>1.4</v>
      </c>
      <c r="K26" s="379">
        <v>0</v>
      </c>
      <c r="L26" s="436">
        <v>1.4</v>
      </c>
      <c r="M26" s="379">
        <v>0</v>
      </c>
      <c r="N26" s="379">
        <f t="shared" si="0"/>
        <v>1</v>
      </c>
      <c r="O26" s="442" t="str">
        <f t="shared" si="1"/>
        <v>a0</v>
      </c>
      <c r="P26" s="379"/>
      <c r="Q26" s="379"/>
      <c r="R26" s="379"/>
      <c r="S26" s="379"/>
      <c r="T26" s="379"/>
      <c r="U26" s="379"/>
      <c r="V26" s="379"/>
      <c r="W26" s="379"/>
      <c r="X26" s="379"/>
      <c r="Y26" s="379"/>
      <c r="Z26" s="379"/>
      <c r="AA26" s="379"/>
      <c r="AB26" s="379"/>
      <c r="AC26" s="379"/>
      <c r="AD26" s="379"/>
    </row>
    <row r="27" spans="1:30" x14ac:dyDescent="0.2">
      <c r="A27" s="450"/>
      <c r="B27" s="376">
        <f t="shared" si="2"/>
        <v>9</v>
      </c>
      <c r="C27" s="379"/>
      <c r="D27" s="439" t="s">
        <v>347</v>
      </c>
      <c r="E27" s="379" t="s">
        <v>759</v>
      </c>
      <c r="F27" s="442" t="s">
        <v>667</v>
      </c>
      <c r="G27" s="442" t="s">
        <v>668</v>
      </c>
      <c r="H27" s="379">
        <v>1</v>
      </c>
      <c r="I27" s="379">
        <v>27</v>
      </c>
      <c r="J27" s="436">
        <v>1.4</v>
      </c>
      <c r="K27" s="379">
        <v>0</v>
      </c>
      <c r="L27" s="436">
        <v>1.4</v>
      </c>
      <c r="M27" s="379">
        <v>0</v>
      </c>
      <c r="N27" s="379">
        <f t="shared" si="0"/>
        <v>1</v>
      </c>
      <c r="O27" s="442" t="str">
        <f t="shared" si="1"/>
        <v>a0</v>
      </c>
      <c r="P27" s="379"/>
      <c r="Q27" s="379"/>
      <c r="R27" s="379"/>
      <c r="S27" s="379"/>
      <c r="T27" s="379"/>
      <c r="U27" s="379"/>
      <c r="V27" s="379"/>
      <c r="W27" s="379"/>
      <c r="X27" s="379"/>
      <c r="Y27" s="379"/>
      <c r="Z27" s="379"/>
      <c r="AA27" s="379"/>
      <c r="AB27" s="379"/>
      <c r="AC27" s="379"/>
      <c r="AD27" s="379"/>
    </row>
    <row r="28" spans="1:30" x14ac:dyDescent="0.2">
      <c r="A28" s="450"/>
      <c r="B28" s="376">
        <f t="shared" si="2"/>
        <v>10</v>
      </c>
      <c r="C28" s="379"/>
      <c r="D28" s="439"/>
      <c r="E28" s="379"/>
      <c r="F28" s="442"/>
      <c r="G28" s="442"/>
      <c r="H28" s="379"/>
      <c r="I28" s="379"/>
      <c r="J28" s="436"/>
      <c r="K28" s="379"/>
      <c r="L28" s="436"/>
      <c r="M28" s="379"/>
      <c r="N28" s="379" t="str">
        <f t="shared" si="0"/>
        <v/>
      </c>
      <c r="O28" s="442" t="str">
        <f t="shared" si="1"/>
        <v/>
      </c>
      <c r="P28" s="379"/>
      <c r="Q28" s="379"/>
      <c r="R28" s="379"/>
      <c r="S28" s="379"/>
      <c r="T28" s="379"/>
      <c r="U28" s="379"/>
      <c r="V28" s="379"/>
      <c r="W28" s="379"/>
      <c r="X28" s="379"/>
      <c r="Y28" s="379"/>
      <c r="Z28" s="379"/>
      <c r="AA28" s="379"/>
      <c r="AB28" s="379"/>
      <c r="AC28" s="379"/>
      <c r="AD28" s="379"/>
    </row>
    <row r="29" spans="1:30" x14ac:dyDescent="0.2">
      <c r="A29" s="450"/>
      <c r="B29" s="376">
        <f t="shared" si="2"/>
        <v>11</v>
      </c>
      <c r="C29" s="379"/>
      <c r="D29" s="439" t="str">
        <f>"S"&amp;I29&amp;"-1"</f>
        <v>S64-1</v>
      </c>
      <c r="E29" s="379" t="s">
        <v>626</v>
      </c>
      <c r="F29" s="442" t="s">
        <v>667</v>
      </c>
      <c r="G29" s="442" t="s">
        <v>668</v>
      </c>
      <c r="H29" s="379">
        <v>1</v>
      </c>
      <c r="I29" s="379">
        <v>64</v>
      </c>
      <c r="J29" s="436">
        <v>1.4</v>
      </c>
      <c r="K29" s="379">
        <v>0</v>
      </c>
      <c r="L29" s="436">
        <v>1.4</v>
      </c>
      <c r="M29" s="379">
        <v>0</v>
      </c>
      <c r="N29" s="379">
        <f t="shared" si="0"/>
        <v>0.5</v>
      </c>
      <c r="O29" s="442" t="str">
        <f t="shared" si="1"/>
        <v>a0</v>
      </c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  <c r="AD29" s="379"/>
    </row>
    <row r="30" spans="1:30" x14ac:dyDescent="0.2">
      <c r="A30" s="450"/>
      <c r="B30" s="376">
        <f t="shared" si="2"/>
        <v>12</v>
      </c>
      <c r="C30" s="379"/>
      <c r="D30" s="439" t="str">
        <f t="shared" ref="D30:D93" si="3">"S"&amp;I30&amp;"-1"</f>
        <v>S63,5-1</v>
      </c>
      <c r="E30" s="379" t="s">
        <v>626</v>
      </c>
      <c r="F30" s="442" t="s">
        <v>667</v>
      </c>
      <c r="G30" s="442" t="s">
        <v>668</v>
      </c>
      <c r="H30" s="379">
        <v>1</v>
      </c>
      <c r="I30" s="379">
        <v>63.5</v>
      </c>
      <c r="J30" s="436">
        <v>1.4</v>
      </c>
      <c r="K30" s="379">
        <v>0</v>
      </c>
      <c r="L30" s="436">
        <v>1.4</v>
      </c>
      <c r="M30" s="379">
        <v>0</v>
      </c>
      <c r="N30" s="379">
        <f t="shared" si="0"/>
        <v>0.5</v>
      </c>
      <c r="O30" s="442" t="str">
        <f t="shared" si="1"/>
        <v>a0</v>
      </c>
      <c r="P30" s="379"/>
      <c r="Q30" s="379"/>
      <c r="R30" s="379"/>
      <c r="S30" s="379"/>
      <c r="T30" s="379"/>
      <c r="U30" s="379"/>
      <c r="V30" s="379"/>
      <c r="W30" s="379"/>
      <c r="X30" s="379"/>
      <c r="Y30" s="379"/>
      <c r="Z30" s="379"/>
      <c r="AA30" s="379"/>
      <c r="AB30" s="379"/>
      <c r="AC30" s="379"/>
      <c r="AD30" s="379"/>
    </row>
    <row r="31" spans="1:30" x14ac:dyDescent="0.2">
      <c r="A31" s="450"/>
      <c r="B31" s="376">
        <f t="shared" si="2"/>
        <v>13</v>
      </c>
      <c r="C31" s="379"/>
      <c r="D31" s="439" t="str">
        <f t="shared" si="3"/>
        <v>S62,5-1</v>
      </c>
      <c r="E31" s="379" t="s">
        <v>626</v>
      </c>
      <c r="F31" s="442" t="s">
        <v>667</v>
      </c>
      <c r="G31" s="442" t="s">
        <v>668</v>
      </c>
      <c r="H31" s="379">
        <v>1</v>
      </c>
      <c r="I31" s="379">
        <v>62.5</v>
      </c>
      <c r="J31" s="436">
        <v>1.4</v>
      </c>
      <c r="K31" s="379">
        <v>0</v>
      </c>
      <c r="L31" s="436">
        <v>1.4</v>
      </c>
      <c r="M31" s="379">
        <v>0</v>
      </c>
      <c r="N31" s="379">
        <f t="shared" si="0"/>
        <v>0.5</v>
      </c>
      <c r="O31" s="442" t="str">
        <f t="shared" si="1"/>
        <v>a0</v>
      </c>
      <c r="P31" s="379"/>
      <c r="Q31" s="379"/>
      <c r="R31" s="379"/>
      <c r="S31" s="379"/>
      <c r="T31" s="379"/>
      <c r="U31" s="379"/>
      <c r="V31" s="379"/>
      <c r="W31" s="379"/>
      <c r="X31" s="379"/>
      <c r="Y31" s="379"/>
      <c r="Z31" s="379"/>
      <c r="AA31" s="379"/>
      <c r="AB31" s="379"/>
      <c r="AC31" s="379"/>
      <c r="AD31" s="379"/>
    </row>
    <row r="32" spans="1:30" x14ac:dyDescent="0.2">
      <c r="A32" s="450"/>
      <c r="B32" s="376">
        <f t="shared" si="2"/>
        <v>14</v>
      </c>
      <c r="C32" s="379"/>
      <c r="D32" s="439" t="str">
        <f t="shared" si="3"/>
        <v>S62-1</v>
      </c>
      <c r="E32" s="379" t="s">
        <v>626</v>
      </c>
      <c r="F32" s="442" t="s">
        <v>667</v>
      </c>
      <c r="G32" s="442" t="s">
        <v>668</v>
      </c>
      <c r="H32" s="379">
        <v>1</v>
      </c>
      <c r="I32" s="379">
        <v>62</v>
      </c>
      <c r="J32" s="436">
        <v>1.4</v>
      </c>
      <c r="K32" s="379">
        <v>0</v>
      </c>
      <c r="L32" s="436">
        <v>1.4</v>
      </c>
      <c r="M32" s="379">
        <v>0</v>
      </c>
      <c r="N32" s="379">
        <f t="shared" si="0"/>
        <v>0.5</v>
      </c>
      <c r="O32" s="442" t="str">
        <f t="shared" si="1"/>
        <v>a0</v>
      </c>
      <c r="P32" s="379"/>
      <c r="Q32" s="379"/>
      <c r="R32" s="379"/>
      <c r="S32" s="379"/>
      <c r="T32" s="379"/>
      <c r="U32" s="379"/>
      <c r="V32" s="379"/>
      <c r="W32" s="379"/>
      <c r="X32" s="379"/>
      <c r="Y32" s="379"/>
      <c r="Z32" s="379"/>
      <c r="AA32" s="379"/>
      <c r="AB32" s="379"/>
      <c r="AC32" s="379"/>
      <c r="AD32" s="379"/>
    </row>
    <row r="33" spans="1:30" x14ac:dyDescent="0.2">
      <c r="A33" s="450"/>
      <c r="B33" s="376">
        <f t="shared" si="2"/>
        <v>15</v>
      </c>
      <c r="C33" s="379"/>
      <c r="D33" s="439" t="str">
        <f t="shared" si="3"/>
        <v>S61,5-1</v>
      </c>
      <c r="E33" s="379" t="s">
        <v>626</v>
      </c>
      <c r="F33" s="442" t="s">
        <v>667</v>
      </c>
      <c r="G33" s="442" t="s">
        <v>668</v>
      </c>
      <c r="H33" s="379">
        <v>1</v>
      </c>
      <c r="I33" s="379">
        <f>I32-0.5</f>
        <v>61.5</v>
      </c>
      <c r="J33" s="436">
        <v>1.4</v>
      </c>
      <c r="K33" s="379">
        <v>0</v>
      </c>
      <c r="L33" s="436">
        <v>1.4</v>
      </c>
      <c r="M33" s="379">
        <v>0</v>
      </c>
      <c r="N33" s="379">
        <f t="shared" si="0"/>
        <v>0.5</v>
      </c>
      <c r="O33" s="442" t="str">
        <f t="shared" si="1"/>
        <v>a0</v>
      </c>
      <c r="P33" s="379"/>
      <c r="Q33" s="379"/>
      <c r="R33" s="379"/>
      <c r="S33" s="379"/>
      <c r="T33" s="379"/>
      <c r="U33" s="379"/>
      <c r="V33" s="379"/>
      <c r="W33" s="379"/>
      <c r="X33" s="379"/>
      <c r="Y33" s="379"/>
      <c r="Z33" s="379"/>
      <c r="AA33" s="379"/>
      <c r="AB33" s="379"/>
      <c r="AC33" s="379"/>
      <c r="AD33" s="379"/>
    </row>
    <row r="34" spans="1:30" x14ac:dyDescent="0.2">
      <c r="A34" s="450"/>
      <c r="B34" s="376">
        <f t="shared" si="2"/>
        <v>16</v>
      </c>
      <c r="C34" s="379"/>
      <c r="D34" s="439" t="str">
        <f t="shared" si="3"/>
        <v>S61-1</v>
      </c>
      <c r="E34" s="379" t="s">
        <v>626</v>
      </c>
      <c r="F34" s="442" t="s">
        <v>667</v>
      </c>
      <c r="G34" s="442" t="s">
        <v>668</v>
      </c>
      <c r="H34" s="379">
        <v>1</v>
      </c>
      <c r="I34" s="379">
        <f t="shared" ref="I34:I94" si="4">I33-0.5</f>
        <v>61</v>
      </c>
      <c r="J34" s="436">
        <v>1.4</v>
      </c>
      <c r="K34" s="379">
        <v>0</v>
      </c>
      <c r="L34" s="436">
        <v>1.4</v>
      </c>
      <c r="M34" s="379">
        <v>0</v>
      </c>
      <c r="N34" s="379">
        <f t="shared" si="0"/>
        <v>0.5</v>
      </c>
      <c r="O34" s="442" t="str">
        <f t="shared" si="1"/>
        <v>a0</v>
      </c>
      <c r="P34" s="379"/>
      <c r="Q34" s="379"/>
      <c r="R34" s="379"/>
      <c r="S34" s="379"/>
      <c r="T34" s="379"/>
      <c r="U34" s="379"/>
      <c r="V34" s="379"/>
      <c r="W34" s="379"/>
      <c r="X34" s="379"/>
      <c r="Y34" s="379"/>
      <c r="Z34" s="379"/>
      <c r="AA34" s="379"/>
      <c r="AB34" s="379"/>
      <c r="AC34" s="379"/>
      <c r="AD34" s="379"/>
    </row>
    <row r="35" spans="1:30" x14ac:dyDescent="0.2">
      <c r="A35" s="450"/>
      <c r="B35" s="376">
        <f t="shared" si="2"/>
        <v>17</v>
      </c>
      <c r="C35" s="379"/>
      <c r="D35" s="439" t="str">
        <f t="shared" si="3"/>
        <v>S60,5-1</v>
      </c>
      <c r="E35" s="379" t="s">
        <v>626</v>
      </c>
      <c r="F35" s="442" t="s">
        <v>667</v>
      </c>
      <c r="G35" s="442" t="s">
        <v>668</v>
      </c>
      <c r="H35" s="379">
        <v>1</v>
      </c>
      <c r="I35" s="379">
        <f t="shared" si="4"/>
        <v>60.5</v>
      </c>
      <c r="J35" s="436">
        <v>1.4</v>
      </c>
      <c r="K35" s="379">
        <v>0</v>
      </c>
      <c r="L35" s="436">
        <v>1.4</v>
      </c>
      <c r="M35" s="379">
        <v>0</v>
      </c>
      <c r="N35" s="379">
        <f t="shared" si="0"/>
        <v>0.5</v>
      </c>
      <c r="O35" s="442" t="str">
        <f t="shared" si="1"/>
        <v>a0</v>
      </c>
      <c r="P35" s="379"/>
      <c r="Q35" s="379"/>
      <c r="R35" s="379"/>
      <c r="S35" s="379"/>
      <c r="T35" s="379"/>
      <c r="U35" s="379"/>
      <c r="V35" s="379"/>
      <c r="W35" s="379"/>
      <c r="X35" s="379"/>
      <c r="Y35" s="379"/>
      <c r="Z35" s="379"/>
      <c r="AA35" s="379"/>
      <c r="AB35" s="379"/>
      <c r="AC35" s="379"/>
      <c r="AD35" s="379"/>
    </row>
    <row r="36" spans="1:30" x14ac:dyDescent="0.2">
      <c r="A36" s="450"/>
      <c r="B36" s="376">
        <f t="shared" si="2"/>
        <v>18</v>
      </c>
      <c r="C36" s="379"/>
      <c r="D36" s="439" t="str">
        <f t="shared" si="3"/>
        <v>S60-1</v>
      </c>
      <c r="E36" s="379" t="s">
        <v>626</v>
      </c>
      <c r="F36" s="442" t="s">
        <v>667</v>
      </c>
      <c r="G36" s="442" t="s">
        <v>668</v>
      </c>
      <c r="H36" s="379">
        <v>1</v>
      </c>
      <c r="I36" s="379">
        <f t="shared" si="4"/>
        <v>60</v>
      </c>
      <c r="J36" s="436">
        <v>1.4</v>
      </c>
      <c r="K36" s="379">
        <v>0</v>
      </c>
      <c r="L36" s="436">
        <v>1.4</v>
      </c>
      <c r="M36" s="379">
        <v>0</v>
      </c>
      <c r="N36" s="379">
        <f t="shared" si="0"/>
        <v>0.5</v>
      </c>
      <c r="O36" s="442" t="str">
        <f t="shared" si="1"/>
        <v>a0</v>
      </c>
      <c r="P36" s="379"/>
      <c r="Q36" s="379"/>
      <c r="R36" s="379"/>
      <c r="S36" s="379"/>
      <c r="T36" s="379"/>
      <c r="U36" s="379"/>
      <c r="V36" s="379"/>
      <c r="W36" s="379"/>
      <c r="X36" s="379"/>
      <c r="Y36" s="379"/>
      <c r="Z36" s="379"/>
      <c r="AA36" s="379"/>
      <c r="AB36" s="379"/>
      <c r="AC36" s="379"/>
      <c r="AD36" s="379"/>
    </row>
    <row r="37" spans="1:30" x14ac:dyDescent="0.2">
      <c r="A37" s="450"/>
      <c r="B37" s="376">
        <f t="shared" si="2"/>
        <v>19</v>
      </c>
      <c r="C37" s="379"/>
      <c r="D37" s="439" t="str">
        <f t="shared" si="3"/>
        <v>S59,5-1</v>
      </c>
      <c r="E37" s="379" t="s">
        <v>626</v>
      </c>
      <c r="F37" s="442" t="s">
        <v>667</v>
      </c>
      <c r="G37" s="442" t="s">
        <v>668</v>
      </c>
      <c r="H37" s="379">
        <v>1</v>
      </c>
      <c r="I37" s="379">
        <f t="shared" si="4"/>
        <v>59.5</v>
      </c>
      <c r="J37" s="436">
        <v>1.4</v>
      </c>
      <c r="K37" s="379">
        <v>0</v>
      </c>
      <c r="L37" s="436">
        <v>1.4</v>
      </c>
      <c r="M37" s="379">
        <v>0</v>
      </c>
      <c r="N37" s="379">
        <f t="shared" si="0"/>
        <v>0.5</v>
      </c>
      <c r="O37" s="442" t="str">
        <f t="shared" si="1"/>
        <v>a0</v>
      </c>
      <c r="P37" s="379"/>
      <c r="Q37" s="379"/>
      <c r="R37" s="379"/>
      <c r="S37" s="379"/>
      <c r="T37" s="379"/>
      <c r="U37" s="379"/>
      <c r="V37" s="379"/>
      <c r="W37" s="379"/>
      <c r="X37" s="379"/>
      <c r="Y37" s="379"/>
      <c r="Z37" s="379"/>
      <c r="AA37" s="379"/>
      <c r="AB37" s="379"/>
      <c r="AC37" s="379"/>
      <c r="AD37" s="379"/>
    </row>
    <row r="38" spans="1:30" x14ac:dyDescent="0.2">
      <c r="A38" s="450"/>
      <c r="B38" s="376">
        <f t="shared" si="2"/>
        <v>20</v>
      </c>
      <c r="C38" s="379"/>
      <c r="D38" s="439" t="str">
        <f t="shared" si="3"/>
        <v>S59-1</v>
      </c>
      <c r="E38" s="379" t="s">
        <v>626</v>
      </c>
      <c r="F38" s="442" t="s">
        <v>667</v>
      </c>
      <c r="G38" s="442" t="s">
        <v>668</v>
      </c>
      <c r="H38" s="379">
        <v>1</v>
      </c>
      <c r="I38" s="379">
        <f t="shared" si="4"/>
        <v>59</v>
      </c>
      <c r="J38" s="436">
        <v>1.4</v>
      </c>
      <c r="K38" s="379">
        <v>0</v>
      </c>
      <c r="L38" s="436">
        <v>1.4</v>
      </c>
      <c r="M38" s="379">
        <v>0</v>
      </c>
      <c r="N38" s="379">
        <f t="shared" si="0"/>
        <v>0.5</v>
      </c>
      <c r="O38" s="442" t="str">
        <f t="shared" si="1"/>
        <v>a0</v>
      </c>
      <c r="P38" s="379"/>
      <c r="Q38" s="379"/>
      <c r="R38" s="379"/>
      <c r="S38" s="379"/>
      <c r="T38" s="379"/>
      <c r="U38" s="379"/>
      <c r="V38" s="379"/>
      <c r="W38" s="379"/>
      <c r="X38" s="379"/>
      <c r="Y38" s="379"/>
      <c r="Z38" s="379"/>
      <c r="AA38" s="379"/>
      <c r="AB38" s="379"/>
      <c r="AC38" s="379"/>
      <c r="AD38" s="379"/>
    </row>
    <row r="39" spans="1:30" x14ac:dyDescent="0.2">
      <c r="A39" s="450"/>
      <c r="B39" s="376">
        <f t="shared" si="2"/>
        <v>21</v>
      </c>
      <c r="C39" s="379"/>
      <c r="D39" s="439" t="str">
        <f t="shared" si="3"/>
        <v>S58-1</v>
      </c>
      <c r="E39" s="379" t="s">
        <v>626</v>
      </c>
      <c r="F39" s="442" t="s">
        <v>667</v>
      </c>
      <c r="G39" s="442" t="s">
        <v>668</v>
      </c>
      <c r="H39" s="379">
        <v>1</v>
      </c>
      <c r="I39" s="379">
        <v>58</v>
      </c>
      <c r="J39" s="436">
        <v>1.4</v>
      </c>
      <c r="K39" s="379">
        <v>0</v>
      </c>
      <c r="L39" s="436">
        <v>1.4</v>
      </c>
      <c r="M39" s="379">
        <v>0</v>
      </c>
      <c r="N39" s="379">
        <f t="shared" si="0"/>
        <v>0.5</v>
      </c>
      <c r="O39" s="442" t="str">
        <f t="shared" si="1"/>
        <v>a0</v>
      </c>
      <c r="P39" s="379"/>
      <c r="Q39" s="379"/>
      <c r="R39" s="379"/>
      <c r="S39" s="379"/>
      <c r="T39" s="379"/>
      <c r="U39" s="379"/>
      <c r="V39" s="379"/>
      <c r="W39" s="379"/>
      <c r="X39" s="379"/>
      <c r="Y39" s="379"/>
      <c r="Z39" s="379"/>
      <c r="AA39" s="379"/>
      <c r="AB39" s="379"/>
      <c r="AC39" s="379"/>
      <c r="AD39" s="379"/>
    </row>
    <row r="40" spans="1:30" x14ac:dyDescent="0.2">
      <c r="A40" s="450"/>
      <c r="B40" s="376">
        <f t="shared" si="2"/>
        <v>22</v>
      </c>
      <c r="C40" s="379"/>
      <c r="D40" s="439" t="str">
        <f t="shared" si="3"/>
        <v>S57,5-1</v>
      </c>
      <c r="E40" s="379" t="s">
        <v>626</v>
      </c>
      <c r="F40" s="442" t="s">
        <v>667</v>
      </c>
      <c r="G40" s="442" t="s">
        <v>668</v>
      </c>
      <c r="H40" s="379">
        <v>1</v>
      </c>
      <c r="I40" s="379">
        <f t="shared" si="4"/>
        <v>57.5</v>
      </c>
      <c r="J40" s="436">
        <v>1.4</v>
      </c>
      <c r="K40" s="379">
        <v>0</v>
      </c>
      <c r="L40" s="436">
        <v>1.4</v>
      </c>
      <c r="M40" s="379">
        <v>0</v>
      </c>
      <c r="N40" s="379">
        <f t="shared" si="0"/>
        <v>0.5</v>
      </c>
      <c r="O40" s="442" t="str">
        <f t="shared" si="1"/>
        <v>a0</v>
      </c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379"/>
    </row>
    <row r="41" spans="1:30" x14ac:dyDescent="0.2">
      <c r="A41" s="450"/>
      <c r="B41" s="376">
        <f t="shared" si="2"/>
        <v>23</v>
      </c>
      <c r="C41" s="379"/>
      <c r="D41" s="439" t="str">
        <f t="shared" si="3"/>
        <v>S57-1</v>
      </c>
      <c r="E41" s="379" t="s">
        <v>626</v>
      </c>
      <c r="F41" s="442" t="s">
        <v>667</v>
      </c>
      <c r="G41" s="442" t="s">
        <v>668</v>
      </c>
      <c r="H41" s="379">
        <v>1</v>
      </c>
      <c r="I41" s="379">
        <f t="shared" si="4"/>
        <v>57</v>
      </c>
      <c r="J41" s="436">
        <v>1.4</v>
      </c>
      <c r="K41" s="379">
        <v>0</v>
      </c>
      <c r="L41" s="436">
        <v>1.4</v>
      </c>
      <c r="M41" s="379">
        <v>0</v>
      </c>
      <c r="N41" s="379">
        <f t="shared" si="0"/>
        <v>0.5</v>
      </c>
      <c r="O41" s="442" t="str">
        <f t="shared" si="1"/>
        <v>a0</v>
      </c>
      <c r="P41" s="379"/>
      <c r="Q41" s="379"/>
      <c r="R41" s="379"/>
      <c r="S41" s="379"/>
      <c r="T41" s="379"/>
      <c r="U41" s="379"/>
      <c r="V41" s="379"/>
      <c r="W41" s="379"/>
      <c r="X41" s="379"/>
      <c r="Y41" s="379"/>
      <c r="Z41" s="379"/>
      <c r="AA41" s="379"/>
      <c r="AB41" s="379"/>
      <c r="AC41" s="379"/>
      <c r="AD41" s="379"/>
    </row>
    <row r="42" spans="1:30" x14ac:dyDescent="0.2">
      <c r="A42" s="450"/>
      <c r="B42" s="376">
        <f t="shared" si="2"/>
        <v>24</v>
      </c>
      <c r="C42" s="379"/>
      <c r="D42" s="439" t="str">
        <f t="shared" si="3"/>
        <v>S56,5-1</v>
      </c>
      <c r="E42" s="379" t="s">
        <v>626</v>
      </c>
      <c r="F42" s="442" t="s">
        <v>667</v>
      </c>
      <c r="G42" s="442" t="s">
        <v>668</v>
      </c>
      <c r="H42" s="379">
        <v>1</v>
      </c>
      <c r="I42" s="379">
        <f t="shared" si="4"/>
        <v>56.5</v>
      </c>
      <c r="J42" s="436">
        <v>1.4</v>
      </c>
      <c r="K42" s="379">
        <v>0</v>
      </c>
      <c r="L42" s="436">
        <v>1.4</v>
      </c>
      <c r="M42" s="379">
        <v>0</v>
      </c>
      <c r="N42" s="379">
        <f t="shared" si="0"/>
        <v>0.5</v>
      </c>
      <c r="O42" s="442" t="str">
        <f t="shared" si="1"/>
        <v>a0</v>
      </c>
      <c r="P42" s="379"/>
      <c r="Q42" s="379"/>
      <c r="R42" s="379"/>
      <c r="S42" s="379"/>
      <c r="T42" s="379"/>
      <c r="U42" s="379"/>
      <c r="V42" s="379"/>
      <c r="W42" s="379"/>
      <c r="X42" s="379"/>
      <c r="Y42" s="379"/>
      <c r="Z42" s="379"/>
      <c r="AA42" s="379"/>
      <c r="AB42" s="379"/>
      <c r="AC42" s="379"/>
      <c r="AD42" s="379"/>
    </row>
    <row r="43" spans="1:30" x14ac:dyDescent="0.2">
      <c r="A43" s="450"/>
      <c r="B43" s="376">
        <f t="shared" si="2"/>
        <v>25</v>
      </c>
      <c r="C43" s="379"/>
      <c r="D43" s="439" t="str">
        <f t="shared" si="3"/>
        <v>S56-1</v>
      </c>
      <c r="E43" s="379" t="s">
        <v>626</v>
      </c>
      <c r="F43" s="442" t="s">
        <v>667</v>
      </c>
      <c r="G43" s="442" t="s">
        <v>668</v>
      </c>
      <c r="H43" s="379">
        <v>1</v>
      </c>
      <c r="I43" s="379">
        <f t="shared" si="4"/>
        <v>56</v>
      </c>
      <c r="J43" s="436">
        <v>1.4</v>
      </c>
      <c r="K43" s="379">
        <v>0</v>
      </c>
      <c r="L43" s="436">
        <v>1.4</v>
      </c>
      <c r="M43" s="379">
        <v>0</v>
      </c>
      <c r="N43" s="379">
        <f t="shared" si="0"/>
        <v>0.5</v>
      </c>
      <c r="O43" s="442" t="str">
        <f t="shared" si="1"/>
        <v>a0</v>
      </c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379"/>
    </row>
    <row r="44" spans="1:30" x14ac:dyDescent="0.2">
      <c r="A44" s="450"/>
      <c r="B44" s="376">
        <f t="shared" si="2"/>
        <v>26</v>
      </c>
      <c r="C44" s="379"/>
      <c r="D44" s="439" t="str">
        <f t="shared" si="3"/>
        <v>S55,5-1</v>
      </c>
      <c r="E44" s="379" t="s">
        <v>626</v>
      </c>
      <c r="F44" s="442" t="s">
        <v>667</v>
      </c>
      <c r="G44" s="442" t="s">
        <v>668</v>
      </c>
      <c r="H44" s="379">
        <v>1</v>
      </c>
      <c r="I44" s="379">
        <f t="shared" si="4"/>
        <v>55.5</v>
      </c>
      <c r="J44" s="436">
        <v>1.4</v>
      </c>
      <c r="K44" s="379">
        <v>0</v>
      </c>
      <c r="L44" s="436">
        <v>1.4</v>
      </c>
      <c r="M44" s="379">
        <v>0</v>
      </c>
      <c r="N44" s="379">
        <f t="shared" si="0"/>
        <v>0.5</v>
      </c>
      <c r="O44" s="442" t="str">
        <f t="shared" si="1"/>
        <v>a0</v>
      </c>
      <c r="P44" s="379"/>
      <c r="Q44" s="379"/>
      <c r="R44" s="379"/>
      <c r="S44" s="379"/>
      <c r="T44" s="379"/>
      <c r="U44" s="379"/>
      <c r="V44" s="379"/>
      <c r="W44" s="379"/>
      <c r="X44" s="379"/>
      <c r="Y44" s="379"/>
      <c r="Z44" s="379"/>
      <c r="AA44" s="379"/>
      <c r="AB44" s="379"/>
      <c r="AC44" s="379"/>
      <c r="AD44" s="379"/>
    </row>
    <row r="45" spans="1:30" x14ac:dyDescent="0.2">
      <c r="A45" s="450"/>
      <c r="B45" s="376">
        <f t="shared" si="2"/>
        <v>27</v>
      </c>
      <c r="C45" s="379"/>
      <c r="D45" s="439" t="str">
        <f t="shared" si="3"/>
        <v>S55-1</v>
      </c>
      <c r="E45" s="379" t="s">
        <v>626</v>
      </c>
      <c r="F45" s="442" t="s">
        <v>667</v>
      </c>
      <c r="G45" s="442" t="s">
        <v>668</v>
      </c>
      <c r="H45" s="379">
        <v>1</v>
      </c>
      <c r="I45" s="379">
        <f t="shared" si="4"/>
        <v>55</v>
      </c>
      <c r="J45" s="436">
        <v>1.4</v>
      </c>
      <c r="K45" s="379">
        <v>0</v>
      </c>
      <c r="L45" s="436">
        <v>1.4</v>
      </c>
      <c r="M45" s="379">
        <v>0</v>
      </c>
      <c r="N45" s="379">
        <f t="shared" si="0"/>
        <v>0.5</v>
      </c>
      <c r="O45" s="442" t="str">
        <f t="shared" si="1"/>
        <v>a0</v>
      </c>
      <c r="P45" s="379"/>
      <c r="Q45" s="379"/>
      <c r="R45" s="379"/>
      <c r="S45" s="379"/>
      <c r="T45" s="379"/>
      <c r="U45" s="379"/>
      <c r="V45" s="379"/>
      <c r="W45" s="379"/>
      <c r="X45" s="379"/>
      <c r="Y45" s="379"/>
      <c r="Z45" s="379"/>
      <c r="AA45" s="379"/>
      <c r="AB45" s="379"/>
      <c r="AC45" s="379"/>
      <c r="AD45" s="379"/>
    </row>
    <row r="46" spans="1:30" x14ac:dyDescent="0.2">
      <c r="A46" s="450"/>
      <c r="B46" s="376">
        <f t="shared" si="2"/>
        <v>28</v>
      </c>
      <c r="C46" s="379"/>
      <c r="D46" s="439" t="str">
        <f t="shared" si="3"/>
        <v>S54,5-1</v>
      </c>
      <c r="E46" s="379" t="s">
        <v>626</v>
      </c>
      <c r="F46" s="442" t="s">
        <v>667</v>
      </c>
      <c r="G46" s="442" t="s">
        <v>668</v>
      </c>
      <c r="H46" s="379">
        <v>1</v>
      </c>
      <c r="I46" s="379">
        <f t="shared" si="4"/>
        <v>54.5</v>
      </c>
      <c r="J46" s="436">
        <v>1.4</v>
      </c>
      <c r="K46" s="379">
        <v>0</v>
      </c>
      <c r="L46" s="436">
        <v>1.4</v>
      </c>
      <c r="M46" s="379">
        <v>0</v>
      </c>
      <c r="N46" s="379">
        <f t="shared" si="0"/>
        <v>0.5</v>
      </c>
      <c r="O46" s="442" t="str">
        <f t="shared" si="1"/>
        <v>a0</v>
      </c>
      <c r="P46" s="379"/>
      <c r="Q46" s="379"/>
      <c r="R46" s="379"/>
      <c r="S46" s="379"/>
      <c r="T46" s="379"/>
      <c r="U46" s="379"/>
      <c r="V46" s="379"/>
      <c r="W46" s="379"/>
      <c r="X46" s="379"/>
      <c r="Y46" s="379"/>
      <c r="Z46" s="379"/>
      <c r="AA46" s="379"/>
      <c r="AB46" s="379"/>
      <c r="AC46" s="379"/>
      <c r="AD46" s="379"/>
    </row>
    <row r="47" spans="1:30" x14ac:dyDescent="0.2">
      <c r="A47" s="450"/>
      <c r="B47" s="376">
        <f t="shared" si="2"/>
        <v>29</v>
      </c>
      <c r="C47" s="379"/>
      <c r="D47" s="439" t="str">
        <f t="shared" si="3"/>
        <v>S53,5-1</v>
      </c>
      <c r="E47" s="379" t="s">
        <v>626</v>
      </c>
      <c r="F47" s="442" t="s">
        <v>667</v>
      </c>
      <c r="G47" s="442" t="s">
        <v>668</v>
      </c>
      <c r="H47" s="379">
        <v>1</v>
      </c>
      <c r="I47" s="379">
        <v>53.5</v>
      </c>
      <c r="J47" s="436">
        <v>1.4</v>
      </c>
      <c r="K47" s="379">
        <v>0</v>
      </c>
      <c r="L47" s="436">
        <v>1.4</v>
      </c>
      <c r="M47" s="379">
        <v>0</v>
      </c>
      <c r="N47" s="379">
        <f t="shared" si="0"/>
        <v>0.5</v>
      </c>
      <c r="O47" s="442" t="str">
        <f t="shared" si="1"/>
        <v>a0</v>
      </c>
      <c r="P47" s="379"/>
      <c r="Q47" s="379"/>
      <c r="R47" s="379"/>
      <c r="S47" s="379"/>
      <c r="T47" s="379"/>
      <c r="U47" s="379"/>
      <c r="V47" s="379"/>
      <c r="W47" s="379"/>
      <c r="X47" s="379"/>
      <c r="Y47" s="379"/>
      <c r="Z47" s="379"/>
      <c r="AA47" s="379"/>
      <c r="AB47" s="379"/>
      <c r="AC47" s="379"/>
      <c r="AD47" s="379"/>
    </row>
    <row r="48" spans="1:30" x14ac:dyDescent="0.2">
      <c r="A48" s="450"/>
      <c r="B48" s="376">
        <f t="shared" si="2"/>
        <v>30</v>
      </c>
      <c r="C48" s="379"/>
      <c r="D48" s="439" t="str">
        <f t="shared" si="3"/>
        <v>S53-1</v>
      </c>
      <c r="E48" s="379" t="s">
        <v>626</v>
      </c>
      <c r="F48" s="442" t="s">
        <v>667</v>
      </c>
      <c r="G48" s="442" t="s">
        <v>668</v>
      </c>
      <c r="H48" s="379">
        <v>1</v>
      </c>
      <c r="I48" s="379">
        <f t="shared" si="4"/>
        <v>53</v>
      </c>
      <c r="J48" s="436">
        <v>1.4</v>
      </c>
      <c r="K48" s="379">
        <v>0</v>
      </c>
      <c r="L48" s="436">
        <v>1.4</v>
      </c>
      <c r="M48" s="379">
        <v>0</v>
      </c>
      <c r="N48" s="379">
        <f t="shared" si="0"/>
        <v>0.5</v>
      </c>
      <c r="O48" s="442" t="str">
        <f t="shared" si="1"/>
        <v>a0</v>
      </c>
      <c r="P48" s="379"/>
      <c r="Q48" s="379"/>
      <c r="R48" s="379"/>
      <c r="S48" s="379"/>
      <c r="T48" s="379"/>
      <c r="U48" s="379"/>
      <c r="V48" s="379"/>
      <c r="W48" s="379"/>
      <c r="X48" s="379"/>
      <c r="Y48" s="379"/>
      <c r="Z48" s="379"/>
      <c r="AA48" s="379"/>
      <c r="AB48" s="379"/>
      <c r="AC48" s="379"/>
      <c r="AD48" s="379"/>
    </row>
    <row r="49" spans="1:30" x14ac:dyDescent="0.2">
      <c r="A49" s="450"/>
      <c r="B49" s="376">
        <f t="shared" si="2"/>
        <v>31</v>
      </c>
      <c r="C49" s="379"/>
      <c r="D49" s="439" t="str">
        <f t="shared" si="3"/>
        <v>S52,5-1</v>
      </c>
      <c r="E49" s="379" t="s">
        <v>626</v>
      </c>
      <c r="F49" s="442" t="s">
        <v>667</v>
      </c>
      <c r="G49" s="442" t="s">
        <v>668</v>
      </c>
      <c r="H49" s="379">
        <v>1</v>
      </c>
      <c r="I49" s="379">
        <f t="shared" si="4"/>
        <v>52.5</v>
      </c>
      <c r="J49" s="436">
        <v>1.4</v>
      </c>
      <c r="K49" s="379">
        <v>0</v>
      </c>
      <c r="L49" s="436">
        <v>1.4</v>
      </c>
      <c r="M49" s="379">
        <v>0</v>
      </c>
      <c r="N49" s="379">
        <f t="shared" si="0"/>
        <v>0.5</v>
      </c>
      <c r="O49" s="442" t="str">
        <f t="shared" si="1"/>
        <v>a0</v>
      </c>
      <c r="P49" s="379"/>
      <c r="Q49" s="379"/>
      <c r="R49" s="379"/>
      <c r="S49" s="379"/>
      <c r="T49" s="379"/>
      <c r="U49" s="379"/>
      <c r="V49" s="379"/>
      <c r="W49" s="379"/>
      <c r="X49" s="379"/>
      <c r="Y49" s="379"/>
      <c r="Z49" s="379"/>
      <c r="AA49" s="379"/>
      <c r="AB49" s="379"/>
      <c r="AC49" s="379"/>
      <c r="AD49" s="379"/>
    </row>
    <row r="50" spans="1:30" x14ac:dyDescent="0.2">
      <c r="A50" s="450"/>
      <c r="B50" s="376">
        <f t="shared" si="2"/>
        <v>32</v>
      </c>
      <c r="C50" s="379"/>
      <c r="D50" s="439" t="str">
        <f t="shared" si="3"/>
        <v>S52-1</v>
      </c>
      <c r="E50" s="379" t="s">
        <v>626</v>
      </c>
      <c r="F50" s="442" t="s">
        <v>667</v>
      </c>
      <c r="G50" s="442" t="s">
        <v>668</v>
      </c>
      <c r="H50" s="379">
        <v>1</v>
      </c>
      <c r="I50" s="379">
        <f t="shared" si="4"/>
        <v>52</v>
      </c>
      <c r="J50" s="436">
        <v>1.4</v>
      </c>
      <c r="K50" s="379">
        <v>0</v>
      </c>
      <c r="L50" s="436">
        <v>1.4</v>
      </c>
      <c r="M50" s="379">
        <v>0</v>
      </c>
      <c r="N50" s="379">
        <f t="shared" si="0"/>
        <v>0.5</v>
      </c>
      <c r="O50" s="442" t="str">
        <f t="shared" si="1"/>
        <v>a0</v>
      </c>
      <c r="P50" s="379"/>
      <c r="Q50" s="379"/>
      <c r="R50" s="379"/>
      <c r="S50" s="379"/>
      <c r="T50" s="379"/>
      <c r="U50" s="379"/>
      <c r="V50" s="379"/>
      <c r="W50" s="379"/>
      <c r="X50" s="379"/>
      <c r="Y50" s="379"/>
      <c r="Z50" s="379"/>
      <c r="AA50" s="379"/>
      <c r="AB50" s="379"/>
      <c r="AC50" s="379"/>
      <c r="AD50" s="379"/>
    </row>
    <row r="51" spans="1:30" x14ac:dyDescent="0.2">
      <c r="A51" s="450"/>
      <c r="B51" s="376">
        <f t="shared" si="2"/>
        <v>33</v>
      </c>
      <c r="C51" s="379"/>
      <c r="D51" s="439" t="str">
        <f t="shared" si="3"/>
        <v>S51,5-1</v>
      </c>
      <c r="E51" s="379" t="s">
        <v>626</v>
      </c>
      <c r="F51" s="442" t="s">
        <v>667</v>
      </c>
      <c r="G51" s="442" t="s">
        <v>668</v>
      </c>
      <c r="H51" s="379">
        <v>1</v>
      </c>
      <c r="I51" s="379">
        <f t="shared" si="4"/>
        <v>51.5</v>
      </c>
      <c r="J51" s="436">
        <v>1.4</v>
      </c>
      <c r="K51" s="379">
        <v>0</v>
      </c>
      <c r="L51" s="436">
        <v>1.4</v>
      </c>
      <c r="M51" s="379">
        <v>0</v>
      </c>
      <c r="N51" s="379">
        <f t="shared" ref="N51:N82" si="5">IF(E51="","",VLOOKUP(E51,BDD,7,FALSE))</f>
        <v>0.5</v>
      </c>
      <c r="O51" s="442" t="str">
        <f t="shared" si="1"/>
        <v>a0</v>
      </c>
      <c r="P51" s="379"/>
      <c r="Q51" s="379"/>
      <c r="R51" s="379"/>
      <c r="S51" s="379"/>
      <c r="T51" s="379"/>
      <c r="U51" s="379"/>
      <c r="V51" s="379"/>
      <c r="W51" s="379"/>
      <c r="X51" s="379"/>
      <c r="Y51" s="379"/>
      <c r="Z51" s="379"/>
      <c r="AA51" s="379"/>
      <c r="AB51" s="379"/>
      <c r="AC51" s="379"/>
      <c r="AD51" s="379"/>
    </row>
    <row r="52" spans="1:30" x14ac:dyDescent="0.2">
      <c r="A52" s="450"/>
      <c r="B52" s="376">
        <f t="shared" si="2"/>
        <v>34</v>
      </c>
      <c r="C52" s="379"/>
      <c r="D52" s="439" t="str">
        <f t="shared" si="3"/>
        <v>S51-1</v>
      </c>
      <c r="E52" s="379" t="s">
        <v>626</v>
      </c>
      <c r="F52" s="442" t="s">
        <v>667</v>
      </c>
      <c r="G52" s="442" t="s">
        <v>668</v>
      </c>
      <c r="H52" s="379">
        <v>1</v>
      </c>
      <c r="I52" s="379">
        <f t="shared" si="4"/>
        <v>51</v>
      </c>
      <c r="J52" s="436">
        <v>1.4</v>
      </c>
      <c r="K52" s="379">
        <v>0</v>
      </c>
      <c r="L52" s="436">
        <v>1.4</v>
      </c>
      <c r="M52" s="379">
        <v>0</v>
      </c>
      <c r="N52" s="379">
        <f t="shared" si="5"/>
        <v>0.5</v>
      </c>
      <c r="O52" s="442" t="str">
        <f t="shared" si="1"/>
        <v>a0</v>
      </c>
      <c r="P52" s="379"/>
      <c r="Q52" s="379"/>
      <c r="R52" s="379"/>
      <c r="S52" s="379"/>
      <c r="T52" s="379"/>
      <c r="U52" s="379"/>
      <c r="V52" s="379"/>
      <c r="W52" s="379"/>
      <c r="X52" s="379"/>
      <c r="Y52" s="379"/>
      <c r="Z52" s="379"/>
      <c r="AA52" s="379"/>
      <c r="AB52" s="379"/>
      <c r="AC52" s="379"/>
      <c r="AD52" s="379"/>
    </row>
    <row r="53" spans="1:30" x14ac:dyDescent="0.2">
      <c r="A53" s="450"/>
      <c r="B53" s="376">
        <f t="shared" si="2"/>
        <v>35</v>
      </c>
      <c r="C53" s="379"/>
      <c r="D53" s="439" t="str">
        <f t="shared" si="3"/>
        <v>S50,5-1</v>
      </c>
      <c r="E53" s="379" t="s">
        <v>626</v>
      </c>
      <c r="F53" s="442" t="s">
        <v>667</v>
      </c>
      <c r="G53" s="442" t="s">
        <v>668</v>
      </c>
      <c r="H53" s="379">
        <v>1</v>
      </c>
      <c r="I53" s="379">
        <f t="shared" si="4"/>
        <v>50.5</v>
      </c>
      <c r="J53" s="436">
        <v>1.4</v>
      </c>
      <c r="K53" s="379">
        <v>0</v>
      </c>
      <c r="L53" s="436">
        <v>1.4</v>
      </c>
      <c r="M53" s="379">
        <v>0</v>
      </c>
      <c r="N53" s="379">
        <f t="shared" si="5"/>
        <v>0.5</v>
      </c>
      <c r="O53" s="442" t="str">
        <f t="shared" si="1"/>
        <v>a0</v>
      </c>
      <c r="P53" s="379"/>
      <c r="Q53" s="379"/>
      <c r="R53" s="379"/>
      <c r="S53" s="379"/>
      <c r="T53" s="379"/>
      <c r="U53" s="379"/>
      <c r="V53" s="379"/>
      <c r="W53" s="379"/>
      <c r="X53" s="379"/>
      <c r="Y53" s="379"/>
      <c r="Z53" s="379"/>
      <c r="AA53" s="379"/>
      <c r="AB53" s="379"/>
      <c r="AC53" s="379"/>
      <c r="AD53" s="379"/>
    </row>
    <row r="54" spans="1:30" x14ac:dyDescent="0.2">
      <c r="A54" s="450"/>
      <c r="B54" s="376">
        <f t="shared" si="2"/>
        <v>36</v>
      </c>
      <c r="C54" s="379"/>
      <c r="D54" s="439" t="str">
        <f t="shared" si="3"/>
        <v>S50-1</v>
      </c>
      <c r="E54" s="379" t="s">
        <v>626</v>
      </c>
      <c r="F54" s="442" t="s">
        <v>667</v>
      </c>
      <c r="G54" s="442" t="s">
        <v>668</v>
      </c>
      <c r="H54" s="379">
        <v>1</v>
      </c>
      <c r="I54" s="379">
        <f t="shared" si="4"/>
        <v>50</v>
      </c>
      <c r="J54" s="436">
        <v>1.4</v>
      </c>
      <c r="K54" s="379">
        <v>0</v>
      </c>
      <c r="L54" s="436">
        <v>1.4</v>
      </c>
      <c r="M54" s="379">
        <v>0</v>
      </c>
      <c r="N54" s="379">
        <f t="shared" si="5"/>
        <v>0.5</v>
      </c>
      <c r="O54" s="442" t="str">
        <f t="shared" si="1"/>
        <v>a0</v>
      </c>
      <c r="P54" s="379"/>
      <c r="Q54" s="379"/>
      <c r="R54" s="379"/>
      <c r="S54" s="379"/>
      <c r="T54" s="379"/>
      <c r="U54" s="379"/>
      <c r="V54" s="379"/>
      <c r="W54" s="379"/>
      <c r="X54" s="379"/>
      <c r="Y54" s="379"/>
      <c r="Z54" s="379"/>
      <c r="AA54" s="379"/>
      <c r="AB54" s="379"/>
      <c r="AC54" s="379"/>
      <c r="AD54" s="379"/>
    </row>
    <row r="55" spans="1:30" x14ac:dyDescent="0.2">
      <c r="A55" s="450"/>
      <c r="B55" s="376">
        <f t="shared" si="2"/>
        <v>37</v>
      </c>
      <c r="C55" s="379"/>
      <c r="D55" s="439" t="str">
        <f t="shared" si="3"/>
        <v>S49-1</v>
      </c>
      <c r="E55" s="379" t="s">
        <v>626</v>
      </c>
      <c r="F55" s="442" t="s">
        <v>667</v>
      </c>
      <c r="G55" s="442" t="s">
        <v>668</v>
      </c>
      <c r="H55" s="379">
        <v>1</v>
      </c>
      <c r="I55" s="379">
        <v>49</v>
      </c>
      <c r="J55" s="436">
        <v>1.4</v>
      </c>
      <c r="K55" s="379">
        <v>0</v>
      </c>
      <c r="L55" s="436">
        <v>1.4</v>
      </c>
      <c r="M55" s="379">
        <v>0</v>
      </c>
      <c r="N55" s="379">
        <f t="shared" si="5"/>
        <v>0.5</v>
      </c>
      <c r="O55" s="442" t="str">
        <f t="shared" si="1"/>
        <v>a0</v>
      </c>
      <c r="P55" s="379"/>
      <c r="Q55" s="379"/>
      <c r="R55" s="379"/>
      <c r="S55" s="379"/>
      <c r="T55" s="379"/>
      <c r="U55" s="379"/>
      <c r="V55" s="379"/>
      <c r="W55" s="379"/>
      <c r="X55" s="379"/>
      <c r="Y55" s="379"/>
      <c r="Z55" s="379"/>
      <c r="AA55" s="379"/>
      <c r="AB55" s="379"/>
      <c r="AC55" s="379"/>
      <c r="AD55" s="379"/>
    </row>
    <row r="56" spans="1:30" x14ac:dyDescent="0.2">
      <c r="A56" s="450"/>
      <c r="B56" s="376">
        <f t="shared" si="2"/>
        <v>38</v>
      </c>
      <c r="C56" s="379"/>
      <c r="D56" s="439" t="str">
        <f t="shared" si="3"/>
        <v>S48,5-1</v>
      </c>
      <c r="E56" s="379" t="s">
        <v>626</v>
      </c>
      <c r="F56" s="442" t="s">
        <v>667</v>
      </c>
      <c r="G56" s="442" t="s">
        <v>668</v>
      </c>
      <c r="H56" s="379">
        <v>1</v>
      </c>
      <c r="I56" s="379">
        <f t="shared" si="4"/>
        <v>48.5</v>
      </c>
      <c r="J56" s="436">
        <v>1.4</v>
      </c>
      <c r="K56" s="379">
        <v>0</v>
      </c>
      <c r="L56" s="436">
        <v>1.4</v>
      </c>
      <c r="M56" s="379">
        <v>0</v>
      </c>
      <c r="N56" s="379">
        <f t="shared" si="5"/>
        <v>0.5</v>
      </c>
      <c r="O56" s="442" t="str">
        <f t="shared" si="1"/>
        <v>a0</v>
      </c>
      <c r="P56" s="379"/>
      <c r="Q56" s="379"/>
      <c r="R56" s="379"/>
      <c r="S56" s="379"/>
      <c r="T56" s="379"/>
      <c r="U56" s="379"/>
      <c r="V56" s="379"/>
      <c r="W56" s="379"/>
      <c r="X56" s="379"/>
      <c r="Y56" s="379"/>
      <c r="Z56" s="379"/>
      <c r="AA56" s="379"/>
      <c r="AB56" s="379"/>
      <c r="AC56" s="379"/>
      <c r="AD56" s="379"/>
    </row>
    <row r="57" spans="1:30" x14ac:dyDescent="0.2">
      <c r="A57" s="450"/>
      <c r="B57" s="376">
        <f t="shared" si="2"/>
        <v>39</v>
      </c>
      <c r="C57" s="379"/>
      <c r="D57" s="439" t="str">
        <f t="shared" si="3"/>
        <v>S48-1</v>
      </c>
      <c r="E57" s="379" t="s">
        <v>626</v>
      </c>
      <c r="F57" s="442" t="s">
        <v>667</v>
      </c>
      <c r="G57" s="442" t="s">
        <v>668</v>
      </c>
      <c r="H57" s="379">
        <v>1</v>
      </c>
      <c r="I57" s="379">
        <f t="shared" si="4"/>
        <v>48</v>
      </c>
      <c r="J57" s="436">
        <v>1.4</v>
      </c>
      <c r="K57" s="379">
        <v>0</v>
      </c>
      <c r="L57" s="436">
        <v>1.4</v>
      </c>
      <c r="M57" s="379">
        <v>0</v>
      </c>
      <c r="N57" s="379">
        <f t="shared" si="5"/>
        <v>0.5</v>
      </c>
      <c r="O57" s="442" t="str">
        <f t="shared" si="1"/>
        <v>a0</v>
      </c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</row>
    <row r="58" spans="1:30" x14ac:dyDescent="0.2">
      <c r="A58" s="450"/>
      <c r="B58" s="376">
        <f t="shared" si="2"/>
        <v>40</v>
      </c>
      <c r="C58" s="379"/>
      <c r="D58" s="439" t="str">
        <f t="shared" si="3"/>
        <v>S47,5-1</v>
      </c>
      <c r="E58" s="379" t="s">
        <v>626</v>
      </c>
      <c r="F58" s="442" t="s">
        <v>667</v>
      </c>
      <c r="G58" s="442" t="s">
        <v>668</v>
      </c>
      <c r="H58" s="379">
        <v>1</v>
      </c>
      <c r="I58" s="379">
        <f t="shared" si="4"/>
        <v>47.5</v>
      </c>
      <c r="J58" s="436">
        <v>1.4</v>
      </c>
      <c r="K58" s="379">
        <v>0</v>
      </c>
      <c r="L58" s="436">
        <v>1.4</v>
      </c>
      <c r="M58" s="379">
        <v>0</v>
      </c>
      <c r="N58" s="379">
        <f t="shared" si="5"/>
        <v>0.5</v>
      </c>
      <c r="O58" s="442" t="str">
        <f t="shared" si="1"/>
        <v>a0</v>
      </c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379"/>
    </row>
    <row r="59" spans="1:30" x14ac:dyDescent="0.2">
      <c r="A59" s="450"/>
      <c r="B59" s="376">
        <f t="shared" si="2"/>
        <v>41</v>
      </c>
      <c r="C59" s="379"/>
      <c r="D59" s="439" t="str">
        <f t="shared" si="3"/>
        <v>S47-1</v>
      </c>
      <c r="E59" s="379" t="s">
        <v>626</v>
      </c>
      <c r="F59" s="442" t="s">
        <v>667</v>
      </c>
      <c r="G59" s="442" t="s">
        <v>668</v>
      </c>
      <c r="H59" s="379">
        <v>1</v>
      </c>
      <c r="I59" s="379">
        <f t="shared" si="4"/>
        <v>47</v>
      </c>
      <c r="J59" s="436">
        <v>1.4</v>
      </c>
      <c r="K59" s="379">
        <v>0</v>
      </c>
      <c r="L59" s="436">
        <v>1.4</v>
      </c>
      <c r="M59" s="379">
        <v>0</v>
      </c>
      <c r="N59" s="379">
        <f t="shared" si="5"/>
        <v>0.5</v>
      </c>
      <c r="O59" s="442" t="str">
        <f t="shared" si="1"/>
        <v>a0</v>
      </c>
      <c r="P59" s="379"/>
      <c r="Q59" s="379"/>
      <c r="R59" s="379"/>
      <c r="S59" s="379"/>
      <c r="T59" s="379"/>
      <c r="U59" s="379"/>
      <c r="V59" s="379"/>
      <c r="W59" s="379"/>
      <c r="X59" s="379"/>
      <c r="Y59" s="379"/>
      <c r="Z59" s="379"/>
      <c r="AA59" s="379"/>
      <c r="AB59" s="379"/>
      <c r="AC59" s="379"/>
      <c r="AD59" s="379"/>
    </row>
    <row r="60" spans="1:30" x14ac:dyDescent="0.2">
      <c r="A60" s="450"/>
      <c r="B60" s="376">
        <f t="shared" si="2"/>
        <v>42</v>
      </c>
      <c r="C60" s="379"/>
      <c r="D60" s="439" t="str">
        <f t="shared" si="3"/>
        <v>S46,5-1</v>
      </c>
      <c r="E60" s="379" t="s">
        <v>626</v>
      </c>
      <c r="F60" s="442" t="s">
        <v>667</v>
      </c>
      <c r="G60" s="442" t="s">
        <v>668</v>
      </c>
      <c r="H60" s="379">
        <v>1</v>
      </c>
      <c r="I60" s="379">
        <f t="shared" si="4"/>
        <v>46.5</v>
      </c>
      <c r="J60" s="436">
        <v>1.4</v>
      </c>
      <c r="K60" s="379">
        <v>0</v>
      </c>
      <c r="L60" s="436">
        <v>1.4</v>
      </c>
      <c r="M60" s="379">
        <v>0</v>
      </c>
      <c r="N60" s="379">
        <f t="shared" si="5"/>
        <v>0.5</v>
      </c>
      <c r="O60" s="442" t="str">
        <f t="shared" si="1"/>
        <v>a0</v>
      </c>
      <c r="P60" s="379"/>
      <c r="Q60" s="379"/>
      <c r="R60" s="379"/>
      <c r="S60" s="379"/>
      <c r="T60" s="379"/>
      <c r="U60" s="379"/>
      <c r="V60" s="379"/>
      <c r="W60" s="379"/>
      <c r="X60" s="379"/>
      <c r="Y60" s="379"/>
      <c r="Z60" s="379"/>
      <c r="AA60" s="379"/>
      <c r="AB60" s="379"/>
      <c r="AC60" s="379"/>
      <c r="AD60" s="379"/>
    </row>
    <row r="61" spans="1:30" x14ac:dyDescent="0.2">
      <c r="A61" s="450"/>
      <c r="B61" s="376">
        <f t="shared" si="2"/>
        <v>43</v>
      </c>
      <c r="C61" s="379"/>
      <c r="D61" s="439" t="str">
        <f t="shared" si="3"/>
        <v>S46-1</v>
      </c>
      <c r="E61" s="379" t="s">
        <v>626</v>
      </c>
      <c r="F61" s="442" t="s">
        <v>667</v>
      </c>
      <c r="G61" s="442" t="s">
        <v>668</v>
      </c>
      <c r="H61" s="379">
        <v>1</v>
      </c>
      <c r="I61" s="379">
        <f t="shared" si="4"/>
        <v>46</v>
      </c>
      <c r="J61" s="436">
        <v>1.4</v>
      </c>
      <c r="K61" s="379">
        <v>0</v>
      </c>
      <c r="L61" s="436">
        <v>1.4</v>
      </c>
      <c r="M61" s="379">
        <v>0</v>
      </c>
      <c r="N61" s="379">
        <f t="shared" si="5"/>
        <v>0.5</v>
      </c>
      <c r="O61" s="442" t="str">
        <f t="shared" si="1"/>
        <v>a0</v>
      </c>
      <c r="P61" s="379"/>
      <c r="Q61" s="379"/>
      <c r="R61" s="379"/>
      <c r="S61" s="379"/>
      <c r="T61" s="379"/>
      <c r="U61" s="379"/>
      <c r="V61" s="379"/>
      <c r="W61" s="379"/>
      <c r="X61" s="379"/>
      <c r="Y61" s="379"/>
      <c r="Z61" s="379"/>
      <c r="AA61" s="379"/>
      <c r="AB61" s="379"/>
      <c r="AC61" s="379"/>
      <c r="AD61" s="379"/>
    </row>
    <row r="62" spans="1:30" x14ac:dyDescent="0.2">
      <c r="A62" s="450"/>
      <c r="B62" s="376">
        <f t="shared" si="2"/>
        <v>44</v>
      </c>
      <c r="C62" s="379"/>
      <c r="D62" s="439" t="str">
        <f t="shared" si="3"/>
        <v>S45,5-1</v>
      </c>
      <c r="E62" s="379" t="s">
        <v>626</v>
      </c>
      <c r="F62" s="442" t="s">
        <v>667</v>
      </c>
      <c r="G62" s="442" t="s">
        <v>668</v>
      </c>
      <c r="H62" s="379">
        <v>1</v>
      </c>
      <c r="I62" s="379">
        <f t="shared" si="4"/>
        <v>45.5</v>
      </c>
      <c r="J62" s="436">
        <v>1.4</v>
      </c>
      <c r="K62" s="379">
        <v>0</v>
      </c>
      <c r="L62" s="436">
        <v>1.4</v>
      </c>
      <c r="M62" s="379">
        <v>0</v>
      </c>
      <c r="N62" s="379">
        <f t="shared" si="5"/>
        <v>0.5</v>
      </c>
      <c r="O62" s="442" t="str">
        <f t="shared" si="1"/>
        <v>a0</v>
      </c>
      <c r="P62" s="379"/>
      <c r="Q62" s="379"/>
      <c r="R62" s="379"/>
      <c r="S62" s="379"/>
      <c r="T62" s="379"/>
      <c r="U62" s="379"/>
      <c r="V62" s="379"/>
      <c r="W62" s="379"/>
      <c r="X62" s="379"/>
      <c r="Y62" s="379"/>
      <c r="Z62" s="379"/>
      <c r="AA62" s="379"/>
      <c r="AB62" s="379"/>
      <c r="AC62" s="379"/>
      <c r="AD62" s="379"/>
    </row>
    <row r="63" spans="1:30" x14ac:dyDescent="0.2">
      <c r="A63" s="450"/>
      <c r="B63" s="376">
        <f t="shared" si="2"/>
        <v>45</v>
      </c>
      <c r="C63" s="379"/>
      <c r="D63" s="439" t="str">
        <f t="shared" si="3"/>
        <v>S44,5-1</v>
      </c>
      <c r="E63" s="379" t="s">
        <v>626</v>
      </c>
      <c r="F63" s="442" t="s">
        <v>667</v>
      </c>
      <c r="G63" s="442" t="s">
        <v>668</v>
      </c>
      <c r="H63" s="379">
        <v>1</v>
      </c>
      <c r="I63" s="379">
        <v>44.5</v>
      </c>
      <c r="J63" s="436">
        <v>1.4</v>
      </c>
      <c r="K63" s="379">
        <v>0</v>
      </c>
      <c r="L63" s="436">
        <v>1.4</v>
      </c>
      <c r="M63" s="379">
        <v>0</v>
      </c>
      <c r="N63" s="379">
        <f t="shared" si="5"/>
        <v>0.5</v>
      </c>
      <c r="O63" s="442" t="str">
        <f t="shared" si="1"/>
        <v>a0</v>
      </c>
      <c r="P63" s="379"/>
      <c r="Q63" s="379"/>
      <c r="R63" s="379"/>
      <c r="S63" s="379"/>
      <c r="T63" s="379"/>
      <c r="U63" s="379"/>
      <c r="V63" s="379"/>
      <c r="W63" s="379"/>
      <c r="X63" s="379"/>
      <c r="Y63" s="379"/>
      <c r="Z63" s="379"/>
      <c r="AA63" s="379"/>
      <c r="AB63" s="379"/>
      <c r="AC63" s="379"/>
      <c r="AD63" s="379"/>
    </row>
    <row r="64" spans="1:30" x14ac:dyDescent="0.2">
      <c r="A64" s="450"/>
      <c r="B64" s="376">
        <f>+B63+1</f>
        <v>46</v>
      </c>
      <c r="C64" s="379"/>
      <c r="D64" s="439" t="str">
        <f t="shared" si="3"/>
        <v>S44-1</v>
      </c>
      <c r="E64" s="379" t="s">
        <v>626</v>
      </c>
      <c r="F64" s="442" t="s">
        <v>667</v>
      </c>
      <c r="G64" s="442" t="s">
        <v>668</v>
      </c>
      <c r="H64" s="379">
        <v>1</v>
      </c>
      <c r="I64" s="379">
        <f t="shared" si="4"/>
        <v>44</v>
      </c>
      <c r="J64" s="436">
        <v>1.4</v>
      </c>
      <c r="K64" s="379">
        <v>0</v>
      </c>
      <c r="L64" s="436">
        <v>1.4</v>
      </c>
      <c r="M64" s="379">
        <v>0</v>
      </c>
      <c r="N64" s="379">
        <f t="shared" si="5"/>
        <v>0.5</v>
      </c>
      <c r="O64" s="442" t="str">
        <f t="shared" si="1"/>
        <v>a0</v>
      </c>
      <c r="P64" s="379"/>
      <c r="Q64" s="379"/>
      <c r="R64" s="379"/>
      <c r="S64" s="379"/>
      <c r="T64" s="379"/>
      <c r="U64" s="379"/>
      <c r="V64" s="379"/>
      <c r="W64" s="379"/>
      <c r="X64" s="379"/>
      <c r="Y64" s="379"/>
      <c r="Z64" s="379"/>
      <c r="AA64" s="379"/>
      <c r="AB64" s="379"/>
      <c r="AC64" s="379"/>
      <c r="AD64" s="379"/>
    </row>
    <row r="65" spans="1:30" x14ac:dyDescent="0.2">
      <c r="A65" s="450"/>
      <c r="B65" s="376">
        <f t="shared" si="2"/>
        <v>47</v>
      </c>
      <c r="C65" s="379"/>
      <c r="D65" s="439" t="str">
        <f t="shared" si="3"/>
        <v>S43,5-1</v>
      </c>
      <c r="E65" s="379" t="s">
        <v>626</v>
      </c>
      <c r="F65" s="442" t="s">
        <v>667</v>
      </c>
      <c r="G65" s="442" t="s">
        <v>668</v>
      </c>
      <c r="H65" s="379">
        <v>1</v>
      </c>
      <c r="I65" s="379">
        <f t="shared" si="4"/>
        <v>43.5</v>
      </c>
      <c r="J65" s="436">
        <v>1.4</v>
      </c>
      <c r="K65" s="379">
        <v>0</v>
      </c>
      <c r="L65" s="436">
        <v>1.4</v>
      </c>
      <c r="M65" s="379">
        <v>0</v>
      </c>
      <c r="N65" s="379">
        <f t="shared" si="5"/>
        <v>0.5</v>
      </c>
      <c r="O65" s="442" t="str">
        <f t="shared" si="1"/>
        <v>a0</v>
      </c>
      <c r="P65" s="379"/>
      <c r="Q65" s="379"/>
      <c r="R65" s="379"/>
      <c r="S65" s="379"/>
      <c r="T65" s="379"/>
      <c r="U65" s="379"/>
      <c r="V65" s="379"/>
      <c r="W65" s="379"/>
      <c r="X65" s="379"/>
      <c r="Y65" s="379"/>
      <c r="Z65" s="379"/>
      <c r="AA65" s="379"/>
      <c r="AB65" s="379"/>
      <c r="AC65" s="379"/>
      <c r="AD65" s="379"/>
    </row>
    <row r="66" spans="1:30" x14ac:dyDescent="0.2">
      <c r="A66" s="450"/>
      <c r="B66" s="376">
        <f t="shared" si="2"/>
        <v>48</v>
      </c>
      <c r="C66" s="379"/>
      <c r="D66" s="439" t="str">
        <f t="shared" si="3"/>
        <v>S43-1</v>
      </c>
      <c r="E66" s="379" t="s">
        <v>626</v>
      </c>
      <c r="F66" s="442" t="s">
        <v>667</v>
      </c>
      <c r="G66" s="442" t="s">
        <v>668</v>
      </c>
      <c r="H66" s="379">
        <v>1</v>
      </c>
      <c r="I66" s="379">
        <f t="shared" si="4"/>
        <v>43</v>
      </c>
      <c r="J66" s="436">
        <v>1.4</v>
      </c>
      <c r="K66" s="379">
        <v>0</v>
      </c>
      <c r="L66" s="436">
        <v>1.4</v>
      </c>
      <c r="M66" s="379">
        <v>0</v>
      </c>
      <c r="N66" s="379">
        <f t="shared" si="5"/>
        <v>0.5</v>
      </c>
      <c r="O66" s="442" t="str">
        <f t="shared" si="1"/>
        <v>a0</v>
      </c>
      <c r="P66" s="379"/>
      <c r="Q66" s="379"/>
      <c r="R66" s="379"/>
      <c r="S66" s="379"/>
      <c r="T66" s="379"/>
      <c r="U66" s="379"/>
      <c r="V66" s="379"/>
      <c r="W66" s="379"/>
      <c r="X66" s="379"/>
      <c r="Y66" s="379"/>
      <c r="Z66" s="379"/>
      <c r="AA66" s="379"/>
      <c r="AB66" s="379"/>
      <c r="AC66" s="379"/>
      <c r="AD66" s="379"/>
    </row>
    <row r="67" spans="1:30" x14ac:dyDescent="0.2">
      <c r="A67" s="450"/>
      <c r="B67" s="376">
        <f t="shared" si="2"/>
        <v>49</v>
      </c>
      <c r="C67" s="379"/>
      <c r="D67" s="439" t="str">
        <f t="shared" si="3"/>
        <v>S42,5-1</v>
      </c>
      <c r="E67" s="379" t="s">
        <v>626</v>
      </c>
      <c r="F67" s="442" t="s">
        <v>667</v>
      </c>
      <c r="G67" s="442" t="s">
        <v>668</v>
      </c>
      <c r="H67" s="379">
        <v>1</v>
      </c>
      <c r="I67" s="379">
        <f t="shared" si="4"/>
        <v>42.5</v>
      </c>
      <c r="J67" s="436">
        <v>1.4</v>
      </c>
      <c r="K67" s="379">
        <v>0</v>
      </c>
      <c r="L67" s="436">
        <v>1.4</v>
      </c>
      <c r="M67" s="379">
        <v>0</v>
      </c>
      <c r="N67" s="379">
        <f t="shared" si="5"/>
        <v>0.5</v>
      </c>
      <c r="O67" s="442" t="str">
        <f t="shared" si="1"/>
        <v>a0</v>
      </c>
      <c r="P67" s="379"/>
      <c r="Q67" s="379"/>
      <c r="R67" s="379"/>
      <c r="S67" s="379"/>
      <c r="T67" s="379"/>
      <c r="U67" s="379"/>
      <c r="V67" s="379"/>
      <c r="W67" s="379"/>
      <c r="X67" s="379"/>
      <c r="Y67" s="379"/>
      <c r="Z67" s="379"/>
      <c r="AA67" s="379"/>
      <c r="AB67" s="379"/>
      <c r="AC67" s="379"/>
      <c r="AD67" s="379"/>
    </row>
    <row r="68" spans="1:30" x14ac:dyDescent="0.2">
      <c r="A68" s="450"/>
      <c r="B68" s="376">
        <f t="shared" si="2"/>
        <v>50</v>
      </c>
      <c r="C68" s="379"/>
      <c r="D68" s="439" t="str">
        <f t="shared" si="3"/>
        <v>S42-1</v>
      </c>
      <c r="E68" s="379" t="s">
        <v>626</v>
      </c>
      <c r="F68" s="442" t="s">
        <v>667</v>
      </c>
      <c r="G68" s="442" t="s">
        <v>668</v>
      </c>
      <c r="H68" s="379">
        <v>1</v>
      </c>
      <c r="I68" s="379">
        <f t="shared" si="4"/>
        <v>42</v>
      </c>
      <c r="J68" s="436">
        <v>1.4</v>
      </c>
      <c r="K68" s="379">
        <v>0</v>
      </c>
      <c r="L68" s="436">
        <v>1.4</v>
      </c>
      <c r="M68" s="379">
        <v>0</v>
      </c>
      <c r="N68" s="379">
        <f t="shared" si="5"/>
        <v>0.5</v>
      </c>
      <c r="O68" s="442" t="str">
        <f t="shared" si="1"/>
        <v>a0</v>
      </c>
      <c r="P68" s="379"/>
      <c r="Q68" s="379"/>
      <c r="R68" s="379"/>
      <c r="S68" s="379"/>
      <c r="T68" s="379"/>
      <c r="U68" s="379"/>
      <c r="V68" s="379"/>
      <c r="W68" s="379"/>
      <c r="X68" s="379"/>
      <c r="Y68" s="379"/>
      <c r="Z68" s="379"/>
      <c r="AA68" s="379"/>
      <c r="AB68" s="379"/>
      <c r="AC68" s="379"/>
      <c r="AD68" s="379"/>
    </row>
    <row r="69" spans="1:30" x14ac:dyDescent="0.2">
      <c r="A69" s="450"/>
      <c r="B69" s="376">
        <f t="shared" si="2"/>
        <v>51</v>
      </c>
      <c r="C69" s="379"/>
      <c r="D69" s="439" t="str">
        <f t="shared" si="3"/>
        <v>S41,5-1</v>
      </c>
      <c r="E69" s="379" t="s">
        <v>626</v>
      </c>
      <c r="F69" s="442" t="s">
        <v>667</v>
      </c>
      <c r="G69" s="442" t="s">
        <v>668</v>
      </c>
      <c r="H69" s="379">
        <v>1</v>
      </c>
      <c r="I69" s="379">
        <f t="shared" si="4"/>
        <v>41.5</v>
      </c>
      <c r="J69" s="436">
        <v>1.4</v>
      </c>
      <c r="K69" s="379">
        <v>0</v>
      </c>
      <c r="L69" s="436">
        <v>1.4</v>
      </c>
      <c r="M69" s="379">
        <v>0</v>
      </c>
      <c r="N69" s="379">
        <f t="shared" si="5"/>
        <v>0.5</v>
      </c>
      <c r="O69" s="442" t="str">
        <f t="shared" si="1"/>
        <v>a0</v>
      </c>
      <c r="P69" s="379"/>
      <c r="Q69" s="379"/>
      <c r="R69" s="379"/>
      <c r="S69" s="379"/>
      <c r="T69" s="379"/>
      <c r="U69" s="379"/>
      <c r="V69" s="379"/>
      <c r="W69" s="379"/>
      <c r="X69" s="379"/>
      <c r="Y69" s="379"/>
      <c r="Z69" s="379"/>
      <c r="AA69" s="379"/>
      <c r="AB69" s="379"/>
      <c r="AC69" s="379"/>
      <c r="AD69" s="379"/>
    </row>
    <row r="70" spans="1:30" x14ac:dyDescent="0.2">
      <c r="A70" s="450"/>
      <c r="B70" s="376">
        <f t="shared" si="2"/>
        <v>52</v>
      </c>
      <c r="C70" s="379"/>
      <c r="D70" s="439" t="str">
        <f t="shared" si="3"/>
        <v>S41-1</v>
      </c>
      <c r="E70" s="379" t="s">
        <v>626</v>
      </c>
      <c r="F70" s="442" t="s">
        <v>667</v>
      </c>
      <c r="G70" s="442" t="s">
        <v>668</v>
      </c>
      <c r="H70" s="379">
        <v>1</v>
      </c>
      <c r="I70" s="379">
        <f t="shared" si="4"/>
        <v>41</v>
      </c>
      <c r="J70" s="436">
        <v>1.4</v>
      </c>
      <c r="K70" s="379">
        <v>0</v>
      </c>
      <c r="L70" s="436">
        <v>1.4</v>
      </c>
      <c r="M70" s="379">
        <v>0</v>
      </c>
      <c r="N70" s="379">
        <f t="shared" si="5"/>
        <v>0.5</v>
      </c>
      <c r="O70" s="442" t="str">
        <f t="shared" si="1"/>
        <v>a0</v>
      </c>
      <c r="P70" s="379"/>
      <c r="Q70" s="379"/>
      <c r="R70" s="379"/>
      <c r="S70" s="379"/>
      <c r="T70" s="379"/>
      <c r="U70" s="379"/>
      <c r="V70" s="379"/>
      <c r="W70" s="379"/>
      <c r="X70" s="379"/>
      <c r="Y70" s="379"/>
      <c r="Z70" s="379"/>
      <c r="AA70" s="379"/>
      <c r="AB70" s="379"/>
      <c r="AC70" s="379"/>
      <c r="AD70" s="379"/>
    </row>
    <row r="71" spans="1:30" x14ac:dyDescent="0.2">
      <c r="A71" s="450"/>
      <c r="B71" s="376">
        <f t="shared" si="2"/>
        <v>53</v>
      </c>
      <c r="C71" s="379"/>
      <c r="D71" s="439" t="str">
        <f t="shared" si="3"/>
        <v>S40-1</v>
      </c>
      <c r="E71" s="379" t="s">
        <v>626</v>
      </c>
      <c r="F71" s="442" t="s">
        <v>667</v>
      </c>
      <c r="G71" s="442" t="s">
        <v>668</v>
      </c>
      <c r="H71" s="379">
        <v>1</v>
      </c>
      <c r="I71" s="379">
        <v>40</v>
      </c>
      <c r="J71" s="436">
        <v>1.4</v>
      </c>
      <c r="K71" s="379">
        <v>0</v>
      </c>
      <c r="L71" s="436">
        <v>1.4</v>
      </c>
      <c r="M71" s="379">
        <v>0</v>
      </c>
      <c r="N71" s="379">
        <f t="shared" si="5"/>
        <v>0.5</v>
      </c>
      <c r="O71" s="442" t="str">
        <f t="shared" si="1"/>
        <v>a0</v>
      </c>
      <c r="P71" s="379"/>
      <c r="Q71" s="379"/>
      <c r="R71" s="379"/>
      <c r="S71" s="379"/>
      <c r="T71" s="379"/>
      <c r="U71" s="379"/>
      <c r="V71" s="379"/>
      <c r="W71" s="379"/>
      <c r="X71" s="379"/>
      <c r="Y71" s="379"/>
      <c r="Z71" s="379"/>
      <c r="AA71" s="379"/>
      <c r="AB71" s="379"/>
      <c r="AC71" s="379"/>
      <c r="AD71" s="379"/>
    </row>
    <row r="72" spans="1:30" x14ac:dyDescent="0.2">
      <c r="A72" s="450"/>
      <c r="B72" s="376">
        <f t="shared" si="2"/>
        <v>54</v>
      </c>
      <c r="C72" s="379"/>
      <c r="D72" s="439" t="str">
        <f t="shared" si="3"/>
        <v>S39,5-1</v>
      </c>
      <c r="E72" s="379" t="s">
        <v>626</v>
      </c>
      <c r="F72" s="442" t="s">
        <v>667</v>
      </c>
      <c r="G72" s="442" t="s">
        <v>668</v>
      </c>
      <c r="H72" s="379">
        <v>1</v>
      </c>
      <c r="I72" s="379">
        <f t="shared" si="4"/>
        <v>39.5</v>
      </c>
      <c r="J72" s="436">
        <v>1.4</v>
      </c>
      <c r="K72" s="379">
        <v>0</v>
      </c>
      <c r="L72" s="436">
        <v>1.4</v>
      </c>
      <c r="M72" s="379">
        <v>0</v>
      </c>
      <c r="N72" s="379">
        <f t="shared" si="5"/>
        <v>0.5</v>
      </c>
      <c r="O72" s="442" t="str">
        <f t="shared" si="1"/>
        <v>a0</v>
      </c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79"/>
    </row>
    <row r="73" spans="1:30" x14ac:dyDescent="0.2">
      <c r="A73" s="450"/>
      <c r="B73" s="376">
        <f t="shared" si="2"/>
        <v>55</v>
      </c>
      <c r="C73" s="379"/>
      <c r="D73" s="439" t="str">
        <f t="shared" si="3"/>
        <v>S39-1</v>
      </c>
      <c r="E73" s="379" t="s">
        <v>626</v>
      </c>
      <c r="F73" s="442" t="s">
        <v>667</v>
      </c>
      <c r="G73" s="442" t="s">
        <v>668</v>
      </c>
      <c r="H73" s="379">
        <v>1</v>
      </c>
      <c r="I73" s="379">
        <f t="shared" si="4"/>
        <v>39</v>
      </c>
      <c r="J73" s="436">
        <v>1.4</v>
      </c>
      <c r="K73" s="379">
        <v>0</v>
      </c>
      <c r="L73" s="436">
        <v>1.4</v>
      </c>
      <c r="M73" s="379">
        <v>0</v>
      </c>
      <c r="N73" s="379">
        <f t="shared" si="5"/>
        <v>0.5</v>
      </c>
      <c r="O73" s="442" t="str">
        <f t="shared" si="1"/>
        <v>a0</v>
      </c>
      <c r="P73" s="379"/>
      <c r="Q73" s="379"/>
      <c r="R73" s="379"/>
      <c r="S73" s="379"/>
      <c r="T73" s="379"/>
      <c r="U73" s="379"/>
      <c r="V73" s="379"/>
      <c r="W73" s="379"/>
      <c r="X73" s="379"/>
      <c r="Y73" s="379"/>
      <c r="Z73" s="379"/>
      <c r="AA73" s="379"/>
      <c r="AB73" s="379"/>
      <c r="AC73" s="379"/>
      <c r="AD73" s="379"/>
    </row>
    <row r="74" spans="1:30" x14ac:dyDescent="0.2">
      <c r="A74" s="450"/>
      <c r="B74" s="376">
        <f t="shared" si="2"/>
        <v>56</v>
      </c>
      <c r="C74" s="379"/>
      <c r="D74" s="439" t="str">
        <f t="shared" si="3"/>
        <v>S38,5-1</v>
      </c>
      <c r="E74" s="379" t="s">
        <v>626</v>
      </c>
      <c r="F74" s="442" t="s">
        <v>667</v>
      </c>
      <c r="G74" s="442" t="s">
        <v>668</v>
      </c>
      <c r="H74" s="379">
        <v>1</v>
      </c>
      <c r="I74" s="379">
        <f t="shared" si="4"/>
        <v>38.5</v>
      </c>
      <c r="J74" s="436">
        <v>1.4</v>
      </c>
      <c r="K74" s="379">
        <v>0</v>
      </c>
      <c r="L74" s="436">
        <v>1.4</v>
      </c>
      <c r="M74" s="379">
        <v>0</v>
      </c>
      <c r="N74" s="379">
        <f t="shared" si="5"/>
        <v>0.5</v>
      </c>
      <c r="O74" s="442" t="str">
        <f t="shared" si="1"/>
        <v>a0</v>
      </c>
      <c r="P74" s="379"/>
      <c r="Q74" s="379"/>
      <c r="R74" s="379"/>
      <c r="S74" s="379"/>
      <c r="T74" s="379"/>
      <c r="U74" s="379"/>
      <c r="V74" s="379"/>
      <c r="W74" s="379"/>
      <c r="X74" s="379"/>
      <c r="Y74" s="379"/>
      <c r="Z74" s="379"/>
      <c r="AA74" s="379"/>
      <c r="AB74" s="379"/>
      <c r="AC74" s="379"/>
      <c r="AD74" s="379"/>
    </row>
    <row r="75" spans="1:30" x14ac:dyDescent="0.2">
      <c r="A75" s="450"/>
      <c r="B75" s="376">
        <f t="shared" si="2"/>
        <v>57</v>
      </c>
      <c r="C75" s="379"/>
      <c r="D75" s="439" t="str">
        <f t="shared" si="3"/>
        <v>S38-1</v>
      </c>
      <c r="E75" s="379" t="s">
        <v>626</v>
      </c>
      <c r="F75" s="442" t="s">
        <v>667</v>
      </c>
      <c r="G75" s="442" t="s">
        <v>668</v>
      </c>
      <c r="H75" s="379">
        <v>1</v>
      </c>
      <c r="I75" s="379">
        <f t="shared" si="4"/>
        <v>38</v>
      </c>
      <c r="J75" s="436">
        <v>1.4</v>
      </c>
      <c r="K75" s="379">
        <v>0</v>
      </c>
      <c r="L75" s="436">
        <v>1.4</v>
      </c>
      <c r="M75" s="379">
        <v>0</v>
      </c>
      <c r="N75" s="379">
        <f t="shared" si="5"/>
        <v>0.5</v>
      </c>
      <c r="O75" s="442" t="str">
        <f t="shared" si="1"/>
        <v>a0</v>
      </c>
      <c r="P75" s="379"/>
      <c r="Q75" s="379"/>
      <c r="R75" s="379"/>
      <c r="S75" s="379"/>
      <c r="T75" s="379"/>
      <c r="U75" s="379"/>
      <c r="V75" s="379"/>
      <c r="W75" s="379"/>
      <c r="X75" s="379"/>
      <c r="Y75" s="379"/>
      <c r="Z75" s="379"/>
      <c r="AA75" s="379"/>
      <c r="AB75" s="379"/>
      <c r="AC75" s="379"/>
      <c r="AD75" s="379"/>
    </row>
    <row r="76" spans="1:30" x14ac:dyDescent="0.2">
      <c r="A76" s="450"/>
      <c r="B76" s="376">
        <f t="shared" si="2"/>
        <v>58</v>
      </c>
      <c r="C76" s="379"/>
      <c r="D76" s="439" t="str">
        <f t="shared" si="3"/>
        <v>S37,5-1</v>
      </c>
      <c r="E76" s="379" t="s">
        <v>626</v>
      </c>
      <c r="F76" s="442" t="s">
        <v>667</v>
      </c>
      <c r="G76" s="442" t="s">
        <v>668</v>
      </c>
      <c r="H76" s="379">
        <v>1</v>
      </c>
      <c r="I76" s="379">
        <f t="shared" si="4"/>
        <v>37.5</v>
      </c>
      <c r="J76" s="436">
        <v>1.4</v>
      </c>
      <c r="K76" s="379">
        <v>0</v>
      </c>
      <c r="L76" s="436">
        <v>1.4</v>
      </c>
      <c r="M76" s="379">
        <v>0</v>
      </c>
      <c r="N76" s="379">
        <f t="shared" si="5"/>
        <v>0.5</v>
      </c>
      <c r="O76" s="442" t="str">
        <f t="shared" si="1"/>
        <v>a0</v>
      </c>
      <c r="P76" s="379"/>
      <c r="Q76" s="379"/>
      <c r="R76" s="379"/>
      <c r="S76" s="379"/>
      <c r="T76" s="379"/>
      <c r="U76" s="379"/>
      <c r="V76" s="379"/>
      <c r="W76" s="379"/>
      <c r="X76" s="379"/>
      <c r="Y76" s="379"/>
      <c r="Z76" s="379"/>
      <c r="AA76" s="379"/>
      <c r="AB76" s="379"/>
      <c r="AC76" s="379"/>
      <c r="AD76" s="379"/>
    </row>
    <row r="77" spans="1:30" x14ac:dyDescent="0.2">
      <c r="A77" s="450"/>
      <c r="B77" s="376">
        <f t="shared" si="2"/>
        <v>59</v>
      </c>
      <c r="C77" s="379"/>
      <c r="D77" s="439" t="str">
        <f t="shared" si="3"/>
        <v>S37-1</v>
      </c>
      <c r="E77" s="379" t="s">
        <v>626</v>
      </c>
      <c r="F77" s="442" t="s">
        <v>667</v>
      </c>
      <c r="G77" s="442" t="s">
        <v>668</v>
      </c>
      <c r="H77" s="379">
        <v>1</v>
      </c>
      <c r="I77" s="379">
        <f t="shared" si="4"/>
        <v>37</v>
      </c>
      <c r="J77" s="436">
        <v>1.4</v>
      </c>
      <c r="K77" s="379">
        <v>0</v>
      </c>
      <c r="L77" s="436">
        <v>1.4</v>
      </c>
      <c r="M77" s="379">
        <v>0</v>
      </c>
      <c r="N77" s="379">
        <f t="shared" si="5"/>
        <v>0.5</v>
      </c>
      <c r="O77" s="442" t="str">
        <f t="shared" si="1"/>
        <v>a0</v>
      </c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</row>
    <row r="78" spans="1:30" x14ac:dyDescent="0.2">
      <c r="A78" s="450"/>
      <c r="B78" s="376">
        <f t="shared" si="2"/>
        <v>60</v>
      </c>
      <c r="C78" s="379"/>
      <c r="D78" s="439" t="str">
        <f t="shared" si="3"/>
        <v>S36,5-1</v>
      </c>
      <c r="E78" s="379" t="s">
        <v>626</v>
      </c>
      <c r="F78" s="442" t="s">
        <v>667</v>
      </c>
      <c r="G78" s="442" t="s">
        <v>668</v>
      </c>
      <c r="H78" s="379">
        <v>1</v>
      </c>
      <c r="I78" s="379">
        <f t="shared" si="4"/>
        <v>36.5</v>
      </c>
      <c r="J78" s="436">
        <v>1.4</v>
      </c>
      <c r="K78" s="379">
        <v>0</v>
      </c>
      <c r="L78" s="436">
        <v>1.4</v>
      </c>
      <c r="M78" s="379">
        <v>0</v>
      </c>
      <c r="N78" s="379">
        <f t="shared" si="5"/>
        <v>0.5</v>
      </c>
      <c r="O78" s="442" t="str">
        <f t="shared" si="1"/>
        <v>a0</v>
      </c>
      <c r="P78" s="379"/>
      <c r="Q78" s="379"/>
      <c r="R78" s="379"/>
      <c r="S78" s="379"/>
      <c r="T78" s="379"/>
      <c r="U78" s="379"/>
      <c r="V78" s="379"/>
      <c r="W78" s="379"/>
      <c r="X78" s="379"/>
      <c r="Y78" s="379"/>
      <c r="Z78" s="379"/>
      <c r="AA78" s="379"/>
      <c r="AB78" s="379"/>
      <c r="AC78" s="379"/>
      <c r="AD78" s="379"/>
    </row>
    <row r="79" spans="1:30" x14ac:dyDescent="0.2">
      <c r="A79" s="450"/>
      <c r="B79" s="376">
        <f t="shared" si="2"/>
        <v>61</v>
      </c>
      <c r="C79" s="379"/>
      <c r="D79" s="439" t="str">
        <f t="shared" si="3"/>
        <v>S35,5-1</v>
      </c>
      <c r="E79" s="379" t="s">
        <v>626</v>
      </c>
      <c r="F79" s="442" t="s">
        <v>667</v>
      </c>
      <c r="G79" s="442" t="s">
        <v>668</v>
      </c>
      <c r="H79" s="379">
        <v>1</v>
      </c>
      <c r="I79" s="379">
        <v>35.5</v>
      </c>
      <c r="J79" s="436">
        <v>1.4</v>
      </c>
      <c r="K79" s="379">
        <v>0</v>
      </c>
      <c r="L79" s="436">
        <v>1.4</v>
      </c>
      <c r="M79" s="379">
        <v>0</v>
      </c>
      <c r="N79" s="379">
        <f t="shared" si="5"/>
        <v>0.5</v>
      </c>
      <c r="O79" s="442" t="str">
        <f t="shared" si="1"/>
        <v>a0</v>
      </c>
      <c r="P79" s="379"/>
      <c r="Q79" s="379"/>
      <c r="R79" s="379"/>
      <c r="S79" s="379"/>
      <c r="T79" s="379"/>
      <c r="U79" s="379"/>
      <c r="V79" s="379"/>
      <c r="W79" s="379"/>
      <c r="X79" s="379"/>
      <c r="Y79" s="379"/>
      <c r="Z79" s="379"/>
      <c r="AA79" s="379"/>
      <c r="AB79" s="379"/>
      <c r="AC79" s="379"/>
      <c r="AD79" s="379"/>
    </row>
    <row r="80" spans="1:30" x14ac:dyDescent="0.2">
      <c r="A80" s="450"/>
      <c r="B80" s="376">
        <f t="shared" si="2"/>
        <v>62</v>
      </c>
      <c r="C80" s="379"/>
      <c r="D80" s="439" t="str">
        <f t="shared" si="3"/>
        <v>S35-1</v>
      </c>
      <c r="E80" s="379" t="s">
        <v>626</v>
      </c>
      <c r="F80" s="442" t="s">
        <v>667</v>
      </c>
      <c r="G80" s="442" t="s">
        <v>668</v>
      </c>
      <c r="H80" s="379">
        <v>1</v>
      </c>
      <c r="I80" s="379">
        <f t="shared" si="4"/>
        <v>35</v>
      </c>
      <c r="J80" s="436">
        <v>1.4</v>
      </c>
      <c r="K80" s="379">
        <v>0</v>
      </c>
      <c r="L80" s="436">
        <v>1.4</v>
      </c>
      <c r="M80" s="379">
        <v>0</v>
      </c>
      <c r="N80" s="379">
        <f t="shared" si="5"/>
        <v>0.5</v>
      </c>
      <c r="O80" s="442" t="str">
        <f t="shared" si="1"/>
        <v>a0</v>
      </c>
      <c r="P80" s="379"/>
      <c r="Q80" s="379"/>
      <c r="R80" s="379"/>
      <c r="S80" s="379"/>
      <c r="T80" s="379"/>
      <c r="U80" s="379"/>
      <c r="V80" s="379"/>
      <c r="W80" s="379"/>
      <c r="X80" s="379"/>
      <c r="Y80" s="379"/>
      <c r="Z80" s="379"/>
      <c r="AA80" s="379"/>
      <c r="AB80" s="379"/>
      <c r="AC80" s="379"/>
      <c r="AD80" s="379"/>
    </row>
    <row r="81" spans="1:30" x14ac:dyDescent="0.2">
      <c r="A81" s="450"/>
      <c r="B81" s="376">
        <f t="shared" si="2"/>
        <v>63</v>
      </c>
      <c r="C81" s="379"/>
      <c r="D81" s="439" t="str">
        <f t="shared" si="3"/>
        <v>S34,5-1</v>
      </c>
      <c r="E81" s="379" t="s">
        <v>626</v>
      </c>
      <c r="F81" s="442" t="s">
        <v>667</v>
      </c>
      <c r="G81" s="442" t="s">
        <v>668</v>
      </c>
      <c r="H81" s="379">
        <v>1</v>
      </c>
      <c r="I81" s="379">
        <f t="shared" si="4"/>
        <v>34.5</v>
      </c>
      <c r="J81" s="436">
        <v>1.4</v>
      </c>
      <c r="K81" s="379">
        <v>0</v>
      </c>
      <c r="L81" s="436">
        <v>1.4</v>
      </c>
      <c r="M81" s="379">
        <v>0</v>
      </c>
      <c r="N81" s="379">
        <f t="shared" si="5"/>
        <v>0.5</v>
      </c>
      <c r="O81" s="442" t="str">
        <f t="shared" si="1"/>
        <v>a0</v>
      </c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  <c r="AD81" s="379"/>
    </row>
    <row r="82" spans="1:30" x14ac:dyDescent="0.2">
      <c r="A82" s="450"/>
      <c r="B82" s="376">
        <f t="shared" si="2"/>
        <v>64</v>
      </c>
      <c r="C82" s="379"/>
      <c r="D82" s="439" t="str">
        <f t="shared" si="3"/>
        <v>S34-1</v>
      </c>
      <c r="E82" s="379" t="s">
        <v>626</v>
      </c>
      <c r="F82" s="442" t="s">
        <v>667</v>
      </c>
      <c r="G82" s="442" t="s">
        <v>668</v>
      </c>
      <c r="H82" s="379">
        <v>1</v>
      </c>
      <c r="I82" s="379">
        <f t="shared" si="4"/>
        <v>34</v>
      </c>
      <c r="J82" s="436">
        <v>1.4</v>
      </c>
      <c r="K82" s="379">
        <v>0</v>
      </c>
      <c r="L82" s="436">
        <v>1.4</v>
      </c>
      <c r="M82" s="379">
        <v>0</v>
      </c>
      <c r="N82" s="379">
        <f t="shared" si="5"/>
        <v>0.5</v>
      </c>
      <c r="O82" s="442" t="str">
        <f t="shared" si="1"/>
        <v>a0</v>
      </c>
      <c r="P82" s="379"/>
      <c r="Q82" s="379"/>
      <c r="R82" s="379"/>
      <c r="S82" s="379"/>
      <c r="T82" s="379"/>
      <c r="U82" s="379"/>
      <c r="V82" s="379"/>
      <c r="W82" s="379"/>
      <c r="X82" s="379"/>
      <c r="Y82" s="379"/>
      <c r="Z82" s="379"/>
      <c r="AA82" s="379"/>
      <c r="AB82" s="379"/>
      <c r="AC82" s="379"/>
      <c r="AD82" s="379"/>
    </row>
    <row r="83" spans="1:30" x14ac:dyDescent="0.2">
      <c r="A83" s="450"/>
      <c r="B83" s="376">
        <f t="shared" si="2"/>
        <v>65</v>
      </c>
      <c r="C83" s="379"/>
      <c r="D83" s="439" t="str">
        <f t="shared" si="3"/>
        <v>S33,5-1</v>
      </c>
      <c r="E83" s="379" t="s">
        <v>626</v>
      </c>
      <c r="F83" s="442" t="s">
        <v>667</v>
      </c>
      <c r="G83" s="442" t="s">
        <v>668</v>
      </c>
      <c r="H83" s="379">
        <v>1</v>
      </c>
      <c r="I83" s="379">
        <f t="shared" si="4"/>
        <v>33.5</v>
      </c>
      <c r="J83" s="436">
        <v>1.4</v>
      </c>
      <c r="K83" s="379">
        <v>0</v>
      </c>
      <c r="L83" s="436">
        <v>1.4</v>
      </c>
      <c r="M83" s="379">
        <v>0</v>
      </c>
      <c r="N83" s="379">
        <f t="shared" ref="N83:N95" si="6">IF(E83="","",VLOOKUP(E83,BDD,7,FALSE))</f>
        <v>0.5</v>
      </c>
      <c r="O83" s="442" t="str">
        <f t="shared" si="1"/>
        <v>a0</v>
      </c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379"/>
    </row>
    <row r="84" spans="1:30" x14ac:dyDescent="0.2">
      <c r="A84" s="450"/>
      <c r="B84" s="376">
        <f t="shared" si="2"/>
        <v>66</v>
      </c>
      <c r="C84" s="379"/>
      <c r="D84" s="439" t="str">
        <f t="shared" si="3"/>
        <v>S33-1</v>
      </c>
      <c r="E84" s="379" t="s">
        <v>626</v>
      </c>
      <c r="F84" s="442" t="s">
        <v>667</v>
      </c>
      <c r="G84" s="442" t="s">
        <v>668</v>
      </c>
      <c r="H84" s="379">
        <v>1</v>
      </c>
      <c r="I84" s="379">
        <f t="shared" si="4"/>
        <v>33</v>
      </c>
      <c r="J84" s="436">
        <v>1.4</v>
      </c>
      <c r="K84" s="379">
        <v>0</v>
      </c>
      <c r="L84" s="436">
        <v>1.4</v>
      </c>
      <c r="M84" s="379">
        <v>0</v>
      </c>
      <c r="N84" s="379">
        <f t="shared" si="6"/>
        <v>0.5</v>
      </c>
      <c r="O84" s="442" t="str">
        <f t="shared" ref="O84:O95" si="7">IF(E84="","","a0")</f>
        <v>a0</v>
      </c>
      <c r="P84" s="379"/>
      <c r="Q84" s="379"/>
      <c r="R84" s="379"/>
      <c r="S84" s="379"/>
      <c r="T84" s="379"/>
      <c r="U84" s="379"/>
      <c r="V84" s="379"/>
      <c r="W84" s="379"/>
      <c r="X84" s="379"/>
      <c r="Y84" s="379"/>
      <c r="Z84" s="379"/>
      <c r="AA84" s="379"/>
      <c r="AB84" s="379"/>
      <c r="AC84" s="379"/>
      <c r="AD84" s="379"/>
    </row>
    <row r="85" spans="1:30" x14ac:dyDescent="0.2">
      <c r="A85" s="450"/>
      <c r="B85" s="376">
        <f t="shared" ref="B85:B148" si="8">+B84+1</f>
        <v>67</v>
      </c>
      <c r="C85" s="379"/>
      <c r="D85" s="439" t="str">
        <f t="shared" si="3"/>
        <v>S32,5-1</v>
      </c>
      <c r="E85" s="379" t="s">
        <v>626</v>
      </c>
      <c r="F85" s="442" t="s">
        <v>667</v>
      </c>
      <c r="G85" s="442" t="s">
        <v>668</v>
      </c>
      <c r="H85" s="379">
        <v>1</v>
      </c>
      <c r="I85" s="379">
        <f t="shared" si="4"/>
        <v>32.5</v>
      </c>
      <c r="J85" s="436">
        <v>1.4</v>
      </c>
      <c r="K85" s="379">
        <v>0</v>
      </c>
      <c r="L85" s="436">
        <v>1.4</v>
      </c>
      <c r="M85" s="379">
        <v>0</v>
      </c>
      <c r="N85" s="379">
        <f t="shared" si="6"/>
        <v>0.5</v>
      </c>
      <c r="O85" s="442" t="str">
        <f t="shared" si="7"/>
        <v>a0</v>
      </c>
      <c r="P85" s="379"/>
      <c r="Q85" s="379"/>
      <c r="R85" s="379"/>
      <c r="S85" s="379"/>
      <c r="T85" s="379"/>
      <c r="U85" s="379"/>
      <c r="V85" s="379"/>
      <c r="W85" s="379"/>
      <c r="X85" s="379"/>
      <c r="Y85" s="379"/>
      <c r="Z85" s="379"/>
      <c r="AA85" s="379"/>
      <c r="AB85" s="379"/>
      <c r="AC85" s="379"/>
      <c r="AD85" s="379"/>
    </row>
    <row r="86" spans="1:30" x14ac:dyDescent="0.2">
      <c r="A86" s="450"/>
      <c r="B86" s="376">
        <f t="shared" si="8"/>
        <v>68</v>
      </c>
      <c r="C86" s="379"/>
      <c r="D86" s="439" t="str">
        <f t="shared" si="3"/>
        <v>S32-1</v>
      </c>
      <c r="E86" s="379" t="s">
        <v>626</v>
      </c>
      <c r="F86" s="442" t="s">
        <v>667</v>
      </c>
      <c r="G86" s="442" t="s">
        <v>668</v>
      </c>
      <c r="H86" s="379">
        <v>1</v>
      </c>
      <c r="I86" s="379">
        <f t="shared" si="4"/>
        <v>32</v>
      </c>
      <c r="J86" s="436">
        <v>1.4</v>
      </c>
      <c r="K86" s="379">
        <v>0</v>
      </c>
      <c r="L86" s="436">
        <v>1.4</v>
      </c>
      <c r="M86" s="379">
        <v>0</v>
      </c>
      <c r="N86" s="379">
        <f t="shared" si="6"/>
        <v>0.5</v>
      </c>
      <c r="O86" s="442" t="str">
        <f t="shared" si="7"/>
        <v>a0</v>
      </c>
      <c r="P86" s="379"/>
      <c r="Q86" s="379"/>
      <c r="R86" s="379"/>
      <c r="S86" s="379"/>
      <c r="T86" s="379"/>
      <c r="U86" s="379"/>
      <c r="V86" s="379"/>
      <c r="W86" s="379"/>
      <c r="X86" s="379"/>
      <c r="Y86" s="379"/>
      <c r="Z86" s="379"/>
      <c r="AA86" s="379"/>
      <c r="AB86" s="379"/>
      <c r="AC86" s="379"/>
      <c r="AD86" s="379"/>
    </row>
    <row r="87" spans="1:30" x14ac:dyDescent="0.2">
      <c r="A87" s="450"/>
      <c r="B87" s="376">
        <f t="shared" si="8"/>
        <v>69</v>
      </c>
      <c r="C87" s="379"/>
      <c r="D87" s="439" t="str">
        <f t="shared" si="3"/>
        <v>S31-1</v>
      </c>
      <c r="E87" s="379" t="s">
        <v>626</v>
      </c>
      <c r="F87" s="442" t="s">
        <v>667</v>
      </c>
      <c r="G87" s="442" t="s">
        <v>668</v>
      </c>
      <c r="H87" s="379">
        <v>1</v>
      </c>
      <c r="I87" s="379">
        <v>31</v>
      </c>
      <c r="J87" s="436">
        <v>1.4</v>
      </c>
      <c r="K87" s="379">
        <v>0</v>
      </c>
      <c r="L87" s="436">
        <v>1.4</v>
      </c>
      <c r="M87" s="379">
        <v>0</v>
      </c>
      <c r="N87" s="379">
        <f t="shared" si="6"/>
        <v>0.5</v>
      </c>
      <c r="O87" s="442" t="str">
        <f t="shared" si="7"/>
        <v>a0</v>
      </c>
      <c r="P87" s="379"/>
      <c r="Q87" s="379"/>
      <c r="R87" s="379"/>
      <c r="S87" s="379"/>
      <c r="T87" s="379"/>
      <c r="U87" s="379"/>
      <c r="V87" s="379"/>
      <c r="W87" s="379"/>
      <c r="X87" s="379"/>
      <c r="Y87" s="379"/>
      <c r="Z87" s="379"/>
      <c r="AA87" s="379"/>
      <c r="AB87" s="379"/>
      <c r="AC87" s="379"/>
      <c r="AD87" s="379"/>
    </row>
    <row r="88" spans="1:30" x14ac:dyDescent="0.2">
      <c r="A88" s="450"/>
      <c r="B88" s="376">
        <f t="shared" si="8"/>
        <v>70</v>
      </c>
      <c r="C88" s="379"/>
      <c r="D88" s="439" t="str">
        <f t="shared" si="3"/>
        <v>S30,5-1</v>
      </c>
      <c r="E88" s="379" t="s">
        <v>626</v>
      </c>
      <c r="F88" s="442" t="s">
        <v>667</v>
      </c>
      <c r="G88" s="442" t="s">
        <v>668</v>
      </c>
      <c r="H88" s="379">
        <v>1</v>
      </c>
      <c r="I88" s="379">
        <f t="shared" si="4"/>
        <v>30.5</v>
      </c>
      <c r="J88" s="436">
        <v>1.4</v>
      </c>
      <c r="K88" s="379">
        <v>0</v>
      </c>
      <c r="L88" s="436">
        <v>1.4</v>
      </c>
      <c r="M88" s="379">
        <v>0</v>
      </c>
      <c r="N88" s="379">
        <f t="shared" si="6"/>
        <v>0.5</v>
      </c>
      <c r="O88" s="442" t="str">
        <f t="shared" si="7"/>
        <v>a0</v>
      </c>
      <c r="P88" s="379"/>
      <c r="Q88" s="379"/>
      <c r="R88" s="379"/>
      <c r="S88" s="379"/>
      <c r="T88" s="379"/>
      <c r="U88" s="379"/>
      <c r="V88" s="379"/>
      <c r="W88" s="379"/>
      <c r="X88" s="379"/>
      <c r="Y88" s="379"/>
      <c r="Z88" s="379"/>
      <c r="AA88" s="379"/>
      <c r="AB88" s="379"/>
      <c r="AC88" s="379"/>
      <c r="AD88" s="379"/>
    </row>
    <row r="89" spans="1:30" x14ac:dyDescent="0.2">
      <c r="A89" s="450"/>
      <c r="B89" s="376">
        <f t="shared" si="8"/>
        <v>71</v>
      </c>
      <c r="C89" s="379"/>
      <c r="D89" s="439" t="str">
        <f t="shared" si="3"/>
        <v>S30-1</v>
      </c>
      <c r="E89" s="379" t="s">
        <v>626</v>
      </c>
      <c r="F89" s="442" t="s">
        <v>667</v>
      </c>
      <c r="G89" s="442" t="s">
        <v>668</v>
      </c>
      <c r="H89" s="379">
        <v>1</v>
      </c>
      <c r="I89" s="379">
        <f t="shared" si="4"/>
        <v>30</v>
      </c>
      <c r="J89" s="436">
        <v>1.4</v>
      </c>
      <c r="K89" s="379">
        <v>0</v>
      </c>
      <c r="L89" s="436">
        <v>1.4</v>
      </c>
      <c r="M89" s="379">
        <v>0</v>
      </c>
      <c r="N89" s="379">
        <f t="shared" si="6"/>
        <v>0.5</v>
      </c>
      <c r="O89" s="442" t="str">
        <f t="shared" si="7"/>
        <v>a0</v>
      </c>
      <c r="P89" s="379"/>
      <c r="Q89" s="379"/>
      <c r="R89" s="379"/>
      <c r="S89" s="379"/>
      <c r="T89" s="379"/>
      <c r="U89" s="379"/>
      <c r="V89" s="379"/>
      <c r="W89" s="379"/>
      <c r="X89" s="379"/>
      <c r="Y89" s="379"/>
      <c r="Z89" s="379"/>
      <c r="AA89" s="379"/>
      <c r="AB89" s="379"/>
      <c r="AC89" s="379"/>
      <c r="AD89" s="379"/>
    </row>
    <row r="90" spans="1:30" x14ac:dyDescent="0.2">
      <c r="A90" s="450"/>
      <c r="B90" s="376">
        <f t="shared" si="8"/>
        <v>72</v>
      </c>
      <c r="C90" s="379"/>
      <c r="D90" s="439" t="str">
        <f t="shared" si="3"/>
        <v>S29,5-1</v>
      </c>
      <c r="E90" s="379" t="s">
        <v>626</v>
      </c>
      <c r="F90" s="442" t="s">
        <v>667</v>
      </c>
      <c r="G90" s="442" t="s">
        <v>668</v>
      </c>
      <c r="H90" s="379">
        <v>1</v>
      </c>
      <c r="I90" s="379">
        <f t="shared" si="4"/>
        <v>29.5</v>
      </c>
      <c r="J90" s="436">
        <v>1.4</v>
      </c>
      <c r="K90" s="379">
        <v>0</v>
      </c>
      <c r="L90" s="436">
        <v>1.4</v>
      </c>
      <c r="M90" s="379">
        <v>0</v>
      </c>
      <c r="N90" s="379">
        <f t="shared" si="6"/>
        <v>0.5</v>
      </c>
      <c r="O90" s="442" t="str">
        <f t="shared" si="7"/>
        <v>a0</v>
      </c>
      <c r="P90" s="379"/>
      <c r="Q90" s="379"/>
      <c r="R90" s="379"/>
      <c r="S90" s="379"/>
      <c r="T90" s="379"/>
      <c r="U90" s="379"/>
      <c r="V90" s="379"/>
      <c r="W90" s="379"/>
      <c r="X90" s="379"/>
      <c r="Y90" s="379"/>
      <c r="Z90" s="379"/>
      <c r="AA90" s="379"/>
      <c r="AB90" s="379"/>
      <c r="AC90" s="379"/>
      <c r="AD90" s="379"/>
    </row>
    <row r="91" spans="1:30" x14ac:dyDescent="0.2">
      <c r="A91" s="450"/>
      <c r="B91" s="376">
        <f t="shared" si="8"/>
        <v>73</v>
      </c>
      <c r="C91" s="379"/>
      <c r="D91" s="439" t="str">
        <f t="shared" si="3"/>
        <v>S29-1</v>
      </c>
      <c r="E91" s="379" t="s">
        <v>626</v>
      </c>
      <c r="F91" s="442" t="s">
        <v>667</v>
      </c>
      <c r="G91" s="442" t="s">
        <v>668</v>
      </c>
      <c r="H91" s="379">
        <v>1</v>
      </c>
      <c r="I91" s="379">
        <f t="shared" si="4"/>
        <v>29</v>
      </c>
      <c r="J91" s="436">
        <v>1.4</v>
      </c>
      <c r="K91" s="379">
        <v>0</v>
      </c>
      <c r="L91" s="436">
        <v>1.4</v>
      </c>
      <c r="M91" s="379">
        <v>0</v>
      </c>
      <c r="N91" s="379">
        <f t="shared" si="6"/>
        <v>0.5</v>
      </c>
      <c r="O91" s="442" t="str">
        <f t="shared" si="7"/>
        <v>a0</v>
      </c>
      <c r="P91" s="379"/>
      <c r="Q91" s="379"/>
      <c r="R91" s="379"/>
      <c r="S91" s="379"/>
      <c r="T91" s="379"/>
      <c r="U91" s="379"/>
      <c r="V91" s="379"/>
      <c r="W91" s="379"/>
      <c r="X91" s="379"/>
      <c r="Y91" s="379"/>
      <c r="Z91" s="379"/>
      <c r="AA91" s="379"/>
      <c r="AB91" s="379"/>
      <c r="AC91" s="379"/>
      <c r="AD91" s="379"/>
    </row>
    <row r="92" spans="1:30" x14ac:dyDescent="0.2">
      <c r="A92" s="450"/>
      <c r="B92" s="376">
        <f t="shared" si="8"/>
        <v>74</v>
      </c>
      <c r="C92" s="379"/>
      <c r="D92" s="439" t="str">
        <f t="shared" si="3"/>
        <v>S28,5-1</v>
      </c>
      <c r="E92" s="379" t="s">
        <v>626</v>
      </c>
      <c r="F92" s="442" t="s">
        <v>667</v>
      </c>
      <c r="G92" s="442" t="s">
        <v>668</v>
      </c>
      <c r="H92" s="379">
        <v>1</v>
      </c>
      <c r="I92" s="379">
        <f t="shared" si="4"/>
        <v>28.5</v>
      </c>
      <c r="J92" s="436">
        <v>1.4</v>
      </c>
      <c r="K92" s="379">
        <v>0</v>
      </c>
      <c r="L92" s="436">
        <v>1.4</v>
      </c>
      <c r="M92" s="379">
        <v>0</v>
      </c>
      <c r="N92" s="379">
        <f t="shared" si="6"/>
        <v>0.5</v>
      </c>
      <c r="O92" s="442" t="str">
        <f t="shared" si="7"/>
        <v>a0</v>
      </c>
      <c r="P92" s="379"/>
      <c r="Q92" s="379"/>
      <c r="R92" s="379"/>
      <c r="S92" s="379"/>
      <c r="T92" s="379"/>
      <c r="U92" s="379"/>
      <c r="V92" s="379"/>
      <c r="W92" s="379"/>
      <c r="X92" s="379"/>
      <c r="Y92" s="379"/>
      <c r="Z92" s="379"/>
      <c r="AA92" s="379"/>
      <c r="AB92" s="379"/>
      <c r="AC92" s="379"/>
      <c r="AD92" s="379"/>
    </row>
    <row r="93" spans="1:30" x14ac:dyDescent="0.2">
      <c r="A93" s="450"/>
      <c r="B93" s="376">
        <f t="shared" si="8"/>
        <v>75</v>
      </c>
      <c r="C93" s="379"/>
      <c r="D93" s="439" t="str">
        <f t="shared" si="3"/>
        <v>S28-1</v>
      </c>
      <c r="E93" s="379" t="s">
        <v>626</v>
      </c>
      <c r="F93" s="442" t="s">
        <v>667</v>
      </c>
      <c r="G93" s="442" t="s">
        <v>668</v>
      </c>
      <c r="H93" s="379">
        <v>1</v>
      </c>
      <c r="I93" s="379">
        <f t="shared" si="4"/>
        <v>28</v>
      </c>
      <c r="J93" s="436">
        <v>1.4</v>
      </c>
      <c r="K93" s="379">
        <v>0</v>
      </c>
      <c r="L93" s="436">
        <v>1.4</v>
      </c>
      <c r="M93" s="379">
        <v>0</v>
      </c>
      <c r="N93" s="379">
        <f t="shared" si="6"/>
        <v>0.5</v>
      </c>
      <c r="O93" s="442" t="str">
        <f t="shared" si="7"/>
        <v>a0</v>
      </c>
      <c r="P93" s="379"/>
      <c r="Q93" s="379"/>
      <c r="R93" s="379"/>
      <c r="S93" s="379"/>
      <c r="T93" s="379"/>
      <c r="U93" s="379"/>
      <c r="V93" s="379"/>
      <c r="W93" s="379"/>
      <c r="X93" s="379"/>
      <c r="Y93" s="379"/>
      <c r="Z93" s="379"/>
      <c r="AA93" s="379"/>
      <c r="AB93" s="379"/>
      <c r="AC93" s="379"/>
      <c r="AD93" s="379"/>
    </row>
    <row r="94" spans="1:30" x14ac:dyDescent="0.2">
      <c r="A94" s="376"/>
      <c r="B94" s="376">
        <f t="shared" si="8"/>
        <v>76</v>
      </c>
      <c r="C94" s="379"/>
      <c r="D94" s="439" t="str">
        <f t="shared" ref="D94:D95" si="9">"S"&amp;I94&amp;"-1"</f>
        <v>S27,5-1</v>
      </c>
      <c r="E94" s="379" t="s">
        <v>626</v>
      </c>
      <c r="F94" s="442" t="s">
        <v>667</v>
      </c>
      <c r="G94" s="442" t="s">
        <v>668</v>
      </c>
      <c r="H94" s="379">
        <v>1</v>
      </c>
      <c r="I94" s="379">
        <f t="shared" si="4"/>
        <v>27.5</v>
      </c>
      <c r="J94" s="436">
        <v>1.4</v>
      </c>
      <c r="K94" s="379">
        <v>0</v>
      </c>
      <c r="L94" s="436">
        <v>1.4</v>
      </c>
      <c r="M94" s="379">
        <v>0</v>
      </c>
      <c r="N94" s="379">
        <f t="shared" si="6"/>
        <v>0.5</v>
      </c>
      <c r="O94" s="442" t="str">
        <f t="shared" si="7"/>
        <v>a0</v>
      </c>
      <c r="P94" s="379"/>
      <c r="Q94" s="379"/>
      <c r="R94" s="379"/>
      <c r="S94" s="379"/>
      <c r="T94" s="379"/>
      <c r="U94" s="379"/>
      <c r="V94" s="379"/>
      <c r="W94" s="379"/>
      <c r="X94" s="379"/>
      <c r="Y94" s="379"/>
      <c r="Z94" s="379"/>
      <c r="AA94" s="379"/>
      <c r="AB94" s="379"/>
      <c r="AC94" s="379"/>
      <c r="AD94" s="379"/>
    </row>
    <row r="95" spans="1:30" x14ac:dyDescent="0.2">
      <c r="A95" s="376"/>
      <c r="B95" s="376">
        <f t="shared" si="8"/>
        <v>77</v>
      </c>
      <c r="C95" s="379"/>
      <c r="D95" s="439" t="str">
        <f t="shared" si="9"/>
        <v>S26,5-1</v>
      </c>
      <c r="E95" s="379" t="s">
        <v>626</v>
      </c>
      <c r="F95" s="442" t="s">
        <v>667</v>
      </c>
      <c r="G95" s="442" t="s">
        <v>668</v>
      </c>
      <c r="H95" s="379">
        <v>1</v>
      </c>
      <c r="I95" s="379">
        <v>26.5</v>
      </c>
      <c r="J95" s="436">
        <v>1.4</v>
      </c>
      <c r="K95" s="379">
        <v>0</v>
      </c>
      <c r="L95" s="436">
        <v>1.4</v>
      </c>
      <c r="M95" s="379">
        <v>0</v>
      </c>
      <c r="N95" s="379">
        <f t="shared" si="6"/>
        <v>0.5</v>
      </c>
      <c r="O95" s="442" t="str">
        <f t="shared" si="7"/>
        <v>a0</v>
      </c>
      <c r="P95" s="379"/>
      <c r="Q95" s="379"/>
      <c r="R95" s="379"/>
      <c r="S95" s="379"/>
      <c r="T95" s="379"/>
      <c r="U95" s="379"/>
      <c r="V95" s="379"/>
      <c r="W95" s="379"/>
      <c r="X95" s="379"/>
      <c r="Y95" s="379"/>
      <c r="Z95" s="379"/>
      <c r="AA95" s="379"/>
      <c r="AB95" s="379"/>
      <c r="AC95" s="379"/>
      <c r="AD95" s="379"/>
    </row>
    <row r="96" spans="1:30" s="485" customFormat="1" x14ac:dyDescent="0.2">
      <c r="A96" s="480" t="s">
        <v>790</v>
      </c>
      <c r="B96" s="481">
        <f t="shared" si="8"/>
        <v>78</v>
      </c>
      <c r="C96" s="482"/>
      <c r="D96" s="483" t="s">
        <v>758</v>
      </c>
      <c r="E96" s="484" t="s">
        <v>626</v>
      </c>
      <c r="F96" s="484" t="s">
        <v>667</v>
      </c>
      <c r="G96" s="484" t="s">
        <v>668</v>
      </c>
      <c r="H96" s="482">
        <v>1</v>
      </c>
      <c r="I96" s="482">
        <v>49.5</v>
      </c>
      <c r="J96" s="482">
        <v>1.4</v>
      </c>
      <c r="K96" s="482">
        <v>0</v>
      </c>
      <c r="L96" s="482">
        <v>0.8</v>
      </c>
      <c r="M96" s="482">
        <v>0</v>
      </c>
      <c r="N96" s="482">
        <f t="shared" ref="N96" si="10">IF(E96="","",VLOOKUP(E96,BDD,7,FALSE))</f>
        <v>0.5</v>
      </c>
      <c r="O96" s="484" t="str">
        <f t="shared" ref="O96:O99" si="11">IF(E96="","","a0")</f>
        <v>a0</v>
      </c>
      <c r="P96" s="482"/>
      <c r="Q96" s="482"/>
      <c r="R96" s="482"/>
      <c r="S96" s="482"/>
      <c r="T96" s="482"/>
      <c r="U96" s="482"/>
      <c r="V96" s="482"/>
      <c r="W96" s="482"/>
      <c r="X96" s="482"/>
      <c r="Y96" s="482"/>
      <c r="Z96" s="482"/>
      <c r="AA96" s="482"/>
      <c r="AB96" s="482"/>
      <c r="AC96" s="482"/>
      <c r="AD96" s="482"/>
    </row>
    <row r="97" spans="1:30" x14ac:dyDescent="0.2">
      <c r="A97" s="450"/>
      <c r="B97" s="376">
        <f t="shared" si="8"/>
        <v>79</v>
      </c>
      <c r="C97" s="379"/>
      <c r="D97" s="439" t="s">
        <v>787</v>
      </c>
      <c r="E97" s="379" t="s">
        <v>587</v>
      </c>
      <c r="F97" s="476" t="s">
        <v>788</v>
      </c>
      <c r="G97" s="476" t="s">
        <v>789</v>
      </c>
      <c r="H97" s="379">
        <v>1</v>
      </c>
      <c r="I97" s="379">
        <v>49.2</v>
      </c>
      <c r="J97" s="379">
        <v>1.8</v>
      </c>
      <c r="K97" s="379">
        <v>0.45</v>
      </c>
      <c r="L97" s="379">
        <v>2</v>
      </c>
      <c r="M97" s="379">
        <v>0</v>
      </c>
      <c r="N97" s="379">
        <f t="shared" ref="N97:N114" si="12">IF(E97="","",VLOOKUP(E97,BDD,7,FALSE))</f>
        <v>1</v>
      </c>
      <c r="O97" s="442" t="str">
        <f t="shared" si="11"/>
        <v>a0</v>
      </c>
      <c r="P97" s="379"/>
      <c r="Q97" s="379"/>
      <c r="R97" s="379"/>
      <c r="S97" s="379"/>
      <c r="T97" s="379"/>
      <c r="U97" s="379"/>
      <c r="V97" s="379"/>
      <c r="W97" s="379"/>
      <c r="X97" s="379"/>
      <c r="Y97" s="379"/>
      <c r="Z97" s="379"/>
      <c r="AA97" s="379"/>
      <c r="AB97" s="379"/>
      <c r="AC97" s="379"/>
      <c r="AD97" s="379"/>
    </row>
    <row r="98" spans="1:30" x14ac:dyDescent="0.2">
      <c r="A98" s="450"/>
      <c r="B98" s="376">
        <f t="shared" si="8"/>
        <v>80</v>
      </c>
      <c r="C98" s="379"/>
      <c r="D98" s="439" t="s">
        <v>793</v>
      </c>
      <c r="E98" s="379" t="s">
        <v>759</v>
      </c>
      <c r="F98" s="476" t="s">
        <v>791</v>
      </c>
      <c r="G98" s="477" t="s">
        <v>792</v>
      </c>
      <c r="H98" s="379">
        <v>1</v>
      </c>
      <c r="I98" s="379">
        <v>45</v>
      </c>
      <c r="J98" s="379">
        <v>1.25</v>
      </c>
      <c r="K98" s="379">
        <v>0</v>
      </c>
      <c r="L98" s="379">
        <v>1.3</v>
      </c>
      <c r="M98" s="379">
        <v>0</v>
      </c>
      <c r="N98" s="379">
        <f t="shared" si="12"/>
        <v>1</v>
      </c>
      <c r="O98" s="442" t="str">
        <f t="shared" si="11"/>
        <v>a0</v>
      </c>
      <c r="P98" s="379"/>
      <c r="Q98" s="379"/>
      <c r="R98" s="379"/>
      <c r="S98" s="379"/>
      <c r="T98" s="379"/>
      <c r="U98" s="379"/>
      <c r="V98" s="379"/>
      <c r="W98" s="379"/>
      <c r="X98" s="379"/>
      <c r="Y98" s="379"/>
      <c r="Z98" s="379"/>
      <c r="AA98" s="379"/>
      <c r="AB98" s="379"/>
      <c r="AC98" s="379"/>
      <c r="AD98" s="379"/>
    </row>
    <row r="99" spans="1:30" x14ac:dyDescent="0.2">
      <c r="A99" s="376"/>
      <c r="B99" s="376">
        <f t="shared" si="8"/>
        <v>81</v>
      </c>
      <c r="C99" s="379"/>
      <c r="D99" s="439" t="s">
        <v>784</v>
      </c>
      <c r="E99" s="379" t="s">
        <v>759</v>
      </c>
      <c r="F99" s="442" t="s">
        <v>667</v>
      </c>
      <c r="G99" s="442" t="s">
        <v>668</v>
      </c>
      <c r="H99" s="379">
        <v>1</v>
      </c>
      <c r="I99" s="379">
        <v>27</v>
      </c>
      <c r="J99" s="379">
        <v>1.25</v>
      </c>
      <c r="K99" s="379">
        <v>0</v>
      </c>
      <c r="L99" s="379">
        <v>1.3</v>
      </c>
      <c r="M99" s="379">
        <v>0</v>
      </c>
      <c r="N99" s="379">
        <f t="shared" ref="N99" si="13">IF(E99="","",VLOOKUP(E99,BDD,7,FALSE))</f>
        <v>1</v>
      </c>
      <c r="O99" s="442" t="str">
        <f t="shared" si="11"/>
        <v>a0</v>
      </c>
      <c r="P99" s="379"/>
      <c r="Q99" s="379"/>
      <c r="R99" s="379"/>
      <c r="S99" s="379"/>
      <c r="T99" s="379"/>
      <c r="U99" s="379"/>
      <c r="V99" s="379"/>
      <c r="W99" s="379"/>
      <c r="X99" s="379"/>
      <c r="Y99" s="379"/>
      <c r="Z99" s="379"/>
      <c r="AA99" s="379"/>
      <c r="AB99" s="379"/>
      <c r="AC99" s="379"/>
      <c r="AD99" s="379"/>
    </row>
    <row r="100" spans="1:30" x14ac:dyDescent="0.2">
      <c r="A100" s="450"/>
      <c r="B100" s="376">
        <f t="shared" si="8"/>
        <v>82</v>
      </c>
      <c r="C100" s="379"/>
      <c r="D100" s="439" t="s">
        <v>794</v>
      </c>
      <c r="E100" s="442" t="s">
        <v>759</v>
      </c>
      <c r="F100" s="442" t="s">
        <v>796</v>
      </c>
      <c r="G100" s="442" t="s">
        <v>795</v>
      </c>
      <c r="H100" s="379">
        <v>1</v>
      </c>
      <c r="I100" s="379">
        <v>45</v>
      </c>
      <c r="J100" s="379">
        <v>0.57999999999999996</v>
      </c>
      <c r="K100" s="379">
        <v>0</v>
      </c>
      <c r="L100" s="379">
        <v>1.25</v>
      </c>
      <c r="M100" s="379">
        <v>0</v>
      </c>
      <c r="N100" s="379">
        <f t="shared" si="12"/>
        <v>1</v>
      </c>
      <c r="O100" s="442" t="str">
        <f t="shared" ref="O100:O147" si="14">IF(E100="","","a0")</f>
        <v>a0</v>
      </c>
      <c r="P100" s="379"/>
      <c r="Q100" s="379"/>
      <c r="R100" s="379"/>
      <c r="S100" s="379"/>
      <c r="T100" s="379"/>
      <c r="U100" s="379"/>
      <c r="V100" s="379"/>
      <c r="W100" s="379"/>
      <c r="X100" s="379"/>
      <c r="Y100" s="379"/>
      <c r="Z100" s="379"/>
      <c r="AA100" s="379"/>
      <c r="AB100" s="379"/>
      <c r="AC100" s="379"/>
      <c r="AD100" s="379"/>
    </row>
    <row r="101" spans="1:30" x14ac:dyDescent="0.2">
      <c r="A101" s="450"/>
      <c r="B101" s="376">
        <f t="shared" si="8"/>
        <v>83</v>
      </c>
      <c r="C101" s="379"/>
      <c r="D101" s="442" t="s">
        <v>797</v>
      </c>
      <c r="E101" s="379" t="s">
        <v>759</v>
      </c>
      <c r="F101" s="476" t="s">
        <v>798</v>
      </c>
      <c r="G101" s="477" t="s">
        <v>799</v>
      </c>
      <c r="H101" s="379">
        <v>1</v>
      </c>
      <c r="I101" s="379">
        <v>45</v>
      </c>
      <c r="J101" s="379">
        <v>1.25</v>
      </c>
      <c r="K101" s="379">
        <v>0</v>
      </c>
      <c r="L101" s="379">
        <v>0.57999999999999996</v>
      </c>
      <c r="M101" s="379">
        <v>0</v>
      </c>
      <c r="N101" s="379">
        <f t="shared" si="12"/>
        <v>1</v>
      </c>
      <c r="O101" s="442" t="str">
        <f t="shared" si="14"/>
        <v>a0</v>
      </c>
      <c r="P101" s="379"/>
      <c r="Q101" s="379"/>
      <c r="R101" s="379"/>
      <c r="S101" s="379"/>
      <c r="T101" s="379"/>
      <c r="U101" s="379"/>
      <c r="V101" s="379"/>
      <c r="W101" s="379"/>
      <c r="X101" s="379"/>
      <c r="Y101" s="379"/>
      <c r="Z101" s="379"/>
      <c r="AA101" s="379"/>
      <c r="AB101" s="379"/>
      <c r="AC101" s="379"/>
      <c r="AD101" s="379"/>
    </row>
    <row r="102" spans="1:30" x14ac:dyDescent="0.2">
      <c r="A102" s="376"/>
      <c r="B102" s="376">
        <f t="shared" si="8"/>
        <v>84</v>
      </c>
      <c r="C102" s="379"/>
      <c r="D102" s="379"/>
      <c r="E102" s="379"/>
      <c r="F102" s="379"/>
      <c r="G102" s="379"/>
      <c r="H102" s="379"/>
      <c r="I102" s="379"/>
      <c r="J102" s="379"/>
      <c r="K102" s="379"/>
      <c r="L102" s="379"/>
      <c r="M102" s="379"/>
      <c r="N102" s="379" t="str">
        <f t="shared" si="12"/>
        <v/>
      </c>
      <c r="O102" s="442" t="str">
        <f t="shared" si="14"/>
        <v/>
      </c>
      <c r="P102" s="379"/>
      <c r="Q102" s="379"/>
      <c r="R102" s="379"/>
      <c r="S102" s="379"/>
      <c r="T102" s="379"/>
      <c r="U102" s="379"/>
      <c r="V102" s="379"/>
      <c r="W102" s="379"/>
      <c r="X102" s="379"/>
      <c r="Y102" s="379"/>
      <c r="Z102" s="379"/>
      <c r="AA102" s="379"/>
      <c r="AB102" s="379"/>
      <c r="AC102" s="379"/>
      <c r="AD102" s="379"/>
    </row>
    <row r="103" spans="1:30" x14ac:dyDescent="0.2">
      <c r="A103" s="376"/>
      <c r="B103" s="376">
        <f t="shared" si="8"/>
        <v>85</v>
      </c>
      <c r="C103" s="379"/>
      <c r="D103" s="379"/>
      <c r="E103" s="379"/>
      <c r="F103" s="379"/>
      <c r="G103" s="379"/>
      <c r="H103" s="379"/>
      <c r="I103" s="379"/>
      <c r="J103" s="379"/>
      <c r="K103" s="379"/>
      <c r="L103" s="379"/>
      <c r="M103" s="379"/>
      <c r="N103" s="379" t="str">
        <f t="shared" si="12"/>
        <v/>
      </c>
      <c r="O103" s="442" t="str">
        <f t="shared" si="14"/>
        <v/>
      </c>
      <c r="P103" s="379"/>
      <c r="Q103" s="379"/>
      <c r="R103" s="379"/>
      <c r="S103" s="379"/>
      <c r="T103" s="379"/>
      <c r="U103" s="379"/>
      <c r="V103" s="379"/>
      <c r="W103" s="379"/>
      <c r="X103" s="379"/>
      <c r="Y103" s="379"/>
      <c r="Z103" s="379"/>
      <c r="AA103" s="379"/>
      <c r="AB103" s="379"/>
      <c r="AC103" s="379"/>
      <c r="AD103" s="379"/>
    </row>
    <row r="104" spans="1:30" x14ac:dyDescent="0.2">
      <c r="A104" s="376"/>
      <c r="B104" s="376">
        <f t="shared" si="8"/>
        <v>86</v>
      </c>
      <c r="C104" s="379"/>
      <c r="D104" s="379"/>
      <c r="E104" s="379"/>
      <c r="F104" s="379"/>
      <c r="G104" s="379"/>
      <c r="H104" s="379"/>
      <c r="I104" s="379"/>
      <c r="J104" s="379"/>
      <c r="K104" s="379"/>
      <c r="L104" s="379"/>
      <c r="M104" s="379"/>
      <c r="N104" s="379" t="str">
        <f t="shared" si="12"/>
        <v/>
      </c>
      <c r="O104" s="442" t="str">
        <f t="shared" si="14"/>
        <v/>
      </c>
      <c r="P104" s="379"/>
      <c r="Q104" s="379"/>
      <c r="R104" s="379"/>
      <c r="S104" s="379"/>
      <c r="T104" s="379"/>
      <c r="U104" s="379"/>
      <c r="V104" s="379"/>
      <c r="W104" s="379"/>
      <c r="X104" s="379"/>
      <c r="Y104" s="379"/>
      <c r="Z104" s="379"/>
      <c r="AA104" s="379"/>
      <c r="AB104" s="379"/>
      <c r="AC104" s="379"/>
      <c r="AD104" s="379"/>
    </row>
    <row r="105" spans="1:30" x14ac:dyDescent="0.2">
      <c r="A105" s="376"/>
      <c r="B105" s="376">
        <f t="shared" si="8"/>
        <v>87</v>
      </c>
      <c r="C105" s="379"/>
      <c r="D105" s="379"/>
      <c r="E105" s="379"/>
      <c r="F105" s="379"/>
      <c r="G105" s="379"/>
      <c r="H105" s="379"/>
      <c r="I105" s="379"/>
      <c r="J105" s="379"/>
      <c r="K105" s="379"/>
      <c r="L105" s="379"/>
      <c r="M105" s="379"/>
      <c r="N105" s="379" t="str">
        <f t="shared" si="12"/>
        <v/>
      </c>
      <c r="O105" s="442" t="str">
        <f t="shared" si="14"/>
        <v/>
      </c>
      <c r="P105" s="379"/>
      <c r="Q105" s="379"/>
      <c r="R105" s="379"/>
      <c r="S105" s="379"/>
      <c r="T105" s="379"/>
      <c r="U105" s="379"/>
      <c r="V105" s="379"/>
      <c r="W105" s="379"/>
      <c r="X105" s="379"/>
      <c r="Y105" s="379"/>
      <c r="Z105" s="379"/>
      <c r="AA105" s="379"/>
      <c r="AB105" s="379"/>
      <c r="AC105" s="379"/>
      <c r="AD105" s="379"/>
    </row>
    <row r="106" spans="1:30" x14ac:dyDescent="0.2">
      <c r="A106" s="376"/>
      <c r="B106" s="376">
        <f t="shared" si="8"/>
        <v>88</v>
      </c>
      <c r="C106" s="379"/>
      <c r="D106" s="379"/>
      <c r="E106" s="379"/>
      <c r="F106" s="379"/>
      <c r="G106" s="379"/>
      <c r="H106" s="379"/>
      <c r="I106" s="379"/>
      <c r="J106" s="379"/>
      <c r="K106" s="379"/>
      <c r="L106" s="379"/>
      <c r="M106" s="379"/>
      <c r="N106" s="379" t="str">
        <f t="shared" si="12"/>
        <v/>
      </c>
      <c r="O106" s="442" t="str">
        <f t="shared" si="14"/>
        <v/>
      </c>
      <c r="P106" s="379"/>
      <c r="Q106" s="379"/>
      <c r="R106" s="379"/>
      <c r="S106" s="379"/>
      <c r="T106" s="379"/>
      <c r="U106" s="379"/>
      <c r="V106" s="379"/>
      <c r="W106" s="379"/>
      <c r="X106" s="379"/>
      <c r="Y106" s="379"/>
      <c r="Z106" s="379"/>
      <c r="AA106" s="379"/>
      <c r="AB106" s="379"/>
      <c r="AC106" s="379"/>
      <c r="AD106" s="379"/>
    </row>
    <row r="107" spans="1:30" x14ac:dyDescent="0.2">
      <c r="A107" s="376"/>
      <c r="B107" s="376">
        <f t="shared" si="8"/>
        <v>89</v>
      </c>
      <c r="C107" s="379"/>
      <c r="D107" s="379"/>
      <c r="E107" s="379"/>
      <c r="F107" s="379"/>
      <c r="G107" s="379"/>
      <c r="H107" s="379"/>
      <c r="I107" s="379"/>
      <c r="J107" s="379"/>
      <c r="K107" s="379"/>
      <c r="L107" s="379"/>
      <c r="M107" s="379"/>
      <c r="N107" s="379" t="str">
        <f t="shared" si="12"/>
        <v/>
      </c>
      <c r="O107" s="442" t="str">
        <f t="shared" si="14"/>
        <v/>
      </c>
      <c r="P107" s="379"/>
      <c r="Q107" s="379"/>
      <c r="R107" s="379"/>
      <c r="S107" s="379"/>
      <c r="T107" s="379"/>
      <c r="U107" s="379"/>
      <c r="V107" s="379"/>
      <c r="W107" s="379"/>
      <c r="X107" s="379"/>
      <c r="Y107" s="379"/>
      <c r="Z107" s="379"/>
      <c r="AA107" s="379"/>
      <c r="AB107" s="379"/>
      <c r="AC107" s="379"/>
      <c r="AD107" s="379"/>
    </row>
    <row r="108" spans="1:30" x14ac:dyDescent="0.2">
      <c r="A108" s="376"/>
      <c r="B108" s="376">
        <f t="shared" si="8"/>
        <v>90</v>
      </c>
      <c r="C108" s="379"/>
      <c r="D108" s="379"/>
      <c r="E108" s="379"/>
      <c r="F108" s="379"/>
      <c r="G108" s="379"/>
      <c r="H108" s="379"/>
      <c r="I108" s="379"/>
      <c r="J108" s="379"/>
      <c r="K108" s="379"/>
      <c r="L108" s="379"/>
      <c r="M108" s="379"/>
      <c r="N108" s="379" t="str">
        <f t="shared" si="12"/>
        <v/>
      </c>
      <c r="O108" s="442" t="str">
        <f t="shared" si="14"/>
        <v/>
      </c>
      <c r="P108" s="379"/>
      <c r="Q108" s="379"/>
      <c r="R108" s="379"/>
      <c r="S108" s="379"/>
      <c r="T108" s="379"/>
      <c r="U108" s="379"/>
      <c r="V108" s="379"/>
      <c r="W108" s="379"/>
      <c r="X108" s="379"/>
      <c r="Y108" s="379"/>
      <c r="Z108" s="379"/>
      <c r="AA108" s="379"/>
      <c r="AB108" s="379"/>
      <c r="AC108" s="379"/>
      <c r="AD108" s="379"/>
    </row>
    <row r="109" spans="1:30" x14ac:dyDescent="0.2">
      <c r="A109" s="376"/>
      <c r="B109" s="376">
        <f t="shared" si="8"/>
        <v>91</v>
      </c>
      <c r="C109" s="379"/>
      <c r="D109" s="379"/>
      <c r="E109" s="379"/>
      <c r="F109" s="379"/>
      <c r="G109" s="379"/>
      <c r="H109" s="379"/>
      <c r="I109" s="379"/>
      <c r="J109" s="379"/>
      <c r="K109" s="379"/>
      <c r="L109" s="379"/>
      <c r="M109" s="379"/>
      <c r="N109" s="379" t="str">
        <f t="shared" si="12"/>
        <v/>
      </c>
      <c r="O109" s="442" t="str">
        <f t="shared" si="14"/>
        <v/>
      </c>
      <c r="P109" s="379"/>
      <c r="Q109" s="379"/>
      <c r="R109" s="379"/>
      <c r="S109" s="379"/>
      <c r="T109" s="379"/>
      <c r="U109" s="379"/>
      <c r="V109" s="379"/>
      <c r="W109" s="379"/>
      <c r="X109" s="379"/>
      <c r="Y109" s="379"/>
      <c r="Z109" s="379"/>
      <c r="AA109" s="379"/>
      <c r="AB109" s="379"/>
      <c r="AC109" s="379"/>
      <c r="AD109" s="379"/>
    </row>
    <row r="110" spans="1:30" x14ac:dyDescent="0.2">
      <c r="A110" s="376"/>
      <c r="B110" s="376">
        <f t="shared" si="8"/>
        <v>92</v>
      </c>
      <c r="C110" s="379"/>
      <c r="D110" s="379"/>
      <c r="E110" s="379"/>
      <c r="F110" s="379"/>
      <c r="G110" s="379"/>
      <c r="H110" s="379"/>
      <c r="I110" s="379"/>
      <c r="J110" s="379"/>
      <c r="K110" s="379"/>
      <c r="L110" s="379"/>
      <c r="M110" s="379"/>
      <c r="N110" s="379" t="str">
        <f t="shared" si="12"/>
        <v/>
      </c>
      <c r="O110" s="442" t="str">
        <f t="shared" si="14"/>
        <v/>
      </c>
      <c r="P110" s="379"/>
      <c r="Q110" s="379"/>
      <c r="R110" s="379"/>
      <c r="S110" s="379"/>
      <c r="T110" s="379"/>
      <c r="U110" s="379"/>
      <c r="V110" s="379"/>
      <c r="W110" s="379"/>
      <c r="X110" s="379"/>
      <c r="Y110" s="379"/>
      <c r="Z110" s="379"/>
      <c r="AA110" s="379"/>
      <c r="AB110" s="379"/>
      <c r="AC110" s="379"/>
      <c r="AD110" s="379"/>
    </row>
    <row r="111" spans="1:30" x14ac:dyDescent="0.2">
      <c r="A111" s="376"/>
      <c r="B111" s="376">
        <f t="shared" si="8"/>
        <v>93</v>
      </c>
      <c r="C111" s="379"/>
      <c r="D111" s="379"/>
      <c r="E111" s="379"/>
      <c r="F111" s="379"/>
      <c r="G111" s="379"/>
      <c r="H111" s="379"/>
      <c r="I111" s="379"/>
      <c r="J111" s="379"/>
      <c r="K111" s="379"/>
      <c r="L111" s="379"/>
      <c r="M111" s="379"/>
      <c r="N111" s="379" t="str">
        <f t="shared" si="12"/>
        <v/>
      </c>
      <c r="O111" s="442" t="str">
        <f t="shared" si="14"/>
        <v/>
      </c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379"/>
    </row>
    <row r="112" spans="1:30" x14ac:dyDescent="0.2">
      <c r="A112" s="376"/>
      <c r="B112" s="376">
        <f t="shared" si="8"/>
        <v>94</v>
      </c>
      <c r="C112" s="379"/>
      <c r="D112" s="379"/>
      <c r="E112" s="379"/>
      <c r="F112" s="379"/>
      <c r="G112" s="379"/>
      <c r="H112" s="379"/>
      <c r="I112" s="379"/>
      <c r="J112" s="379"/>
      <c r="K112" s="379"/>
      <c r="L112" s="379"/>
      <c r="M112" s="379"/>
      <c r="N112" s="379" t="str">
        <f t="shared" si="12"/>
        <v/>
      </c>
      <c r="O112" s="442" t="str">
        <f t="shared" si="14"/>
        <v/>
      </c>
      <c r="P112" s="379"/>
      <c r="Q112" s="379"/>
      <c r="R112" s="379"/>
      <c r="S112" s="379"/>
      <c r="T112" s="379"/>
      <c r="U112" s="379"/>
      <c r="V112" s="379"/>
      <c r="W112" s="379"/>
      <c r="X112" s="379"/>
      <c r="Y112" s="379"/>
      <c r="Z112" s="379"/>
      <c r="AA112" s="379"/>
      <c r="AB112" s="379"/>
      <c r="AC112" s="379"/>
      <c r="AD112" s="379"/>
    </row>
    <row r="113" spans="1:30" x14ac:dyDescent="0.2">
      <c r="A113" s="376"/>
      <c r="B113" s="376">
        <f t="shared" si="8"/>
        <v>95</v>
      </c>
      <c r="C113" s="379"/>
      <c r="D113" s="379"/>
      <c r="E113" s="379"/>
      <c r="F113" s="379"/>
      <c r="G113" s="379"/>
      <c r="H113" s="379"/>
      <c r="I113" s="379"/>
      <c r="J113" s="379"/>
      <c r="K113" s="379"/>
      <c r="L113" s="379"/>
      <c r="M113" s="379"/>
      <c r="N113" s="379" t="str">
        <f t="shared" si="12"/>
        <v/>
      </c>
      <c r="O113" s="442" t="str">
        <f t="shared" si="14"/>
        <v/>
      </c>
      <c r="P113" s="379"/>
      <c r="Q113" s="379"/>
      <c r="R113" s="379"/>
      <c r="S113" s="379"/>
      <c r="T113" s="379"/>
      <c r="U113" s="379"/>
      <c r="V113" s="379"/>
      <c r="W113" s="379"/>
      <c r="X113" s="379"/>
      <c r="Y113" s="379"/>
      <c r="Z113" s="379"/>
      <c r="AA113" s="379"/>
      <c r="AB113" s="379"/>
      <c r="AC113" s="379"/>
      <c r="AD113" s="379"/>
    </row>
    <row r="114" spans="1:30" x14ac:dyDescent="0.2">
      <c r="A114" s="376"/>
      <c r="B114" s="376">
        <f t="shared" si="8"/>
        <v>96</v>
      </c>
      <c r="C114" s="379"/>
      <c r="D114" s="379"/>
      <c r="E114" s="379"/>
      <c r="F114" s="379"/>
      <c r="G114" s="379"/>
      <c r="H114" s="379"/>
      <c r="I114" s="379"/>
      <c r="J114" s="379"/>
      <c r="K114" s="379"/>
      <c r="L114" s="379"/>
      <c r="M114" s="379"/>
      <c r="N114" s="379" t="str">
        <f t="shared" si="12"/>
        <v/>
      </c>
      <c r="O114" s="442" t="str">
        <f t="shared" si="14"/>
        <v/>
      </c>
      <c r="P114" s="379"/>
      <c r="Q114" s="379"/>
      <c r="R114" s="379"/>
      <c r="S114" s="379"/>
      <c r="T114" s="379"/>
      <c r="U114" s="379"/>
      <c r="V114" s="379"/>
      <c r="W114" s="379"/>
      <c r="X114" s="379"/>
      <c r="Y114" s="379"/>
      <c r="Z114" s="379"/>
      <c r="AA114" s="379"/>
      <c r="AB114" s="379"/>
      <c r="AC114" s="379"/>
      <c r="AD114" s="379"/>
    </row>
    <row r="115" spans="1:30" x14ac:dyDescent="0.2">
      <c r="A115" s="376"/>
      <c r="B115" s="376">
        <f t="shared" si="8"/>
        <v>97</v>
      </c>
      <c r="C115" s="379"/>
      <c r="D115" s="379"/>
      <c r="E115" s="379"/>
      <c r="F115" s="379"/>
      <c r="G115" s="379"/>
      <c r="H115" s="379"/>
      <c r="I115" s="379"/>
      <c r="J115" s="379"/>
      <c r="K115" s="379"/>
      <c r="L115" s="379"/>
      <c r="M115" s="379"/>
      <c r="N115" s="379" t="str">
        <f t="shared" ref="N115:N146" si="15">IF(E115="","",VLOOKUP(E115,BDD,7,FALSE))</f>
        <v/>
      </c>
      <c r="O115" s="442" t="str">
        <f t="shared" si="14"/>
        <v/>
      </c>
      <c r="P115" s="379"/>
      <c r="Q115" s="379"/>
      <c r="R115" s="379"/>
      <c r="S115" s="379"/>
      <c r="T115" s="379"/>
      <c r="U115" s="379"/>
      <c r="V115" s="379"/>
      <c r="W115" s="379"/>
      <c r="X115" s="379"/>
      <c r="Y115" s="379"/>
      <c r="Z115" s="379"/>
      <c r="AA115" s="379"/>
      <c r="AB115" s="379"/>
      <c r="AC115" s="379"/>
      <c r="AD115" s="379"/>
    </row>
    <row r="116" spans="1:30" x14ac:dyDescent="0.2">
      <c r="A116" s="376"/>
      <c r="B116" s="376">
        <f t="shared" si="8"/>
        <v>98</v>
      </c>
      <c r="C116" s="379"/>
      <c r="D116" s="379"/>
      <c r="E116" s="379"/>
      <c r="F116" s="379"/>
      <c r="G116" s="379"/>
      <c r="H116" s="379"/>
      <c r="I116" s="379"/>
      <c r="J116" s="379"/>
      <c r="K116" s="379"/>
      <c r="L116" s="379"/>
      <c r="M116" s="379"/>
      <c r="N116" s="379" t="str">
        <f t="shared" si="15"/>
        <v/>
      </c>
      <c r="O116" s="442" t="str">
        <f t="shared" si="14"/>
        <v/>
      </c>
      <c r="P116" s="379"/>
      <c r="Q116" s="379"/>
      <c r="R116" s="379"/>
      <c r="S116" s="379"/>
      <c r="T116" s="379"/>
      <c r="U116" s="379"/>
      <c r="V116" s="379"/>
      <c r="W116" s="379"/>
      <c r="X116" s="379"/>
      <c r="Y116" s="379"/>
      <c r="Z116" s="379"/>
      <c r="AA116" s="379"/>
      <c r="AB116" s="379"/>
      <c r="AC116" s="379"/>
      <c r="AD116" s="379"/>
    </row>
    <row r="117" spans="1:30" x14ac:dyDescent="0.2">
      <c r="A117" s="376"/>
      <c r="B117" s="376">
        <f t="shared" si="8"/>
        <v>99</v>
      </c>
      <c r="C117" s="379"/>
      <c r="D117" s="379"/>
      <c r="E117" s="379"/>
      <c r="F117" s="379"/>
      <c r="G117" s="379"/>
      <c r="H117" s="379"/>
      <c r="I117" s="379"/>
      <c r="J117" s="379"/>
      <c r="K117" s="379"/>
      <c r="L117" s="379"/>
      <c r="M117" s="379"/>
      <c r="N117" s="379" t="str">
        <f t="shared" si="15"/>
        <v/>
      </c>
      <c r="O117" s="442" t="str">
        <f t="shared" si="14"/>
        <v/>
      </c>
      <c r="P117" s="379"/>
      <c r="Q117" s="379"/>
      <c r="R117" s="379"/>
      <c r="S117" s="379"/>
      <c r="T117" s="379"/>
      <c r="U117" s="379"/>
      <c r="V117" s="379"/>
      <c r="W117" s="379"/>
      <c r="X117" s="379"/>
      <c r="Y117" s="379"/>
      <c r="Z117" s="379"/>
      <c r="AA117" s="379"/>
      <c r="AB117" s="379"/>
      <c r="AC117" s="379"/>
      <c r="AD117" s="379"/>
    </row>
    <row r="118" spans="1:30" x14ac:dyDescent="0.2">
      <c r="A118" s="376"/>
      <c r="B118" s="376">
        <f t="shared" si="8"/>
        <v>100</v>
      </c>
      <c r="C118" s="379"/>
      <c r="D118" s="379"/>
      <c r="E118" s="379"/>
      <c r="F118" s="379"/>
      <c r="G118" s="379"/>
      <c r="H118" s="379"/>
      <c r="I118" s="379"/>
      <c r="J118" s="379"/>
      <c r="K118" s="379"/>
      <c r="L118" s="379"/>
      <c r="M118" s="379"/>
      <c r="N118" s="379" t="str">
        <f t="shared" si="15"/>
        <v/>
      </c>
      <c r="O118" s="442" t="str">
        <f t="shared" si="14"/>
        <v/>
      </c>
      <c r="P118" s="379"/>
      <c r="Q118" s="379"/>
      <c r="R118" s="379"/>
      <c r="S118" s="379"/>
      <c r="T118" s="379"/>
      <c r="U118" s="379"/>
      <c r="V118" s="379"/>
      <c r="W118" s="379"/>
      <c r="X118" s="379"/>
      <c r="Y118" s="379"/>
      <c r="Z118" s="379"/>
      <c r="AA118" s="379"/>
      <c r="AB118" s="379"/>
      <c r="AC118" s="379"/>
      <c r="AD118" s="379"/>
    </row>
    <row r="119" spans="1:30" x14ac:dyDescent="0.2">
      <c r="A119" s="376"/>
      <c r="B119" s="376">
        <f t="shared" si="8"/>
        <v>101</v>
      </c>
      <c r="C119" s="379"/>
      <c r="D119" s="379"/>
      <c r="E119" s="379"/>
      <c r="F119" s="379"/>
      <c r="G119" s="379"/>
      <c r="H119" s="379"/>
      <c r="I119" s="379"/>
      <c r="J119" s="379"/>
      <c r="K119" s="379"/>
      <c r="L119" s="379"/>
      <c r="M119" s="379"/>
      <c r="N119" s="379" t="str">
        <f t="shared" si="15"/>
        <v/>
      </c>
      <c r="O119" s="442" t="str">
        <f t="shared" si="14"/>
        <v/>
      </c>
      <c r="P119" s="379"/>
      <c r="Q119" s="379"/>
      <c r="R119" s="379"/>
      <c r="S119" s="379"/>
      <c r="T119" s="379"/>
      <c r="U119" s="379"/>
      <c r="V119" s="379"/>
      <c r="W119" s="379"/>
      <c r="X119" s="379"/>
      <c r="Y119" s="379"/>
      <c r="Z119" s="379"/>
      <c r="AA119" s="379"/>
      <c r="AB119" s="379"/>
      <c r="AC119" s="379"/>
      <c r="AD119" s="379"/>
    </row>
    <row r="120" spans="1:30" x14ac:dyDescent="0.2">
      <c r="A120" s="376"/>
      <c r="B120" s="376">
        <f t="shared" si="8"/>
        <v>102</v>
      </c>
      <c r="C120" s="379"/>
      <c r="D120" s="379"/>
      <c r="E120" s="379"/>
      <c r="F120" s="379"/>
      <c r="G120" s="379"/>
      <c r="H120" s="379"/>
      <c r="I120" s="379"/>
      <c r="J120" s="379"/>
      <c r="K120" s="379"/>
      <c r="L120" s="379"/>
      <c r="M120" s="379"/>
      <c r="N120" s="379" t="str">
        <f t="shared" si="15"/>
        <v/>
      </c>
      <c r="O120" s="442" t="str">
        <f t="shared" si="14"/>
        <v/>
      </c>
      <c r="P120" s="379"/>
      <c r="Q120" s="379"/>
      <c r="R120" s="379"/>
      <c r="S120" s="379"/>
      <c r="T120" s="379"/>
      <c r="U120" s="379"/>
      <c r="V120" s="379"/>
      <c r="W120" s="379"/>
      <c r="X120" s="379"/>
      <c r="Y120" s="379"/>
      <c r="Z120" s="379"/>
      <c r="AA120" s="379"/>
      <c r="AB120" s="379"/>
      <c r="AC120" s="379"/>
      <c r="AD120" s="379"/>
    </row>
    <row r="121" spans="1:30" x14ac:dyDescent="0.2">
      <c r="A121" s="376"/>
      <c r="B121" s="376">
        <f t="shared" si="8"/>
        <v>103</v>
      </c>
      <c r="C121" s="379"/>
      <c r="D121" s="379"/>
      <c r="E121" s="379"/>
      <c r="F121" s="379"/>
      <c r="G121" s="379"/>
      <c r="H121" s="379"/>
      <c r="I121" s="379"/>
      <c r="J121" s="379"/>
      <c r="K121" s="379"/>
      <c r="L121" s="379"/>
      <c r="M121" s="379"/>
      <c r="N121" s="379" t="str">
        <f t="shared" si="15"/>
        <v/>
      </c>
      <c r="O121" s="442" t="str">
        <f t="shared" si="14"/>
        <v/>
      </c>
      <c r="P121" s="379"/>
      <c r="Q121" s="379"/>
      <c r="R121" s="379"/>
      <c r="S121" s="379"/>
      <c r="T121" s="379"/>
      <c r="U121" s="379"/>
      <c r="V121" s="379"/>
      <c r="W121" s="379"/>
      <c r="X121" s="379"/>
      <c r="Y121" s="379"/>
      <c r="Z121" s="379"/>
      <c r="AA121" s="379"/>
      <c r="AB121" s="379"/>
      <c r="AC121" s="379"/>
      <c r="AD121" s="379"/>
    </row>
    <row r="122" spans="1:30" x14ac:dyDescent="0.2">
      <c r="A122" s="376"/>
      <c r="B122" s="376">
        <f t="shared" si="8"/>
        <v>104</v>
      </c>
      <c r="C122" s="379"/>
      <c r="D122" s="379"/>
      <c r="E122" s="379"/>
      <c r="F122" s="379"/>
      <c r="G122" s="379"/>
      <c r="H122" s="379"/>
      <c r="I122" s="379"/>
      <c r="J122" s="379"/>
      <c r="K122" s="379"/>
      <c r="L122" s="379"/>
      <c r="M122" s="379"/>
      <c r="N122" s="379" t="str">
        <f t="shared" si="15"/>
        <v/>
      </c>
      <c r="O122" s="442" t="str">
        <f t="shared" si="14"/>
        <v/>
      </c>
      <c r="P122" s="379"/>
      <c r="Q122" s="379"/>
      <c r="R122" s="379"/>
      <c r="S122" s="379"/>
      <c r="T122" s="379"/>
      <c r="U122" s="379"/>
      <c r="V122" s="379"/>
      <c r="W122" s="379"/>
      <c r="X122" s="379"/>
      <c r="Y122" s="379"/>
      <c r="Z122" s="379"/>
      <c r="AA122" s="379"/>
      <c r="AB122" s="379"/>
      <c r="AC122" s="379"/>
      <c r="AD122" s="379"/>
    </row>
    <row r="123" spans="1:30" x14ac:dyDescent="0.2">
      <c r="A123" s="376"/>
      <c r="B123" s="376">
        <f t="shared" si="8"/>
        <v>105</v>
      </c>
      <c r="C123" s="379"/>
      <c r="D123" s="379"/>
      <c r="E123" s="379"/>
      <c r="F123" s="379"/>
      <c r="G123" s="379"/>
      <c r="H123" s="379"/>
      <c r="I123" s="379"/>
      <c r="J123" s="379"/>
      <c r="K123" s="379"/>
      <c r="L123" s="379"/>
      <c r="M123" s="379"/>
      <c r="N123" s="379" t="str">
        <f t="shared" si="15"/>
        <v/>
      </c>
      <c r="O123" s="442" t="str">
        <f t="shared" si="14"/>
        <v/>
      </c>
      <c r="P123" s="379"/>
      <c r="Q123" s="379"/>
      <c r="R123" s="379"/>
      <c r="S123" s="379"/>
      <c r="T123" s="379"/>
      <c r="U123" s="379"/>
      <c r="V123" s="379"/>
      <c r="W123" s="379"/>
      <c r="X123" s="379"/>
      <c r="Y123" s="379"/>
      <c r="Z123" s="379"/>
      <c r="AA123" s="379"/>
      <c r="AB123" s="379"/>
      <c r="AC123" s="379"/>
      <c r="AD123" s="379"/>
    </row>
    <row r="124" spans="1:30" x14ac:dyDescent="0.2">
      <c r="A124" s="376"/>
      <c r="B124" s="376">
        <f t="shared" si="8"/>
        <v>106</v>
      </c>
      <c r="C124" s="379"/>
      <c r="D124" s="379"/>
      <c r="E124" s="379"/>
      <c r="F124" s="379"/>
      <c r="G124" s="379"/>
      <c r="H124" s="379"/>
      <c r="I124" s="379"/>
      <c r="J124" s="379"/>
      <c r="K124" s="379"/>
      <c r="L124" s="379"/>
      <c r="M124" s="379"/>
      <c r="N124" s="379" t="str">
        <f t="shared" si="15"/>
        <v/>
      </c>
      <c r="O124" s="442" t="str">
        <f t="shared" si="14"/>
        <v/>
      </c>
      <c r="P124" s="379"/>
      <c r="Q124" s="379"/>
      <c r="R124" s="379"/>
      <c r="S124" s="379"/>
      <c r="T124" s="379"/>
      <c r="U124" s="379"/>
      <c r="V124" s="379"/>
      <c r="W124" s="379"/>
      <c r="X124" s="379"/>
      <c r="Y124" s="379"/>
      <c r="Z124" s="379"/>
      <c r="AA124" s="379"/>
      <c r="AB124" s="379"/>
      <c r="AC124" s="379"/>
      <c r="AD124" s="379"/>
    </row>
    <row r="125" spans="1:30" x14ac:dyDescent="0.2">
      <c r="A125" s="376"/>
      <c r="B125" s="376">
        <f t="shared" si="8"/>
        <v>107</v>
      </c>
      <c r="C125" s="379"/>
      <c r="D125" s="379"/>
      <c r="E125" s="379"/>
      <c r="F125" s="379"/>
      <c r="G125" s="379"/>
      <c r="H125" s="379"/>
      <c r="I125" s="379"/>
      <c r="J125" s="379"/>
      <c r="K125" s="379"/>
      <c r="L125" s="379"/>
      <c r="M125" s="379"/>
      <c r="N125" s="379" t="str">
        <f t="shared" si="15"/>
        <v/>
      </c>
      <c r="O125" s="442" t="str">
        <f t="shared" si="14"/>
        <v/>
      </c>
      <c r="P125" s="379"/>
      <c r="Q125" s="379"/>
      <c r="R125" s="379"/>
      <c r="S125" s="379"/>
      <c r="T125" s="379"/>
      <c r="U125" s="379"/>
      <c r="V125" s="379"/>
      <c r="W125" s="379"/>
      <c r="X125" s="379"/>
      <c r="Y125" s="379"/>
      <c r="Z125" s="379"/>
      <c r="AA125" s="379"/>
      <c r="AB125" s="379"/>
      <c r="AC125" s="379"/>
      <c r="AD125" s="379"/>
    </row>
    <row r="126" spans="1:30" x14ac:dyDescent="0.2">
      <c r="A126" s="376"/>
      <c r="B126" s="376">
        <f t="shared" si="8"/>
        <v>108</v>
      </c>
      <c r="C126" s="379"/>
      <c r="D126" s="379"/>
      <c r="E126" s="379"/>
      <c r="F126" s="379"/>
      <c r="G126" s="379"/>
      <c r="H126" s="379"/>
      <c r="I126" s="379"/>
      <c r="J126" s="379"/>
      <c r="K126" s="379"/>
      <c r="L126" s="379"/>
      <c r="M126" s="379"/>
      <c r="N126" s="379" t="str">
        <f t="shared" si="15"/>
        <v/>
      </c>
      <c r="O126" s="442" t="str">
        <f t="shared" si="14"/>
        <v/>
      </c>
      <c r="P126" s="379"/>
      <c r="Q126" s="379"/>
      <c r="R126" s="379"/>
      <c r="S126" s="379"/>
      <c r="T126" s="379"/>
      <c r="U126" s="379"/>
      <c r="V126" s="379"/>
      <c r="W126" s="379"/>
      <c r="X126" s="379"/>
      <c r="Y126" s="379"/>
      <c r="Z126" s="379"/>
      <c r="AA126" s="379"/>
      <c r="AB126" s="379"/>
      <c r="AC126" s="379"/>
      <c r="AD126" s="379"/>
    </row>
    <row r="127" spans="1:30" x14ac:dyDescent="0.2">
      <c r="A127" s="376"/>
      <c r="B127" s="376">
        <f t="shared" si="8"/>
        <v>109</v>
      </c>
      <c r="C127" s="379"/>
      <c r="D127" s="379"/>
      <c r="E127" s="379"/>
      <c r="F127" s="379"/>
      <c r="G127" s="379"/>
      <c r="H127" s="379"/>
      <c r="I127" s="379"/>
      <c r="J127" s="379"/>
      <c r="K127" s="379"/>
      <c r="L127" s="379"/>
      <c r="M127" s="379"/>
      <c r="N127" s="379" t="str">
        <f t="shared" si="15"/>
        <v/>
      </c>
      <c r="O127" s="442" t="str">
        <f t="shared" si="14"/>
        <v/>
      </c>
      <c r="P127" s="379"/>
      <c r="Q127" s="379"/>
      <c r="R127" s="379"/>
      <c r="S127" s="379"/>
      <c r="T127" s="379"/>
      <c r="U127" s="379"/>
      <c r="V127" s="379"/>
      <c r="W127" s="379"/>
      <c r="X127" s="379"/>
      <c r="Y127" s="379"/>
      <c r="Z127" s="379"/>
      <c r="AA127" s="379"/>
      <c r="AB127" s="379"/>
      <c r="AC127" s="379"/>
      <c r="AD127" s="379"/>
    </row>
    <row r="128" spans="1:30" x14ac:dyDescent="0.2">
      <c r="A128" s="376"/>
      <c r="B128" s="376">
        <f t="shared" si="8"/>
        <v>110</v>
      </c>
      <c r="C128" s="379"/>
      <c r="D128" s="379"/>
      <c r="E128" s="379"/>
      <c r="F128" s="379"/>
      <c r="G128" s="379"/>
      <c r="H128" s="379"/>
      <c r="I128" s="379"/>
      <c r="J128" s="379"/>
      <c r="K128" s="379"/>
      <c r="L128" s="379"/>
      <c r="M128" s="379"/>
      <c r="N128" s="379" t="str">
        <f t="shared" si="15"/>
        <v/>
      </c>
      <c r="O128" s="442" t="str">
        <f t="shared" si="14"/>
        <v/>
      </c>
      <c r="P128" s="379"/>
      <c r="Q128" s="379"/>
      <c r="R128" s="379"/>
      <c r="S128" s="379"/>
      <c r="T128" s="379"/>
      <c r="U128" s="379"/>
      <c r="V128" s="379"/>
      <c r="W128" s="379"/>
      <c r="X128" s="379"/>
      <c r="Y128" s="379"/>
      <c r="Z128" s="379"/>
      <c r="AA128" s="379"/>
      <c r="AB128" s="379"/>
      <c r="AC128" s="379"/>
      <c r="AD128" s="379"/>
    </row>
    <row r="129" spans="1:30" x14ac:dyDescent="0.2">
      <c r="A129" s="376"/>
      <c r="B129" s="376">
        <f t="shared" si="8"/>
        <v>111</v>
      </c>
      <c r="C129" s="379"/>
      <c r="D129" s="379"/>
      <c r="E129" s="379"/>
      <c r="F129" s="379"/>
      <c r="G129" s="379"/>
      <c r="H129" s="379"/>
      <c r="I129" s="379"/>
      <c r="J129" s="379"/>
      <c r="K129" s="379"/>
      <c r="L129" s="379"/>
      <c r="M129" s="379"/>
      <c r="N129" s="379" t="str">
        <f t="shared" si="15"/>
        <v/>
      </c>
      <c r="O129" s="442" t="str">
        <f t="shared" si="14"/>
        <v/>
      </c>
      <c r="P129" s="379"/>
      <c r="Q129" s="379"/>
      <c r="R129" s="379"/>
      <c r="S129" s="379"/>
      <c r="T129" s="379"/>
      <c r="U129" s="379"/>
      <c r="V129" s="379"/>
      <c r="W129" s="379"/>
      <c r="X129" s="379"/>
      <c r="Y129" s="379"/>
      <c r="Z129" s="379"/>
      <c r="AA129" s="379"/>
      <c r="AB129" s="379"/>
      <c r="AC129" s="379"/>
      <c r="AD129" s="379"/>
    </row>
    <row r="130" spans="1:30" x14ac:dyDescent="0.2">
      <c r="A130" s="376"/>
      <c r="B130" s="376">
        <f t="shared" si="8"/>
        <v>112</v>
      </c>
      <c r="C130" s="379"/>
      <c r="D130" s="379"/>
      <c r="E130" s="379"/>
      <c r="F130" s="379"/>
      <c r="G130" s="379"/>
      <c r="H130" s="379"/>
      <c r="I130" s="379"/>
      <c r="J130" s="379"/>
      <c r="K130" s="379"/>
      <c r="L130" s="379"/>
      <c r="M130" s="379"/>
      <c r="N130" s="379" t="str">
        <f t="shared" si="15"/>
        <v/>
      </c>
      <c r="O130" s="442" t="str">
        <f t="shared" si="14"/>
        <v/>
      </c>
      <c r="P130" s="379"/>
      <c r="Q130" s="379"/>
      <c r="R130" s="379"/>
      <c r="S130" s="379"/>
      <c r="T130" s="379"/>
      <c r="U130" s="379"/>
      <c r="V130" s="379"/>
      <c r="W130" s="379"/>
      <c r="X130" s="379"/>
      <c r="Y130" s="379"/>
      <c r="Z130" s="379"/>
      <c r="AA130" s="379"/>
      <c r="AB130" s="379"/>
      <c r="AC130" s="379"/>
      <c r="AD130" s="379"/>
    </row>
    <row r="131" spans="1:30" x14ac:dyDescent="0.2">
      <c r="A131" s="376"/>
      <c r="B131" s="376">
        <f t="shared" si="8"/>
        <v>113</v>
      </c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  <c r="N131" s="379" t="str">
        <f t="shared" si="15"/>
        <v/>
      </c>
      <c r="O131" s="442" t="str">
        <f t="shared" si="14"/>
        <v/>
      </c>
      <c r="P131" s="379"/>
      <c r="Q131" s="379"/>
      <c r="R131" s="379"/>
      <c r="S131" s="379"/>
      <c r="T131" s="379"/>
      <c r="U131" s="379"/>
      <c r="V131" s="379"/>
      <c r="W131" s="379"/>
      <c r="X131" s="379"/>
      <c r="Y131" s="379"/>
      <c r="Z131" s="379"/>
      <c r="AA131" s="379"/>
      <c r="AB131" s="379"/>
      <c r="AC131" s="379"/>
      <c r="AD131" s="379"/>
    </row>
    <row r="132" spans="1:30" x14ac:dyDescent="0.2">
      <c r="A132" s="376"/>
      <c r="B132" s="376">
        <f t="shared" si="8"/>
        <v>114</v>
      </c>
      <c r="C132" s="379"/>
      <c r="D132" s="379"/>
      <c r="E132" s="379"/>
      <c r="F132" s="379"/>
      <c r="G132" s="379"/>
      <c r="H132" s="379"/>
      <c r="I132" s="379"/>
      <c r="J132" s="379"/>
      <c r="K132" s="379"/>
      <c r="L132" s="379"/>
      <c r="M132" s="379"/>
      <c r="N132" s="379" t="str">
        <f t="shared" si="15"/>
        <v/>
      </c>
      <c r="O132" s="442" t="str">
        <f t="shared" si="14"/>
        <v/>
      </c>
      <c r="P132" s="379"/>
      <c r="Q132" s="379"/>
      <c r="R132" s="379"/>
      <c r="S132" s="379"/>
      <c r="T132" s="379"/>
      <c r="U132" s="379"/>
      <c r="V132" s="379"/>
      <c r="W132" s="379"/>
      <c r="X132" s="379"/>
      <c r="Y132" s="379"/>
      <c r="Z132" s="379"/>
      <c r="AA132" s="379"/>
      <c r="AB132" s="379"/>
      <c r="AC132" s="379"/>
      <c r="AD132" s="379"/>
    </row>
    <row r="133" spans="1:30" x14ac:dyDescent="0.2">
      <c r="A133" s="376"/>
      <c r="B133" s="376">
        <f t="shared" si="8"/>
        <v>115</v>
      </c>
      <c r="C133" s="379"/>
      <c r="D133" s="379"/>
      <c r="E133" s="379"/>
      <c r="F133" s="379"/>
      <c r="G133" s="379"/>
      <c r="H133" s="379"/>
      <c r="I133" s="379"/>
      <c r="J133" s="379"/>
      <c r="K133" s="379"/>
      <c r="L133" s="379"/>
      <c r="M133" s="379"/>
      <c r="N133" s="379" t="str">
        <f t="shared" si="15"/>
        <v/>
      </c>
      <c r="O133" s="442" t="str">
        <f t="shared" si="14"/>
        <v/>
      </c>
      <c r="P133" s="379"/>
      <c r="Q133" s="379"/>
      <c r="R133" s="379"/>
      <c r="S133" s="379"/>
      <c r="T133" s="379"/>
      <c r="U133" s="379"/>
      <c r="V133" s="379"/>
      <c r="W133" s="379"/>
      <c r="X133" s="379"/>
      <c r="Y133" s="379"/>
      <c r="Z133" s="379"/>
      <c r="AA133" s="379"/>
      <c r="AB133" s="379"/>
      <c r="AC133" s="379"/>
      <c r="AD133" s="379"/>
    </row>
    <row r="134" spans="1:30" x14ac:dyDescent="0.2">
      <c r="A134" s="376"/>
      <c r="B134" s="376">
        <f t="shared" si="8"/>
        <v>116</v>
      </c>
      <c r="C134" s="379"/>
      <c r="D134" s="379"/>
      <c r="E134" s="379"/>
      <c r="F134" s="379"/>
      <c r="G134" s="379"/>
      <c r="H134" s="379"/>
      <c r="I134" s="379"/>
      <c r="J134" s="379"/>
      <c r="K134" s="379"/>
      <c r="L134" s="379"/>
      <c r="M134" s="379"/>
      <c r="N134" s="379" t="str">
        <f t="shared" si="15"/>
        <v/>
      </c>
      <c r="O134" s="442" t="str">
        <f t="shared" si="14"/>
        <v/>
      </c>
      <c r="P134" s="379"/>
      <c r="Q134" s="379"/>
      <c r="R134" s="379"/>
      <c r="S134" s="379"/>
      <c r="T134" s="379"/>
      <c r="U134" s="379"/>
      <c r="V134" s="379"/>
      <c r="W134" s="379"/>
      <c r="X134" s="379"/>
      <c r="Y134" s="379"/>
      <c r="Z134" s="379"/>
      <c r="AA134" s="379"/>
      <c r="AB134" s="379"/>
      <c r="AC134" s="379"/>
      <c r="AD134" s="379"/>
    </row>
    <row r="135" spans="1:30" x14ac:dyDescent="0.2">
      <c r="A135" s="376"/>
      <c r="B135" s="376">
        <f t="shared" si="8"/>
        <v>117</v>
      </c>
      <c r="C135" s="379"/>
      <c r="D135" s="379"/>
      <c r="E135" s="379"/>
      <c r="F135" s="379"/>
      <c r="G135" s="379"/>
      <c r="H135" s="379"/>
      <c r="I135" s="379"/>
      <c r="J135" s="379"/>
      <c r="K135" s="379"/>
      <c r="L135" s="379"/>
      <c r="M135" s="379"/>
      <c r="N135" s="379" t="str">
        <f t="shared" si="15"/>
        <v/>
      </c>
      <c r="O135" s="442" t="str">
        <f t="shared" si="14"/>
        <v/>
      </c>
      <c r="P135" s="379"/>
      <c r="Q135" s="379"/>
      <c r="R135" s="379"/>
      <c r="S135" s="379"/>
      <c r="T135" s="379"/>
      <c r="U135" s="379"/>
      <c r="V135" s="379"/>
      <c r="W135" s="379"/>
      <c r="X135" s="379"/>
      <c r="Y135" s="379"/>
      <c r="Z135" s="379"/>
      <c r="AA135" s="379"/>
      <c r="AB135" s="379"/>
      <c r="AC135" s="379"/>
      <c r="AD135" s="379"/>
    </row>
    <row r="136" spans="1:30" x14ac:dyDescent="0.2">
      <c r="A136" s="376"/>
      <c r="B136" s="376">
        <f t="shared" si="8"/>
        <v>118</v>
      </c>
      <c r="C136" s="379"/>
      <c r="D136" s="379"/>
      <c r="E136" s="379"/>
      <c r="F136" s="379"/>
      <c r="G136" s="379"/>
      <c r="H136" s="379"/>
      <c r="I136" s="379"/>
      <c r="J136" s="379"/>
      <c r="K136" s="379"/>
      <c r="L136" s="379"/>
      <c r="M136" s="379"/>
      <c r="N136" s="379" t="str">
        <f t="shared" si="15"/>
        <v/>
      </c>
      <c r="O136" s="442" t="str">
        <f t="shared" si="14"/>
        <v/>
      </c>
      <c r="P136" s="379"/>
      <c r="Q136" s="379"/>
      <c r="R136" s="379"/>
      <c r="S136" s="379"/>
      <c r="T136" s="379"/>
      <c r="U136" s="379"/>
      <c r="V136" s="379"/>
      <c r="W136" s="379"/>
      <c r="X136" s="379"/>
      <c r="Y136" s="379"/>
      <c r="Z136" s="379"/>
      <c r="AA136" s="379"/>
      <c r="AB136" s="379"/>
      <c r="AC136" s="379"/>
      <c r="AD136" s="379"/>
    </row>
    <row r="137" spans="1:30" x14ac:dyDescent="0.2">
      <c r="A137" s="376"/>
      <c r="B137" s="376">
        <f t="shared" si="8"/>
        <v>119</v>
      </c>
      <c r="C137" s="379"/>
      <c r="D137" s="379"/>
      <c r="E137" s="379"/>
      <c r="F137" s="379"/>
      <c r="G137" s="379"/>
      <c r="H137" s="379"/>
      <c r="I137" s="379"/>
      <c r="J137" s="379"/>
      <c r="K137" s="379"/>
      <c r="L137" s="379"/>
      <c r="M137" s="379"/>
      <c r="N137" s="379" t="str">
        <f t="shared" si="15"/>
        <v/>
      </c>
      <c r="O137" s="442" t="str">
        <f t="shared" si="14"/>
        <v/>
      </c>
      <c r="P137" s="379"/>
      <c r="Q137" s="379"/>
      <c r="R137" s="379"/>
      <c r="S137" s="379"/>
      <c r="T137" s="379"/>
      <c r="U137" s="379"/>
      <c r="V137" s="379"/>
      <c r="W137" s="379"/>
      <c r="X137" s="379"/>
      <c r="Y137" s="379"/>
      <c r="Z137" s="379"/>
      <c r="AA137" s="379"/>
      <c r="AB137" s="379"/>
      <c r="AC137" s="379"/>
      <c r="AD137" s="379"/>
    </row>
    <row r="138" spans="1:30" x14ac:dyDescent="0.2">
      <c r="A138" s="376"/>
      <c r="B138" s="376">
        <f t="shared" si="8"/>
        <v>120</v>
      </c>
      <c r="C138" s="379"/>
      <c r="D138" s="379"/>
      <c r="E138" s="379"/>
      <c r="F138" s="379"/>
      <c r="G138" s="379"/>
      <c r="H138" s="379"/>
      <c r="I138" s="379"/>
      <c r="J138" s="379"/>
      <c r="K138" s="379"/>
      <c r="L138" s="379"/>
      <c r="M138" s="379"/>
      <c r="N138" s="379" t="str">
        <f t="shared" si="15"/>
        <v/>
      </c>
      <c r="O138" s="442" t="str">
        <f t="shared" si="14"/>
        <v/>
      </c>
      <c r="P138" s="379"/>
      <c r="Q138" s="379"/>
      <c r="R138" s="379"/>
      <c r="S138" s="379"/>
      <c r="T138" s="379"/>
      <c r="U138" s="379"/>
      <c r="V138" s="379"/>
      <c r="W138" s="379"/>
      <c r="X138" s="379"/>
      <c r="Y138" s="379"/>
      <c r="Z138" s="379"/>
      <c r="AA138" s="379"/>
      <c r="AB138" s="379"/>
      <c r="AC138" s="379"/>
      <c r="AD138" s="379"/>
    </row>
    <row r="139" spans="1:30" x14ac:dyDescent="0.2">
      <c r="A139" s="376"/>
      <c r="B139" s="376">
        <f t="shared" si="8"/>
        <v>121</v>
      </c>
      <c r="C139" s="379"/>
      <c r="D139" s="379"/>
      <c r="E139" s="379"/>
      <c r="F139" s="379"/>
      <c r="G139" s="379"/>
      <c r="H139" s="379"/>
      <c r="I139" s="379"/>
      <c r="J139" s="379"/>
      <c r="K139" s="379"/>
      <c r="L139" s="379"/>
      <c r="M139" s="379"/>
      <c r="N139" s="379" t="str">
        <f t="shared" si="15"/>
        <v/>
      </c>
      <c r="O139" s="442" t="str">
        <f t="shared" si="14"/>
        <v/>
      </c>
      <c r="P139" s="379"/>
      <c r="Q139" s="379"/>
      <c r="R139" s="379"/>
      <c r="S139" s="379"/>
      <c r="T139" s="379"/>
      <c r="U139" s="379"/>
      <c r="V139" s="379"/>
      <c r="W139" s="379"/>
      <c r="X139" s="379"/>
      <c r="Y139" s="379"/>
      <c r="Z139" s="379"/>
      <c r="AA139" s="379"/>
      <c r="AB139" s="379"/>
      <c r="AC139" s="379"/>
      <c r="AD139" s="379"/>
    </row>
    <row r="140" spans="1:30" x14ac:dyDescent="0.2">
      <c r="A140" s="376"/>
      <c r="B140" s="376">
        <f t="shared" si="8"/>
        <v>122</v>
      </c>
      <c r="C140" s="379"/>
      <c r="D140" s="379"/>
      <c r="E140" s="379"/>
      <c r="F140" s="379"/>
      <c r="G140" s="379"/>
      <c r="H140" s="379"/>
      <c r="I140" s="379"/>
      <c r="J140" s="379"/>
      <c r="K140" s="379"/>
      <c r="L140" s="379"/>
      <c r="M140" s="379"/>
      <c r="N140" s="379" t="str">
        <f t="shared" si="15"/>
        <v/>
      </c>
      <c r="O140" s="442" t="str">
        <f t="shared" si="14"/>
        <v/>
      </c>
      <c r="P140" s="379"/>
      <c r="Q140" s="379"/>
      <c r="R140" s="379"/>
      <c r="S140" s="379"/>
      <c r="T140" s="379"/>
      <c r="U140" s="379"/>
      <c r="V140" s="379"/>
      <c r="W140" s="379"/>
      <c r="X140" s="379"/>
      <c r="Y140" s="379"/>
      <c r="Z140" s="379"/>
      <c r="AA140" s="379"/>
      <c r="AB140" s="379"/>
      <c r="AC140" s="379"/>
      <c r="AD140" s="379"/>
    </row>
    <row r="141" spans="1:30" x14ac:dyDescent="0.2">
      <c r="A141" s="376"/>
      <c r="B141" s="376">
        <f t="shared" si="8"/>
        <v>123</v>
      </c>
      <c r="C141" s="379"/>
      <c r="D141" s="379"/>
      <c r="E141" s="379"/>
      <c r="F141" s="379"/>
      <c r="G141" s="379"/>
      <c r="H141" s="379"/>
      <c r="I141" s="379"/>
      <c r="J141" s="379"/>
      <c r="K141" s="379"/>
      <c r="L141" s="379"/>
      <c r="M141" s="379"/>
      <c r="N141" s="379" t="str">
        <f t="shared" si="15"/>
        <v/>
      </c>
      <c r="O141" s="442" t="str">
        <f t="shared" si="14"/>
        <v/>
      </c>
      <c r="P141" s="379"/>
      <c r="Q141" s="379"/>
      <c r="R141" s="379"/>
      <c r="S141" s="379"/>
      <c r="T141" s="379"/>
      <c r="U141" s="379"/>
      <c r="V141" s="379"/>
      <c r="W141" s="379"/>
      <c r="X141" s="379"/>
      <c r="Y141" s="379"/>
      <c r="Z141" s="379"/>
      <c r="AA141" s="379"/>
      <c r="AB141" s="379"/>
      <c r="AC141" s="379"/>
      <c r="AD141" s="379"/>
    </row>
    <row r="142" spans="1:30" x14ac:dyDescent="0.2">
      <c r="A142" s="376"/>
      <c r="B142" s="376">
        <f t="shared" si="8"/>
        <v>124</v>
      </c>
      <c r="C142" s="379"/>
      <c r="D142" s="379"/>
      <c r="E142" s="379"/>
      <c r="F142" s="379"/>
      <c r="G142" s="379"/>
      <c r="H142" s="379"/>
      <c r="I142" s="379"/>
      <c r="J142" s="379"/>
      <c r="K142" s="379"/>
      <c r="L142" s="379"/>
      <c r="M142" s="379"/>
      <c r="N142" s="379" t="str">
        <f t="shared" si="15"/>
        <v/>
      </c>
      <c r="O142" s="442" t="str">
        <f t="shared" si="14"/>
        <v/>
      </c>
      <c r="P142" s="379"/>
      <c r="Q142" s="379"/>
      <c r="R142" s="379"/>
      <c r="S142" s="379"/>
      <c r="T142" s="379"/>
      <c r="U142" s="379"/>
      <c r="V142" s="379"/>
      <c r="W142" s="379"/>
      <c r="X142" s="379"/>
      <c r="Y142" s="379"/>
      <c r="Z142" s="379"/>
      <c r="AA142" s="379"/>
      <c r="AB142" s="379"/>
      <c r="AC142" s="379"/>
      <c r="AD142" s="379"/>
    </row>
    <row r="143" spans="1:30" x14ac:dyDescent="0.2">
      <c r="A143" s="376"/>
      <c r="B143" s="376">
        <f t="shared" si="8"/>
        <v>125</v>
      </c>
      <c r="C143" s="379"/>
      <c r="D143" s="379"/>
      <c r="E143" s="379"/>
      <c r="F143" s="379"/>
      <c r="G143" s="379"/>
      <c r="H143" s="379"/>
      <c r="I143" s="379"/>
      <c r="J143" s="379"/>
      <c r="K143" s="379"/>
      <c r="L143" s="379"/>
      <c r="M143" s="379"/>
      <c r="N143" s="379" t="str">
        <f t="shared" si="15"/>
        <v/>
      </c>
      <c r="O143" s="442" t="str">
        <f t="shared" si="14"/>
        <v/>
      </c>
      <c r="P143" s="379"/>
      <c r="Q143" s="379"/>
      <c r="R143" s="379"/>
      <c r="S143" s="379"/>
      <c r="T143" s="379"/>
      <c r="U143" s="379"/>
      <c r="V143" s="379"/>
      <c r="W143" s="379"/>
      <c r="X143" s="379"/>
      <c r="Y143" s="379"/>
      <c r="Z143" s="379"/>
      <c r="AA143" s="379"/>
      <c r="AB143" s="379"/>
      <c r="AC143" s="379"/>
      <c r="AD143" s="379"/>
    </row>
    <row r="144" spans="1:30" x14ac:dyDescent="0.2">
      <c r="A144" s="376"/>
      <c r="B144" s="376">
        <f t="shared" si="8"/>
        <v>126</v>
      </c>
      <c r="C144" s="379"/>
      <c r="D144" s="379"/>
      <c r="E144" s="379"/>
      <c r="F144" s="379"/>
      <c r="G144" s="379"/>
      <c r="H144" s="379"/>
      <c r="I144" s="379"/>
      <c r="J144" s="379"/>
      <c r="K144" s="379"/>
      <c r="L144" s="379"/>
      <c r="M144" s="379"/>
      <c r="N144" s="379" t="str">
        <f t="shared" si="15"/>
        <v/>
      </c>
      <c r="O144" s="442" t="str">
        <f t="shared" si="14"/>
        <v/>
      </c>
      <c r="P144" s="379"/>
      <c r="Q144" s="379"/>
      <c r="R144" s="379"/>
      <c r="S144" s="379"/>
      <c r="T144" s="379"/>
      <c r="U144" s="379"/>
      <c r="V144" s="379"/>
      <c r="W144" s="379"/>
      <c r="X144" s="379"/>
      <c r="Y144" s="379"/>
      <c r="Z144" s="379"/>
      <c r="AA144" s="379"/>
      <c r="AB144" s="379"/>
      <c r="AC144" s="379"/>
      <c r="AD144" s="379"/>
    </row>
    <row r="145" spans="1:30" x14ac:dyDescent="0.2">
      <c r="A145" s="376"/>
      <c r="B145" s="376">
        <f t="shared" si="8"/>
        <v>127</v>
      </c>
      <c r="C145" s="379"/>
      <c r="D145" s="379"/>
      <c r="E145" s="379"/>
      <c r="F145" s="379"/>
      <c r="G145" s="379"/>
      <c r="H145" s="379"/>
      <c r="I145" s="379"/>
      <c r="J145" s="379"/>
      <c r="K145" s="379"/>
      <c r="L145" s="379"/>
      <c r="M145" s="379"/>
      <c r="N145" s="379" t="str">
        <f t="shared" si="15"/>
        <v/>
      </c>
      <c r="O145" s="442" t="str">
        <f t="shared" si="14"/>
        <v/>
      </c>
      <c r="P145" s="379"/>
      <c r="Q145" s="379"/>
      <c r="R145" s="379"/>
      <c r="S145" s="379"/>
      <c r="T145" s="379"/>
      <c r="U145" s="379"/>
      <c r="V145" s="379"/>
      <c r="W145" s="379"/>
      <c r="X145" s="379"/>
      <c r="Y145" s="379"/>
      <c r="Z145" s="379"/>
      <c r="AA145" s="379"/>
      <c r="AB145" s="379"/>
      <c r="AC145" s="379"/>
      <c r="AD145" s="379"/>
    </row>
    <row r="146" spans="1:30" x14ac:dyDescent="0.2">
      <c r="A146" s="376"/>
      <c r="B146" s="376">
        <f t="shared" si="8"/>
        <v>128</v>
      </c>
      <c r="C146" s="379"/>
      <c r="D146" s="379"/>
      <c r="E146" s="379"/>
      <c r="F146" s="379"/>
      <c r="G146" s="379"/>
      <c r="H146" s="379"/>
      <c r="I146" s="379"/>
      <c r="J146" s="379"/>
      <c r="K146" s="379"/>
      <c r="L146" s="379"/>
      <c r="M146" s="379"/>
      <c r="N146" s="379" t="str">
        <f t="shared" si="15"/>
        <v/>
      </c>
      <c r="O146" s="442" t="str">
        <f t="shared" si="14"/>
        <v/>
      </c>
      <c r="P146" s="379"/>
      <c r="Q146" s="379"/>
      <c r="R146" s="379"/>
      <c r="S146" s="379"/>
      <c r="T146" s="379"/>
      <c r="U146" s="379"/>
      <c r="V146" s="379"/>
      <c r="W146" s="379"/>
      <c r="X146" s="379"/>
      <c r="Y146" s="379"/>
      <c r="Z146" s="379"/>
      <c r="AA146" s="379"/>
      <c r="AB146" s="379"/>
      <c r="AC146" s="379"/>
      <c r="AD146" s="379"/>
    </row>
    <row r="147" spans="1:30" x14ac:dyDescent="0.2">
      <c r="A147" s="376"/>
      <c r="B147" s="376">
        <f t="shared" si="8"/>
        <v>129</v>
      </c>
      <c r="C147" s="379"/>
      <c r="D147" s="379"/>
      <c r="E147" s="379"/>
      <c r="F147" s="379"/>
      <c r="G147" s="379"/>
      <c r="H147" s="379"/>
      <c r="I147" s="379"/>
      <c r="J147" s="379"/>
      <c r="K147" s="379"/>
      <c r="L147" s="379"/>
      <c r="M147" s="379"/>
      <c r="N147" s="379" t="str">
        <f t="shared" ref="N147:N178" si="16">IF(E147="","",VLOOKUP(E147,BDD,7,FALSE))</f>
        <v/>
      </c>
      <c r="O147" s="442" t="str">
        <f t="shared" si="14"/>
        <v/>
      </c>
      <c r="P147" s="379"/>
      <c r="Q147" s="379"/>
      <c r="R147" s="379"/>
      <c r="S147" s="379"/>
      <c r="T147" s="379"/>
      <c r="U147" s="379"/>
      <c r="V147" s="379"/>
      <c r="W147" s="379"/>
      <c r="X147" s="379"/>
      <c r="Y147" s="379"/>
      <c r="Z147" s="379"/>
      <c r="AA147" s="379"/>
      <c r="AB147" s="379"/>
      <c r="AC147" s="379"/>
      <c r="AD147" s="379"/>
    </row>
    <row r="148" spans="1:30" x14ac:dyDescent="0.2">
      <c r="A148" s="376"/>
      <c r="B148" s="376">
        <f t="shared" si="8"/>
        <v>130</v>
      </c>
      <c r="C148" s="379"/>
      <c r="D148" s="379"/>
      <c r="E148" s="379"/>
      <c r="F148" s="379"/>
      <c r="G148" s="379"/>
      <c r="H148" s="379"/>
      <c r="I148" s="379"/>
      <c r="J148" s="379"/>
      <c r="K148" s="379"/>
      <c r="L148" s="379"/>
      <c r="M148" s="379"/>
      <c r="N148" s="379" t="str">
        <f t="shared" si="16"/>
        <v/>
      </c>
      <c r="O148" s="442" t="str">
        <f t="shared" ref="O148:O208" si="17">IF(E148="","","a0")</f>
        <v/>
      </c>
      <c r="P148" s="379"/>
      <c r="Q148" s="379"/>
      <c r="R148" s="379"/>
      <c r="S148" s="379"/>
      <c r="T148" s="379"/>
      <c r="U148" s="379"/>
      <c r="V148" s="379"/>
      <c r="W148" s="379"/>
      <c r="X148" s="379"/>
      <c r="Y148" s="379"/>
      <c r="Z148" s="379"/>
      <c r="AA148" s="379"/>
      <c r="AB148" s="379"/>
      <c r="AC148" s="379"/>
      <c r="AD148" s="379"/>
    </row>
    <row r="149" spans="1:30" x14ac:dyDescent="0.2">
      <c r="A149" s="376"/>
      <c r="B149" s="376">
        <f t="shared" ref="B149:B208" si="18">+B148+1</f>
        <v>131</v>
      </c>
      <c r="C149" s="379"/>
      <c r="D149" s="439"/>
      <c r="E149" s="379"/>
      <c r="F149" s="442"/>
      <c r="G149" s="442"/>
      <c r="H149" s="379"/>
      <c r="I149" s="379"/>
      <c r="J149" s="436"/>
      <c r="K149" s="379"/>
      <c r="L149" s="436"/>
      <c r="M149" s="379"/>
      <c r="N149" s="379" t="str">
        <f t="shared" si="16"/>
        <v/>
      </c>
      <c r="O149" s="442" t="str">
        <f t="shared" si="17"/>
        <v/>
      </c>
      <c r="P149" s="379"/>
      <c r="Q149" s="379"/>
      <c r="R149" s="379"/>
      <c r="S149" s="379"/>
      <c r="T149" s="379"/>
      <c r="U149" s="379"/>
      <c r="V149" s="379"/>
      <c r="W149" s="379"/>
      <c r="X149" s="379"/>
      <c r="Y149" s="379"/>
      <c r="Z149" s="379"/>
      <c r="AA149" s="379"/>
      <c r="AB149" s="379"/>
      <c r="AC149" s="379"/>
      <c r="AD149" s="379"/>
    </row>
    <row r="150" spans="1:30" x14ac:dyDescent="0.2">
      <c r="A150" s="376"/>
      <c r="B150" s="376">
        <f t="shared" si="18"/>
        <v>132</v>
      </c>
      <c r="C150" s="379"/>
      <c r="D150" s="439"/>
      <c r="E150" s="379"/>
      <c r="F150" s="442"/>
      <c r="G150" s="442"/>
      <c r="H150" s="379"/>
      <c r="I150" s="379"/>
      <c r="J150" s="436"/>
      <c r="K150" s="379"/>
      <c r="L150" s="436"/>
      <c r="M150" s="379"/>
      <c r="N150" s="379" t="str">
        <f t="shared" si="16"/>
        <v/>
      </c>
      <c r="O150" s="442" t="str">
        <f t="shared" si="17"/>
        <v/>
      </c>
      <c r="P150" s="379"/>
      <c r="Q150" s="379"/>
      <c r="R150" s="379"/>
      <c r="S150" s="379"/>
      <c r="T150" s="379"/>
      <c r="U150" s="379"/>
      <c r="V150" s="379"/>
      <c r="W150" s="379"/>
      <c r="X150" s="379"/>
      <c r="Y150" s="379"/>
      <c r="Z150" s="379"/>
      <c r="AA150" s="379"/>
      <c r="AB150" s="379"/>
      <c r="AC150" s="379"/>
      <c r="AD150" s="379"/>
    </row>
    <row r="151" spans="1:30" x14ac:dyDescent="0.2">
      <c r="A151" s="376"/>
      <c r="B151" s="376">
        <f t="shared" si="18"/>
        <v>133</v>
      </c>
      <c r="C151" s="379"/>
      <c r="D151" s="439"/>
      <c r="E151" s="379"/>
      <c r="F151" s="442"/>
      <c r="G151" s="442"/>
      <c r="H151" s="379"/>
      <c r="I151" s="379"/>
      <c r="J151" s="436"/>
      <c r="K151" s="379"/>
      <c r="L151" s="436"/>
      <c r="M151" s="379"/>
      <c r="N151" s="379" t="str">
        <f t="shared" si="16"/>
        <v/>
      </c>
      <c r="O151" s="442" t="str">
        <f t="shared" si="17"/>
        <v/>
      </c>
      <c r="P151" s="379"/>
      <c r="Q151" s="379"/>
      <c r="R151" s="379"/>
      <c r="S151" s="379"/>
      <c r="T151" s="379"/>
      <c r="U151" s="379"/>
      <c r="V151" s="379"/>
      <c r="W151" s="379"/>
      <c r="X151" s="379"/>
      <c r="Y151" s="379"/>
      <c r="Z151" s="379"/>
      <c r="AA151" s="379"/>
      <c r="AB151" s="379"/>
      <c r="AC151" s="379"/>
      <c r="AD151" s="379"/>
    </row>
    <row r="152" spans="1:30" x14ac:dyDescent="0.2">
      <c r="A152" s="376"/>
      <c r="B152" s="376">
        <f t="shared" si="18"/>
        <v>134</v>
      </c>
      <c r="C152" s="379"/>
      <c r="D152" s="439"/>
      <c r="E152" s="379"/>
      <c r="F152" s="442"/>
      <c r="G152" s="442"/>
      <c r="H152" s="379"/>
      <c r="I152" s="379"/>
      <c r="J152" s="436"/>
      <c r="K152" s="379"/>
      <c r="L152" s="436"/>
      <c r="M152" s="379"/>
      <c r="N152" s="379" t="str">
        <f t="shared" si="16"/>
        <v/>
      </c>
      <c r="O152" s="442" t="str">
        <f t="shared" si="17"/>
        <v/>
      </c>
      <c r="P152" s="379"/>
      <c r="Q152" s="379"/>
      <c r="R152" s="379"/>
      <c r="S152" s="379"/>
      <c r="T152" s="379"/>
      <c r="U152" s="379"/>
      <c r="V152" s="379"/>
      <c r="W152" s="379"/>
      <c r="X152" s="379"/>
      <c r="Y152" s="379"/>
      <c r="Z152" s="379"/>
      <c r="AA152" s="379"/>
      <c r="AB152" s="379"/>
      <c r="AC152" s="379"/>
      <c r="AD152" s="379"/>
    </row>
    <row r="153" spans="1:30" x14ac:dyDescent="0.2">
      <c r="A153" s="376"/>
      <c r="B153" s="376">
        <f t="shared" si="18"/>
        <v>135</v>
      </c>
      <c r="C153" s="379"/>
      <c r="D153" s="439"/>
      <c r="E153" s="379"/>
      <c r="F153" s="442"/>
      <c r="G153" s="442"/>
      <c r="H153" s="379"/>
      <c r="I153" s="379"/>
      <c r="J153" s="436"/>
      <c r="K153" s="379"/>
      <c r="L153" s="436"/>
      <c r="M153" s="379"/>
      <c r="N153" s="379" t="str">
        <f t="shared" si="16"/>
        <v/>
      </c>
      <c r="O153" s="442" t="str">
        <f t="shared" si="17"/>
        <v/>
      </c>
      <c r="P153" s="379"/>
      <c r="Q153" s="379"/>
      <c r="R153" s="379"/>
      <c r="S153" s="379"/>
      <c r="T153" s="379"/>
      <c r="U153" s="379"/>
      <c r="V153" s="379"/>
      <c r="W153" s="379"/>
      <c r="X153" s="379"/>
      <c r="Y153" s="379"/>
      <c r="Z153" s="379"/>
      <c r="AA153" s="379"/>
      <c r="AB153" s="379"/>
      <c r="AC153" s="379"/>
      <c r="AD153" s="379"/>
    </row>
    <row r="154" spans="1:30" x14ac:dyDescent="0.2">
      <c r="A154" s="376"/>
      <c r="B154" s="376">
        <f t="shared" si="18"/>
        <v>136</v>
      </c>
      <c r="C154" s="379"/>
      <c r="D154" s="439"/>
      <c r="E154" s="379"/>
      <c r="F154" s="442"/>
      <c r="G154" s="442"/>
      <c r="H154" s="379"/>
      <c r="I154" s="379"/>
      <c r="J154" s="436"/>
      <c r="K154" s="379"/>
      <c r="L154" s="436"/>
      <c r="M154" s="379"/>
      <c r="N154" s="379" t="str">
        <f t="shared" si="16"/>
        <v/>
      </c>
      <c r="O154" s="442" t="str">
        <f t="shared" si="17"/>
        <v/>
      </c>
      <c r="P154" s="379"/>
      <c r="Q154" s="379"/>
      <c r="R154" s="379"/>
      <c r="S154" s="379"/>
      <c r="T154" s="379"/>
      <c r="U154" s="379"/>
      <c r="V154" s="379"/>
      <c r="W154" s="379"/>
      <c r="X154" s="379"/>
      <c r="Y154" s="379"/>
      <c r="Z154" s="379"/>
      <c r="AA154" s="379"/>
      <c r="AB154" s="379"/>
      <c r="AC154" s="379"/>
      <c r="AD154" s="379"/>
    </row>
    <row r="155" spans="1:30" x14ac:dyDescent="0.2">
      <c r="A155" s="376"/>
      <c r="B155" s="376">
        <f t="shared" si="18"/>
        <v>137</v>
      </c>
      <c r="C155" s="379"/>
      <c r="D155" s="439"/>
      <c r="E155" s="379"/>
      <c r="F155" s="442"/>
      <c r="G155" s="442"/>
      <c r="H155" s="379"/>
      <c r="I155" s="379"/>
      <c r="J155" s="436"/>
      <c r="K155" s="379"/>
      <c r="L155" s="436"/>
      <c r="M155" s="379"/>
      <c r="N155" s="379" t="str">
        <f t="shared" si="16"/>
        <v/>
      </c>
      <c r="O155" s="442" t="str">
        <f t="shared" si="17"/>
        <v/>
      </c>
      <c r="P155" s="379"/>
      <c r="Q155" s="379"/>
      <c r="R155" s="379"/>
      <c r="S155" s="379"/>
      <c r="T155" s="379"/>
      <c r="U155" s="379"/>
      <c r="V155" s="379"/>
      <c r="W155" s="379"/>
      <c r="X155" s="379"/>
      <c r="Y155" s="379"/>
      <c r="Z155" s="379"/>
      <c r="AA155" s="379"/>
      <c r="AB155" s="379"/>
      <c r="AC155" s="379"/>
      <c r="AD155" s="379"/>
    </row>
    <row r="156" spans="1:30" x14ac:dyDescent="0.2">
      <c r="A156" s="376"/>
      <c r="B156" s="376">
        <f t="shared" si="18"/>
        <v>138</v>
      </c>
      <c r="C156" s="379"/>
      <c r="D156" s="439"/>
      <c r="E156" s="379"/>
      <c r="F156" s="442"/>
      <c r="G156" s="442"/>
      <c r="H156" s="379"/>
      <c r="I156" s="379"/>
      <c r="J156" s="436"/>
      <c r="K156" s="379"/>
      <c r="L156" s="436"/>
      <c r="M156" s="379"/>
      <c r="N156" s="379" t="str">
        <f t="shared" si="16"/>
        <v/>
      </c>
      <c r="O156" s="442" t="str">
        <f t="shared" si="17"/>
        <v/>
      </c>
      <c r="P156" s="379"/>
      <c r="Q156" s="379"/>
      <c r="R156" s="379"/>
      <c r="S156" s="379"/>
      <c r="T156" s="379"/>
      <c r="U156" s="379"/>
      <c r="V156" s="379"/>
      <c r="W156" s="379"/>
      <c r="X156" s="379"/>
      <c r="Y156" s="379"/>
      <c r="Z156" s="379"/>
      <c r="AA156" s="379"/>
      <c r="AB156" s="379"/>
      <c r="AC156" s="379"/>
      <c r="AD156" s="379"/>
    </row>
    <row r="157" spans="1:30" x14ac:dyDescent="0.2">
      <c r="A157" s="376"/>
      <c r="B157" s="376">
        <f t="shared" si="18"/>
        <v>139</v>
      </c>
      <c r="C157" s="379"/>
      <c r="D157" s="439"/>
      <c r="E157" s="379"/>
      <c r="F157" s="442"/>
      <c r="G157" s="442"/>
      <c r="H157" s="379"/>
      <c r="I157" s="379"/>
      <c r="J157" s="436"/>
      <c r="K157" s="379"/>
      <c r="L157" s="436"/>
      <c r="M157" s="379"/>
      <c r="N157" s="379" t="str">
        <f t="shared" si="16"/>
        <v/>
      </c>
      <c r="O157" s="442" t="str">
        <f t="shared" si="17"/>
        <v/>
      </c>
      <c r="P157" s="379"/>
      <c r="Q157" s="379"/>
      <c r="R157" s="379"/>
      <c r="S157" s="379"/>
      <c r="T157" s="379"/>
      <c r="U157" s="379"/>
      <c r="V157" s="379"/>
      <c r="W157" s="379"/>
      <c r="X157" s="379"/>
      <c r="Y157" s="379"/>
      <c r="Z157" s="379"/>
      <c r="AA157" s="379"/>
      <c r="AB157" s="379"/>
      <c r="AC157" s="379"/>
      <c r="AD157" s="379"/>
    </row>
    <row r="158" spans="1:30" x14ac:dyDescent="0.2">
      <c r="A158" s="376"/>
      <c r="B158" s="376">
        <f t="shared" si="18"/>
        <v>140</v>
      </c>
      <c r="C158" s="379"/>
      <c r="D158" s="439"/>
      <c r="E158" s="379"/>
      <c r="F158" s="442"/>
      <c r="G158" s="442"/>
      <c r="H158" s="379"/>
      <c r="I158" s="379"/>
      <c r="J158" s="436"/>
      <c r="K158" s="379"/>
      <c r="L158" s="436"/>
      <c r="M158" s="379"/>
      <c r="N158" s="379" t="str">
        <f t="shared" si="16"/>
        <v/>
      </c>
      <c r="O158" s="442" t="str">
        <f t="shared" si="17"/>
        <v/>
      </c>
      <c r="P158" s="379"/>
      <c r="Q158" s="379"/>
      <c r="R158" s="379"/>
      <c r="S158" s="379"/>
      <c r="T158" s="379"/>
      <c r="U158" s="379"/>
      <c r="V158" s="379"/>
      <c r="W158" s="379"/>
      <c r="X158" s="379"/>
      <c r="Y158" s="379"/>
      <c r="Z158" s="379"/>
      <c r="AA158" s="379"/>
      <c r="AB158" s="379"/>
      <c r="AC158" s="379"/>
      <c r="AD158" s="379"/>
    </row>
    <row r="159" spans="1:30" x14ac:dyDescent="0.2">
      <c r="A159" s="376"/>
      <c r="B159" s="376">
        <f t="shared" si="18"/>
        <v>141</v>
      </c>
      <c r="C159" s="379"/>
      <c r="D159" s="439"/>
      <c r="E159" s="379"/>
      <c r="F159" s="442"/>
      <c r="G159" s="442"/>
      <c r="H159" s="379"/>
      <c r="I159" s="379"/>
      <c r="J159" s="436"/>
      <c r="K159" s="379"/>
      <c r="L159" s="436"/>
      <c r="M159" s="379"/>
      <c r="N159" s="379" t="str">
        <f t="shared" si="16"/>
        <v/>
      </c>
      <c r="O159" s="442" t="str">
        <f t="shared" si="17"/>
        <v/>
      </c>
      <c r="P159" s="379"/>
      <c r="Q159" s="379"/>
      <c r="R159" s="379"/>
      <c r="S159" s="379"/>
      <c r="T159" s="379"/>
      <c r="U159" s="379"/>
      <c r="V159" s="379"/>
      <c r="W159" s="379"/>
      <c r="X159" s="379"/>
      <c r="Y159" s="379"/>
      <c r="Z159" s="379"/>
      <c r="AA159" s="379"/>
      <c r="AB159" s="379"/>
      <c r="AC159" s="379"/>
      <c r="AD159" s="379"/>
    </row>
    <row r="160" spans="1:30" x14ac:dyDescent="0.2">
      <c r="A160" s="376"/>
      <c r="B160" s="376">
        <f t="shared" si="18"/>
        <v>142</v>
      </c>
      <c r="C160" s="379"/>
      <c r="D160" s="439"/>
      <c r="E160" s="379"/>
      <c r="F160" s="442"/>
      <c r="G160" s="442"/>
      <c r="H160" s="379"/>
      <c r="I160" s="379"/>
      <c r="J160" s="436"/>
      <c r="K160" s="379"/>
      <c r="L160" s="436"/>
      <c r="M160" s="379"/>
      <c r="N160" s="379" t="str">
        <f t="shared" si="16"/>
        <v/>
      </c>
      <c r="O160" s="442" t="str">
        <f t="shared" si="17"/>
        <v/>
      </c>
      <c r="P160" s="379"/>
      <c r="Q160" s="379"/>
      <c r="R160" s="379"/>
      <c r="S160" s="379"/>
      <c r="T160" s="379"/>
      <c r="U160" s="379"/>
      <c r="V160" s="379"/>
      <c r="W160" s="379"/>
      <c r="X160" s="379"/>
      <c r="Y160" s="379"/>
      <c r="Z160" s="379"/>
      <c r="AA160" s="379"/>
      <c r="AB160" s="379"/>
      <c r="AC160" s="379"/>
      <c r="AD160" s="379"/>
    </row>
    <row r="161" spans="1:30" x14ac:dyDescent="0.2">
      <c r="A161" s="376"/>
      <c r="B161" s="376">
        <f t="shared" si="18"/>
        <v>143</v>
      </c>
      <c r="C161" s="379"/>
      <c r="D161" s="439"/>
      <c r="E161" s="379"/>
      <c r="F161" s="442"/>
      <c r="G161" s="442"/>
      <c r="H161" s="379"/>
      <c r="I161" s="379"/>
      <c r="J161" s="436"/>
      <c r="K161" s="379"/>
      <c r="L161" s="436"/>
      <c r="M161" s="379"/>
      <c r="N161" s="379" t="str">
        <f t="shared" si="16"/>
        <v/>
      </c>
      <c r="O161" s="442" t="str">
        <f t="shared" si="17"/>
        <v/>
      </c>
      <c r="P161" s="379"/>
      <c r="Q161" s="379"/>
      <c r="R161" s="379"/>
      <c r="S161" s="379"/>
      <c r="T161" s="379"/>
      <c r="U161" s="379"/>
      <c r="V161" s="379"/>
      <c r="W161" s="379"/>
      <c r="X161" s="379"/>
      <c r="Y161" s="379"/>
      <c r="Z161" s="379"/>
      <c r="AA161" s="379"/>
      <c r="AB161" s="379"/>
      <c r="AC161" s="379"/>
      <c r="AD161" s="379"/>
    </row>
    <row r="162" spans="1:30" x14ac:dyDescent="0.2">
      <c r="A162" s="376"/>
      <c r="B162" s="376">
        <f t="shared" si="18"/>
        <v>144</v>
      </c>
      <c r="C162" s="379"/>
      <c r="D162" s="439"/>
      <c r="E162" s="379"/>
      <c r="F162" s="442"/>
      <c r="G162" s="442"/>
      <c r="H162" s="379"/>
      <c r="I162" s="379"/>
      <c r="J162" s="436"/>
      <c r="K162" s="379"/>
      <c r="L162" s="436"/>
      <c r="M162" s="379"/>
      <c r="N162" s="379" t="str">
        <f t="shared" si="16"/>
        <v/>
      </c>
      <c r="O162" s="442" t="str">
        <f t="shared" si="17"/>
        <v/>
      </c>
      <c r="P162" s="379"/>
      <c r="Q162" s="379"/>
      <c r="R162" s="379"/>
      <c r="S162" s="379"/>
      <c r="T162" s="379"/>
      <c r="U162" s="379"/>
      <c r="V162" s="379"/>
      <c r="W162" s="379"/>
      <c r="X162" s="379"/>
      <c r="Y162" s="379"/>
      <c r="Z162" s="379"/>
      <c r="AA162" s="379"/>
      <c r="AB162" s="379"/>
      <c r="AC162" s="379"/>
      <c r="AD162" s="379"/>
    </row>
    <row r="163" spans="1:30" x14ac:dyDescent="0.2">
      <c r="A163" s="376"/>
      <c r="B163" s="376">
        <f t="shared" si="18"/>
        <v>145</v>
      </c>
      <c r="C163" s="379"/>
      <c r="D163" s="439"/>
      <c r="E163" s="379"/>
      <c r="F163" s="442"/>
      <c r="G163" s="442"/>
      <c r="H163" s="379"/>
      <c r="I163" s="379"/>
      <c r="J163" s="436"/>
      <c r="K163" s="379"/>
      <c r="L163" s="436"/>
      <c r="M163" s="379"/>
      <c r="N163" s="379" t="str">
        <f t="shared" si="16"/>
        <v/>
      </c>
      <c r="O163" s="442" t="str">
        <f t="shared" si="17"/>
        <v/>
      </c>
      <c r="P163" s="379"/>
      <c r="Q163" s="379"/>
      <c r="R163" s="379"/>
      <c r="S163" s="379"/>
      <c r="T163" s="379"/>
      <c r="U163" s="379"/>
      <c r="V163" s="379"/>
      <c r="W163" s="379"/>
      <c r="X163" s="379"/>
      <c r="Y163" s="379"/>
      <c r="Z163" s="379"/>
      <c r="AA163" s="379"/>
      <c r="AB163" s="379"/>
      <c r="AC163" s="379"/>
      <c r="AD163" s="379"/>
    </row>
    <row r="164" spans="1:30" x14ac:dyDescent="0.2">
      <c r="A164" s="376"/>
      <c r="B164" s="376">
        <f t="shared" si="18"/>
        <v>146</v>
      </c>
      <c r="C164" s="379"/>
      <c r="D164" s="439"/>
      <c r="E164" s="379"/>
      <c r="F164" s="442"/>
      <c r="G164" s="442"/>
      <c r="H164" s="379"/>
      <c r="I164" s="379"/>
      <c r="J164" s="436"/>
      <c r="K164" s="379"/>
      <c r="L164" s="436"/>
      <c r="M164" s="379"/>
      <c r="N164" s="379" t="str">
        <f t="shared" si="16"/>
        <v/>
      </c>
      <c r="O164" s="442" t="str">
        <f t="shared" si="17"/>
        <v/>
      </c>
      <c r="P164" s="379"/>
      <c r="Q164" s="379"/>
      <c r="R164" s="379"/>
      <c r="S164" s="379"/>
      <c r="T164" s="379"/>
      <c r="U164" s="379"/>
      <c r="V164" s="379"/>
      <c r="W164" s="379"/>
      <c r="X164" s="379"/>
      <c r="Y164" s="379"/>
      <c r="Z164" s="379"/>
      <c r="AA164" s="379"/>
      <c r="AB164" s="379"/>
      <c r="AC164" s="379"/>
      <c r="AD164" s="379"/>
    </row>
    <row r="165" spans="1:30" x14ac:dyDescent="0.2">
      <c r="A165" s="376"/>
      <c r="B165" s="376">
        <f t="shared" si="18"/>
        <v>147</v>
      </c>
      <c r="C165" s="379"/>
      <c r="D165" s="439"/>
      <c r="E165" s="379"/>
      <c r="F165" s="442"/>
      <c r="G165" s="442"/>
      <c r="H165" s="379"/>
      <c r="I165" s="379"/>
      <c r="J165" s="436"/>
      <c r="K165" s="379"/>
      <c r="L165" s="436"/>
      <c r="M165" s="379"/>
      <c r="N165" s="379" t="str">
        <f t="shared" si="16"/>
        <v/>
      </c>
      <c r="O165" s="442" t="str">
        <f t="shared" si="17"/>
        <v/>
      </c>
      <c r="P165" s="379"/>
      <c r="Q165" s="379"/>
      <c r="R165" s="379"/>
      <c r="S165" s="379"/>
      <c r="T165" s="379"/>
      <c r="U165" s="379"/>
      <c r="V165" s="379"/>
      <c r="W165" s="379"/>
      <c r="X165" s="379"/>
      <c r="Y165" s="379"/>
      <c r="Z165" s="379"/>
      <c r="AA165" s="379"/>
      <c r="AB165" s="379"/>
      <c r="AC165" s="379"/>
      <c r="AD165" s="379"/>
    </row>
    <row r="166" spans="1:30" x14ac:dyDescent="0.2">
      <c r="A166" s="376"/>
      <c r="B166" s="376">
        <f t="shared" si="18"/>
        <v>148</v>
      </c>
      <c r="C166" s="379"/>
      <c r="D166" s="439"/>
      <c r="E166" s="379"/>
      <c r="F166" s="442"/>
      <c r="G166" s="442"/>
      <c r="H166" s="379"/>
      <c r="I166" s="379"/>
      <c r="J166" s="436"/>
      <c r="K166" s="379"/>
      <c r="L166" s="436"/>
      <c r="M166" s="379"/>
      <c r="N166" s="379" t="str">
        <f t="shared" si="16"/>
        <v/>
      </c>
      <c r="O166" s="442" t="str">
        <f t="shared" si="17"/>
        <v/>
      </c>
      <c r="P166" s="379"/>
      <c r="Q166" s="379"/>
      <c r="R166" s="379"/>
      <c r="S166" s="379"/>
      <c r="T166" s="379"/>
      <c r="U166" s="379"/>
      <c r="V166" s="379"/>
      <c r="W166" s="379"/>
      <c r="X166" s="379"/>
      <c r="Y166" s="379"/>
      <c r="Z166" s="379"/>
      <c r="AA166" s="379"/>
      <c r="AB166" s="379"/>
      <c r="AC166" s="379"/>
      <c r="AD166" s="379"/>
    </row>
    <row r="167" spans="1:30" x14ac:dyDescent="0.2">
      <c r="A167" s="376"/>
      <c r="B167" s="376">
        <f t="shared" si="18"/>
        <v>149</v>
      </c>
      <c r="C167" s="379"/>
      <c r="D167" s="439"/>
      <c r="E167" s="379"/>
      <c r="F167" s="442"/>
      <c r="G167" s="442"/>
      <c r="H167" s="379"/>
      <c r="I167" s="379"/>
      <c r="J167" s="436"/>
      <c r="K167" s="379"/>
      <c r="L167" s="436"/>
      <c r="M167" s="379"/>
      <c r="N167" s="379" t="str">
        <f t="shared" si="16"/>
        <v/>
      </c>
      <c r="O167" s="442" t="str">
        <f t="shared" si="17"/>
        <v/>
      </c>
      <c r="P167" s="379"/>
      <c r="Q167" s="379"/>
      <c r="R167" s="379"/>
      <c r="S167" s="379"/>
      <c r="T167" s="379"/>
      <c r="U167" s="379"/>
      <c r="V167" s="379"/>
      <c r="W167" s="379"/>
      <c r="X167" s="379"/>
      <c r="Y167" s="379"/>
      <c r="Z167" s="379"/>
      <c r="AA167" s="379"/>
      <c r="AB167" s="379"/>
      <c r="AC167" s="379"/>
      <c r="AD167" s="379"/>
    </row>
    <row r="168" spans="1:30" x14ac:dyDescent="0.2">
      <c r="A168" s="376"/>
      <c r="B168" s="376">
        <f t="shared" si="18"/>
        <v>150</v>
      </c>
      <c r="C168" s="379"/>
      <c r="D168" s="439"/>
      <c r="E168" s="379"/>
      <c r="F168" s="442"/>
      <c r="G168" s="442"/>
      <c r="H168" s="379"/>
      <c r="I168" s="379"/>
      <c r="J168" s="436"/>
      <c r="K168" s="379"/>
      <c r="L168" s="436"/>
      <c r="M168" s="379"/>
      <c r="N168" s="379" t="str">
        <f t="shared" si="16"/>
        <v/>
      </c>
      <c r="O168" s="442" t="str">
        <f t="shared" si="17"/>
        <v/>
      </c>
      <c r="P168" s="379"/>
      <c r="Q168" s="379"/>
      <c r="R168" s="379"/>
      <c r="S168" s="379"/>
      <c r="T168" s="379"/>
      <c r="U168" s="379"/>
      <c r="V168" s="379"/>
      <c r="W168" s="379"/>
      <c r="X168" s="379"/>
      <c r="Y168" s="379"/>
      <c r="Z168" s="379"/>
      <c r="AA168" s="379"/>
      <c r="AB168" s="379"/>
      <c r="AC168" s="379"/>
      <c r="AD168" s="379"/>
    </row>
    <row r="169" spans="1:30" x14ac:dyDescent="0.2">
      <c r="A169" s="376"/>
      <c r="B169" s="376">
        <f t="shared" si="18"/>
        <v>151</v>
      </c>
      <c r="C169" s="379"/>
      <c r="D169" s="439"/>
      <c r="E169" s="379"/>
      <c r="F169" s="442"/>
      <c r="G169" s="442"/>
      <c r="H169" s="379"/>
      <c r="I169" s="379"/>
      <c r="J169" s="436"/>
      <c r="K169" s="379"/>
      <c r="L169" s="436"/>
      <c r="M169" s="379"/>
      <c r="N169" s="379" t="str">
        <f t="shared" si="16"/>
        <v/>
      </c>
      <c r="O169" s="442" t="str">
        <f t="shared" si="17"/>
        <v/>
      </c>
      <c r="P169" s="379"/>
      <c r="Q169" s="379"/>
      <c r="R169" s="379"/>
      <c r="S169" s="379"/>
      <c r="T169" s="379"/>
      <c r="U169" s="379"/>
      <c r="V169" s="379"/>
      <c r="W169" s="379"/>
      <c r="X169" s="379"/>
      <c r="Y169" s="379"/>
      <c r="Z169" s="379"/>
      <c r="AA169" s="379"/>
      <c r="AB169" s="379"/>
      <c r="AC169" s="379"/>
      <c r="AD169" s="379"/>
    </row>
    <row r="170" spans="1:30" x14ac:dyDescent="0.2">
      <c r="A170" s="376"/>
      <c r="B170" s="376">
        <f t="shared" si="18"/>
        <v>152</v>
      </c>
      <c r="C170" s="379"/>
      <c r="D170" s="439"/>
      <c r="E170" s="379"/>
      <c r="F170" s="442"/>
      <c r="G170" s="442"/>
      <c r="H170" s="379"/>
      <c r="I170" s="379"/>
      <c r="J170" s="436"/>
      <c r="K170" s="379"/>
      <c r="L170" s="436"/>
      <c r="M170" s="379"/>
      <c r="N170" s="379" t="str">
        <f t="shared" si="16"/>
        <v/>
      </c>
      <c r="O170" s="442" t="str">
        <f t="shared" si="17"/>
        <v/>
      </c>
      <c r="P170" s="379"/>
      <c r="Q170" s="379"/>
      <c r="R170" s="379"/>
      <c r="S170" s="379"/>
      <c r="T170" s="379"/>
      <c r="U170" s="379"/>
      <c r="V170" s="379"/>
      <c r="W170" s="379"/>
      <c r="X170" s="379"/>
      <c r="Y170" s="379"/>
      <c r="Z170" s="379"/>
      <c r="AA170" s="379"/>
      <c r="AB170" s="379"/>
      <c r="AC170" s="379"/>
      <c r="AD170" s="379"/>
    </row>
    <row r="171" spans="1:30" x14ac:dyDescent="0.2">
      <c r="A171" s="376"/>
      <c r="B171" s="376">
        <f t="shared" si="18"/>
        <v>153</v>
      </c>
      <c r="C171" s="379"/>
      <c r="D171" s="439"/>
      <c r="E171" s="379"/>
      <c r="F171" s="442"/>
      <c r="G171" s="442"/>
      <c r="H171" s="379"/>
      <c r="I171" s="379"/>
      <c r="J171" s="436"/>
      <c r="K171" s="379"/>
      <c r="L171" s="436"/>
      <c r="M171" s="379"/>
      <c r="N171" s="379" t="str">
        <f t="shared" si="16"/>
        <v/>
      </c>
      <c r="O171" s="442" t="str">
        <f t="shared" si="17"/>
        <v/>
      </c>
      <c r="P171" s="379"/>
      <c r="Q171" s="379"/>
      <c r="R171" s="379"/>
      <c r="S171" s="379"/>
      <c r="T171" s="379"/>
      <c r="U171" s="379"/>
      <c r="V171" s="379"/>
      <c r="W171" s="379"/>
      <c r="X171" s="379"/>
      <c r="Y171" s="379"/>
      <c r="Z171" s="379"/>
      <c r="AA171" s="379"/>
      <c r="AB171" s="379"/>
      <c r="AC171" s="379"/>
      <c r="AD171" s="379"/>
    </row>
    <row r="172" spans="1:30" x14ac:dyDescent="0.2">
      <c r="A172" s="376"/>
      <c r="B172" s="376">
        <f t="shared" si="18"/>
        <v>154</v>
      </c>
      <c r="C172" s="379"/>
      <c r="D172" s="439"/>
      <c r="E172" s="379"/>
      <c r="F172" s="442"/>
      <c r="G172" s="442"/>
      <c r="H172" s="379"/>
      <c r="I172" s="379"/>
      <c r="J172" s="436"/>
      <c r="K172" s="379"/>
      <c r="L172" s="436"/>
      <c r="M172" s="379"/>
      <c r="N172" s="379" t="str">
        <f t="shared" si="16"/>
        <v/>
      </c>
      <c r="O172" s="442" t="str">
        <f t="shared" si="17"/>
        <v/>
      </c>
      <c r="P172" s="379"/>
      <c r="Q172" s="379"/>
      <c r="R172" s="379"/>
      <c r="S172" s="379"/>
      <c r="T172" s="379"/>
      <c r="U172" s="379"/>
      <c r="V172" s="379"/>
      <c r="W172" s="379"/>
      <c r="X172" s="379"/>
      <c r="Y172" s="379"/>
      <c r="Z172" s="379"/>
      <c r="AA172" s="379"/>
      <c r="AB172" s="379"/>
      <c r="AC172" s="379"/>
      <c r="AD172" s="379"/>
    </row>
    <row r="173" spans="1:30" x14ac:dyDescent="0.2">
      <c r="A173" s="376"/>
      <c r="B173" s="376">
        <f t="shared" si="18"/>
        <v>155</v>
      </c>
      <c r="C173" s="379"/>
      <c r="D173" s="439"/>
      <c r="E173" s="379"/>
      <c r="F173" s="442"/>
      <c r="G173" s="442"/>
      <c r="H173" s="379"/>
      <c r="I173" s="379"/>
      <c r="J173" s="436"/>
      <c r="K173" s="379"/>
      <c r="L173" s="436"/>
      <c r="M173" s="379"/>
      <c r="N173" s="379" t="str">
        <f t="shared" si="16"/>
        <v/>
      </c>
      <c r="O173" s="442" t="str">
        <f t="shared" si="17"/>
        <v/>
      </c>
      <c r="P173" s="379"/>
      <c r="Q173" s="379"/>
      <c r="R173" s="379"/>
      <c r="S173" s="379"/>
      <c r="T173" s="379"/>
      <c r="U173" s="379"/>
      <c r="V173" s="379"/>
      <c r="W173" s="379"/>
      <c r="X173" s="379"/>
      <c r="Y173" s="379"/>
      <c r="Z173" s="379"/>
      <c r="AA173" s="379"/>
      <c r="AB173" s="379"/>
      <c r="AC173" s="379"/>
      <c r="AD173" s="379"/>
    </row>
    <row r="174" spans="1:30" x14ac:dyDescent="0.2">
      <c r="A174" s="376"/>
      <c r="B174" s="376">
        <f t="shared" si="18"/>
        <v>156</v>
      </c>
      <c r="C174" s="379"/>
      <c r="D174" s="439"/>
      <c r="E174" s="379"/>
      <c r="F174" s="442"/>
      <c r="G174" s="442"/>
      <c r="H174" s="379"/>
      <c r="I174" s="379"/>
      <c r="J174" s="436"/>
      <c r="K174" s="379"/>
      <c r="L174" s="436"/>
      <c r="M174" s="379"/>
      <c r="N174" s="379" t="str">
        <f t="shared" si="16"/>
        <v/>
      </c>
      <c r="O174" s="442" t="str">
        <f t="shared" si="17"/>
        <v/>
      </c>
      <c r="P174" s="379"/>
      <c r="Q174" s="379"/>
      <c r="R174" s="379"/>
      <c r="S174" s="379"/>
      <c r="T174" s="379"/>
      <c r="U174" s="379"/>
      <c r="V174" s="379"/>
      <c r="W174" s="379"/>
      <c r="X174" s="379"/>
      <c r="Y174" s="379"/>
      <c r="Z174" s="379"/>
      <c r="AA174" s="379"/>
      <c r="AB174" s="379"/>
      <c r="AC174" s="379"/>
      <c r="AD174" s="379"/>
    </row>
    <row r="175" spans="1:30" x14ac:dyDescent="0.2">
      <c r="A175" s="376"/>
      <c r="B175" s="376">
        <f t="shared" si="18"/>
        <v>157</v>
      </c>
      <c r="C175" s="379"/>
      <c r="D175" s="439"/>
      <c r="E175" s="379"/>
      <c r="F175" s="442"/>
      <c r="G175" s="442"/>
      <c r="H175" s="379"/>
      <c r="I175" s="379"/>
      <c r="J175" s="436"/>
      <c r="K175" s="379"/>
      <c r="L175" s="436"/>
      <c r="M175" s="379"/>
      <c r="N175" s="379" t="str">
        <f t="shared" si="16"/>
        <v/>
      </c>
      <c r="O175" s="442" t="str">
        <f t="shared" si="17"/>
        <v/>
      </c>
      <c r="P175" s="379"/>
      <c r="Q175" s="379"/>
      <c r="R175" s="379"/>
      <c r="S175" s="379"/>
      <c r="T175" s="379"/>
      <c r="U175" s="379"/>
      <c r="V175" s="379"/>
      <c r="W175" s="379"/>
      <c r="X175" s="379"/>
      <c r="Y175" s="379"/>
      <c r="Z175" s="379"/>
      <c r="AA175" s="379"/>
      <c r="AB175" s="379"/>
      <c r="AC175" s="379"/>
      <c r="AD175" s="379"/>
    </row>
    <row r="176" spans="1:30" x14ac:dyDescent="0.2">
      <c r="A176" s="376"/>
      <c r="B176" s="376">
        <f t="shared" si="18"/>
        <v>158</v>
      </c>
      <c r="C176" s="379"/>
      <c r="D176" s="439"/>
      <c r="E176" s="379"/>
      <c r="F176" s="442"/>
      <c r="G176" s="442"/>
      <c r="H176" s="379"/>
      <c r="I176" s="379"/>
      <c r="J176" s="436"/>
      <c r="K176" s="379"/>
      <c r="L176" s="436"/>
      <c r="M176" s="379"/>
      <c r="N176" s="379" t="str">
        <f t="shared" si="16"/>
        <v/>
      </c>
      <c r="O176" s="442" t="str">
        <f t="shared" si="17"/>
        <v/>
      </c>
      <c r="P176" s="379"/>
      <c r="Q176" s="379"/>
      <c r="R176" s="379"/>
      <c r="S176" s="379"/>
      <c r="T176" s="379"/>
      <c r="U176" s="379"/>
      <c r="V176" s="379"/>
      <c r="W176" s="379"/>
      <c r="X176" s="379"/>
      <c r="Y176" s="379"/>
      <c r="Z176" s="379"/>
      <c r="AA176" s="379"/>
      <c r="AB176" s="379"/>
      <c r="AC176" s="379"/>
      <c r="AD176" s="379"/>
    </row>
    <row r="177" spans="1:30" x14ac:dyDescent="0.2">
      <c r="A177" s="376"/>
      <c r="B177" s="376">
        <f t="shared" si="18"/>
        <v>159</v>
      </c>
      <c r="C177" s="379"/>
      <c r="D177" s="439"/>
      <c r="E177" s="379"/>
      <c r="F177" s="442"/>
      <c r="G177" s="442"/>
      <c r="H177" s="379"/>
      <c r="I177" s="379"/>
      <c r="J177" s="436"/>
      <c r="K177" s="379"/>
      <c r="L177" s="436"/>
      <c r="M177" s="379"/>
      <c r="N177" s="379" t="str">
        <f t="shared" si="16"/>
        <v/>
      </c>
      <c r="O177" s="442" t="str">
        <f t="shared" si="17"/>
        <v/>
      </c>
      <c r="P177" s="379"/>
      <c r="Q177" s="379"/>
      <c r="R177" s="379"/>
      <c r="S177" s="379"/>
      <c r="T177" s="379"/>
      <c r="U177" s="379"/>
      <c r="V177" s="379"/>
      <c r="W177" s="379"/>
      <c r="X177" s="379"/>
      <c r="Y177" s="379"/>
      <c r="Z177" s="379"/>
      <c r="AA177" s="379"/>
      <c r="AB177" s="379"/>
      <c r="AC177" s="379"/>
      <c r="AD177" s="379"/>
    </row>
    <row r="178" spans="1:30" x14ac:dyDescent="0.2">
      <c r="A178" s="376"/>
      <c r="B178" s="376">
        <f t="shared" si="18"/>
        <v>160</v>
      </c>
      <c r="C178" s="379"/>
      <c r="D178" s="439"/>
      <c r="E178" s="379"/>
      <c r="F178" s="442"/>
      <c r="G178" s="442"/>
      <c r="H178" s="379"/>
      <c r="I178" s="379"/>
      <c r="J178" s="436"/>
      <c r="K178" s="379"/>
      <c r="L178" s="436"/>
      <c r="M178" s="379"/>
      <c r="N178" s="379" t="str">
        <f t="shared" si="16"/>
        <v/>
      </c>
      <c r="O178" s="442" t="str">
        <f t="shared" si="17"/>
        <v/>
      </c>
      <c r="P178" s="379"/>
      <c r="Q178" s="379"/>
      <c r="R178" s="379"/>
      <c r="S178" s="379"/>
      <c r="T178" s="379"/>
      <c r="U178" s="379"/>
      <c r="V178" s="379"/>
      <c r="W178" s="379"/>
      <c r="X178" s="379"/>
      <c r="Y178" s="379"/>
      <c r="Z178" s="379"/>
      <c r="AA178" s="379"/>
      <c r="AB178" s="379"/>
      <c r="AC178" s="379"/>
      <c r="AD178" s="379"/>
    </row>
    <row r="179" spans="1:30" x14ac:dyDescent="0.2">
      <c r="A179" s="376"/>
      <c r="B179" s="376">
        <f t="shared" si="18"/>
        <v>161</v>
      </c>
      <c r="C179" s="379"/>
      <c r="D179" s="439"/>
      <c r="E179" s="379"/>
      <c r="F179" s="442"/>
      <c r="G179" s="442"/>
      <c r="H179" s="379"/>
      <c r="I179" s="379"/>
      <c r="J179" s="436"/>
      <c r="K179" s="379"/>
      <c r="L179" s="436"/>
      <c r="M179" s="379"/>
      <c r="N179" s="379" t="str">
        <f t="shared" ref="N179:N208" si="19">IF(E179="","",VLOOKUP(E179,BDD,7,FALSE))</f>
        <v/>
      </c>
      <c r="O179" s="442" t="str">
        <f t="shared" si="17"/>
        <v/>
      </c>
      <c r="P179" s="379"/>
      <c r="Q179" s="379"/>
      <c r="R179" s="379"/>
      <c r="S179" s="379"/>
      <c r="T179" s="379"/>
      <c r="U179" s="379"/>
      <c r="V179" s="379"/>
      <c r="W179" s="379"/>
      <c r="X179" s="379"/>
      <c r="Y179" s="379"/>
      <c r="Z179" s="379"/>
      <c r="AA179" s="379"/>
      <c r="AB179" s="379"/>
      <c r="AC179" s="379"/>
      <c r="AD179" s="379"/>
    </row>
    <row r="180" spans="1:30" x14ac:dyDescent="0.2">
      <c r="A180" s="376"/>
      <c r="B180" s="376">
        <f t="shared" si="18"/>
        <v>162</v>
      </c>
      <c r="C180" s="379"/>
      <c r="D180" s="439"/>
      <c r="E180" s="379"/>
      <c r="F180" s="442"/>
      <c r="G180" s="442"/>
      <c r="H180" s="379"/>
      <c r="I180" s="379"/>
      <c r="J180" s="436"/>
      <c r="K180" s="379"/>
      <c r="L180" s="436"/>
      <c r="M180" s="379"/>
      <c r="N180" s="379" t="str">
        <f t="shared" si="19"/>
        <v/>
      </c>
      <c r="O180" s="442" t="str">
        <f t="shared" si="17"/>
        <v/>
      </c>
      <c r="P180" s="379"/>
      <c r="Q180" s="379"/>
      <c r="R180" s="379"/>
      <c r="S180" s="379"/>
      <c r="T180" s="379"/>
      <c r="U180" s="379"/>
      <c r="V180" s="379"/>
      <c r="W180" s="379"/>
      <c r="X180" s="379"/>
      <c r="Y180" s="379"/>
      <c r="Z180" s="379"/>
      <c r="AA180" s="379"/>
      <c r="AB180" s="379"/>
      <c r="AC180" s="379"/>
      <c r="AD180" s="379"/>
    </row>
    <row r="181" spans="1:30" x14ac:dyDescent="0.2">
      <c r="A181" s="376"/>
      <c r="B181" s="376">
        <f t="shared" si="18"/>
        <v>163</v>
      </c>
      <c r="C181" s="379"/>
      <c r="D181" s="439"/>
      <c r="E181" s="379"/>
      <c r="F181" s="442"/>
      <c r="G181" s="442"/>
      <c r="H181" s="379"/>
      <c r="I181" s="379"/>
      <c r="J181" s="436"/>
      <c r="K181" s="379"/>
      <c r="L181" s="436"/>
      <c r="M181" s="379"/>
      <c r="N181" s="379" t="str">
        <f t="shared" si="19"/>
        <v/>
      </c>
      <c r="O181" s="442" t="str">
        <f t="shared" si="17"/>
        <v/>
      </c>
      <c r="P181" s="379"/>
      <c r="Q181" s="379"/>
      <c r="R181" s="379"/>
      <c r="S181" s="379"/>
      <c r="T181" s="379"/>
      <c r="U181" s="379"/>
      <c r="V181" s="379"/>
      <c r="W181" s="379"/>
      <c r="X181" s="379"/>
      <c r="Y181" s="379"/>
      <c r="Z181" s="379"/>
      <c r="AA181" s="379"/>
      <c r="AB181" s="379"/>
      <c r="AC181" s="379"/>
      <c r="AD181" s="379"/>
    </row>
    <row r="182" spans="1:30" x14ac:dyDescent="0.2">
      <c r="A182" s="376"/>
      <c r="B182" s="376">
        <f t="shared" si="18"/>
        <v>164</v>
      </c>
      <c r="C182" s="379"/>
      <c r="D182" s="439"/>
      <c r="E182" s="379"/>
      <c r="F182" s="442"/>
      <c r="G182" s="442"/>
      <c r="H182" s="379"/>
      <c r="I182" s="379"/>
      <c r="J182" s="436"/>
      <c r="K182" s="379"/>
      <c r="L182" s="436"/>
      <c r="M182" s="379"/>
      <c r="N182" s="379" t="str">
        <f t="shared" si="19"/>
        <v/>
      </c>
      <c r="O182" s="442" t="str">
        <f t="shared" si="17"/>
        <v/>
      </c>
      <c r="P182" s="379"/>
      <c r="Q182" s="379"/>
      <c r="R182" s="379"/>
      <c r="S182" s="379"/>
      <c r="T182" s="379"/>
      <c r="U182" s="379"/>
      <c r="V182" s="379"/>
      <c r="W182" s="379"/>
      <c r="X182" s="379"/>
      <c r="Y182" s="379"/>
      <c r="Z182" s="379"/>
      <c r="AA182" s="379"/>
      <c r="AB182" s="379"/>
      <c r="AC182" s="379"/>
      <c r="AD182" s="379"/>
    </row>
    <row r="183" spans="1:30" x14ac:dyDescent="0.2">
      <c r="A183" s="376"/>
      <c r="B183" s="376">
        <f t="shared" si="18"/>
        <v>165</v>
      </c>
      <c r="C183" s="379"/>
      <c r="D183" s="439"/>
      <c r="E183" s="379"/>
      <c r="F183" s="442"/>
      <c r="G183" s="442"/>
      <c r="H183" s="379"/>
      <c r="I183" s="379"/>
      <c r="J183" s="436"/>
      <c r="K183" s="379"/>
      <c r="L183" s="436"/>
      <c r="M183" s="379"/>
      <c r="N183" s="379" t="str">
        <f t="shared" si="19"/>
        <v/>
      </c>
      <c r="O183" s="442" t="str">
        <f t="shared" si="17"/>
        <v/>
      </c>
      <c r="P183" s="379"/>
      <c r="Q183" s="379"/>
      <c r="R183" s="379"/>
      <c r="S183" s="379"/>
      <c r="T183" s="379"/>
      <c r="U183" s="379"/>
      <c r="V183" s="379"/>
      <c r="W183" s="379"/>
      <c r="X183" s="379"/>
      <c r="Y183" s="379"/>
      <c r="Z183" s="379"/>
      <c r="AA183" s="379"/>
      <c r="AB183" s="379"/>
      <c r="AC183" s="379"/>
      <c r="AD183" s="379"/>
    </row>
    <row r="184" spans="1:30" x14ac:dyDescent="0.2">
      <c r="A184" s="376"/>
      <c r="B184" s="376">
        <f t="shared" si="18"/>
        <v>166</v>
      </c>
      <c r="C184" s="379"/>
      <c r="D184" s="439"/>
      <c r="E184" s="379"/>
      <c r="F184" s="442"/>
      <c r="G184" s="442"/>
      <c r="H184" s="379"/>
      <c r="I184" s="379"/>
      <c r="J184" s="436"/>
      <c r="K184" s="379"/>
      <c r="L184" s="436"/>
      <c r="M184" s="379"/>
      <c r="N184" s="379" t="str">
        <f t="shared" si="19"/>
        <v/>
      </c>
      <c r="O184" s="442" t="str">
        <f t="shared" si="17"/>
        <v/>
      </c>
      <c r="P184" s="379"/>
      <c r="Q184" s="379"/>
      <c r="R184" s="379"/>
      <c r="S184" s="379"/>
      <c r="T184" s="379"/>
      <c r="U184" s="379"/>
      <c r="V184" s="379"/>
      <c r="W184" s="379"/>
      <c r="X184" s="379"/>
      <c r="Y184" s="379"/>
      <c r="Z184" s="379"/>
      <c r="AA184" s="379"/>
      <c r="AB184" s="379"/>
      <c r="AC184" s="379"/>
      <c r="AD184" s="379"/>
    </row>
    <row r="185" spans="1:30" x14ac:dyDescent="0.2">
      <c r="A185" s="376"/>
      <c r="B185" s="376">
        <f t="shared" si="18"/>
        <v>167</v>
      </c>
      <c r="C185" s="379"/>
      <c r="D185" s="439"/>
      <c r="E185" s="379"/>
      <c r="F185" s="442"/>
      <c r="G185" s="442"/>
      <c r="H185" s="379"/>
      <c r="I185" s="379"/>
      <c r="J185" s="436"/>
      <c r="K185" s="379"/>
      <c r="L185" s="436"/>
      <c r="M185" s="379"/>
      <c r="N185" s="379" t="str">
        <f t="shared" si="19"/>
        <v/>
      </c>
      <c r="O185" s="442" t="str">
        <f t="shared" si="17"/>
        <v/>
      </c>
      <c r="P185" s="379"/>
      <c r="Q185" s="379"/>
      <c r="R185" s="379"/>
      <c r="S185" s="379"/>
      <c r="T185" s="379"/>
      <c r="U185" s="379"/>
      <c r="V185" s="379"/>
      <c r="W185" s="379"/>
      <c r="X185" s="379"/>
      <c r="Y185" s="379"/>
      <c r="Z185" s="379"/>
      <c r="AA185" s="379"/>
      <c r="AB185" s="379"/>
      <c r="AC185" s="379"/>
      <c r="AD185" s="379"/>
    </row>
    <row r="186" spans="1:30" x14ac:dyDescent="0.2">
      <c r="A186" s="376"/>
      <c r="B186" s="376">
        <f t="shared" si="18"/>
        <v>168</v>
      </c>
      <c r="C186" s="379"/>
      <c r="D186" s="439"/>
      <c r="E186" s="379"/>
      <c r="F186" s="442"/>
      <c r="G186" s="442"/>
      <c r="H186" s="379"/>
      <c r="I186" s="379"/>
      <c r="J186" s="436"/>
      <c r="K186" s="379"/>
      <c r="L186" s="436"/>
      <c r="M186" s="379"/>
      <c r="N186" s="379" t="str">
        <f t="shared" si="19"/>
        <v/>
      </c>
      <c r="O186" s="442" t="str">
        <f t="shared" si="17"/>
        <v/>
      </c>
      <c r="P186" s="379"/>
      <c r="Q186" s="379"/>
      <c r="R186" s="379"/>
      <c r="S186" s="379"/>
      <c r="T186" s="379"/>
      <c r="U186" s="379"/>
      <c r="V186" s="379"/>
      <c r="W186" s="379"/>
      <c r="X186" s="379"/>
      <c r="Y186" s="379"/>
      <c r="Z186" s="379"/>
      <c r="AA186" s="379"/>
      <c r="AB186" s="379"/>
      <c r="AC186" s="379"/>
      <c r="AD186" s="379"/>
    </row>
    <row r="187" spans="1:30" x14ac:dyDescent="0.2">
      <c r="A187" s="376"/>
      <c r="B187" s="376">
        <f t="shared" si="18"/>
        <v>169</v>
      </c>
      <c r="C187" s="379"/>
      <c r="D187" s="439"/>
      <c r="E187" s="379"/>
      <c r="F187" s="442"/>
      <c r="G187" s="442"/>
      <c r="H187" s="379"/>
      <c r="I187" s="379"/>
      <c r="J187" s="436"/>
      <c r="K187" s="379"/>
      <c r="L187" s="436"/>
      <c r="M187" s="379"/>
      <c r="N187" s="379" t="str">
        <f t="shared" si="19"/>
        <v/>
      </c>
      <c r="O187" s="442" t="str">
        <f t="shared" si="17"/>
        <v/>
      </c>
      <c r="P187" s="379"/>
      <c r="Q187" s="379"/>
      <c r="R187" s="379"/>
      <c r="S187" s="379"/>
      <c r="T187" s="379"/>
      <c r="U187" s="379"/>
      <c r="V187" s="379"/>
      <c r="W187" s="379"/>
      <c r="X187" s="379"/>
      <c r="Y187" s="379"/>
      <c r="Z187" s="379"/>
      <c r="AA187" s="379"/>
      <c r="AB187" s="379"/>
      <c r="AC187" s="379"/>
      <c r="AD187" s="379"/>
    </row>
    <row r="188" spans="1:30" x14ac:dyDescent="0.2">
      <c r="A188" s="376"/>
      <c r="B188" s="376">
        <f t="shared" si="18"/>
        <v>170</v>
      </c>
      <c r="C188" s="379"/>
      <c r="D188" s="439"/>
      <c r="E188" s="379"/>
      <c r="F188" s="442"/>
      <c r="G188" s="442"/>
      <c r="H188" s="379"/>
      <c r="I188" s="379"/>
      <c r="J188" s="436"/>
      <c r="K188" s="379"/>
      <c r="L188" s="436"/>
      <c r="M188" s="379"/>
      <c r="N188" s="379" t="str">
        <f t="shared" si="19"/>
        <v/>
      </c>
      <c r="O188" s="442" t="str">
        <f t="shared" si="17"/>
        <v/>
      </c>
      <c r="P188" s="379"/>
      <c r="Q188" s="379"/>
      <c r="R188" s="379"/>
      <c r="S188" s="379"/>
      <c r="T188" s="379"/>
      <c r="U188" s="379"/>
      <c r="V188" s="379"/>
      <c r="W188" s="379"/>
      <c r="X188" s="379"/>
      <c r="Y188" s="379"/>
      <c r="Z188" s="379"/>
      <c r="AA188" s="379"/>
      <c r="AB188" s="379"/>
      <c r="AC188" s="379"/>
      <c r="AD188" s="379"/>
    </row>
    <row r="189" spans="1:30" x14ac:dyDescent="0.2">
      <c r="A189" s="376"/>
      <c r="B189" s="376">
        <f t="shared" si="18"/>
        <v>171</v>
      </c>
      <c r="C189" s="379"/>
      <c r="D189" s="439"/>
      <c r="E189" s="379"/>
      <c r="F189" s="442"/>
      <c r="G189" s="442"/>
      <c r="H189" s="379"/>
      <c r="I189" s="379"/>
      <c r="J189" s="436"/>
      <c r="K189" s="379"/>
      <c r="L189" s="436"/>
      <c r="M189" s="379"/>
      <c r="N189" s="379" t="str">
        <f t="shared" si="19"/>
        <v/>
      </c>
      <c r="O189" s="442" t="str">
        <f t="shared" si="17"/>
        <v/>
      </c>
      <c r="P189" s="379"/>
      <c r="Q189" s="379"/>
      <c r="R189" s="379"/>
      <c r="S189" s="379"/>
      <c r="T189" s="379"/>
      <c r="U189" s="379"/>
      <c r="V189" s="379"/>
      <c r="W189" s="379"/>
      <c r="X189" s="379"/>
      <c r="Y189" s="379"/>
      <c r="Z189" s="379"/>
      <c r="AA189" s="379"/>
      <c r="AB189" s="379"/>
      <c r="AC189" s="379"/>
      <c r="AD189" s="379"/>
    </row>
    <row r="190" spans="1:30" x14ac:dyDescent="0.2">
      <c r="A190" s="376"/>
      <c r="B190" s="376">
        <f t="shared" si="18"/>
        <v>172</v>
      </c>
      <c r="C190" s="379"/>
      <c r="D190" s="439"/>
      <c r="E190" s="379"/>
      <c r="F190" s="442"/>
      <c r="G190" s="442"/>
      <c r="H190" s="379"/>
      <c r="I190" s="379"/>
      <c r="J190" s="436"/>
      <c r="K190" s="379"/>
      <c r="L190" s="436"/>
      <c r="M190" s="379"/>
      <c r="N190" s="379" t="str">
        <f t="shared" si="19"/>
        <v/>
      </c>
      <c r="O190" s="442" t="str">
        <f t="shared" si="17"/>
        <v/>
      </c>
      <c r="P190" s="379"/>
      <c r="Q190" s="379"/>
      <c r="R190" s="379"/>
      <c r="S190" s="379"/>
      <c r="T190" s="379"/>
      <c r="U190" s="379"/>
      <c r="V190" s="379"/>
      <c r="W190" s="379"/>
      <c r="X190" s="379"/>
      <c r="Y190" s="379"/>
      <c r="Z190" s="379"/>
      <c r="AA190" s="379"/>
      <c r="AB190" s="379"/>
      <c r="AC190" s="379"/>
      <c r="AD190" s="379"/>
    </row>
    <row r="191" spans="1:30" x14ac:dyDescent="0.2">
      <c r="A191" s="376"/>
      <c r="B191" s="376">
        <f t="shared" si="18"/>
        <v>173</v>
      </c>
      <c r="C191" s="379"/>
      <c r="D191" s="439"/>
      <c r="E191" s="379"/>
      <c r="F191" s="442"/>
      <c r="G191" s="442"/>
      <c r="H191" s="379"/>
      <c r="I191" s="379"/>
      <c r="J191" s="436"/>
      <c r="K191" s="379"/>
      <c r="L191" s="436"/>
      <c r="M191" s="379"/>
      <c r="N191" s="379" t="str">
        <f t="shared" si="19"/>
        <v/>
      </c>
      <c r="O191" s="442" t="str">
        <f t="shared" si="17"/>
        <v/>
      </c>
      <c r="P191" s="379"/>
      <c r="Q191" s="379"/>
      <c r="R191" s="379"/>
      <c r="S191" s="379"/>
      <c r="T191" s="379"/>
      <c r="U191" s="379"/>
      <c r="V191" s="379"/>
      <c r="W191" s="379"/>
      <c r="X191" s="379"/>
      <c r="Y191" s="379"/>
      <c r="Z191" s="379"/>
      <c r="AA191" s="379"/>
      <c r="AB191" s="379"/>
      <c r="AC191" s="379"/>
      <c r="AD191" s="379"/>
    </row>
    <row r="192" spans="1:30" x14ac:dyDescent="0.2">
      <c r="A192" s="376"/>
      <c r="B192" s="376">
        <f t="shared" si="18"/>
        <v>174</v>
      </c>
      <c r="C192" s="379"/>
      <c r="D192" s="439"/>
      <c r="E192" s="379"/>
      <c r="F192" s="442"/>
      <c r="G192" s="442"/>
      <c r="H192" s="379"/>
      <c r="I192" s="379"/>
      <c r="J192" s="436"/>
      <c r="K192" s="379"/>
      <c r="L192" s="436"/>
      <c r="M192" s="379"/>
      <c r="N192" s="379" t="str">
        <f t="shared" si="19"/>
        <v/>
      </c>
      <c r="O192" s="442" t="str">
        <f t="shared" si="17"/>
        <v/>
      </c>
      <c r="P192" s="379"/>
      <c r="Q192" s="379"/>
      <c r="R192" s="379"/>
      <c r="S192" s="379"/>
      <c r="T192" s="379"/>
      <c r="U192" s="379"/>
      <c r="V192" s="379"/>
      <c r="W192" s="379"/>
      <c r="X192" s="379"/>
      <c r="Y192" s="379"/>
      <c r="Z192" s="379"/>
      <c r="AA192" s="379"/>
      <c r="AB192" s="379"/>
      <c r="AC192" s="379"/>
      <c r="AD192" s="379"/>
    </row>
    <row r="193" spans="1:30" x14ac:dyDescent="0.2">
      <c r="A193" s="376"/>
      <c r="B193" s="376">
        <f t="shared" si="18"/>
        <v>175</v>
      </c>
      <c r="C193" s="379"/>
      <c r="D193" s="439"/>
      <c r="E193" s="379"/>
      <c r="F193" s="442"/>
      <c r="G193" s="442"/>
      <c r="H193" s="379"/>
      <c r="I193" s="379"/>
      <c r="J193" s="436"/>
      <c r="K193" s="379"/>
      <c r="L193" s="436"/>
      <c r="M193" s="379"/>
      <c r="N193" s="379" t="str">
        <f t="shared" si="19"/>
        <v/>
      </c>
      <c r="O193" s="442" t="str">
        <f t="shared" si="17"/>
        <v/>
      </c>
      <c r="P193" s="379"/>
      <c r="Q193" s="379"/>
      <c r="R193" s="379"/>
      <c r="S193" s="379"/>
      <c r="T193" s="379"/>
      <c r="U193" s="379"/>
      <c r="V193" s="379"/>
      <c r="W193" s="379"/>
      <c r="X193" s="379"/>
      <c r="Y193" s="379"/>
      <c r="Z193" s="379"/>
      <c r="AA193" s="379"/>
      <c r="AB193" s="379"/>
      <c r="AC193" s="379"/>
      <c r="AD193" s="379"/>
    </row>
    <row r="194" spans="1:30" x14ac:dyDescent="0.2">
      <c r="A194" s="376"/>
      <c r="B194" s="376">
        <f t="shared" si="18"/>
        <v>176</v>
      </c>
      <c r="C194" s="379"/>
      <c r="D194" s="439"/>
      <c r="E194" s="379"/>
      <c r="F194" s="442"/>
      <c r="G194" s="442"/>
      <c r="H194" s="379"/>
      <c r="I194" s="379"/>
      <c r="J194" s="436"/>
      <c r="K194" s="379"/>
      <c r="L194" s="436"/>
      <c r="M194" s="379"/>
      <c r="N194" s="379" t="str">
        <f t="shared" si="19"/>
        <v/>
      </c>
      <c r="O194" s="442" t="str">
        <f t="shared" si="17"/>
        <v/>
      </c>
      <c r="P194" s="379"/>
      <c r="Q194" s="379"/>
      <c r="R194" s="379"/>
      <c r="S194" s="379"/>
      <c r="T194" s="379"/>
      <c r="U194" s="379"/>
      <c r="V194" s="379"/>
      <c r="W194" s="379"/>
      <c r="X194" s="379"/>
      <c r="Y194" s="379"/>
      <c r="Z194" s="379"/>
      <c r="AA194" s="379"/>
      <c r="AB194" s="379"/>
      <c r="AC194" s="379"/>
      <c r="AD194" s="379"/>
    </row>
    <row r="195" spans="1:30" x14ac:dyDescent="0.2">
      <c r="A195" s="376"/>
      <c r="B195" s="376">
        <f t="shared" si="18"/>
        <v>177</v>
      </c>
      <c r="C195" s="379"/>
      <c r="D195" s="439"/>
      <c r="E195" s="379"/>
      <c r="F195" s="442"/>
      <c r="G195" s="442"/>
      <c r="H195" s="379"/>
      <c r="I195" s="379"/>
      <c r="J195" s="436"/>
      <c r="K195" s="379"/>
      <c r="L195" s="436"/>
      <c r="M195" s="379"/>
      <c r="N195" s="379" t="str">
        <f t="shared" si="19"/>
        <v/>
      </c>
      <c r="O195" s="442" t="str">
        <f t="shared" si="17"/>
        <v/>
      </c>
      <c r="P195" s="379"/>
      <c r="Q195" s="379"/>
      <c r="R195" s="379"/>
      <c r="S195" s="379"/>
      <c r="T195" s="379"/>
      <c r="U195" s="379"/>
      <c r="V195" s="379"/>
      <c r="W195" s="379"/>
      <c r="X195" s="379"/>
      <c r="Y195" s="379"/>
      <c r="Z195" s="379"/>
      <c r="AA195" s="379"/>
      <c r="AB195" s="379"/>
      <c r="AC195" s="379"/>
      <c r="AD195" s="379"/>
    </row>
    <row r="196" spans="1:30" x14ac:dyDescent="0.2">
      <c r="A196" s="376"/>
      <c r="B196" s="376">
        <f t="shared" si="18"/>
        <v>178</v>
      </c>
      <c r="C196" s="379"/>
      <c r="D196" s="439"/>
      <c r="E196" s="379"/>
      <c r="F196" s="442"/>
      <c r="G196" s="442"/>
      <c r="H196" s="379"/>
      <c r="I196" s="379"/>
      <c r="J196" s="436"/>
      <c r="K196" s="379"/>
      <c r="L196" s="436"/>
      <c r="M196" s="379"/>
      <c r="N196" s="379" t="str">
        <f t="shared" si="19"/>
        <v/>
      </c>
      <c r="O196" s="442" t="str">
        <f t="shared" si="17"/>
        <v/>
      </c>
      <c r="P196" s="379"/>
      <c r="Q196" s="379"/>
      <c r="R196" s="379"/>
      <c r="S196" s="379"/>
      <c r="T196" s="379"/>
      <c r="U196" s="379"/>
      <c r="V196" s="379"/>
      <c r="W196" s="379"/>
      <c r="X196" s="379"/>
      <c r="Y196" s="379"/>
      <c r="Z196" s="379"/>
      <c r="AA196" s="379"/>
      <c r="AB196" s="379"/>
      <c r="AC196" s="379"/>
      <c r="AD196" s="379"/>
    </row>
    <row r="197" spans="1:30" x14ac:dyDescent="0.2">
      <c r="A197" s="376"/>
      <c r="B197" s="376">
        <f t="shared" si="18"/>
        <v>179</v>
      </c>
      <c r="C197" s="379"/>
      <c r="D197" s="439"/>
      <c r="E197" s="379"/>
      <c r="F197" s="442"/>
      <c r="G197" s="442"/>
      <c r="H197" s="379"/>
      <c r="I197" s="379"/>
      <c r="J197" s="436"/>
      <c r="K197" s="379"/>
      <c r="L197" s="436"/>
      <c r="M197" s="379"/>
      <c r="N197" s="379" t="str">
        <f t="shared" si="19"/>
        <v/>
      </c>
      <c r="O197" s="442" t="str">
        <f t="shared" si="17"/>
        <v/>
      </c>
      <c r="P197" s="379"/>
      <c r="Q197" s="379"/>
      <c r="R197" s="379"/>
      <c r="S197" s="379"/>
      <c r="T197" s="379"/>
      <c r="U197" s="379"/>
      <c r="V197" s="379"/>
      <c r="W197" s="379"/>
      <c r="X197" s="379"/>
      <c r="Y197" s="379"/>
      <c r="Z197" s="379"/>
      <c r="AA197" s="379"/>
      <c r="AB197" s="379"/>
      <c r="AC197" s="379"/>
      <c r="AD197" s="379"/>
    </row>
    <row r="198" spans="1:30" x14ac:dyDescent="0.2">
      <c r="A198" s="376"/>
      <c r="B198" s="376">
        <f t="shared" si="18"/>
        <v>180</v>
      </c>
      <c r="C198" s="379"/>
      <c r="D198" s="439"/>
      <c r="E198" s="379"/>
      <c r="F198" s="442"/>
      <c r="G198" s="442"/>
      <c r="H198" s="379"/>
      <c r="I198" s="379"/>
      <c r="J198" s="436"/>
      <c r="K198" s="379"/>
      <c r="L198" s="436"/>
      <c r="M198" s="379"/>
      <c r="N198" s="379" t="str">
        <f t="shared" si="19"/>
        <v/>
      </c>
      <c r="O198" s="442" t="str">
        <f t="shared" si="17"/>
        <v/>
      </c>
      <c r="P198" s="379"/>
      <c r="Q198" s="379"/>
      <c r="R198" s="379"/>
      <c r="S198" s="379"/>
      <c r="T198" s="379"/>
      <c r="U198" s="379"/>
      <c r="V198" s="379"/>
      <c r="W198" s="379"/>
      <c r="X198" s="379"/>
      <c r="Y198" s="379"/>
      <c r="Z198" s="379"/>
      <c r="AA198" s="379"/>
      <c r="AB198" s="379"/>
      <c r="AC198" s="379"/>
      <c r="AD198" s="379"/>
    </row>
    <row r="199" spans="1:30" x14ac:dyDescent="0.2">
      <c r="A199" s="376"/>
      <c r="B199" s="376">
        <f t="shared" si="18"/>
        <v>181</v>
      </c>
      <c r="C199" s="379"/>
      <c r="D199" s="439"/>
      <c r="E199" s="379"/>
      <c r="F199" s="442"/>
      <c r="G199" s="442"/>
      <c r="H199" s="379"/>
      <c r="I199" s="379"/>
      <c r="J199" s="436"/>
      <c r="K199" s="379"/>
      <c r="L199" s="436"/>
      <c r="M199" s="379"/>
      <c r="N199" s="379" t="str">
        <f t="shared" si="19"/>
        <v/>
      </c>
      <c r="O199" s="442" t="str">
        <f t="shared" si="17"/>
        <v/>
      </c>
      <c r="P199" s="379"/>
      <c r="Q199" s="379"/>
      <c r="R199" s="379"/>
      <c r="S199" s="379"/>
      <c r="T199" s="379"/>
      <c r="U199" s="379"/>
      <c r="V199" s="379"/>
      <c r="W199" s="379"/>
      <c r="X199" s="379"/>
      <c r="Y199" s="379"/>
      <c r="Z199" s="379"/>
      <c r="AA199" s="379"/>
      <c r="AB199" s="379"/>
      <c r="AC199" s="379"/>
      <c r="AD199" s="379"/>
    </row>
    <row r="200" spans="1:30" x14ac:dyDescent="0.2">
      <c r="A200" s="376"/>
      <c r="B200" s="376">
        <f t="shared" si="18"/>
        <v>182</v>
      </c>
      <c r="C200" s="379"/>
      <c r="D200" s="439"/>
      <c r="E200" s="379"/>
      <c r="F200" s="442"/>
      <c r="G200" s="442"/>
      <c r="H200" s="379"/>
      <c r="I200" s="379"/>
      <c r="J200" s="436"/>
      <c r="K200" s="379"/>
      <c r="L200" s="436"/>
      <c r="M200" s="379"/>
      <c r="N200" s="379" t="str">
        <f t="shared" si="19"/>
        <v/>
      </c>
      <c r="O200" s="442" t="str">
        <f t="shared" si="17"/>
        <v/>
      </c>
      <c r="P200" s="379"/>
      <c r="Q200" s="379"/>
      <c r="R200" s="379"/>
      <c r="S200" s="379"/>
      <c r="T200" s="379"/>
      <c r="U200" s="379"/>
      <c r="V200" s="379"/>
      <c r="W200" s="379"/>
      <c r="X200" s="379"/>
      <c r="Y200" s="379"/>
      <c r="Z200" s="379"/>
      <c r="AA200" s="379"/>
      <c r="AB200" s="379"/>
      <c r="AC200" s="379"/>
      <c r="AD200" s="379"/>
    </row>
    <row r="201" spans="1:30" x14ac:dyDescent="0.2">
      <c r="A201" s="376"/>
      <c r="B201" s="376">
        <f t="shared" si="18"/>
        <v>183</v>
      </c>
      <c r="C201" s="379"/>
      <c r="D201" s="439"/>
      <c r="E201" s="379"/>
      <c r="F201" s="442"/>
      <c r="G201" s="442"/>
      <c r="H201" s="379"/>
      <c r="I201" s="379"/>
      <c r="J201" s="436"/>
      <c r="K201" s="379"/>
      <c r="L201" s="436"/>
      <c r="M201" s="379"/>
      <c r="N201" s="379" t="str">
        <f t="shared" si="19"/>
        <v/>
      </c>
      <c r="O201" s="442" t="str">
        <f t="shared" si="17"/>
        <v/>
      </c>
      <c r="P201" s="379"/>
      <c r="Q201" s="379"/>
      <c r="R201" s="379"/>
      <c r="S201" s="379"/>
      <c r="T201" s="379"/>
      <c r="U201" s="379"/>
      <c r="V201" s="379"/>
      <c r="W201" s="379"/>
      <c r="X201" s="379"/>
      <c r="Y201" s="379"/>
      <c r="Z201" s="379"/>
      <c r="AA201" s="379"/>
      <c r="AB201" s="379"/>
      <c r="AC201" s="379"/>
      <c r="AD201" s="379"/>
    </row>
    <row r="202" spans="1:30" x14ac:dyDescent="0.2">
      <c r="A202" s="376"/>
      <c r="B202" s="376">
        <f t="shared" si="18"/>
        <v>184</v>
      </c>
      <c r="C202" s="379"/>
      <c r="D202" s="439"/>
      <c r="E202" s="379"/>
      <c r="F202" s="442"/>
      <c r="G202" s="442"/>
      <c r="H202" s="379"/>
      <c r="I202" s="379"/>
      <c r="J202" s="436"/>
      <c r="K202" s="379"/>
      <c r="L202" s="436"/>
      <c r="M202" s="379"/>
      <c r="N202" s="379" t="str">
        <f t="shared" si="19"/>
        <v/>
      </c>
      <c r="O202" s="442" t="str">
        <f t="shared" si="17"/>
        <v/>
      </c>
      <c r="P202" s="379"/>
      <c r="Q202" s="379"/>
      <c r="R202" s="379"/>
      <c r="S202" s="379"/>
      <c r="T202" s="379"/>
      <c r="U202" s="379"/>
      <c r="V202" s="379"/>
      <c r="W202" s="379"/>
      <c r="X202" s="379"/>
      <c r="Y202" s="379"/>
      <c r="Z202" s="379"/>
      <c r="AA202" s="379"/>
      <c r="AB202" s="379"/>
      <c r="AC202" s="379"/>
      <c r="AD202" s="379"/>
    </row>
    <row r="203" spans="1:30" x14ac:dyDescent="0.2">
      <c r="A203" s="376"/>
      <c r="B203" s="376">
        <f t="shared" si="18"/>
        <v>185</v>
      </c>
      <c r="C203" s="379"/>
      <c r="D203" s="439"/>
      <c r="E203" s="379"/>
      <c r="F203" s="442"/>
      <c r="G203" s="442"/>
      <c r="H203" s="379"/>
      <c r="I203" s="379"/>
      <c r="J203" s="436"/>
      <c r="K203" s="379"/>
      <c r="L203" s="436"/>
      <c r="M203" s="379"/>
      <c r="N203" s="379" t="str">
        <f t="shared" si="19"/>
        <v/>
      </c>
      <c r="O203" s="442" t="str">
        <f t="shared" si="17"/>
        <v/>
      </c>
      <c r="P203" s="379"/>
      <c r="Q203" s="379"/>
      <c r="R203" s="379"/>
      <c r="S203" s="379"/>
      <c r="T203" s="379"/>
      <c r="U203" s="379"/>
      <c r="V203" s="379"/>
      <c r="W203" s="379"/>
      <c r="X203" s="379"/>
      <c r="Y203" s="379"/>
      <c r="Z203" s="379"/>
      <c r="AA203" s="379"/>
      <c r="AB203" s="379"/>
      <c r="AC203" s="379"/>
      <c r="AD203" s="379"/>
    </row>
    <row r="204" spans="1:30" x14ac:dyDescent="0.2">
      <c r="A204" s="376"/>
      <c r="B204" s="376">
        <f t="shared" si="18"/>
        <v>186</v>
      </c>
      <c r="C204" s="379"/>
      <c r="D204" s="439"/>
      <c r="E204" s="379"/>
      <c r="F204" s="442"/>
      <c r="G204" s="442"/>
      <c r="H204" s="379"/>
      <c r="I204" s="379"/>
      <c r="J204" s="436"/>
      <c r="K204" s="379"/>
      <c r="L204" s="436"/>
      <c r="M204" s="379"/>
      <c r="N204" s="379" t="str">
        <f t="shared" si="19"/>
        <v/>
      </c>
      <c r="O204" s="442" t="str">
        <f t="shared" si="17"/>
        <v/>
      </c>
      <c r="P204" s="379"/>
      <c r="Q204" s="379"/>
      <c r="R204" s="379"/>
      <c r="S204" s="379"/>
      <c r="T204" s="379"/>
      <c r="U204" s="379"/>
      <c r="V204" s="379"/>
      <c r="W204" s="379"/>
      <c r="X204" s="379"/>
      <c r="Y204" s="379"/>
      <c r="Z204" s="379"/>
      <c r="AA204" s="379"/>
      <c r="AB204" s="379"/>
      <c r="AC204" s="379"/>
      <c r="AD204" s="379"/>
    </row>
    <row r="205" spans="1:30" x14ac:dyDescent="0.2">
      <c r="A205" s="376"/>
      <c r="B205" s="376">
        <f t="shared" si="18"/>
        <v>187</v>
      </c>
      <c r="C205" s="379"/>
      <c r="D205" s="439"/>
      <c r="E205" s="379"/>
      <c r="F205" s="442"/>
      <c r="G205" s="442"/>
      <c r="H205" s="379"/>
      <c r="I205" s="379"/>
      <c r="J205" s="436"/>
      <c r="K205" s="379"/>
      <c r="L205" s="436"/>
      <c r="M205" s="379"/>
      <c r="N205" s="379" t="str">
        <f t="shared" si="19"/>
        <v/>
      </c>
      <c r="O205" s="442" t="str">
        <f t="shared" si="17"/>
        <v/>
      </c>
      <c r="P205" s="379"/>
      <c r="Q205" s="379"/>
      <c r="R205" s="379"/>
      <c r="S205" s="379"/>
      <c r="T205" s="379"/>
      <c r="U205" s="379"/>
      <c r="V205" s="379"/>
      <c r="W205" s="379"/>
      <c r="X205" s="379"/>
      <c r="Y205" s="379"/>
      <c r="Z205" s="379"/>
      <c r="AA205" s="379"/>
      <c r="AB205" s="379"/>
      <c r="AC205" s="379"/>
      <c r="AD205" s="379"/>
    </row>
    <row r="206" spans="1:30" x14ac:dyDescent="0.2">
      <c r="A206" s="376"/>
      <c r="B206" s="376">
        <f t="shared" si="18"/>
        <v>188</v>
      </c>
      <c r="C206" s="379"/>
      <c r="D206" s="439"/>
      <c r="E206" s="379"/>
      <c r="F206" s="442"/>
      <c r="G206" s="442"/>
      <c r="H206" s="379"/>
      <c r="I206" s="379"/>
      <c r="J206" s="436"/>
      <c r="K206" s="379"/>
      <c r="L206" s="436"/>
      <c r="M206" s="379"/>
      <c r="N206" s="379" t="str">
        <f t="shared" si="19"/>
        <v/>
      </c>
      <c r="O206" s="442" t="str">
        <f t="shared" si="17"/>
        <v/>
      </c>
      <c r="P206" s="379"/>
      <c r="Q206" s="379"/>
      <c r="R206" s="379"/>
      <c r="S206" s="379"/>
      <c r="T206" s="379"/>
      <c r="U206" s="379"/>
      <c r="V206" s="379"/>
      <c r="W206" s="379"/>
      <c r="X206" s="379"/>
      <c r="Y206" s="379"/>
      <c r="Z206" s="379"/>
      <c r="AA206" s="379"/>
      <c r="AB206" s="379"/>
      <c r="AC206" s="379"/>
      <c r="AD206" s="379"/>
    </row>
    <row r="207" spans="1:30" x14ac:dyDescent="0.2">
      <c r="A207" s="376"/>
      <c r="B207" s="376">
        <f t="shared" si="18"/>
        <v>189</v>
      </c>
      <c r="C207" s="379"/>
      <c r="D207" s="439"/>
      <c r="E207" s="379"/>
      <c r="F207" s="442"/>
      <c r="G207" s="442"/>
      <c r="H207" s="379"/>
      <c r="I207" s="379"/>
      <c r="J207" s="436"/>
      <c r="K207" s="379"/>
      <c r="L207" s="436"/>
      <c r="M207" s="379"/>
      <c r="N207" s="379" t="str">
        <f t="shared" si="19"/>
        <v/>
      </c>
      <c r="O207" s="442" t="str">
        <f t="shared" si="17"/>
        <v/>
      </c>
      <c r="P207" s="379"/>
      <c r="Q207" s="379"/>
      <c r="R207" s="379"/>
      <c r="S207" s="379"/>
      <c r="T207" s="379"/>
      <c r="U207" s="379"/>
      <c r="V207" s="379"/>
      <c r="W207" s="379"/>
      <c r="X207" s="379"/>
      <c r="Y207" s="379"/>
      <c r="Z207" s="379"/>
      <c r="AA207" s="379"/>
      <c r="AB207" s="379"/>
      <c r="AC207" s="379"/>
      <c r="AD207" s="379"/>
    </row>
    <row r="208" spans="1:30" x14ac:dyDescent="0.2">
      <c r="A208" s="376"/>
      <c r="B208" s="376">
        <f t="shared" si="18"/>
        <v>190</v>
      </c>
      <c r="C208" s="379"/>
      <c r="D208" s="439"/>
      <c r="E208" s="379"/>
      <c r="F208" s="442"/>
      <c r="G208" s="442"/>
      <c r="H208" s="379"/>
      <c r="I208" s="379"/>
      <c r="J208" s="436"/>
      <c r="K208" s="379"/>
      <c r="L208" s="436"/>
      <c r="M208" s="379"/>
      <c r="N208" s="379" t="str">
        <f t="shared" si="19"/>
        <v/>
      </c>
      <c r="O208" s="442" t="str">
        <f t="shared" si="17"/>
        <v/>
      </c>
      <c r="P208" s="379"/>
      <c r="Q208" s="379"/>
      <c r="R208" s="379"/>
      <c r="S208" s="379"/>
      <c r="T208" s="379"/>
      <c r="U208" s="379"/>
      <c r="V208" s="379"/>
      <c r="W208" s="379"/>
      <c r="X208" s="379"/>
      <c r="Y208" s="379"/>
      <c r="Z208" s="379"/>
      <c r="AA208" s="379"/>
      <c r="AB208" s="379"/>
      <c r="AC208" s="379"/>
      <c r="AD208" s="379"/>
    </row>
  </sheetData>
  <phoneticPr fontId="61" type="noConversion"/>
  <dataValidations count="1">
    <dataValidation type="list" allowBlank="1" showInputMessage="1" showErrorMessage="1" sqref="E19:E208">
      <formula1>ListeCatenaire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autoPageBreaks="0" fitToPage="1"/>
  </sheetPr>
  <dimension ref="A1:AG174"/>
  <sheetViews>
    <sheetView tabSelected="1" topLeftCell="A7" zoomScale="75" workbookViewId="0">
      <selection activeCell="N31" sqref="N31"/>
    </sheetView>
  </sheetViews>
  <sheetFormatPr baseColWidth="10" defaultRowHeight="12.75" x14ac:dyDescent="0.2"/>
  <cols>
    <col min="1" max="1" width="1.7109375" style="143" customWidth="1"/>
    <col min="2" max="2" width="0.85546875" style="143" customWidth="1"/>
    <col min="3" max="3" width="38.7109375" style="143" customWidth="1"/>
    <col min="4" max="4" width="12.7109375" style="143" customWidth="1"/>
    <col min="5" max="5" width="16.28515625" style="143" customWidth="1"/>
    <col min="6" max="7" width="12.7109375" style="143" customWidth="1"/>
    <col min="8" max="8" width="13.42578125" style="143" customWidth="1"/>
    <col min="9" max="9" width="0.85546875" style="143" customWidth="1"/>
    <col min="10" max="10" width="1.7109375" style="143" customWidth="1"/>
    <col min="11" max="16384" width="11.42578125" style="143"/>
  </cols>
  <sheetData>
    <row r="1" spans="1:21" ht="13.5" thickBot="1" x14ac:dyDescent="0.25">
      <c r="A1" s="133"/>
      <c r="B1" s="133"/>
      <c r="C1" s="133"/>
      <c r="D1" s="133"/>
      <c r="E1" s="133"/>
      <c r="F1" s="133"/>
      <c r="G1" s="133"/>
      <c r="H1" s="133"/>
      <c r="I1" s="133"/>
      <c r="J1" s="133"/>
    </row>
    <row r="2" spans="1:21" s="145" customFormat="1" ht="13.5" thickTop="1" x14ac:dyDescent="0.2">
      <c r="A2" s="134"/>
      <c r="B2" s="135"/>
      <c r="C2" s="136"/>
      <c r="D2" s="136"/>
      <c r="E2" s="136"/>
      <c r="F2" s="136"/>
      <c r="G2" s="136"/>
      <c r="H2" s="136"/>
      <c r="I2" s="144"/>
      <c r="J2" s="134"/>
    </row>
    <row r="3" spans="1:21" s="145" customFormat="1" x14ac:dyDescent="0.2">
      <c r="A3" s="134"/>
      <c r="B3" s="137"/>
      <c r="C3" s="138" t="s">
        <v>18</v>
      </c>
      <c r="D3" s="138"/>
      <c r="E3" s="138"/>
      <c r="F3" s="138"/>
      <c r="G3" s="138"/>
      <c r="H3" s="138"/>
      <c r="I3" s="146"/>
      <c r="J3" s="134"/>
    </row>
    <row r="4" spans="1:21" s="145" customFormat="1" ht="15" x14ac:dyDescent="0.25">
      <c r="A4" s="134"/>
      <c r="B4" s="137"/>
      <c r="C4" s="139"/>
      <c r="D4" s="140"/>
      <c r="E4" s="147"/>
      <c r="F4" s="147"/>
      <c r="G4" s="147"/>
      <c r="H4" s="147"/>
      <c r="I4" s="146"/>
      <c r="J4" s="148"/>
    </row>
    <row r="5" spans="1:21" s="145" customFormat="1" x14ac:dyDescent="0.2">
      <c r="A5" s="134"/>
      <c r="B5" s="137"/>
      <c r="C5" s="138"/>
      <c r="D5" s="138"/>
      <c r="E5" s="138"/>
      <c r="F5" s="138"/>
      <c r="G5" s="138"/>
      <c r="H5" s="138"/>
      <c r="I5" s="146"/>
      <c r="J5" s="134"/>
    </row>
    <row r="6" spans="1:21" s="145" customFormat="1" x14ac:dyDescent="0.2">
      <c r="A6" s="134"/>
      <c r="B6" s="137"/>
      <c r="C6" s="141"/>
      <c r="D6" s="141"/>
      <c r="E6" s="138"/>
      <c r="F6" s="138"/>
      <c r="G6" s="138"/>
      <c r="H6" s="138"/>
      <c r="I6" s="146"/>
      <c r="J6" s="134"/>
      <c r="L6" s="149"/>
      <c r="M6" s="149"/>
      <c r="N6" s="149"/>
      <c r="O6" s="149"/>
      <c r="P6" s="149"/>
      <c r="Q6" s="149"/>
    </row>
    <row r="7" spans="1:21" s="145" customFormat="1" ht="15.75" x14ac:dyDescent="0.25">
      <c r="A7" s="134"/>
      <c r="B7" s="137"/>
      <c r="C7" s="138"/>
      <c r="D7" s="142" t="s">
        <v>22</v>
      </c>
      <c r="E7" s="142"/>
      <c r="F7" s="150"/>
      <c r="G7" s="150"/>
      <c r="H7" s="150"/>
      <c r="I7" s="151"/>
      <c r="J7" s="152"/>
      <c r="L7" s="153"/>
      <c r="M7" s="153"/>
      <c r="N7" s="153"/>
      <c r="P7" s="153"/>
      <c r="Q7" s="153"/>
      <c r="R7" s="153"/>
      <c r="S7" s="153"/>
      <c r="T7" s="153"/>
      <c r="U7" s="153"/>
    </row>
    <row r="8" spans="1:21" s="145" customFormat="1" ht="15.75" x14ac:dyDescent="0.25">
      <c r="A8" s="134"/>
      <c r="B8" s="137"/>
      <c r="C8" s="138"/>
      <c r="D8" s="142" t="s">
        <v>25</v>
      </c>
      <c r="E8" s="142"/>
      <c r="F8" s="154"/>
      <c r="G8" s="154"/>
      <c r="H8" s="154"/>
      <c r="I8" s="155"/>
      <c r="J8" s="156"/>
      <c r="K8" s="153" t="s">
        <v>18</v>
      </c>
      <c r="L8" s="153"/>
      <c r="M8" s="153"/>
      <c r="N8" s="153"/>
      <c r="O8" s="153"/>
      <c r="P8" s="153"/>
      <c r="Q8" s="153"/>
      <c r="R8" s="153"/>
      <c r="S8" s="153"/>
      <c r="T8" s="153"/>
      <c r="U8" s="153"/>
    </row>
    <row r="9" spans="1:21" s="145" customFormat="1" ht="6.75" customHeight="1" x14ac:dyDescent="0.25">
      <c r="A9" s="134"/>
      <c r="B9" s="137"/>
      <c r="C9" s="138"/>
      <c r="D9" s="157"/>
      <c r="E9" s="157"/>
      <c r="F9" s="154"/>
      <c r="G9" s="154"/>
      <c r="H9" s="154"/>
      <c r="I9" s="155"/>
      <c r="J9" s="156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</row>
    <row r="10" spans="1:21" s="145" customFormat="1" ht="25.5" x14ac:dyDescent="0.35">
      <c r="A10" s="134"/>
      <c r="B10" s="137"/>
      <c r="C10" s="138"/>
      <c r="D10" s="158" t="s">
        <v>307</v>
      </c>
      <c r="E10" s="138"/>
      <c r="F10" s="138"/>
      <c r="G10" s="138"/>
      <c r="H10" s="138"/>
      <c r="I10" s="146"/>
      <c r="J10" s="134"/>
    </row>
    <row r="11" spans="1:21" s="145" customFormat="1" ht="15.75" customHeight="1" x14ac:dyDescent="0.35">
      <c r="A11" s="134"/>
      <c r="B11" s="137"/>
      <c r="C11" s="138"/>
      <c r="D11" s="158"/>
      <c r="E11" s="138"/>
      <c r="F11" s="138"/>
      <c r="G11" s="138"/>
      <c r="H11" s="138"/>
      <c r="I11" s="146"/>
      <c r="J11" s="134"/>
    </row>
    <row r="12" spans="1:21" ht="22.5" x14ac:dyDescent="0.3">
      <c r="A12" s="133"/>
      <c r="B12" s="137"/>
      <c r="C12" s="159" t="s">
        <v>115</v>
      </c>
      <c r="D12" s="138"/>
      <c r="E12" s="138"/>
      <c r="F12" s="160"/>
      <c r="G12" s="160"/>
      <c r="H12" s="160"/>
      <c r="I12" s="146"/>
      <c r="J12" s="133"/>
    </row>
    <row r="13" spans="1:21" x14ac:dyDescent="0.2">
      <c r="A13" s="133"/>
      <c r="B13" s="137"/>
      <c r="C13" s="138"/>
      <c r="D13" s="138"/>
      <c r="E13" s="138"/>
      <c r="F13" s="138"/>
      <c r="G13" s="138"/>
      <c r="H13" s="138"/>
      <c r="I13" s="146"/>
      <c r="J13" s="133"/>
    </row>
    <row r="14" spans="1:21" ht="20.25" x14ac:dyDescent="0.3">
      <c r="A14" s="133"/>
      <c r="B14" s="137"/>
      <c r="C14" s="161" t="s">
        <v>118</v>
      </c>
      <c r="D14" s="138"/>
      <c r="E14" s="138"/>
      <c r="F14" s="138"/>
      <c r="G14" s="138"/>
      <c r="H14" s="138"/>
      <c r="I14" s="146"/>
      <c r="J14" s="133"/>
    </row>
    <row r="15" spans="1:21" ht="16.5" thickBot="1" x14ac:dyDescent="0.3">
      <c r="A15" s="133"/>
      <c r="B15" s="137"/>
      <c r="C15" s="162"/>
      <c r="D15" s="138"/>
      <c r="E15" s="138"/>
      <c r="F15" s="163"/>
      <c r="G15" s="163"/>
      <c r="H15" s="163"/>
      <c r="I15" s="146"/>
      <c r="J15" s="133"/>
    </row>
    <row r="16" spans="1:21" ht="19.5" thickBot="1" x14ac:dyDescent="0.35">
      <c r="A16" s="133"/>
      <c r="B16" s="137"/>
      <c r="C16" s="167" t="s">
        <v>252</v>
      </c>
      <c r="D16" s="168"/>
      <c r="E16" s="131" t="str">
        <f>Entrée!E4</f>
        <v>CA V350 20/26</v>
      </c>
      <c r="F16" s="163"/>
      <c r="G16" s="163"/>
      <c r="H16" s="163"/>
      <c r="I16" s="146"/>
      <c r="J16" s="133"/>
    </row>
    <row r="17" spans="1:10" ht="15.75" x14ac:dyDescent="0.25">
      <c r="A17" s="133"/>
      <c r="B17" s="137"/>
      <c r="C17" s="162"/>
      <c r="D17" s="138"/>
      <c r="E17" s="138"/>
      <c r="F17" s="163"/>
      <c r="G17" s="163"/>
      <c r="H17" s="163"/>
      <c r="I17" s="146"/>
      <c r="J17" s="133"/>
    </row>
    <row r="18" spans="1:10" ht="19.5" thickBot="1" x14ac:dyDescent="0.35">
      <c r="A18" s="133"/>
      <c r="B18" s="137"/>
      <c r="C18" s="138"/>
      <c r="D18" s="164" t="s">
        <v>1</v>
      </c>
      <c r="E18" s="164" t="s">
        <v>2</v>
      </c>
      <c r="F18" s="138"/>
      <c r="G18" s="138"/>
      <c r="H18" s="138"/>
      <c r="I18" s="146"/>
      <c r="J18" s="133"/>
    </row>
    <row r="19" spans="1:10" s="171" customFormat="1" ht="19.5" thickBot="1" x14ac:dyDescent="0.35">
      <c r="A19" s="165"/>
      <c r="B19" s="166"/>
      <c r="C19" s="167" t="s">
        <v>217</v>
      </c>
      <c r="D19" s="168" t="s">
        <v>5</v>
      </c>
      <c r="E19" s="131">
        <f>VLOOKUP($E$16,'Base de données'!$A$4:$F$27,2,FALSE)</f>
        <v>1.05</v>
      </c>
      <c r="F19" s="169"/>
      <c r="G19" s="169"/>
      <c r="H19" s="169"/>
      <c r="I19" s="170"/>
      <c r="J19" s="165"/>
    </row>
    <row r="20" spans="1:10" s="171" customFormat="1" ht="19.5" thickBot="1" x14ac:dyDescent="0.35">
      <c r="A20" s="165"/>
      <c r="B20" s="166"/>
      <c r="C20" s="167" t="s">
        <v>218</v>
      </c>
      <c r="D20" s="168" t="s">
        <v>133</v>
      </c>
      <c r="E20" s="427">
        <f>VLOOKUP($E$16,'Base de données'!$A$4:$F$27,3,FALSE)</f>
        <v>20000</v>
      </c>
      <c r="F20" s="169"/>
      <c r="G20" s="169"/>
      <c r="H20" s="169"/>
      <c r="I20" s="170"/>
      <c r="J20" s="165"/>
    </row>
    <row r="21" spans="1:10" s="171" customFormat="1" ht="19.5" thickBot="1" x14ac:dyDescent="0.35">
      <c r="A21" s="165"/>
      <c r="B21" s="166"/>
      <c r="C21" s="167"/>
      <c r="D21" s="168"/>
      <c r="E21" s="168"/>
      <c r="F21" s="169"/>
      <c r="G21" s="169"/>
      <c r="H21" s="169"/>
      <c r="I21" s="170"/>
      <c r="J21" s="165"/>
    </row>
    <row r="22" spans="1:10" s="171" customFormat="1" ht="19.5" thickBot="1" x14ac:dyDescent="0.35">
      <c r="A22" s="165"/>
      <c r="B22" s="166"/>
      <c r="C22" s="167" t="s">
        <v>4</v>
      </c>
      <c r="D22" s="168" t="s">
        <v>5</v>
      </c>
      <c r="E22" s="131">
        <f>VLOOKUP($E$16,'Base de données'!$A$4:$F$27,4,FALSE)</f>
        <v>1.3340000000000001</v>
      </c>
      <c r="F22" s="169"/>
      <c r="G22" s="169"/>
      <c r="H22" s="169"/>
      <c r="I22" s="170"/>
      <c r="J22" s="165"/>
    </row>
    <row r="23" spans="1:10" s="171" customFormat="1" ht="19.5" thickBot="1" x14ac:dyDescent="0.35">
      <c r="A23" s="165"/>
      <c r="B23" s="166"/>
      <c r="C23" s="167" t="s">
        <v>159</v>
      </c>
      <c r="D23" s="168" t="s">
        <v>133</v>
      </c>
      <c r="E23" s="427">
        <f>VLOOKUP($E$16,'Base de données'!$A$4:$F$27,5,FALSE)</f>
        <v>26000</v>
      </c>
      <c r="F23" s="169"/>
      <c r="G23" s="169"/>
      <c r="H23" s="169"/>
      <c r="I23" s="170"/>
      <c r="J23" s="165"/>
    </row>
    <row r="24" spans="1:10" s="171" customFormat="1" ht="19.5" thickBot="1" x14ac:dyDescent="0.35">
      <c r="A24" s="165"/>
      <c r="B24" s="166"/>
      <c r="C24" s="169"/>
      <c r="D24" s="169"/>
      <c r="E24" s="168"/>
      <c r="F24" s="169"/>
      <c r="G24" s="169"/>
      <c r="H24" s="169"/>
      <c r="I24" s="170"/>
      <c r="J24" s="165"/>
    </row>
    <row r="25" spans="1:10" s="171" customFormat="1" ht="19.5" thickBot="1" x14ac:dyDescent="0.35">
      <c r="A25" s="165"/>
      <c r="B25" s="166"/>
      <c r="C25" s="167" t="s">
        <v>68</v>
      </c>
      <c r="D25" s="168" t="s">
        <v>8</v>
      </c>
      <c r="E25" s="131">
        <f>VLOOKUP($E$16,'Base de données'!$A$4:$F$27,6,FALSE)</f>
        <v>0.34</v>
      </c>
      <c r="F25" s="169"/>
      <c r="G25" s="169"/>
      <c r="H25" s="169"/>
      <c r="I25" s="170"/>
      <c r="J25" s="165"/>
    </row>
    <row r="26" spans="1:10" s="171" customFormat="1" ht="19.5" thickBot="1" x14ac:dyDescent="0.35">
      <c r="A26" s="165"/>
      <c r="B26" s="166"/>
      <c r="C26" s="167"/>
      <c r="D26" s="168"/>
      <c r="E26" s="172"/>
      <c r="F26" s="169"/>
      <c r="G26" s="169"/>
      <c r="H26" s="169"/>
      <c r="I26" s="170"/>
      <c r="J26" s="165"/>
    </row>
    <row r="27" spans="1:10" s="171" customFormat="1" ht="19.5" thickTop="1" x14ac:dyDescent="0.3">
      <c r="A27" s="165"/>
      <c r="B27" s="166"/>
      <c r="C27" s="173"/>
      <c r="D27" s="174"/>
      <c r="E27" s="175"/>
      <c r="F27" s="176"/>
      <c r="G27" s="176"/>
      <c r="H27" s="176"/>
      <c r="I27" s="170"/>
      <c r="J27" s="165"/>
    </row>
    <row r="28" spans="1:10" ht="20.25" x14ac:dyDescent="0.3">
      <c r="A28" s="133"/>
      <c r="B28" s="137"/>
      <c r="C28" s="161" t="s">
        <v>117</v>
      </c>
      <c r="D28" s="147"/>
      <c r="E28" s="177"/>
      <c r="F28" s="138"/>
      <c r="G28" s="138"/>
      <c r="H28" s="138"/>
      <c r="I28" s="146"/>
      <c r="J28" s="133"/>
    </row>
    <row r="29" spans="1:10" x14ac:dyDescent="0.2">
      <c r="A29" s="133"/>
      <c r="B29" s="137"/>
      <c r="C29" s="178"/>
      <c r="D29" s="147"/>
      <c r="E29" s="179"/>
      <c r="F29" s="138"/>
      <c r="G29" s="138"/>
      <c r="H29" s="138"/>
      <c r="I29" s="146"/>
      <c r="J29" s="133"/>
    </row>
    <row r="30" spans="1:10" ht="13.5" thickBot="1" x14ac:dyDescent="0.25">
      <c r="A30" s="133"/>
      <c r="B30" s="137"/>
      <c r="C30" s="178"/>
      <c r="D30" s="147"/>
      <c r="E30" s="179"/>
      <c r="F30" s="138"/>
      <c r="G30" s="138"/>
      <c r="H30" s="138"/>
      <c r="I30" s="146"/>
      <c r="J30" s="133"/>
    </row>
    <row r="31" spans="1:10" s="171" customFormat="1" ht="19.5" thickBot="1" x14ac:dyDescent="0.35">
      <c r="A31" s="165"/>
      <c r="B31" s="166"/>
      <c r="C31" s="167" t="s">
        <v>254</v>
      </c>
      <c r="D31" s="168"/>
      <c r="E31" s="130" t="str">
        <f>Entrée!F4</f>
        <v>gauche</v>
      </c>
      <c r="F31" s="138"/>
      <c r="G31" s="138"/>
      <c r="H31" s="138"/>
      <c r="I31" s="170"/>
      <c r="J31" s="165"/>
    </row>
    <row r="32" spans="1:10" ht="13.5" thickBot="1" x14ac:dyDescent="0.25">
      <c r="A32" s="133"/>
      <c r="B32" s="137"/>
      <c r="C32" s="178"/>
      <c r="D32" s="147"/>
      <c r="E32" s="179"/>
      <c r="F32" s="138"/>
      <c r="G32" s="138"/>
      <c r="H32" s="138"/>
      <c r="I32" s="146"/>
      <c r="J32" s="133"/>
    </row>
    <row r="33" spans="1:15" s="171" customFormat="1" ht="19.5" thickBot="1" x14ac:dyDescent="0.35">
      <c r="A33" s="165"/>
      <c r="B33" s="166"/>
      <c r="C33" s="167" t="s">
        <v>254</v>
      </c>
      <c r="D33" s="168"/>
      <c r="E33" s="130" t="str">
        <f>Entrée!G4</f>
        <v>droite</v>
      </c>
      <c r="F33" s="138"/>
      <c r="G33" s="138"/>
      <c r="H33" s="138"/>
      <c r="I33" s="170"/>
      <c r="J33" s="165"/>
    </row>
    <row r="34" spans="1:15" ht="13.5" thickBot="1" x14ac:dyDescent="0.25">
      <c r="A34" s="133"/>
      <c r="B34" s="137"/>
      <c r="C34" s="178"/>
      <c r="D34" s="147"/>
      <c r="E34" s="179"/>
      <c r="F34" s="138"/>
      <c r="G34" s="138"/>
      <c r="H34" s="138"/>
      <c r="I34" s="146"/>
      <c r="J34" s="133"/>
    </row>
    <row r="35" spans="1:15" s="171" customFormat="1" ht="19.5" thickBot="1" x14ac:dyDescent="0.35">
      <c r="A35" s="165"/>
      <c r="B35" s="166"/>
      <c r="C35" s="167" t="s">
        <v>10</v>
      </c>
      <c r="D35" s="168" t="s">
        <v>6</v>
      </c>
      <c r="E35" s="130">
        <f>Entrée!I4</f>
        <v>49.5</v>
      </c>
      <c r="F35" s="138"/>
      <c r="G35" s="138"/>
      <c r="H35" s="138"/>
      <c r="I35" s="170"/>
      <c r="J35" s="165"/>
    </row>
    <row r="36" spans="1:15" s="171" customFormat="1" ht="19.5" thickBot="1" x14ac:dyDescent="0.35">
      <c r="A36" s="165"/>
      <c r="B36" s="166"/>
      <c r="C36" s="167"/>
      <c r="D36" s="168"/>
      <c r="E36" s="180"/>
      <c r="F36" s="138"/>
      <c r="G36" s="138"/>
      <c r="H36" s="138"/>
      <c r="I36" s="170"/>
      <c r="J36" s="165"/>
    </row>
    <row r="37" spans="1:15" s="171" customFormat="1" ht="19.5" thickBot="1" x14ac:dyDescent="0.35">
      <c r="A37" s="165"/>
      <c r="B37" s="166"/>
      <c r="C37" s="167" t="s">
        <v>207</v>
      </c>
      <c r="D37" s="168" t="s">
        <v>6</v>
      </c>
      <c r="E37" s="132">
        <f>Entrée!J4</f>
        <v>1.4</v>
      </c>
      <c r="F37" s="138"/>
      <c r="G37" s="138"/>
      <c r="H37" s="138"/>
      <c r="I37" s="170"/>
      <c r="J37" s="165"/>
    </row>
    <row r="38" spans="1:15" s="171" customFormat="1" ht="19.5" thickBot="1" x14ac:dyDescent="0.35">
      <c r="A38" s="165"/>
      <c r="B38" s="166"/>
      <c r="C38" s="167" t="s">
        <v>208</v>
      </c>
      <c r="D38" s="168" t="s">
        <v>6</v>
      </c>
      <c r="E38" s="132">
        <f>Entrée!L4</f>
        <v>0.8</v>
      </c>
      <c r="F38" s="138"/>
      <c r="G38" s="138"/>
      <c r="H38" s="138"/>
      <c r="I38" s="170"/>
      <c r="J38" s="165"/>
    </row>
    <row r="39" spans="1:15" s="171" customFormat="1" ht="19.5" thickBot="1" x14ac:dyDescent="0.35">
      <c r="A39" s="165"/>
      <c r="B39" s="166"/>
      <c r="C39" s="167"/>
      <c r="D39" s="168"/>
      <c r="E39" s="181"/>
      <c r="F39" s="138"/>
      <c r="G39" s="138"/>
      <c r="H39" s="138"/>
      <c r="I39" s="170"/>
      <c r="J39" s="165"/>
      <c r="M39" s="426" t="s">
        <v>327</v>
      </c>
      <c r="N39" s="421"/>
      <c r="O39" s="422"/>
    </row>
    <row r="40" spans="1:15" s="171" customFormat="1" ht="19.5" thickBot="1" x14ac:dyDescent="0.35">
      <c r="A40" s="165"/>
      <c r="B40" s="166"/>
      <c r="C40" s="167" t="s">
        <v>7</v>
      </c>
      <c r="D40" s="182" t="s">
        <v>225</v>
      </c>
      <c r="E40" s="427">
        <f>Entrée!N4</f>
        <v>0.5</v>
      </c>
      <c r="F40" s="299" t="s">
        <v>227</v>
      </c>
      <c r="G40" s="138"/>
      <c r="H40" s="302" t="str">
        <f>IF(OR(E40&lt;0,E40&gt;1.5),"Error","")</f>
        <v/>
      </c>
      <c r="I40" s="170"/>
      <c r="J40" s="165"/>
      <c r="M40" s="423" t="s">
        <v>325</v>
      </c>
      <c r="N40" s="424"/>
      <c r="O40" s="425"/>
    </row>
    <row r="41" spans="1:15" s="171" customFormat="1" ht="19.5" thickBot="1" x14ac:dyDescent="0.35">
      <c r="A41" s="165"/>
      <c r="B41" s="166"/>
      <c r="C41" s="183" t="str">
        <f>IF(OR(C61&lt;&gt;"",F60=1)," The computed intended sag is automatically equal to zero if you keep the  OCS configuration ","")</f>
        <v/>
      </c>
      <c r="D41" s="168"/>
      <c r="E41" s="180"/>
      <c r="F41" s="138"/>
      <c r="G41" s="138"/>
      <c r="H41" s="138"/>
      <c r="I41" s="170"/>
      <c r="J41" s="165"/>
    </row>
    <row r="42" spans="1:15" s="171" customFormat="1" ht="19.5" thickBot="1" x14ac:dyDescent="0.35">
      <c r="A42" s="165"/>
      <c r="B42" s="166"/>
      <c r="C42" s="167" t="s">
        <v>116</v>
      </c>
      <c r="D42" s="168" t="s">
        <v>6</v>
      </c>
      <c r="E42" s="132">
        <v>4.5</v>
      </c>
      <c r="F42" s="138"/>
      <c r="G42" s="138"/>
      <c r="H42" s="138"/>
      <c r="I42" s="170"/>
      <c r="J42" s="165"/>
    </row>
    <row r="43" spans="1:15" s="171" customFormat="1" ht="19.5" thickBot="1" x14ac:dyDescent="0.35">
      <c r="A43" s="165"/>
      <c r="B43" s="166"/>
      <c r="C43" s="167"/>
      <c r="D43" s="168"/>
      <c r="E43" s="181"/>
      <c r="F43" s="138"/>
      <c r="G43" s="138"/>
      <c r="H43" s="138"/>
      <c r="I43" s="170"/>
      <c r="J43" s="165"/>
    </row>
    <row r="44" spans="1:15" s="171" customFormat="1" ht="37.5" customHeight="1" thickBot="1" x14ac:dyDescent="0.35">
      <c r="A44" s="165"/>
      <c r="B44" s="166"/>
      <c r="C44" s="184" t="s">
        <v>121</v>
      </c>
      <c r="D44" s="168" t="s">
        <v>6</v>
      </c>
      <c r="E44" s="435">
        <v>5</v>
      </c>
      <c r="F44" s="138"/>
      <c r="G44" s="138"/>
      <c r="H44" s="138"/>
      <c r="I44" s="170"/>
      <c r="J44" s="165"/>
    </row>
    <row r="45" spans="1:15" s="171" customFormat="1" ht="8.1" customHeight="1" thickBot="1" x14ac:dyDescent="0.35">
      <c r="A45" s="165"/>
      <c r="B45" s="166"/>
      <c r="C45" s="185"/>
      <c r="D45" s="168"/>
      <c r="E45" s="168"/>
      <c r="F45" s="138"/>
      <c r="G45" s="138"/>
      <c r="H45" s="138"/>
      <c r="I45" s="170"/>
      <c r="J45" s="165"/>
    </row>
    <row r="46" spans="1:15" s="171" customFormat="1" ht="37.5" customHeight="1" thickBot="1" x14ac:dyDescent="0.35">
      <c r="A46" s="165"/>
      <c r="B46" s="166"/>
      <c r="C46" s="184" t="s">
        <v>122</v>
      </c>
      <c r="D46" s="168" t="s">
        <v>6</v>
      </c>
      <c r="E46" s="435">
        <v>5</v>
      </c>
      <c r="F46" s="138"/>
      <c r="G46" s="138"/>
      <c r="H46" s="138"/>
      <c r="I46" s="170"/>
      <c r="J46" s="165"/>
    </row>
    <row r="47" spans="1:15" s="171" customFormat="1" ht="8.1" customHeight="1" thickBot="1" x14ac:dyDescent="0.35">
      <c r="A47" s="165"/>
      <c r="B47" s="166"/>
      <c r="C47" s="185"/>
      <c r="D47" s="168"/>
      <c r="E47" s="168"/>
      <c r="F47" s="138"/>
      <c r="G47" s="138"/>
      <c r="H47" s="138"/>
      <c r="I47" s="170"/>
      <c r="J47" s="165"/>
    </row>
    <row r="48" spans="1:15" s="171" customFormat="1" ht="38.25" thickBot="1" x14ac:dyDescent="0.35">
      <c r="A48" s="165"/>
      <c r="B48" s="166"/>
      <c r="C48" s="184" t="s">
        <v>244</v>
      </c>
      <c r="D48" s="168" t="s">
        <v>6</v>
      </c>
      <c r="E48" s="434">
        <v>0.1</v>
      </c>
      <c r="F48" s="176"/>
      <c r="G48" s="176"/>
      <c r="H48" s="176"/>
      <c r="I48" s="170"/>
      <c r="J48" s="165"/>
    </row>
    <row r="49" spans="1:10" s="171" customFormat="1" ht="19.5" thickBot="1" x14ac:dyDescent="0.35">
      <c r="A49" s="165"/>
      <c r="B49" s="166"/>
      <c r="C49" s="169"/>
      <c r="D49" s="169"/>
      <c r="E49" s="169"/>
      <c r="F49" s="176"/>
      <c r="G49" s="176"/>
      <c r="H49" s="176"/>
      <c r="I49" s="170"/>
      <c r="J49" s="165"/>
    </row>
    <row r="50" spans="1:10" s="171" customFormat="1" ht="19.5" thickTop="1" x14ac:dyDescent="0.3">
      <c r="A50" s="165"/>
      <c r="B50" s="166"/>
      <c r="C50" s="167"/>
      <c r="D50" s="174"/>
      <c r="E50" s="175"/>
      <c r="F50" s="176"/>
      <c r="G50" s="176"/>
      <c r="H50" s="176"/>
      <c r="I50" s="170"/>
      <c r="J50" s="165"/>
    </row>
    <row r="51" spans="1:10" ht="20.25" x14ac:dyDescent="0.3">
      <c r="A51" s="133"/>
      <c r="B51" s="137"/>
      <c r="C51" s="161" t="s">
        <v>120</v>
      </c>
      <c r="D51" s="147"/>
      <c r="E51" s="191" t="s">
        <v>110</v>
      </c>
      <c r="F51" s="138"/>
      <c r="G51" s="138"/>
      <c r="H51" s="138"/>
      <c r="I51" s="146"/>
      <c r="J51" s="133"/>
    </row>
    <row r="52" spans="1:10" s="171" customFormat="1" ht="15" thickBot="1" x14ac:dyDescent="0.25">
      <c r="A52" s="165"/>
      <c r="B52" s="166"/>
      <c r="C52" s="173"/>
      <c r="D52" s="140"/>
      <c r="E52" s="176"/>
      <c r="F52" s="176"/>
      <c r="G52" s="176"/>
      <c r="H52" s="176"/>
      <c r="I52" s="170"/>
      <c r="J52" s="165"/>
    </row>
    <row r="53" spans="1:10" s="171" customFormat="1" ht="57" thickBot="1" x14ac:dyDescent="0.35">
      <c r="A53" s="165"/>
      <c r="B53" s="166"/>
      <c r="C53" s="186" t="s">
        <v>119</v>
      </c>
      <c r="D53" s="187" t="s">
        <v>135</v>
      </c>
      <c r="E53" s="188" t="s">
        <v>136</v>
      </c>
      <c r="F53" s="188" t="s">
        <v>209</v>
      </c>
      <c r="G53" s="188" t="s">
        <v>210</v>
      </c>
      <c r="H53" s="188" t="s">
        <v>211</v>
      </c>
      <c r="I53" s="170"/>
      <c r="J53" s="165"/>
    </row>
    <row r="54" spans="1:10" s="171" customFormat="1" ht="19.5" thickBot="1" x14ac:dyDescent="0.35">
      <c r="A54" s="165"/>
      <c r="B54" s="166"/>
      <c r="C54" s="189" t="s">
        <v>89</v>
      </c>
      <c r="D54" s="253">
        <v>1</v>
      </c>
      <c r="E54" s="264"/>
      <c r="F54" s="255">
        <v>0</v>
      </c>
      <c r="G54" s="255">
        <v>0</v>
      </c>
      <c r="H54" s="256"/>
      <c r="I54" s="170"/>
      <c r="J54" s="165"/>
    </row>
    <row r="55" spans="1:10" s="171" customFormat="1" ht="19.5" thickBot="1" x14ac:dyDescent="0.35">
      <c r="A55" s="165"/>
      <c r="B55" s="166"/>
      <c r="C55" s="189" t="s">
        <v>137</v>
      </c>
      <c r="D55" s="253">
        <v>2</v>
      </c>
      <c r="E55" s="251"/>
      <c r="F55" s="130">
        <f>IF(F54&lt;&gt;"",F54,"")</f>
        <v>0</v>
      </c>
      <c r="G55" s="130">
        <f>IF(G$54&lt;&gt;"",G$54,"")</f>
        <v>0</v>
      </c>
      <c r="H55" s="257"/>
      <c r="I55" s="170"/>
      <c r="J55" s="165"/>
    </row>
    <row r="56" spans="1:10" s="171" customFormat="1" ht="19.5" thickBot="1" x14ac:dyDescent="0.35">
      <c r="A56" s="165"/>
      <c r="B56" s="166"/>
      <c r="C56" s="189" t="s">
        <v>138</v>
      </c>
      <c r="D56" s="253">
        <v>3</v>
      </c>
      <c r="E56" s="258">
        <f>+Entrée!K4</f>
        <v>0</v>
      </c>
      <c r="F56" s="252"/>
      <c r="G56" s="130">
        <f>IF(G$54&lt;&gt;"",G$54,"")</f>
        <v>0</v>
      </c>
      <c r="H56" s="259">
        <f>IF(AND(Entrée!T4&lt;&gt;0,Entrée!T4&lt;&gt;""),1,0)</f>
        <v>0</v>
      </c>
      <c r="I56" s="170"/>
      <c r="J56" s="165"/>
    </row>
    <row r="57" spans="1:10" s="171" customFormat="1" ht="19.5" thickBot="1" x14ac:dyDescent="0.35">
      <c r="A57" s="165"/>
      <c r="B57" s="166"/>
      <c r="C57" s="189" t="s">
        <v>141</v>
      </c>
      <c r="D57" s="253">
        <v>4</v>
      </c>
      <c r="E57" s="258">
        <f>+Entrée!M4</f>
        <v>0</v>
      </c>
      <c r="F57" s="252"/>
      <c r="G57" s="130">
        <f>IF(G$54&lt;&gt;"",G$54,"")</f>
        <v>0</v>
      </c>
      <c r="H57" s="259">
        <f>IF(H$56&lt;&gt;"",H$56,"")</f>
        <v>0</v>
      </c>
      <c r="I57" s="170"/>
      <c r="J57" s="165"/>
    </row>
    <row r="58" spans="1:10" s="171" customFormat="1" ht="19.5" thickBot="1" x14ac:dyDescent="0.35">
      <c r="A58" s="165"/>
      <c r="B58" s="166"/>
      <c r="C58" s="189" t="s">
        <v>139</v>
      </c>
      <c r="D58" s="253">
        <v>5</v>
      </c>
      <c r="E58" s="258">
        <f>+E56</f>
        <v>0</v>
      </c>
      <c r="F58" s="252"/>
      <c r="G58" s="130">
        <f>IF(G$54&lt;&gt;"",G$54,"")</f>
        <v>0</v>
      </c>
      <c r="H58" s="259">
        <f>IF(H$56&lt;&gt;"",H$56,"")</f>
        <v>0</v>
      </c>
      <c r="I58" s="170"/>
      <c r="J58" s="165"/>
    </row>
    <row r="59" spans="1:10" s="171" customFormat="1" ht="19.5" thickBot="1" x14ac:dyDescent="0.35">
      <c r="A59" s="165"/>
      <c r="B59" s="166"/>
      <c r="C59" s="189" t="s">
        <v>140</v>
      </c>
      <c r="D59" s="253">
        <v>6</v>
      </c>
      <c r="E59" s="258">
        <f>+E57</f>
        <v>0</v>
      </c>
      <c r="F59" s="252"/>
      <c r="G59" s="130">
        <f>IF(G$54&lt;&gt;"",G$54,"")</f>
        <v>0</v>
      </c>
      <c r="H59" s="259">
        <f>IF(H$56&lt;&gt;"",H$56,"")</f>
        <v>0</v>
      </c>
      <c r="I59" s="170"/>
      <c r="J59" s="165"/>
    </row>
    <row r="60" spans="1:10" s="171" customFormat="1" ht="19.5" thickBot="1" x14ac:dyDescent="0.35">
      <c r="A60" s="165"/>
      <c r="B60" s="166"/>
      <c r="C60" s="190" t="s">
        <v>66</v>
      </c>
      <c r="D60" s="307">
        <v>1</v>
      </c>
      <c r="E60" s="263"/>
      <c r="F60" s="260">
        <f>IF(OR(AND($D$60=1,F54=1),AND($D$60=2,F55=1)),1,0)</f>
        <v>0</v>
      </c>
      <c r="G60" s="260">
        <f>IF(OR(AND($D$60=1,G54=1),AND($D$60=2,G55=1),AND($D$60=3,G56=1),AND($D$60=4,G57=1),AND($D$60=5,G58=1),AND($D$60=6,G59=1)),1,0)</f>
        <v>0</v>
      </c>
      <c r="H60" s="261">
        <f>IF(OR(AND($D$60=3,H56=1),AND($D$60=4,H57=1),AND($D$60=5,H58=1),AND($D$60=6,H59=1)),1,0)</f>
        <v>0</v>
      </c>
      <c r="I60" s="170"/>
      <c r="J60" s="165"/>
    </row>
    <row r="61" spans="1:10" s="171" customFormat="1" ht="21" thickBot="1" x14ac:dyDescent="0.35">
      <c r="A61" s="165"/>
      <c r="B61" s="166"/>
      <c r="C61" s="250" t="str">
        <f>IF(OR(AND(F54=1,D60=1),AND(F55=1,D60=2),D60=3,D60=4,D60=5,D60=6),"the intended sag is automatically equal to zero","")</f>
        <v/>
      </c>
      <c r="D61" s="300" t="str">
        <f>IF(OR(D60&lt;1,D60&gt;6),"Error","")</f>
        <v/>
      </c>
      <c r="E61" s="249" t="s">
        <v>125</v>
      </c>
      <c r="F61" s="254">
        <v>0</v>
      </c>
      <c r="G61" s="254">
        <v>0</v>
      </c>
      <c r="H61" s="254">
        <v>0</v>
      </c>
      <c r="I61" s="170"/>
      <c r="J61" s="165"/>
    </row>
    <row r="62" spans="1:10" s="171" customFormat="1" ht="19.5" thickBot="1" x14ac:dyDescent="0.35">
      <c r="A62" s="165"/>
      <c r="B62" s="166"/>
      <c r="C62" s="168"/>
      <c r="D62" s="180"/>
      <c r="E62" s="249" t="s">
        <v>111</v>
      </c>
      <c r="F62" s="132">
        <v>0</v>
      </c>
      <c r="G62" s="132">
        <v>0</v>
      </c>
      <c r="H62" s="132">
        <v>0</v>
      </c>
      <c r="I62" s="170"/>
      <c r="J62" s="165"/>
    </row>
    <row r="63" spans="1:10" s="171" customFormat="1" ht="19.5" thickBot="1" x14ac:dyDescent="0.35">
      <c r="A63" s="165"/>
      <c r="B63" s="166"/>
      <c r="C63" s="168"/>
      <c r="D63" s="180"/>
      <c r="E63" s="249" t="s">
        <v>212</v>
      </c>
      <c r="F63" s="183" t="str">
        <f>IF(OR(F60=1,G60=1,H60=1)," Correct this table","")</f>
        <v/>
      </c>
      <c r="G63" s="176"/>
      <c r="H63" s="130">
        <f>IF(H56&lt;&gt;0,Entrée!V4,0)</f>
        <v>0</v>
      </c>
      <c r="I63" s="170"/>
      <c r="J63" s="165"/>
    </row>
    <row r="64" spans="1:10" s="171" customFormat="1" ht="18.75" x14ac:dyDescent="0.3">
      <c r="A64" s="165"/>
      <c r="B64" s="166"/>
      <c r="C64" s="168"/>
      <c r="D64" s="180"/>
      <c r="E64" s="180"/>
      <c r="F64" s="262" t="s">
        <v>226</v>
      </c>
      <c r="G64" s="192"/>
      <c r="H64" s="176"/>
      <c r="I64" s="170"/>
      <c r="J64" s="165"/>
    </row>
    <row r="65" spans="1:17" s="171" customFormat="1" ht="18" customHeight="1" x14ac:dyDescent="0.3">
      <c r="A65" s="165"/>
      <c r="B65" s="166"/>
      <c r="C65" s="168"/>
      <c r="D65" s="180"/>
      <c r="E65" s="180"/>
      <c r="F65" s="262"/>
      <c r="G65" s="316" t="str">
        <f>IF(AND(G60=1,'step 0'!C49=1),"Error : load located on dropper","")</f>
        <v/>
      </c>
      <c r="H65" s="176"/>
      <c r="I65" s="170"/>
      <c r="J65" s="165"/>
    </row>
    <row r="66" spans="1:17" s="171" customFormat="1" ht="18.75" customHeight="1" thickBot="1" x14ac:dyDescent="0.35">
      <c r="A66" s="165"/>
      <c r="B66" s="166"/>
      <c r="C66" s="193" t="str">
        <f>IF($D$67=0,"You don't have to complete the following table, the  dropper spacings are automatically computed","")</f>
        <v/>
      </c>
      <c r="D66" s="180"/>
      <c r="E66" s="180"/>
      <c r="F66" s="192"/>
      <c r="G66" s="176"/>
      <c r="H66" s="192"/>
      <c r="I66" s="170"/>
      <c r="J66" s="165"/>
    </row>
    <row r="67" spans="1:17" s="171" customFormat="1" ht="19.5" thickBot="1" x14ac:dyDescent="0.35">
      <c r="A67" s="165"/>
      <c r="B67" s="166"/>
      <c r="C67" s="167" t="s">
        <v>123</v>
      </c>
      <c r="D67" s="130">
        <v>1</v>
      </c>
      <c r="E67" s="270" t="str">
        <f>IF(OR(MIN(D66:D67)&lt;0,MAX(D66:D67)&gt;1),"Error 06 = choice must be 1 or 0 ( for Yes or No)","")</f>
        <v/>
      </c>
      <c r="F67" s="176"/>
      <c r="G67" s="176"/>
      <c r="H67" s="176"/>
      <c r="I67" s="170"/>
      <c r="J67" s="165"/>
    </row>
    <row r="68" spans="1:17" s="171" customFormat="1" ht="19.5" thickBot="1" x14ac:dyDescent="0.35">
      <c r="A68" s="165"/>
      <c r="B68" s="166"/>
      <c r="C68" s="194" t="str">
        <f>IF(D67=1,"Complete now in the following table, the droppers spacings you want   (1&lt;nb of droppers&lt;28)","")</f>
        <v>Complete now in the following table, the droppers spacings you want   (1&lt;nb of droppers&lt;28)</v>
      </c>
      <c r="D68" s="168"/>
      <c r="E68" s="169"/>
      <c r="F68" s="169"/>
      <c r="G68" s="169"/>
      <c r="H68" s="169"/>
      <c r="I68" s="170"/>
      <c r="J68" s="165"/>
    </row>
    <row r="69" spans="1:17" ht="52.5" thickBot="1" x14ac:dyDescent="0.4">
      <c r="A69" s="133"/>
      <c r="B69" s="137"/>
      <c r="C69" s="195" t="s">
        <v>90</v>
      </c>
      <c r="D69" s="311" t="s">
        <v>233</v>
      </c>
      <c r="E69" s="312" t="s">
        <v>124</v>
      </c>
      <c r="F69" s="169"/>
      <c r="G69" s="413" t="str">
        <f>IF(AND(D67=1,SUM(D70:D97)&gt;E35),"Error : span length overstepping","")</f>
        <v/>
      </c>
      <c r="H69" s="169"/>
      <c r="I69" s="146"/>
      <c r="J69" s="133"/>
    </row>
    <row r="70" spans="1:17" ht="14.25" customHeight="1" thickBot="1" x14ac:dyDescent="0.35">
      <c r="A70" s="133"/>
      <c r="B70" s="137"/>
      <c r="C70" s="271">
        <v>1</v>
      </c>
      <c r="D70" s="272">
        <v>4.5</v>
      </c>
      <c r="E70" s="313">
        <f>IF(D70&lt;&gt;"",D70,"")</f>
        <v>4.5</v>
      </c>
      <c r="F70" s="169"/>
      <c r="G70" s="169"/>
      <c r="H70" s="169"/>
      <c r="I70" s="146"/>
      <c r="J70" s="133"/>
      <c r="L70" s="414">
        <f>E35</f>
        <v>49.5</v>
      </c>
      <c r="M70" s="415" t="s">
        <v>309</v>
      </c>
      <c r="N70" s="415"/>
      <c r="Q70" s="313">
        <v>5</v>
      </c>
    </row>
    <row r="71" spans="1:17" ht="14.25" customHeight="1" thickBot="1" x14ac:dyDescent="0.35">
      <c r="A71" s="133"/>
      <c r="B71" s="137"/>
      <c r="C71" s="273">
        <v>2</v>
      </c>
      <c r="D71" s="272">
        <v>6.75</v>
      </c>
      <c r="E71" s="314">
        <f>IF(D71&lt;&gt;"",E70+D71,"")</f>
        <v>11.25</v>
      </c>
      <c r="F71" s="169"/>
      <c r="G71" s="169"/>
      <c r="H71" s="169"/>
      <c r="I71" s="146"/>
      <c r="J71" s="133"/>
      <c r="L71" s="415"/>
      <c r="M71" s="415"/>
      <c r="N71" s="415"/>
      <c r="Q71" s="314">
        <v>6</v>
      </c>
    </row>
    <row r="72" spans="1:17" ht="14.25" customHeight="1" thickBot="1" x14ac:dyDescent="0.35">
      <c r="A72" s="133"/>
      <c r="B72" s="137"/>
      <c r="C72" s="273">
        <v>3</v>
      </c>
      <c r="D72" s="272">
        <v>6.75</v>
      </c>
      <c r="E72" s="314">
        <f t="shared" ref="E72:E77" si="0">IF(D72&lt;&gt;"",E71+D72,"")</f>
        <v>18</v>
      </c>
      <c r="F72" s="169"/>
      <c r="G72" s="169"/>
      <c r="H72" s="169"/>
      <c r="I72" s="146"/>
      <c r="J72" s="133"/>
      <c r="L72" s="416">
        <f>SUM(D70:D97)</f>
        <v>45</v>
      </c>
      <c r="M72" s="415" t="s">
        <v>310</v>
      </c>
      <c r="N72" s="415"/>
      <c r="Q72" s="314">
        <v>7</v>
      </c>
    </row>
    <row r="73" spans="1:17" ht="14.25" customHeight="1" thickBot="1" x14ac:dyDescent="0.35">
      <c r="A73" s="133"/>
      <c r="B73" s="137"/>
      <c r="C73" s="273">
        <v>4</v>
      </c>
      <c r="D73" s="272">
        <v>6.75</v>
      </c>
      <c r="E73" s="314">
        <f t="shared" si="0"/>
        <v>24.75</v>
      </c>
      <c r="F73" s="169"/>
      <c r="G73" s="169"/>
      <c r="H73" s="169"/>
      <c r="I73" s="146"/>
      <c r="J73" s="133"/>
      <c r="L73" s="415"/>
      <c r="M73" s="415"/>
      <c r="N73" s="415"/>
      <c r="Q73" s="314">
        <v>8</v>
      </c>
    </row>
    <row r="74" spans="1:17" ht="14.25" customHeight="1" thickBot="1" x14ac:dyDescent="0.35">
      <c r="A74" s="133"/>
      <c r="B74" s="137"/>
      <c r="C74" s="273">
        <v>5</v>
      </c>
      <c r="D74" s="272">
        <v>6.75</v>
      </c>
      <c r="E74" s="314">
        <f t="shared" si="0"/>
        <v>31.5</v>
      </c>
      <c r="F74" s="169"/>
      <c r="G74" s="169"/>
      <c r="H74" s="169"/>
      <c r="I74" s="146"/>
      <c r="J74" s="133"/>
      <c r="L74" s="417">
        <f>E35-L72</f>
        <v>4.5</v>
      </c>
      <c r="M74" s="415" t="s">
        <v>311</v>
      </c>
      <c r="N74" s="415"/>
      <c r="Q74" s="314">
        <v>9</v>
      </c>
    </row>
    <row r="75" spans="1:17" ht="14.25" customHeight="1" thickBot="1" x14ac:dyDescent="0.35">
      <c r="A75" s="133"/>
      <c r="B75" s="137"/>
      <c r="C75" s="273">
        <v>6</v>
      </c>
      <c r="D75" s="272">
        <v>6.75</v>
      </c>
      <c r="E75" s="314">
        <f t="shared" si="0"/>
        <v>38.25</v>
      </c>
      <c r="F75" s="169"/>
      <c r="G75" s="169"/>
      <c r="H75" s="169"/>
      <c r="I75" s="146"/>
      <c r="J75" s="133"/>
      <c r="Q75" s="314">
        <v>10</v>
      </c>
    </row>
    <row r="76" spans="1:17" ht="14.25" customHeight="1" thickBot="1" x14ac:dyDescent="0.35">
      <c r="A76" s="133"/>
      <c r="B76" s="137"/>
      <c r="C76" s="273">
        <v>7</v>
      </c>
      <c r="D76" s="272">
        <v>6.75</v>
      </c>
      <c r="E76" s="314">
        <f t="shared" si="0"/>
        <v>45</v>
      </c>
      <c r="F76" s="169"/>
      <c r="G76" s="169"/>
      <c r="H76" s="169"/>
      <c r="I76" s="146"/>
      <c r="J76" s="133"/>
      <c r="L76" s="143" t="s">
        <v>312</v>
      </c>
      <c r="Q76" s="314">
        <v>11</v>
      </c>
    </row>
    <row r="77" spans="1:17" ht="14.25" customHeight="1" thickBot="1" x14ac:dyDescent="0.35">
      <c r="A77" s="133"/>
      <c r="B77" s="137"/>
      <c r="C77" s="273">
        <v>8</v>
      </c>
      <c r="D77" s="272"/>
      <c r="E77" s="314" t="str">
        <f t="shared" si="0"/>
        <v/>
      </c>
      <c r="F77" s="169"/>
      <c r="G77" s="169"/>
      <c r="H77" s="169"/>
      <c r="I77" s="146"/>
      <c r="J77" s="133"/>
      <c r="L77" s="143" t="s">
        <v>313</v>
      </c>
      <c r="Q77" s="314">
        <v>12</v>
      </c>
    </row>
    <row r="78" spans="1:17" ht="14.25" customHeight="1" thickBot="1" x14ac:dyDescent="0.35">
      <c r="A78" s="133"/>
      <c r="B78" s="137"/>
      <c r="C78" s="273">
        <v>9</v>
      </c>
      <c r="D78" s="272" t="str">
        <f>IF(VLOOKUP(Entrée!$O$4,'Base de données'!$A$34:$AF$63,Q78,FALSE)=0,"",VLOOKUP(Entrée!$O$4,'Base de données'!$A$34:$AF$63,Q78,FALSE))</f>
        <v/>
      </c>
      <c r="E78" s="314" t="str">
        <f t="shared" ref="E78:E97" si="1">IF(D78&lt;&gt;"",E77+D78,"")</f>
        <v/>
      </c>
      <c r="F78" s="169"/>
      <c r="G78" s="169"/>
      <c r="H78" s="169"/>
      <c r="I78" s="146"/>
      <c r="J78" s="133"/>
      <c r="L78" s="143" t="s">
        <v>314</v>
      </c>
      <c r="Q78" s="314">
        <v>13</v>
      </c>
    </row>
    <row r="79" spans="1:17" ht="14.25" customHeight="1" thickBot="1" x14ac:dyDescent="0.35">
      <c r="A79" s="133"/>
      <c r="B79" s="137"/>
      <c r="C79" s="273">
        <v>10</v>
      </c>
      <c r="D79" s="272" t="str">
        <f>IF(VLOOKUP(Entrée!$O$4,'Base de données'!$A$34:$AF$63,Q79,FALSE)=0,"",VLOOKUP(Entrée!$O$4,'Base de données'!$A$34:$AF$63,Q79,FALSE))</f>
        <v/>
      </c>
      <c r="E79" s="314" t="str">
        <f>IF(D79&lt;&gt;"",E78+D79,"")</f>
        <v/>
      </c>
      <c r="F79" s="169"/>
      <c r="G79" s="169"/>
      <c r="H79" s="169"/>
      <c r="I79" s="146"/>
      <c r="J79" s="133"/>
      <c r="Q79" s="314">
        <v>14</v>
      </c>
    </row>
    <row r="80" spans="1:17" ht="14.25" customHeight="1" thickBot="1" x14ac:dyDescent="0.35">
      <c r="A80" s="133"/>
      <c r="B80" s="137"/>
      <c r="C80" s="273">
        <v>11</v>
      </c>
      <c r="D80" s="272" t="str">
        <f>IF(VLOOKUP(Entrée!$O$4,'Base de données'!$A$34:$AF$63,Q80,FALSE)=0,"",VLOOKUP(Entrée!$O$4,'Base de données'!$A$34:$AF$63,Q80,FALSE))</f>
        <v/>
      </c>
      <c r="E80" s="314" t="str">
        <f t="shared" si="1"/>
        <v/>
      </c>
      <c r="F80" s="169"/>
      <c r="G80" s="169"/>
      <c r="H80" s="169"/>
      <c r="I80" s="146"/>
      <c r="J80" s="133"/>
      <c r="Q80" s="314">
        <v>15</v>
      </c>
    </row>
    <row r="81" spans="1:17" ht="14.25" customHeight="1" thickBot="1" x14ac:dyDescent="0.35">
      <c r="A81" s="133"/>
      <c r="B81" s="137"/>
      <c r="C81" s="273">
        <v>12</v>
      </c>
      <c r="D81" s="272" t="str">
        <f>IF(VLOOKUP(Entrée!$O$4,'Base de données'!$A$34:$AF$63,Q81,FALSE)=0,"",VLOOKUP(Entrée!$O$4,'Base de données'!$A$34:$AF$63,Q81,FALSE))</f>
        <v/>
      </c>
      <c r="E81" s="314" t="str">
        <f t="shared" si="1"/>
        <v/>
      </c>
      <c r="F81" s="169"/>
      <c r="G81" s="169"/>
      <c r="H81" s="169"/>
      <c r="I81" s="146"/>
      <c r="J81" s="133"/>
      <c r="Q81" s="314">
        <v>16</v>
      </c>
    </row>
    <row r="82" spans="1:17" ht="14.25" customHeight="1" thickBot="1" x14ac:dyDescent="0.35">
      <c r="A82" s="133"/>
      <c r="B82" s="137"/>
      <c r="C82" s="273">
        <v>13</v>
      </c>
      <c r="D82" s="272" t="str">
        <f>IF(VLOOKUP(Entrée!$O$4,'Base de données'!$A$34:$AF$63,Q82,FALSE)=0,"",VLOOKUP(Entrée!$O$4,'Base de données'!$A$34:$AF$63,Q82,FALSE))</f>
        <v/>
      </c>
      <c r="E82" s="314" t="str">
        <f t="shared" si="1"/>
        <v/>
      </c>
      <c r="F82" s="169"/>
      <c r="G82" s="169"/>
      <c r="H82" s="169"/>
      <c r="I82" s="146"/>
      <c r="J82" s="133"/>
      <c r="Q82" s="314">
        <v>17</v>
      </c>
    </row>
    <row r="83" spans="1:17" ht="14.25" customHeight="1" thickBot="1" x14ac:dyDescent="0.35">
      <c r="A83" s="133"/>
      <c r="B83" s="137"/>
      <c r="C83" s="273">
        <v>14</v>
      </c>
      <c r="D83" s="272" t="str">
        <f>IF(VLOOKUP(Entrée!$O$4,'Base de données'!$A$34:$AF$63,Q83,FALSE)=0,"",VLOOKUP(Entrée!$O$4,'Base de données'!$A$34:$AF$63,Q83,FALSE))</f>
        <v/>
      </c>
      <c r="E83" s="314" t="str">
        <f t="shared" si="1"/>
        <v/>
      </c>
      <c r="F83" s="169"/>
      <c r="G83" s="169"/>
      <c r="H83" s="169"/>
      <c r="I83" s="146"/>
      <c r="J83" s="133"/>
      <c r="Q83" s="314">
        <v>18</v>
      </c>
    </row>
    <row r="84" spans="1:17" ht="14.25" customHeight="1" thickBot="1" x14ac:dyDescent="0.35">
      <c r="A84" s="133"/>
      <c r="B84" s="137"/>
      <c r="C84" s="273">
        <v>15</v>
      </c>
      <c r="D84" s="272" t="str">
        <f>IF(VLOOKUP(Entrée!$O$4,'Base de données'!$A$34:$AF$63,Q84,FALSE)=0,"",VLOOKUP(Entrée!$O$4,'Base de données'!$A$34:$AF$63,Q84,FALSE))</f>
        <v/>
      </c>
      <c r="E84" s="314" t="str">
        <f t="shared" si="1"/>
        <v/>
      </c>
      <c r="F84" s="169"/>
      <c r="G84" s="169"/>
      <c r="H84" s="169"/>
      <c r="I84" s="146"/>
      <c r="J84" s="133"/>
      <c r="Q84" s="314">
        <v>19</v>
      </c>
    </row>
    <row r="85" spans="1:17" ht="14.25" customHeight="1" thickBot="1" x14ac:dyDescent="0.35">
      <c r="A85" s="133"/>
      <c r="B85" s="137"/>
      <c r="C85" s="273">
        <v>16</v>
      </c>
      <c r="D85" s="272" t="str">
        <f>IF(VLOOKUP(Entrée!$O$4,'Base de données'!$A$34:$AF$63,Q85,FALSE)=0,"",VLOOKUP(Entrée!$O$4,'Base de données'!$A$34:$AF$63,Q85,FALSE))</f>
        <v/>
      </c>
      <c r="E85" s="314" t="str">
        <f t="shared" si="1"/>
        <v/>
      </c>
      <c r="F85" s="169"/>
      <c r="G85" s="169"/>
      <c r="H85" s="169"/>
      <c r="I85" s="146"/>
      <c r="J85" s="133"/>
      <c r="Q85" s="314">
        <v>20</v>
      </c>
    </row>
    <row r="86" spans="1:17" ht="14.25" customHeight="1" thickBot="1" x14ac:dyDescent="0.35">
      <c r="A86" s="133"/>
      <c r="B86" s="137"/>
      <c r="C86" s="273">
        <v>17</v>
      </c>
      <c r="D86" s="272" t="str">
        <f>IF(VLOOKUP(Entrée!$O$4,'Base de données'!$A$34:$AF$63,Q86,FALSE)=0,"",VLOOKUP(Entrée!$O$4,'Base de données'!$A$34:$AF$63,Q86,FALSE))</f>
        <v/>
      </c>
      <c r="E86" s="314" t="str">
        <f t="shared" si="1"/>
        <v/>
      </c>
      <c r="F86" s="169"/>
      <c r="G86" s="169"/>
      <c r="H86" s="169"/>
      <c r="I86" s="146"/>
      <c r="J86" s="133"/>
      <c r="Q86" s="314">
        <v>21</v>
      </c>
    </row>
    <row r="87" spans="1:17" ht="14.25" customHeight="1" thickBot="1" x14ac:dyDescent="0.35">
      <c r="A87" s="133"/>
      <c r="B87" s="137"/>
      <c r="C87" s="273">
        <v>18</v>
      </c>
      <c r="D87" s="272" t="str">
        <f>IF(VLOOKUP(Entrée!$O$4,'Base de données'!$A$34:$AF$63,Q87,FALSE)=0,"",VLOOKUP(Entrée!$O$4,'Base de données'!$A$34:$AF$63,Q87,FALSE))</f>
        <v/>
      </c>
      <c r="E87" s="314" t="str">
        <f t="shared" si="1"/>
        <v/>
      </c>
      <c r="F87" s="169"/>
      <c r="G87" s="169"/>
      <c r="H87" s="169"/>
      <c r="I87" s="146"/>
      <c r="J87" s="133"/>
      <c r="Q87" s="314">
        <v>22</v>
      </c>
    </row>
    <row r="88" spans="1:17" ht="14.25" customHeight="1" thickBot="1" x14ac:dyDescent="0.35">
      <c r="A88" s="133"/>
      <c r="B88" s="137"/>
      <c r="C88" s="273">
        <v>19</v>
      </c>
      <c r="D88" s="272" t="str">
        <f>IF(VLOOKUP(Entrée!$O$4,'Base de données'!$A$34:$AF$63,Q88,FALSE)=0,"",VLOOKUP(Entrée!$O$4,'Base de données'!$A$34:$AF$63,Q88,FALSE))</f>
        <v/>
      </c>
      <c r="E88" s="314" t="str">
        <f t="shared" si="1"/>
        <v/>
      </c>
      <c r="F88" s="169"/>
      <c r="G88" s="169"/>
      <c r="H88" s="169"/>
      <c r="I88" s="146"/>
      <c r="J88" s="133"/>
      <c r="Q88" s="314">
        <v>23</v>
      </c>
    </row>
    <row r="89" spans="1:17" ht="14.25" customHeight="1" thickBot="1" x14ac:dyDescent="0.35">
      <c r="A89" s="133"/>
      <c r="B89" s="137"/>
      <c r="C89" s="273">
        <v>20</v>
      </c>
      <c r="D89" s="272" t="str">
        <f>IF(VLOOKUP(Entrée!$O$4,'Base de données'!$A$34:$AF$63,Q89,FALSE)=0,"",VLOOKUP(Entrée!$O$4,'Base de données'!$A$34:$AF$63,Q89,FALSE))</f>
        <v/>
      </c>
      <c r="E89" s="314" t="str">
        <f t="shared" si="1"/>
        <v/>
      </c>
      <c r="F89" s="169"/>
      <c r="G89" s="169"/>
      <c r="H89" s="169"/>
      <c r="I89" s="146"/>
      <c r="J89" s="133"/>
      <c r="Q89" s="314">
        <v>24</v>
      </c>
    </row>
    <row r="90" spans="1:17" ht="14.25" customHeight="1" thickBot="1" x14ac:dyDescent="0.35">
      <c r="A90" s="133"/>
      <c r="B90" s="137"/>
      <c r="C90" s="273">
        <v>21</v>
      </c>
      <c r="D90" s="272" t="str">
        <f>IF(VLOOKUP(Entrée!$O$4,'Base de données'!$A$34:$AF$63,Q90,FALSE)=0,"",VLOOKUP(Entrée!$O$4,'Base de données'!$A$34:$AF$63,Q90,FALSE))</f>
        <v/>
      </c>
      <c r="E90" s="314" t="str">
        <f t="shared" si="1"/>
        <v/>
      </c>
      <c r="F90" s="169"/>
      <c r="G90" s="169"/>
      <c r="H90" s="169"/>
      <c r="I90" s="146"/>
      <c r="J90" s="133"/>
      <c r="Q90" s="314">
        <v>25</v>
      </c>
    </row>
    <row r="91" spans="1:17" ht="14.25" customHeight="1" thickBot="1" x14ac:dyDescent="0.35">
      <c r="A91" s="133"/>
      <c r="B91" s="137"/>
      <c r="C91" s="273">
        <v>22</v>
      </c>
      <c r="D91" s="272" t="str">
        <f>IF(VLOOKUP(Entrée!$O$4,'Base de données'!$A$34:$AF$63,Q91,FALSE)=0,"",VLOOKUP(Entrée!$O$4,'Base de données'!$A$34:$AF$63,Q91,FALSE))</f>
        <v/>
      </c>
      <c r="E91" s="314" t="str">
        <f t="shared" si="1"/>
        <v/>
      </c>
      <c r="F91" s="169"/>
      <c r="G91" s="169"/>
      <c r="H91" s="169"/>
      <c r="I91" s="146"/>
      <c r="J91" s="133"/>
      <c r="Q91" s="314">
        <v>26</v>
      </c>
    </row>
    <row r="92" spans="1:17" ht="14.25" customHeight="1" thickBot="1" x14ac:dyDescent="0.35">
      <c r="A92" s="133"/>
      <c r="B92" s="137"/>
      <c r="C92" s="273">
        <v>23</v>
      </c>
      <c r="D92" s="272" t="str">
        <f>IF(VLOOKUP(Entrée!$O$4,'Base de données'!$A$34:$AF$63,Q92,FALSE)=0,"",VLOOKUP(Entrée!$O$4,'Base de données'!$A$34:$AF$63,Q92,FALSE))</f>
        <v/>
      </c>
      <c r="E92" s="314" t="str">
        <f t="shared" si="1"/>
        <v/>
      </c>
      <c r="F92" s="169"/>
      <c r="G92" s="169"/>
      <c r="H92" s="169"/>
      <c r="I92" s="146"/>
      <c r="J92" s="133"/>
      <c r="Q92" s="314">
        <v>27</v>
      </c>
    </row>
    <row r="93" spans="1:17" ht="14.25" customHeight="1" thickBot="1" x14ac:dyDescent="0.35">
      <c r="A93" s="133"/>
      <c r="B93" s="137"/>
      <c r="C93" s="273">
        <v>24</v>
      </c>
      <c r="D93" s="272" t="str">
        <f>IF(VLOOKUP(Entrée!$O$4,'Base de données'!$A$34:$AF$63,Q93,FALSE)=0,"",VLOOKUP(Entrée!$O$4,'Base de données'!$A$34:$AF$63,Q93,FALSE))</f>
        <v/>
      </c>
      <c r="E93" s="314" t="str">
        <f t="shared" si="1"/>
        <v/>
      </c>
      <c r="F93" s="169"/>
      <c r="G93" s="169"/>
      <c r="H93" s="169"/>
      <c r="I93" s="146"/>
      <c r="J93" s="133"/>
      <c r="Q93" s="314">
        <v>28</v>
      </c>
    </row>
    <row r="94" spans="1:17" ht="14.25" customHeight="1" thickBot="1" x14ac:dyDescent="0.35">
      <c r="A94" s="133"/>
      <c r="B94" s="137"/>
      <c r="C94" s="273">
        <v>25</v>
      </c>
      <c r="D94" s="272" t="str">
        <f>IF(VLOOKUP(Entrée!$O$4,'Base de données'!$A$34:$AF$63,Q94,FALSE)=0,"",VLOOKUP(Entrée!$O$4,'Base de données'!$A$34:$AF$63,Q94,FALSE))</f>
        <v/>
      </c>
      <c r="E94" s="314" t="str">
        <f t="shared" si="1"/>
        <v/>
      </c>
      <c r="F94" s="169"/>
      <c r="G94" s="169"/>
      <c r="H94" s="169"/>
      <c r="I94" s="146"/>
      <c r="J94" s="133"/>
      <c r="Q94" s="314">
        <v>29</v>
      </c>
    </row>
    <row r="95" spans="1:17" ht="14.25" customHeight="1" thickBot="1" x14ac:dyDescent="0.35">
      <c r="A95" s="133"/>
      <c r="B95" s="137"/>
      <c r="C95" s="273">
        <v>26</v>
      </c>
      <c r="D95" s="272" t="str">
        <f>IF(VLOOKUP(Entrée!$O$4,'Base de données'!$A$34:$AF$63,Q95,FALSE)=0,"",VLOOKUP(Entrée!$O$4,'Base de données'!$A$34:$AF$63,Q95,FALSE))</f>
        <v/>
      </c>
      <c r="E95" s="314" t="str">
        <f t="shared" si="1"/>
        <v/>
      </c>
      <c r="F95" s="169"/>
      <c r="G95" s="169"/>
      <c r="H95" s="169"/>
      <c r="I95" s="146"/>
      <c r="J95" s="133"/>
      <c r="Q95" s="314">
        <v>30</v>
      </c>
    </row>
    <row r="96" spans="1:17" ht="14.25" customHeight="1" thickBot="1" x14ac:dyDescent="0.35">
      <c r="A96" s="133"/>
      <c r="B96" s="137"/>
      <c r="C96" s="273">
        <v>27</v>
      </c>
      <c r="D96" s="272" t="str">
        <f>IF(VLOOKUP(Entrée!$O$4,'Base de données'!$A$34:$AF$63,Q96,FALSE)=0,"",VLOOKUP(Entrée!$O$4,'Base de données'!$A$34:$AF$63,Q96,FALSE))</f>
        <v/>
      </c>
      <c r="E96" s="314" t="str">
        <f t="shared" si="1"/>
        <v/>
      </c>
      <c r="F96" s="169"/>
      <c r="G96" s="169"/>
      <c r="H96" s="169"/>
      <c r="I96" s="146"/>
      <c r="J96" s="133"/>
      <c r="Q96" s="314">
        <v>31</v>
      </c>
    </row>
    <row r="97" spans="1:17" ht="14.25" customHeight="1" thickBot="1" x14ac:dyDescent="0.35">
      <c r="A97" s="133"/>
      <c r="B97" s="137"/>
      <c r="C97" s="274">
        <v>28</v>
      </c>
      <c r="D97" s="272" t="str">
        <f>IF(VLOOKUP(Entrée!$O$4,'Base de données'!$A$34:$AF$63,Q97,FALSE)=0,"",VLOOKUP(Entrée!$O$4,'Base de données'!$A$34:$AF$63,Q97,FALSE))</f>
        <v/>
      </c>
      <c r="E97" s="315" t="str">
        <f t="shared" si="1"/>
        <v/>
      </c>
      <c r="F97" s="169"/>
      <c r="G97" s="169"/>
      <c r="H97" s="169"/>
      <c r="I97" s="146"/>
      <c r="J97" s="133"/>
      <c r="Q97" s="315">
        <v>32</v>
      </c>
    </row>
    <row r="98" spans="1:17" ht="11.25" customHeight="1" thickBot="1" x14ac:dyDescent="0.35">
      <c r="A98" s="133"/>
      <c r="B98" s="196"/>
      <c r="C98" s="197"/>
      <c r="D98" s="198"/>
      <c r="E98" s="199"/>
      <c r="F98" s="199"/>
      <c r="G98" s="199"/>
      <c r="H98" s="199"/>
      <c r="I98" s="200"/>
      <c r="J98" s="133"/>
    </row>
    <row r="99" spans="1:17" ht="13.5" thickTop="1" x14ac:dyDescent="0.2">
      <c r="A99" s="133"/>
      <c r="B99" s="133"/>
      <c r="C99" s="201"/>
      <c r="D99" s="202"/>
      <c r="E99" s="133"/>
      <c r="F99" s="133"/>
      <c r="G99" s="133"/>
      <c r="H99" s="133"/>
      <c r="I99" s="133"/>
      <c r="J99" s="133"/>
    </row>
    <row r="100" spans="1:17" x14ac:dyDescent="0.2">
      <c r="C100" s="203"/>
      <c r="D100" s="204"/>
    </row>
    <row r="101" spans="1:17" x14ac:dyDescent="0.2">
      <c r="C101" s="203"/>
      <c r="D101" s="204"/>
    </row>
    <row r="102" spans="1:17" x14ac:dyDescent="0.2">
      <c r="C102" s="203"/>
      <c r="D102" s="204"/>
    </row>
    <row r="103" spans="1:17" x14ac:dyDescent="0.2">
      <c r="C103" s="203"/>
      <c r="D103" s="204"/>
    </row>
    <row r="104" spans="1:17" x14ac:dyDescent="0.2">
      <c r="C104" s="203"/>
      <c r="D104" s="204"/>
    </row>
    <row r="105" spans="1:17" x14ac:dyDescent="0.2">
      <c r="C105" s="203"/>
      <c r="D105" s="204"/>
    </row>
    <row r="106" spans="1:17" x14ac:dyDescent="0.2">
      <c r="C106" s="203"/>
      <c r="D106" s="204"/>
    </row>
    <row r="107" spans="1:17" x14ac:dyDescent="0.2">
      <c r="C107" s="203"/>
      <c r="D107" s="204"/>
    </row>
    <row r="108" spans="1:17" x14ac:dyDescent="0.2">
      <c r="C108" s="203"/>
      <c r="D108" s="204"/>
    </row>
    <row r="109" spans="1:17" x14ac:dyDescent="0.2">
      <c r="C109" s="203"/>
      <c r="D109" s="204"/>
    </row>
    <row r="110" spans="1:17" x14ac:dyDescent="0.2">
      <c r="C110" s="203"/>
      <c r="D110" s="204"/>
    </row>
    <row r="111" spans="1:17" x14ac:dyDescent="0.2">
      <c r="C111" s="203"/>
      <c r="D111" s="204"/>
    </row>
    <row r="112" spans="1:17" x14ac:dyDescent="0.2">
      <c r="C112" s="203"/>
      <c r="D112" s="204"/>
    </row>
    <row r="113" spans="3:4" x14ac:dyDescent="0.2">
      <c r="C113" s="203"/>
      <c r="D113" s="204"/>
    </row>
    <row r="114" spans="3:4" x14ac:dyDescent="0.2">
      <c r="C114" s="203"/>
      <c r="D114" s="204"/>
    </row>
    <row r="115" spans="3:4" x14ac:dyDescent="0.2">
      <c r="C115" s="203"/>
      <c r="D115" s="204"/>
    </row>
    <row r="116" spans="3:4" x14ac:dyDescent="0.2">
      <c r="C116" s="203"/>
      <c r="D116" s="204"/>
    </row>
    <row r="117" spans="3:4" x14ac:dyDescent="0.2">
      <c r="C117" s="203"/>
      <c r="D117" s="204"/>
    </row>
    <row r="118" spans="3:4" x14ac:dyDescent="0.2">
      <c r="C118" s="203"/>
      <c r="D118" s="204"/>
    </row>
    <row r="119" spans="3:4" x14ac:dyDescent="0.2">
      <c r="C119" s="203"/>
      <c r="D119" s="204"/>
    </row>
    <row r="120" spans="3:4" x14ac:dyDescent="0.2">
      <c r="C120" s="203"/>
      <c r="D120" s="204"/>
    </row>
    <row r="121" spans="3:4" x14ac:dyDescent="0.2">
      <c r="C121" s="203"/>
      <c r="D121" s="204"/>
    </row>
    <row r="122" spans="3:4" x14ac:dyDescent="0.2">
      <c r="C122" s="203"/>
      <c r="D122" s="204"/>
    </row>
    <row r="123" spans="3:4" x14ac:dyDescent="0.2">
      <c r="C123" s="203"/>
      <c r="D123" s="204"/>
    </row>
    <row r="124" spans="3:4" x14ac:dyDescent="0.2">
      <c r="C124" s="203"/>
      <c r="D124" s="204"/>
    </row>
    <row r="125" spans="3:4" x14ac:dyDescent="0.2">
      <c r="C125" s="203"/>
      <c r="D125" s="204"/>
    </row>
    <row r="126" spans="3:4" x14ac:dyDescent="0.2">
      <c r="C126" s="203"/>
      <c r="D126" s="204"/>
    </row>
    <row r="127" spans="3:4" x14ac:dyDescent="0.2">
      <c r="C127" s="203"/>
      <c r="D127" s="204"/>
    </row>
    <row r="128" spans="3:4" x14ac:dyDescent="0.2">
      <c r="C128" s="203"/>
      <c r="D128" s="204"/>
    </row>
    <row r="129" spans="3:4" x14ac:dyDescent="0.2">
      <c r="C129" s="203"/>
      <c r="D129" s="204"/>
    </row>
    <row r="130" spans="3:4" x14ac:dyDescent="0.2">
      <c r="C130" s="203"/>
      <c r="D130" s="204"/>
    </row>
    <row r="131" spans="3:4" x14ac:dyDescent="0.2">
      <c r="C131" s="203"/>
      <c r="D131" s="204"/>
    </row>
    <row r="132" spans="3:4" x14ac:dyDescent="0.2">
      <c r="C132" s="203"/>
      <c r="D132" s="204"/>
    </row>
    <row r="133" spans="3:4" x14ac:dyDescent="0.2">
      <c r="C133" s="203"/>
      <c r="D133" s="204"/>
    </row>
    <row r="134" spans="3:4" x14ac:dyDescent="0.2">
      <c r="C134" s="203"/>
      <c r="D134" s="204"/>
    </row>
    <row r="135" spans="3:4" x14ac:dyDescent="0.2">
      <c r="C135" s="203"/>
      <c r="D135" s="204"/>
    </row>
    <row r="136" spans="3:4" x14ac:dyDescent="0.2">
      <c r="C136" s="203"/>
      <c r="D136" s="204"/>
    </row>
    <row r="137" spans="3:4" x14ac:dyDescent="0.2">
      <c r="C137" s="203"/>
      <c r="D137" s="204"/>
    </row>
    <row r="138" spans="3:4" x14ac:dyDescent="0.2">
      <c r="C138" s="203"/>
      <c r="D138" s="204"/>
    </row>
    <row r="139" spans="3:4" x14ac:dyDescent="0.2">
      <c r="C139" s="203"/>
      <c r="D139" s="204"/>
    </row>
    <row r="140" spans="3:4" x14ac:dyDescent="0.2">
      <c r="C140" s="203"/>
      <c r="D140" s="204"/>
    </row>
    <row r="141" spans="3:4" x14ac:dyDescent="0.2">
      <c r="C141" s="203"/>
      <c r="D141" s="204"/>
    </row>
    <row r="142" spans="3:4" x14ac:dyDescent="0.2">
      <c r="C142" s="203"/>
      <c r="D142" s="204"/>
    </row>
    <row r="143" spans="3:4" x14ac:dyDescent="0.2">
      <c r="C143" s="203"/>
      <c r="D143" s="204"/>
    </row>
    <row r="144" spans="3:4" x14ac:dyDescent="0.2">
      <c r="C144" s="203"/>
      <c r="D144" s="204"/>
    </row>
    <row r="145" spans="3:4" x14ac:dyDescent="0.2">
      <c r="C145" s="203"/>
      <c r="D145" s="204"/>
    </row>
    <row r="146" spans="3:4" x14ac:dyDescent="0.2">
      <c r="C146" s="203"/>
      <c r="D146" s="204"/>
    </row>
    <row r="147" spans="3:4" x14ac:dyDescent="0.2">
      <c r="C147" s="203"/>
      <c r="D147" s="204"/>
    </row>
    <row r="148" spans="3:4" x14ac:dyDescent="0.2">
      <c r="C148" s="203"/>
      <c r="D148" s="204"/>
    </row>
    <row r="149" spans="3:4" x14ac:dyDescent="0.2">
      <c r="C149" s="203"/>
      <c r="D149" s="204"/>
    </row>
    <row r="150" spans="3:4" x14ac:dyDescent="0.2">
      <c r="C150" s="203"/>
      <c r="D150" s="204"/>
    </row>
    <row r="151" spans="3:4" x14ac:dyDescent="0.2">
      <c r="C151" s="203"/>
      <c r="D151" s="204"/>
    </row>
    <row r="152" spans="3:4" x14ac:dyDescent="0.2">
      <c r="C152" s="203"/>
      <c r="D152" s="204"/>
    </row>
    <row r="153" spans="3:4" x14ac:dyDescent="0.2">
      <c r="C153" s="203"/>
      <c r="D153" s="204"/>
    </row>
    <row r="154" spans="3:4" x14ac:dyDescent="0.2">
      <c r="C154" s="203"/>
      <c r="D154" s="204"/>
    </row>
    <row r="155" spans="3:4" x14ac:dyDescent="0.2">
      <c r="C155" s="203"/>
      <c r="D155" s="204"/>
    </row>
    <row r="156" spans="3:4" x14ac:dyDescent="0.2">
      <c r="C156" s="203"/>
      <c r="D156" s="204"/>
    </row>
    <row r="157" spans="3:4" x14ac:dyDescent="0.2">
      <c r="C157" s="203"/>
      <c r="D157" s="204"/>
    </row>
    <row r="158" spans="3:4" x14ac:dyDescent="0.2">
      <c r="C158" s="203"/>
      <c r="D158" s="204"/>
    </row>
    <row r="159" spans="3:4" x14ac:dyDescent="0.2">
      <c r="C159" s="203"/>
      <c r="D159" s="204"/>
    </row>
    <row r="160" spans="3:4" x14ac:dyDescent="0.2">
      <c r="C160" s="205"/>
    </row>
    <row r="161" spans="3:33" x14ac:dyDescent="0.2">
      <c r="C161" s="203"/>
    </row>
    <row r="162" spans="3:33" x14ac:dyDescent="0.2">
      <c r="C162" s="203"/>
      <c r="E162" s="206"/>
      <c r="F162" s="206"/>
      <c r="G162" s="206"/>
      <c r="H162" s="206"/>
      <c r="I162" s="206"/>
      <c r="J162" s="206"/>
      <c r="K162" s="206"/>
      <c r="L162" s="206"/>
      <c r="M162" s="206"/>
      <c r="N162" s="206"/>
      <c r="O162" s="206"/>
      <c r="P162" s="206"/>
      <c r="Q162" s="206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  <c r="AD162" s="206"/>
      <c r="AE162" s="206"/>
      <c r="AF162" s="206"/>
      <c r="AG162" s="206"/>
    </row>
    <row r="163" spans="3:33" x14ac:dyDescent="0.2">
      <c r="C163" s="203"/>
      <c r="D163" s="207"/>
      <c r="E163" s="207"/>
      <c r="F163" s="207"/>
      <c r="G163" s="207"/>
      <c r="H163" s="207"/>
      <c r="I163" s="207"/>
      <c r="J163" s="207"/>
      <c r="K163" s="207"/>
      <c r="L163" s="207"/>
      <c r="M163" s="207"/>
      <c r="N163" s="207"/>
      <c r="O163" s="207"/>
      <c r="P163" s="207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  <c r="AA163" s="207"/>
      <c r="AB163" s="207"/>
      <c r="AC163" s="207"/>
      <c r="AD163" s="207"/>
      <c r="AE163" s="207"/>
      <c r="AF163" s="207"/>
      <c r="AG163" s="207"/>
    </row>
    <row r="164" spans="3:33" x14ac:dyDescent="0.2">
      <c r="C164" s="203"/>
      <c r="D164" s="207"/>
      <c r="E164" s="207"/>
      <c r="F164" s="207"/>
      <c r="G164" s="207"/>
      <c r="H164" s="207"/>
      <c r="I164" s="207"/>
      <c r="J164" s="207"/>
      <c r="K164" s="207"/>
      <c r="L164" s="207"/>
      <c r="M164" s="207"/>
      <c r="N164" s="207"/>
      <c r="O164" s="207"/>
      <c r="P164" s="207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  <c r="AA164" s="207"/>
      <c r="AB164" s="207"/>
      <c r="AC164" s="207"/>
      <c r="AD164" s="207"/>
      <c r="AE164" s="207"/>
      <c r="AF164" s="207"/>
      <c r="AG164" s="207"/>
    </row>
    <row r="166" spans="3:33" x14ac:dyDescent="0.2">
      <c r="G166" s="207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  <c r="AA166" s="207"/>
      <c r="AB166" s="207"/>
      <c r="AC166" s="207"/>
      <c r="AD166" s="207"/>
      <c r="AE166" s="207"/>
      <c r="AF166" s="207"/>
      <c r="AG166" s="207"/>
    </row>
    <row r="169" spans="3:33" s="204" customFormat="1" x14ac:dyDescent="0.2">
      <c r="C169" s="143"/>
      <c r="D169" s="143"/>
      <c r="E169" s="143"/>
      <c r="F169" s="143"/>
      <c r="I169" s="204">
        <v>3</v>
      </c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</row>
    <row r="170" spans="3:33" s="208" customFormat="1" x14ac:dyDescent="0.2">
      <c r="C170" s="143"/>
      <c r="D170" s="143"/>
      <c r="E170" s="143"/>
      <c r="F170" s="143"/>
      <c r="I170" s="208">
        <v>7.5</v>
      </c>
      <c r="J170" s="143"/>
      <c r="K170" s="143"/>
      <c r="L170" s="143"/>
      <c r="M170" s="143"/>
      <c r="N170" s="143"/>
      <c r="O170" s="143"/>
      <c r="P170" s="143"/>
      <c r="Q170" s="143"/>
      <c r="R170" s="143"/>
      <c r="S170" s="143"/>
    </row>
    <row r="171" spans="3:33" s="209" customFormat="1" x14ac:dyDescent="0.2">
      <c r="C171" s="143"/>
      <c r="D171" s="143"/>
      <c r="E171" s="143"/>
      <c r="F171" s="143"/>
      <c r="I171" s="209">
        <v>0.12029202500000007</v>
      </c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</row>
    <row r="172" spans="3:33" s="209" customFormat="1" x14ac:dyDescent="0.2">
      <c r="C172" s="143"/>
      <c r="D172" s="143"/>
      <c r="E172" s="143"/>
      <c r="F172" s="143"/>
      <c r="I172" s="209">
        <v>0.39058405000000013</v>
      </c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</row>
    <row r="174" spans="3:33" x14ac:dyDescent="0.2">
      <c r="G174" s="206"/>
      <c r="H174" s="206"/>
      <c r="I174" s="206"/>
      <c r="T174" s="206"/>
      <c r="U174" s="206"/>
    </row>
  </sheetData>
  <phoneticPr fontId="61" type="noConversion"/>
  <printOptions headings="1" gridLines="1"/>
  <pageMargins left="0.78740157499999996" right="0.78740157499999996" top="1.08" bottom="0.984251969" header="0.4921259845" footer="0.4921259845"/>
  <pageSetup paperSize="9" scale="77" fitToHeight="13" orientation="portrait" horizontalDpi="4294967292" verticalDpi="300" r:id="rId1"/>
  <headerFooter alignWithMargins="0">
    <oddHeader>&amp;A</oddHeader>
    <oddFooter>Page &amp;P</oddFooter>
  </headerFooter>
  <rowBreaks count="1" manualBreakCount="1">
    <brk id="52" max="16383" man="1"/>
  </rowBreaks>
  <drawing r:id="rId2"/>
  <legacyDrawing r:id="rId3"/>
  <oleObjects>
    <mc:AlternateContent xmlns:mc="http://schemas.openxmlformats.org/markup-compatibility/2006">
      <mc:Choice Requires="x14">
        <oleObject progId="WangImage.Document" shapeId="1035" r:id="rId4">
          <objectPr defaultSize="0" autoPict="0" r:id="rId5">
            <anchor moveWithCells="1">
              <from>
                <xdr:col>2</xdr:col>
                <xdr:colOff>1257300</xdr:colOff>
                <xdr:row>2</xdr:row>
                <xdr:rowOff>57150</xdr:rowOff>
              </from>
              <to>
                <xdr:col>2</xdr:col>
                <xdr:colOff>2114550</xdr:colOff>
                <xdr:row>4</xdr:row>
                <xdr:rowOff>133350</xdr:rowOff>
              </to>
            </anchor>
          </objectPr>
        </oleObject>
      </mc:Choice>
      <mc:Fallback>
        <oleObject progId="WangImage.Document" shapeId="1035" r:id="rId4"/>
      </mc:Fallback>
    </mc:AlternateContent>
    <mc:AlternateContent xmlns:mc="http://schemas.openxmlformats.org/markup-compatibility/2006">
      <mc:Choice Requires="x14">
        <oleObject progId="Word.Document.6" shapeId="1037" r:id="rId6">
          <objectPr defaultSize="0" autoLine="0" autoPict="0" r:id="rId7">
            <anchor moveWithCells="1">
              <from>
                <xdr:col>2</xdr:col>
                <xdr:colOff>257175</xdr:colOff>
                <xdr:row>2</xdr:row>
                <xdr:rowOff>57150</xdr:rowOff>
              </from>
              <to>
                <xdr:col>2</xdr:col>
                <xdr:colOff>990600</xdr:colOff>
                <xdr:row>4</xdr:row>
                <xdr:rowOff>114300</xdr:rowOff>
              </to>
            </anchor>
          </objectPr>
        </oleObject>
      </mc:Choice>
      <mc:Fallback>
        <oleObject progId="Word.Document.6" shapeId="1037" r:id="rId6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BD44"/>
  <sheetViews>
    <sheetView topLeftCell="A13" workbookViewId="0">
      <selection activeCell="E21" sqref="E21"/>
    </sheetView>
  </sheetViews>
  <sheetFormatPr baseColWidth="10" defaultRowHeight="12.75" x14ac:dyDescent="0.2"/>
  <cols>
    <col min="1" max="1" width="9.140625" customWidth="1"/>
    <col min="2" max="2" width="30.140625" customWidth="1"/>
    <col min="3" max="3" width="9.7109375" customWidth="1"/>
    <col min="4" max="4" width="4.5703125" style="5" customWidth="1"/>
    <col min="5" max="5" width="6.140625" customWidth="1"/>
    <col min="6" max="6" width="5.42578125" customWidth="1"/>
    <col min="7" max="7" width="5.28515625" customWidth="1"/>
    <col min="8" max="8" width="5.140625" customWidth="1"/>
    <col min="9" max="9" width="6.140625" customWidth="1"/>
    <col min="10" max="10" width="5.5703125" customWidth="1"/>
    <col min="11" max="21" width="4.5703125" customWidth="1"/>
    <col min="22" max="22" width="5.140625" customWidth="1"/>
    <col min="23" max="23" width="5" customWidth="1"/>
    <col min="24" max="27" width="4.5703125" customWidth="1"/>
    <col min="28" max="28" width="5" customWidth="1"/>
    <col min="29" max="34" width="4.5703125" customWidth="1"/>
    <col min="35" max="38" width="3.7109375" customWidth="1"/>
    <col min="39" max="39" width="1.85546875" customWidth="1"/>
    <col min="40" max="40" width="1.85546875" style="10" customWidth="1"/>
    <col min="41" max="41" width="3.7109375" style="10" customWidth="1"/>
  </cols>
  <sheetData>
    <row r="1" spans="1:41" ht="39.75" customHeight="1" x14ac:dyDescent="0.2">
      <c r="A1" s="18"/>
      <c r="B1" s="19"/>
      <c r="C1" s="19"/>
      <c r="D1" s="61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25"/>
      <c r="AK1" s="26"/>
      <c r="AL1" s="10"/>
      <c r="AN1"/>
      <c r="AO1"/>
    </row>
    <row r="2" spans="1:41" x14ac:dyDescent="0.2">
      <c r="A2" s="26"/>
      <c r="B2" s="10"/>
      <c r="C2" s="10"/>
      <c r="D2" s="14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30"/>
      <c r="AK2" s="10"/>
      <c r="AL2" s="10"/>
      <c r="AN2"/>
      <c r="AO2"/>
    </row>
    <row r="3" spans="1:41" x14ac:dyDescent="0.2">
      <c r="A3" s="26"/>
      <c r="B3" s="10"/>
      <c r="C3" s="10"/>
      <c r="D3" s="14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2"/>
      <c r="W3" s="72"/>
      <c r="X3" s="72"/>
      <c r="Y3" s="72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30"/>
      <c r="AK3" s="10"/>
      <c r="AL3" s="10"/>
      <c r="AN3"/>
      <c r="AO3"/>
    </row>
    <row r="4" spans="1:41" ht="18" x14ac:dyDescent="0.25">
      <c r="A4" s="26"/>
      <c r="B4" s="10"/>
      <c r="C4" s="69" t="s">
        <v>14</v>
      </c>
      <c r="D4" s="14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73"/>
      <c r="W4" s="74"/>
      <c r="X4" s="73"/>
      <c r="Y4" s="73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30"/>
      <c r="AK4" s="10"/>
      <c r="AL4" s="10"/>
      <c r="AN4"/>
      <c r="AO4"/>
    </row>
    <row r="5" spans="1:41" x14ac:dyDescent="0.2">
      <c r="A5" s="26"/>
      <c r="B5" s="10"/>
      <c r="C5" s="10"/>
      <c r="D5" s="14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72"/>
      <c r="W5" s="72"/>
      <c r="X5" s="72"/>
      <c r="Y5" s="72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30"/>
      <c r="AK5" s="10"/>
      <c r="AL5" s="10"/>
      <c r="AN5"/>
      <c r="AO5"/>
    </row>
    <row r="6" spans="1:41" x14ac:dyDescent="0.2">
      <c r="A6" s="26"/>
      <c r="B6" s="10"/>
      <c r="C6" s="10"/>
      <c r="D6" s="14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74"/>
      <c r="W6" s="74"/>
      <c r="X6" s="74"/>
      <c r="Y6" s="74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30"/>
      <c r="AK6" s="10"/>
      <c r="AL6" s="10"/>
      <c r="AN6"/>
      <c r="AO6"/>
    </row>
    <row r="7" spans="1:41" ht="17.45" customHeight="1" x14ac:dyDescent="0.2">
      <c r="A7" s="26"/>
      <c r="B7" s="75" t="s">
        <v>0</v>
      </c>
      <c r="C7" s="10"/>
      <c r="D7" s="14"/>
      <c r="E7" s="10"/>
      <c r="F7" s="10"/>
      <c r="G7" s="10"/>
      <c r="H7" s="62" t="s">
        <v>9</v>
      </c>
      <c r="I7" s="10"/>
      <c r="J7" s="10"/>
      <c r="K7" s="10"/>
      <c r="L7" s="10"/>
      <c r="M7" s="10"/>
      <c r="N7" s="10"/>
      <c r="O7" s="10"/>
      <c r="P7" s="10"/>
      <c r="Q7" s="10"/>
      <c r="R7" s="10"/>
      <c r="S7" s="301" t="str">
        <f>IF(OR('INPUT data'!E40&lt;0,'INPUT data'!E40&gt;1.5),"ERROR : intended sag","")</f>
        <v/>
      </c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30"/>
      <c r="AK7" s="10"/>
      <c r="AL7" s="10"/>
      <c r="AN7"/>
      <c r="AO7"/>
    </row>
    <row r="8" spans="1:41" ht="17.45" customHeight="1" x14ac:dyDescent="0.2">
      <c r="A8" s="26"/>
      <c r="B8" s="10"/>
      <c r="C8" s="10"/>
      <c r="D8" s="14" t="s">
        <v>1</v>
      </c>
      <c r="E8" s="10"/>
      <c r="F8" s="10"/>
      <c r="G8" s="10" t="s">
        <v>1</v>
      </c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301" t="str">
        <f>'step c'!C31</f>
        <v/>
      </c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30"/>
      <c r="AK8" s="10"/>
      <c r="AL8" s="10"/>
      <c r="AN8"/>
      <c r="AO8"/>
    </row>
    <row r="9" spans="1:41" ht="17.45" customHeight="1" x14ac:dyDescent="0.2">
      <c r="A9" s="26"/>
      <c r="B9" s="15" t="s">
        <v>15</v>
      </c>
      <c r="C9" s="124">
        <f>'INPUT data'!E19</f>
        <v>1.05</v>
      </c>
      <c r="D9" s="14" t="s">
        <v>3</v>
      </c>
      <c r="E9" s="10"/>
      <c r="F9" s="63">
        <f>'INPUT data'!E35</f>
        <v>49.5</v>
      </c>
      <c r="G9" s="14" t="s">
        <v>6</v>
      </c>
      <c r="H9" s="14" t="s">
        <v>16</v>
      </c>
      <c r="I9" s="10"/>
      <c r="J9" s="10"/>
      <c r="K9" s="10"/>
      <c r="L9" s="10"/>
      <c r="M9" s="10"/>
      <c r="N9" s="10"/>
      <c r="O9" s="10"/>
      <c r="P9" s="10"/>
      <c r="Q9" s="10"/>
      <c r="R9" s="10"/>
      <c r="S9" s="301" t="str">
        <f>'INPUT data'!G69</f>
        <v/>
      </c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30"/>
      <c r="AK9" s="10"/>
      <c r="AL9" s="10"/>
      <c r="AN9"/>
      <c r="AO9"/>
    </row>
    <row r="10" spans="1:41" ht="17.45" customHeight="1" x14ac:dyDescent="0.2">
      <c r="A10" s="26"/>
      <c r="B10" s="453" t="s">
        <v>349</v>
      </c>
      <c r="C10" s="6">
        <f>'INPUT data'!E20</f>
        <v>20000</v>
      </c>
      <c r="D10" s="14" t="s">
        <v>133</v>
      </c>
      <c r="E10" s="10"/>
      <c r="F10" s="63">
        <f>'INPUT data'!E37</f>
        <v>1.4</v>
      </c>
      <c r="G10" s="14" t="s">
        <v>6</v>
      </c>
      <c r="H10" s="14" t="s">
        <v>213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301" t="str">
        <f>'INPUT data'!G65</f>
        <v/>
      </c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30"/>
      <c r="AK10" s="10"/>
      <c r="AL10" s="10"/>
      <c r="AN10"/>
      <c r="AO10"/>
    </row>
    <row r="11" spans="1:41" ht="17.45" customHeight="1" x14ac:dyDescent="0.2">
      <c r="A11" s="26"/>
      <c r="B11" s="15"/>
      <c r="C11" s="63"/>
      <c r="D11" s="14"/>
      <c r="E11" s="10"/>
      <c r="F11" s="63">
        <f>'INPUT data'!E38</f>
        <v>0.8</v>
      </c>
      <c r="G11" s="14" t="s">
        <v>6</v>
      </c>
      <c r="H11" s="14" t="s">
        <v>214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301" t="str">
        <f>IF(C21&lt;=E21,"ERROR : overstepping of minimal distance between conductors","")</f>
        <v/>
      </c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30"/>
      <c r="AK11" s="10"/>
      <c r="AL11" s="10"/>
      <c r="AN11"/>
      <c r="AO11"/>
    </row>
    <row r="12" spans="1:41" ht="17.45" customHeight="1" x14ac:dyDescent="0.2">
      <c r="A12" s="26"/>
      <c r="B12" s="453" t="s">
        <v>350</v>
      </c>
      <c r="C12" s="116">
        <f>IF('INPUT data'!D60=1,1,IF('INPUT data'!D60=3,1,IF('INPUT data'!D60=4,1,IF('INPUT data'!D60=2,2,IF('INPUT data'!D60=5,2,IF('INPUT data'!D60=6,2,""))))))</f>
        <v>1</v>
      </c>
      <c r="D12" s="14"/>
      <c r="E12" s="10"/>
      <c r="F12" s="63"/>
      <c r="G12" s="14"/>
      <c r="H12" s="14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301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30"/>
      <c r="AK12" s="10"/>
      <c r="AL12" s="10"/>
      <c r="AN12"/>
      <c r="AO12"/>
    </row>
    <row r="13" spans="1:41" ht="17.45" customHeight="1" x14ac:dyDescent="0.2">
      <c r="A13" s="26"/>
      <c r="B13" s="453" t="s">
        <v>351</v>
      </c>
      <c r="C13" s="124">
        <f>'INPUT data'!E22</f>
        <v>1.3340000000000001</v>
      </c>
      <c r="D13" s="14" t="s">
        <v>5</v>
      </c>
      <c r="E13" s="10"/>
      <c r="F13" s="63" t="str">
        <f>IF('INPUT data'!$G$60=1,'INPUT data'!G61,"")</f>
        <v/>
      </c>
      <c r="G13" s="63" t="str">
        <f>IF('INPUT data'!$G$60=1,"kg","")</f>
        <v/>
      </c>
      <c r="H13" s="63" t="str">
        <f>IF('INPUT data'!$G$60=1,": Singular overload on Messenger Wire","")</f>
        <v/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301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30"/>
      <c r="AK13" s="10"/>
      <c r="AL13" s="10"/>
      <c r="AN13"/>
      <c r="AO13"/>
    </row>
    <row r="14" spans="1:41" ht="17.45" customHeight="1" x14ac:dyDescent="0.2">
      <c r="A14" s="26"/>
      <c r="B14" s="453" t="s">
        <v>352</v>
      </c>
      <c r="C14" s="6">
        <f>'INPUT data'!E23</f>
        <v>26000</v>
      </c>
      <c r="D14" s="14" t="s">
        <v>133</v>
      </c>
      <c r="E14" s="10"/>
      <c r="F14" s="63" t="str">
        <f>IF('INPUT data'!$G$60=1,'INPUT data'!G62,"")</f>
        <v/>
      </c>
      <c r="G14" s="63" t="str">
        <f>IF('INPUT data'!$G$60=1,"m","")</f>
        <v/>
      </c>
      <c r="H14" s="63" t="str">
        <f>IF('INPUT data'!$G$60=1,": Position left suspension nb1","")</f>
        <v/>
      </c>
      <c r="I14" s="10"/>
      <c r="J14" s="14"/>
      <c r="K14" s="10"/>
      <c r="L14" s="10"/>
      <c r="M14" s="10"/>
      <c r="N14" s="10"/>
      <c r="O14" s="10"/>
      <c r="P14" s="10"/>
      <c r="Q14" s="10"/>
      <c r="R14" s="10"/>
      <c r="S14" s="301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30"/>
      <c r="AK14" s="10"/>
      <c r="AL14" s="10"/>
      <c r="AN14"/>
      <c r="AO14"/>
    </row>
    <row r="15" spans="1:41" ht="17.45" customHeight="1" x14ac:dyDescent="0.2">
      <c r="A15" s="26"/>
      <c r="B15" s="453" t="s">
        <v>353</v>
      </c>
      <c r="C15" s="63">
        <f>'INPUT data'!E25</f>
        <v>0.34</v>
      </c>
      <c r="D15" s="14" t="s">
        <v>8</v>
      </c>
      <c r="E15" s="10"/>
      <c r="F15" s="265" t="str">
        <f>IF('INPUT data'!$H$60=1,'INPUT data'!H61,"")</f>
        <v/>
      </c>
      <c r="G15" s="63" t="str">
        <f>IF('INPUT data'!$H$60=1,"kg","")</f>
        <v/>
      </c>
      <c r="H15" s="63" t="str">
        <f>IF('INPUT data'!$H$60=1,": Singular overload on Contact Wire","")</f>
        <v/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301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30"/>
      <c r="AK15" s="10"/>
      <c r="AL15" s="10"/>
      <c r="AN15"/>
      <c r="AO15"/>
    </row>
    <row r="16" spans="1:41" ht="16.5" customHeight="1" x14ac:dyDescent="0.2">
      <c r="A16" s="26"/>
      <c r="B16" s="453" t="s">
        <v>354</v>
      </c>
      <c r="C16" s="63">
        <f>IF('INPUT data'!E40&lt;&gt;0,1/'INPUT data'!E40,0)</f>
        <v>2</v>
      </c>
      <c r="D16" s="266" t="s">
        <v>215</v>
      </c>
      <c r="E16" s="10"/>
      <c r="F16" s="63" t="str">
        <f>IF('INPUT data'!$H$60=1,'INPUT data'!H62,"")</f>
        <v/>
      </c>
      <c r="G16" s="63" t="str">
        <f>IF('INPUT data'!$H$60=1,"m","")</f>
        <v/>
      </c>
      <c r="H16" s="63" t="str">
        <f>IF('INPUT data'!$H$60=1,": Position left suspension nb1","")</f>
        <v/>
      </c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30"/>
      <c r="AK16" s="10"/>
      <c r="AL16" s="10"/>
      <c r="AN16"/>
      <c r="AO16"/>
    </row>
    <row r="17" spans="1:56" ht="14.25" customHeight="1" x14ac:dyDescent="0.2">
      <c r="A17" s="26"/>
      <c r="B17" s="453" t="s">
        <v>355</v>
      </c>
      <c r="C17" s="63">
        <f>'INPUT data'!E42</f>
        <v>4.5</v>
      </c>
      <c r="D17" s="14" t="s">
        <v>6</v>
      </c>
      <c r="E17" s="10"/>
      <c r="F17" s="265" t="str">
        <f>IF('INPUT data'!$F$60=1,'INPUT data'!F61,"")</f>
        <v/>
      </c>
      <c r="G17" s="63" t="str">
        <f>IF('INPUT data'!$F$60=1,"kg","")</f>
        <v/>
      </c>
      <c r="H17" s="63" t="str">
        <f>IF('INPUT data'!$F$60=1,": Section Insulator on Contact Wire","")</f>
        <v/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30"/>
      <c r="AK17" s="10"/>
      <c r="AL17" s="10"/>
      <c r="AN17"/>
      <c r="AO17"/>
    </row>
    <row r="18" spans="1:56" ht="32.25" customHeight="1" x14ac:dyDescent="0.2">
      <c r="A18" s="26"/>
      <c r="B18" s="454" t="s">
        <v>356</v>
      </c>
      <c r="C18" s="63">
        <f>'INPUT data'!E44</f>
        <v>5</v>
      </c>
      <c r="D18" s="14" t="s">
        <v>6</v>
      </c>
      <c r="E18" s="10"/>
      <c r="F18" s="63" t="str">
        <f>IF('INPUT data'!$F$60=1,'INPUT data'!F62,"")</f>
        <v/>
      </c>
      <c r="G18" s="63" t="str">
        <f>IF('INPUT data'!$F$60=1,"m","")</f>
        <v/>
      </c>
      <c r="H18" s="63" t="str">
        <f>IF('INPUT data'!$F$60=1,": Position left suspension nb1","")</f>
        <v/>
      </c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30"/>
      <c r="AK18" s="10"/>
      <c r="AL18" s="10"/>
      <c r="AN18"/>
      <c r="AO18"/>
    </row>
    <row r="19" spans="1:56" ht="26.45" customHeight="1" x14ac:dyDescent="0.2">
      <c r="A19" s="26"/>
      <c r="B19" s="454" t="s">
        <v>357</v>
      </c>
      <c r="C19" s="63">
        <f>'INPUT data'!E46</f>
        <v>5</v>
      </c>
      <c r="D19" s="14" t="s">
        <v>6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30"/>
      <c r="AK19" s="10"/>
      <c r="AL19" s="10"/>
      <c r="AN19"/>
      <c r="AO19"/>
    </row>
    <row r="20" spans="1:56" ht="17.45" customHeight="1" x14ac:dyDescent="0.2">
      <c r="A20" s="26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30"/>
      <c r="AK20" s="10"/>
      <c r="AL20" s="10"/>
      <c r="AN20"/>
      <c r="AO20"/>
    </row>
    <row r="21" spans="1:56" ht="17.45" customHeight="1" x14ac:dyDescent="0.2">
      <c r="A21" s="26"/>
      <c r="B21" s="15" t="s">
        <v>243</v>
      </c>
      <c r="C21" s="279">
        <f>MIN(C27:AH27)</f>
        <v>0.69922276136363626</v>
      </c>
      <c r="D21" s="1" t="str">
        <f>IF(C21&lt;=E21,"&lt;=","&gt;")</f>
        <v>&gt;</v>
      </c>
      <c r="E21" s="63">
        <f>'INPUT data'!E48</f>
        <v>0.1</v>
      </c>
      <c r="F21" s="14" t="s">
        <v>6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30"/>
      <c r="AK21" s="10"/>
      <c r="AL21" s="10"/>
      <c r="AN21"/>
      <c r="AO21"/>
    </row>
    <row r="22" spans="1:56" ht="17.45" customHeight="1" x14ac:dyDescent="0.2">
      <c r="A22" s="26"/>
      <c r="B22" s="10"/>
      <c r="C22" s="10"/>
      <c r="D22" s="14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30"/>
      <c r="AK22" s="10"/>
      <c r="AL22" s="10"/>
      <c r="AN22"/>
      <c r="AO22"/>
    </row>
    <row r="23" spans="1:56" ht="17.45" customHeight="1" x14ac:dyDescent="0.2">
      <c r="A23" s="26"/>
      <c r="B23" s="10" t="s">
        <v>39</v>
      </c>
      <c r="D23" s="14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30"/>
      <c r="AK23" s="10"/>
      <c r="AL23" s="10"/>
      <c r="AN23"/>
      <c r="AO23"/>
    </row>
    <row r="24" spans="1:56" ht="17.45" customHeight="1" thickBot="1" x14ac:dyDescent="0.25">
      <c r="A24" s="26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30"/>
      <c r="AK24" s="10"/>
      <c r="AL24" s="10"/>
      <c r="AM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</row>
    <row r="25" spans="1:56" s="1" customFormat="1" ht="17.45" customHeight="1" x14ac:dyDescent="0.2">
      <c r="A25" s="76"/>
      <c r="B25" s="78" t="s">
        <v>11</v>
      </c>
      <c r="C25" s="8" t="str">
        <f>'step e,f'!C28</f>
        <v>Susp.</v>
      </c>
      <c r="D25" s="9">
        <f>'step e,f'!D28</f>
        <v>1</v>
      </c>
      <c r="E25" s="9">
        <f>'step e,f'!E28</f>
        <v>2</v>
      </c>
      <c r="F25" s="9">
        <f>'step e,f'!F28</f>
        <v>3</v>
      </c>
      <c r="G25" s="9">
        <f>'step e,f'!G28</f>
        <v>4</v>
      </c>
      <c r="H25" s="9">
        <f>'step e,f'!H28</f>
        <v>5</v>
      </c>
      <c r="I25" s="9">
        <f>'step e,f'!I28</f>
        <v>6</v>
      </c>
      <c r="J25" s="9">
        <f>'step e,f'!J28</f>
        <v>7</v>
      </c>
      <c r="K25" s="9" t="str">
        <f>'step e,f'!K28</f>
        <v>Susp.</v>
      </c>
      <c r="L25" s="9" t="str">
        <f>'step e,f'!L28</f>
        <v/>
      </c>
      <c r="M25" s="9" t="str">
        <f>'step e,f'!M28</f>
        <v/>
      </c>
      <c r="N25" s="9" t="str">
        <f>'step e,f'!N28</f>
        <v/>
      </c>
      <c r="O25" s="9" t="str">
        <f>'step e,f'!O28</f>
        <v/>
      </c>
      <c r="P25" s="9" t="str">
        <f>'step e,f'!P28</f>
        <v/>
      </c>
      <c r="Q25" s="9" t="str">
        <f>'step e,f'!Q28</f>
        <v/>
      </c>
      <c r="R25" s="9" t="str">
        <f>'step e,f'!R28</f>
        <v/>
      </c>
      <c r="S25" s="9" t="str">
        <f>'step e,f'!S28</f>
        <v/>
      </c>
      <c r="T25" s="9" t="str">
        <f>'step e,f'!T28</f>
        <v/>
      </c>
      <c r="U25" s="9" t="str">
        <f>'step e,f'!U28</f>
        <v/>
      </c>
      <c r="V25" s="9" t="str">
        <f>'step e,f'!V28</f>
        <v/>
      </c>
      <c r="W25" s="9" t="str">
        <f>'step e,f'!W28</f>
        <v/>
      </c>
      <c r="X25" s="9" t="str">
        <f>'step e,f'!X28</f>
        <v/>
      </c>
      <c r="Y25" s="9" t="str">
        <f>'step e,f'!Y28</f>
        <v/>
      </c>
      <c r="Z25" s="9" t="str">
        <f>'step e,f'!Z28</f>
        <v/>
      </c>
      <c r="AA25" s="9" t="str">
        <f>'step e,f'!AA28</f>
        <v/>
      </c>
      <c r="AB25" s="9" t="str">
        <f>'step e,f'!AB28</f>
        <v/>
      </c>
      <c r="AC25" s="9" t="str">
        <f>'step e,f'!AC28</f>
        <v/>
      </c>
      <c r="AD25" s="9" t="str">
        <f>'step e,f'!AD28</f>
        <v/>
      </c>
      <c r="AE25" s="9" t="str">
        <f>'step e,f'!AE28</f>
        <v/>
      </c>
      <c r="AF25" s="9" t="str">
        <f>'step e,f'!AF28</f>
        <v/>
      </c>
      <c r="AG25" s="9" t="str">
        <f>'step e,f'!AG28</f>
        <v/>
      </c>
      <c r="AH25" s="13" t="str">
        <f>'step e,f'!AH28</f>
        <v/>
      </c>
      <c r="AJ25" s="64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</row>
    <row r="26" spans="1:56" s="7" customFormat="1" ht="17.45" customHeight="1" x14ac:dyDescent="0.2">
      <c r="A26" s="77"/>
      <c r="B26" s="79" t="s">
        <v>13</v>
      </c>
      <c r="C26" s="16">
        <f>'step e,f'!C29</f>
        <v>0</v>
      </c>
      <c r="D26" s="17">
        <f>'step e,f'!D29</f>
        <v>4.5</v>
      </c>
      <c r="E26" s="17">
        <f>'step e,f'!E29</f>
        <v>11.25</v>
      </c>
      <c r="F26" s="17">
        <f>'step e,f'!F29</f>
        <v>18</v>
      </c>
      <c r="G26" s="17">
        <f>'step e,f'!G29</f>
        <v>24.75</v>
      </c>
      <c r="H26" s="17">
        <f>'step e,f'!H29</f>
        <v>31.5</v>
      </c>
      <c r="I26" s="17">
        <f>'step e,f'!I29</f>
        <v>38.25</v>
      </c>
      <c r="J26" s="17">
        <f>'step e,f'!J29</f>
        <v>45</v>
      </c>
      <c r="K26" s="17">
        <f>'step e,f'!K29</f>
        <v>49.5</v>
      </c>
      <c r="L26" s="17" t="str">
        <f>'step e,f'!L29</f>
        <v/>
      </c>
      <c r="M26" s="17" t="str">
        <f>'step e,f'!M29</f>
        <v/>
      </c>
      <c r="N26" s="17" t="str">
        <f>'step e,f'!N29</f>
        <v/>
      </c>
      <c r="O26" s="17" t="str">
        <f>'step e,f'!O29</f>
        <v/>
      </c>
      <c r="P26" s="17" t="str">
        <f>'step e,f'!P29</f>
        <v/>
      </c>
      <c r="Q26" s="17" t="str">
        <f>'step e,f'!Q29</f>
        <v/>
      </c>
      <c r="R26" s="17" t="str">
        <f>'step e,f'!R29</f>
        <v/>
      </c>
      <c r="S26" s="17" t="str">
        <f>'step e,f'!S29</f>
        <v/>
      </c>
      <c r="T26" s="17" t="str">
        <f>'step e,f'!T29</f>
        <v/>
      </c>
      <c r="U26" s="17" t="str">
        <f>'step e,f'!U29</f>
        <v/>
      </c>
      <c r="V26" s="17" t="str">
        <f>'step e,f'!V29</f>
        <v/>
      </c>
      <c r="W26" s="17" t="str">
        <f>'step e,f'!W29</f>
        <v/>
      </c>
      <c r="X26" s="17" t="str">
        <f>'step e,f'!X29</f>
        <v/>
      </c>
      <c r="Y26" s="17" t="str">
        <f>'step e,f'!Y29</f>
        <v/>
      </c>
      <c r="Z26" s="17" t="str">
        <f>'step e,f'!Z29</f>
        <v/>
      </c>
      <c r="AA26" s="17" t="str">
        <f>'step e,f'!AA29</f>
        <v/>
      </c>
      <c r="AB26" s="17" t="str">
        <f>'step e,f'!AB29</f>
        <v/>
      </c>
      <c r="AC26" s="17" t="str">
        <f>'step e,f'!AC29</f>
        <v/>
      </c>
      <c r="AD26" s="17" t="str">
        <f>'step e,f'!AD29</f>
        <v/>
      </c>
      <c r="AE26" s="17" t="str">
        <f>'step e,f'!AE29</f>
        <v/>
      </c>
      <c r="AF26" s="17" t="str">
        <f>'step e,f'!AF29</f>
        <v/>
      </c>
      <c r="AG26" s="17" t="str">
        <f>'step e,f'!AG29</f>
        <v/>
      </c>
      <c r="AH26" s="84" t="str">
        <f>'step e,f'!AH29</f>
        <v/>
      </c>
      <c r="AJ26" s="65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</row>
    <row r="27" spans="1:56" s="7" customFormat="1" ht="17.45" customHeight="1" x14ac:dyDescent="0.2">
      <c r="A27" s="77"/>
      <c r="B27" s="79" t="s">
        <v>134</v>
      </c>
      <c r="C27" s="268" t="str">
        <f>'step e,f'!C30</f>
        <v/>
      </c>
      <c r="D27" s="267">
        <f>'step e,f'!D30</f>
        <v>1.2153336704545454</v>
      </c>
      <c r="E27" s="267">
        <f>'step e,f'!E30</f>
        <v>1.0264954886363635</v>
      </c>
      <c r="F27" s="267">
        <f>'step e,f'!F30</f>
        <v>0.88046530681818191</v>
      </c>
      <c r="G27" s="267">
        <f>'step e,f'!G30</f>
        <v>0.77724312500000003</v>
      </c>
      <c r="H27" s="267">
        <f>'step e,f'!H30</f>
        <v>0.71682894318181833</v>
      </c>
      <c r="I27" s="267">
        <f>'step e,f'!I30</f>
        <v>0.69922276136363626</v>
      </c>
      <c r="J27" s="267">
        <f>'step e,f'!J30</f>
        <v>0.72442457954545458</v>
      </c>
      <c r="K27" s="267" t="str">
        <f>'step e,f'!K30</f>
        <v/>
      </c>
      <c r="L27" s="267" t="str">
        <f>'step e,f'!L30</f>
        <v/>
      </c>
      <c r="M27" s="267" t="str">
        <f>'step e,f'!M30</f>
        <v/>
      </c>
      <c r="N27" s="267" t="str">
        <f>'step e,f'!N30</f>
        <v/>
      </c>
      <c r="O27" s="267" t="str">
        <f>'step e,f'!O30</f>
        <v/>
      </c>
      <c r="P27" s="267" t="str">
        <f>'step e,f'!P30</f>
        <v/>
      </c>
      <c r="Q27" s="267" t="str">
        <f>'step e,f'!Q30</f>
        <v/>
      </c>
      <c r="R27" s="267" t="str">
        <f>'step e,f'!R30</f>
        <v/>
      </c>
      <c r="S27" s="267" t="str">
        <f>'step e,f'!S30</f>
        <v/>
      </c>
      <c r="T27" s="267" t="str">
        <f>'step e,f'!T30</f>
        <v/>
      </c>
      <c r="U27" s="267" t="str">
        <f>'step e,f'!U30</f>
        <v/>
      </c>
      <c r="V27" s="267" t="str">
        <f>'step e,f'!V30</f>
        <v/>
      </c>
      <c r="W27" s="267" t="str">
        <f>'step e,f'!W30</f>
        <v/>
      </c>
      <c r="X27" s="267" t="str">
        <f>'step e,f'!X30</f>
        <v/>
      </c>
      <c r="Y27" s="267" t="str">
        <f>'step e,f'!Y30</f>
        <v/>
      </c>
      <c r="Z27" s="267" t="str">
        <f>'step e,f'!Z30</f>
        <v/>
      </c>
      <c r="AA27" s="267" t="str">
        <f>'step e,f'!AA30</f>
        <v/>
      </c>
      <c r="AB27" s="267" t="str">
        <f>'step e,f'!AB30</f>
        <v/>
      </c>
      <c r="AC27" s="267" t="str">
        <f>'step e,f'!AC30</f>
        <v/>
      </c>
      <c r="AD27" s="267" t="str">
        <f>'step e,f'!AD30</f>
        <v/>
      </c>
      <c r="AE27" s="267" t="str">
        <f>'step e,f'!AE30</f>
        <v/>
      </c>
      <c r="AF27" s="267" t="str">
        <f>'step e,f'!AF30</f>
        <v/>
      </c>
      <c r="AG27" s="267" t="str">
        <f>'step e,f'!AG30</f>
        <v/>
      </c>
      <c r="AH27" s="269" t="str">
        <f>'step e,f'!AH30</f>
        <v/>
      </c>
      <c r="AJ27" s="65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</row>
    <row r="28" spans="1:56" s="7" customFormat="1" ht="17.45" customHeight="1" thickBot="1" x14ac:dyDescent="0.25">
      <c r="A28" s="77"/>
      <c r="B28" s="81" t="str">
        <f>'step e,f'!B31</f>
        <v>Droper length:</v>
      </c>
      <c r="C28" s="318" t="str">
        <f>'step e,f'!C31</f>
        <v/>
      </c>
      <c r="D28" s="319">
        <f>'step e,f'!D31</f>
        <v>2.5606673409090908</v>
      </c>
      <c r="E28" s="319">
        <f>'step e,f'!E31</f>
        <v>2.182990977272727</v>
      </c>
      <c r="F28" s="319">
        <f>'step e,f'!F31</f>
        <v>1.8909306136363639</v>
      </c>
      <c r="G28" s="319">
        <f>'step e,f'!G31</f>
        <v>1.68448625</v>
      </c>
      <c r="H28" s="319">
        <f>'step e,f'!H31</f>
        <v>1.5636578863636368</v>
      </c>
      <c r="I28" s="319">
        <f>'step e,f'!I31</f>
        <v>1.5284455227272726</v>
      </c>
      <c r="J28" s="319">
        <f>'step e,f'!J31</f>
        <v>1.5788491590909093</v>
      </c>
      <c r="K28" s="319" t="str">
        <f>'step e,f'!K31</f>
        <v/>
      </c>
      <c r="L28" s="319" t="str">
        <f>'step e,f'!L31</f>
        <v/>
      </c>
      <c r="M28" s="319" t="str">
        <f>'step e,f'!M31</f>
        <v/>
      </c>
      <c r="N28" s="319" t="str">
        <f>'step e,f'!N31</f>
        <v/>
      </c>
      <c r="O28" s="319" t="str">
        <f>'step e,f'!O31</f>
        <v/>
      </c>
      <c r="P28" s="319" t="str">
        <f>'step e,f'!P31</f>
        <v/>
      </c>
      <c r="Q28" s="319" t="str">
        <f>'step e,f'!Q31</f>
        <v/>
      </c>
      <c r="R28" s="319" t="str">
        <f>'step e,f'!R31</f>
        <v/>
      </c>
      <c r="S28" s="319" t="str">
        <f>'step e,f'!S31</f>
        <v/>
      </c>
      <c r="T28" s="319" t="str">
        <f>'step e,f'!T31</f>
        <v/>
      </c>
      <c r="U28" s="319" t="str">
        <f>'step e,f'!U31</f>
        <v/>
      </c>
      <c r="V28" s="319" t="str">
        <f>'step e,f'!V31</f>
        <v/>
      </c>
      <c r="W28" s="319" t="str">
        <f>'step e,f'!W31</f>
        <v/>
      </c>
      <c r="X28" s="319" t="str">
        <f>'step e,f'!X31</f>
        <v/>
      </c>
      <c r="Y28" s="319" t="str">
        <f>'step e,f'!Y31</f>
        <v/>
      </c>
      <c r="Z28" s="319" t="str">
        <f>'step e,f'!Z31</f>
        <v/>
      </c>
      <c r="AA28" s="319" t="str">
        <f>'step e,f'!AA31</f>
        <v/>
      </c>
      <c r="AB28" s="319" t="str">
        <f>'step e,f'!AB31</f>
        <v/>
      </c>
      <c r="AC28" s="319" t="str">
        <f>'step e,f'!AC31</f>
        <v/>
      </c>
      <c r="AD28" s="319" t="str">
        <f>'step e,f'!AD31</f>
        <v/>
      </c>
      <c r="AE28" s="319" t="str">
        <f>'step e,f'!AE31</f>
        <v/>
      </c>
      <c r="AF28" s="319" t="str">
        <f>'step e,f'!AF31</f>
        <v/>
      </c>
      <c r="AG28" s="319" t="str">
        <f>'step e,f'!AG31</f>
        <v/>
      </c>
      <c r="AH28" s="320" t="str">
        <f>'step e,f'!AH31</f>
        <v/>
      </c>
      <c r="AJ28" s="65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</row>
    <row r="29" spans="1:56" ht="17.45" customHeight="1" x14ac:dyDescent="0.2">
      <c r="A29" s="26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30"/>
      <c r="AK29" s="10"/>
      <c r="AL29" s="10"/>
      <c r="AN29"/>
      <c r="AO29"/>
    </row>
    <row r="30" spans="1:56" ht="17.45" customHeight="1" x14ac:dyDescent="0.25">
      <c r="A30" s="26"/>
      <c r="B30" s="89" t="str">
        <f>'step 0'!E22</f>
        <v/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30"/>
      <c r="AK30" s="10"/>
      <c r="AL30" s="10"/>
      <c r="AN30"/>
      <c r="AO30"/>
    </row>
    <row r="31" spans="1:56" ht="17.45" customHeight="1" x14ac:dyDescent="0.2">
      <c r="A31" s="26"/>
      <c r="B31" s="99" t="str">
        <f>'INPUT data'!D61</f>
        <v/>
      </c>
      <c r="C31" s="10"/>
      <c r="D31" s="14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30"/>
      <c r="AK31" s="10"/>
      <c r="AL31" s="10"/>
      <c r="AN31"/>
      <c r="AO31"/>
    </row>
    <row r="32" spans="1:56" ht="17.45" customHeight="1" x14ac:dyDescent="0.2">
      <c r="A32" s="26"/>
      <c r="B32" s="10" t="str">
        <f>'INPUT data'!E67</f>
        <v/>
      </c>
      <c r="C32" s="10"/>
      <c r="D32" s="14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66"/>
      <c r="X32" s="60"/>
      <c r="Y32" s="6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30"/>
      <c r="AK32" s="10"/>
      <c r="AL32" s="10"/>
      <c r="AN32"/>
      <c r="AO32"/>
    </row>
    <row r="33" spans="1:41" ht="17.45" customHeight="1" x14ac:dyDescent="0.2">
      <c r="A33" s="26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30"/>
      <c r="AK33" s="10"/>
      <c r="AL33" s="10"/>
      <c r="AN33"/>
      <c r="AO33"/>
    </row>
    <row r="34" spans="1:41" ht="17.45" customHeight="1" x14ac:dyDescent="0.2">
      <c r="A34" s="18"/>
      <c r="B34" s="19"/>
      <c r="C34" s="19"/>
      <c r="D34" s="19"/>
      <c r="E34" s="20"/>
      <c r="F34" s="21"/>
      <c r="G34" s="20"/>
      <c r="H34" s="22"/>
      <c r="I34" s="23"/>
      <c r="J34" s="23"/>
      <c r="K34" s="23"/>
      <c r="L34" s="24"/>
      <c r="M34" s="20"/>
      <c r="N34" s="20"/>
      <c r="O34" s="34" t="s">
        <v>17</v>
      </c>
      <c r="P34" s="19"/>
      <c r="Q34" s="19"/>
      <c r="R34" s="19"/>
      <c r="S34" s="25"/>
      <c r="T34" s="18"/>
      <c r="U34" s="19"/>
      <c r="V34" s="19"/>
      <c r="W34" s="19"/>
      <c r="X34" s="19"/>
      <c r="Y34" s="19"/>
      <c r="Z34" s="18"/>
      <c r="AA34" s="19"/>
      <c r="AB34" s="19"/>
      <c r="AC34" s="19"/>
      <c r="AD34" s="19"/>
      <c r="AE34" s="19"/>
      <c r="AF34" s="19"/>
      <c r="AG34" s="19"/>
      <c r="AH34" s="19"/>
      <c r="AI34" s="19"/>
      <c r="AJ34" s="25"/>
      <c r="AK34" s="10"/>
      <c r="AL34" s="10"/>
      <c r="AN34"/>
      <c r="AO34"/>
    </row>
    <row r="35" spans="1:41" ht="17.45" customHeight="1" x14ac:dyDescent="0.25">
      <c r="A35" s="26"/>
      <c r="B35" s="10"/>
      <c r="C35" s="10"/>
      <c r="D35" s="10"/>
      <c r="E35" s="20"/>
      <c r="F35" s="21"/>
      <c r="G35" s="20"/>
      <c r="H35" s="22"/>
      <c r="I35" s="23"/>
      <c r="J35" s="23"/>
      <c r="K35" s="23"/>
      <c r="L35" s="24"/>
      <c r="M35" s="20"/>
      <c r="N35" s="20"/>
      <c r="O35" s="26"/>
      <c r="P35" s="10"/>
      <c r="Q35" s="10"/>
      <c r="R35" s="10"/>
      <c r="S35" s="30"/>
      <c r="T35" s="27"/>
      <c r="U35" s="28"/>
      <c r="V35" s="11"/>
      <c r="W35" s="11"/>
      <c r="X35" s="70" t="s">
        <v>19</v>
      </c>
      <c r="Y35" s="29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30"/>
      <c r="AK35" s="10"/>
      <c r="AL35" s="10"/>
      <c r="AN35"/>
      <c r="AO35"/>
    </row>
    <row r="36" spans="1:41" ht="17.45" customHeight="1" x14ac:dyDescent="0.2">
      <c r="A36" s="26"/>
      <c r="B36" s="10"/>
      <c r="C36" s="10"/>
      <c r="D36" s="10"/>
      <c r="E36" s="20"/>
      <c r="F36" s="21"/>
      <c r="G36" s="20"/>
      <c r="H36" s="22"/>
      <c r="I36" s="23"/>
      <c r="J36" s="23"/>
      <c r="K36" s="23"/>
      <c r="L36" s="24"/>
      <c r="M36" s="20"/>
      <c r="N36" s="20"/>
      <c r="O36" s="26"/>
      <c r="P36" s="10"/>
      <c r="Q36" s="10"/>
      <c r="R36" s="10"/>
      <c r="S36" s="30"/>
      <c r="T36" s="31"/>
      <c r="U36" s="32"/>
      <c r="V36" s="32"/>
      <c r="W36" s="32"/>
      <c r="X36" s="32"/>
      <c r="Y36" s="32"/>
      <c r="Z36" s="31"/>
      <c r="AA36" s="32"/>
      <c r="AB36" s="32"/>
      <c r="AC36" s="32"/>
      <c r="AD36" s="32"/>
      <c r="AE36" s="32"/>
      <c r="AF36" s="32"/>
      <c r="AG36" s="32"/>
      <c r="AH36" s="32"/>
      <c r="AI36" s="32"/>
      <c r="AJ36" s="33"/>
      <c r="AK36" s="10"/>
      <c r="AL36" s="10"/>
      <c r="AN36"/>
      <c r="AO36"/>
    </row>
    <row r="37" spans="1:41" ht="17.45" customHeight="1" x14ac:dyDescent="0.2">
      <c r="A37" s="26"/>
      <c r="B37" s="10"/>
      <c r="C37" s="10"/>
      <c r="D37" s="10"/>
      <c r="E37" s="20"/>
      <c r="F37" s="21"/>
      <c r="G37" s="20"/>
      <c r="H37" s="22"/>
      <c r="I37" s="23"/>
      <c r="J37" s="23"/>
      <c r="K37" s="23"/>
      <c r="L37" s="24"/>
      <c r="M37" s="20"/>
      <c r="N37" s="20"/>
      <c r="O37" s="26"/>
      <c r="P37" s="10"/>
      <c r="Q37" s="10"/>
      <c r="R37" s="10"/>
      <c r="S37" s="30"/>
      <c r="T37" s="34" t="s">
        <v>20</v>
      </c>
      <c r="U37" s="35"/>
      <c r="V37" s="19"/>
      <c r="W37" s="19"/>
      <c r="X37" s="19"/>
      <c r="Y37" s="19"/>
      <c r="Z37" s="34" t="s">
        <v>21</v>
      </c>
      <c r="AA37" s="35"/>
      <c r="AB37" s="35"/>
      <c r="AC37" s="35"/>
      <c r="AD37" s="35"/>
      <c r="AE37" s="35"/>
      <c r="AF37" s="35"/>
      <c r="AG37" s="19"/>
      <c r="AH37" s="19"/>
      <c r="AI37" s="19"/>
      <c r="AJ37" s="25"/>
      <c r="AK37" s="10"/>
      <c r="AL37" s="10"/>
      <c r="AN37"/>
      <c r="AO37"/>
    </row>
    <row r="38" spans="1:41" ht="17.45" customHeight="1" x14ac:dyDescent="0.2">
      <c r="A38" s="26"/>
      <c r="B38" s="10"/>
      <c r="C38" s="10"/>
      <c r="D38" s="10"/>
      <c r="E38" s="20"/>
      <c r="F38" s="21"/>
      <c r="G38" s="20"/>
      <c r="H38" s="22"/>
      <c r="I38" s="23"/>
      <c r="J38" s="23"/>
      <c r="K38" s="23"/>
      <c r="L38" s="24"/>
      <c r="M38" s="20"/>
      <c r="N38" s="20"/>
      <c r="O38" s="31"/>
      <c r="P38" s="32"/>
      <c r="Q38" s="32"/>
      <c r="R38" s="32"/>
      <c r="S38" s="33"/>
      <c r="T38" s="36" t="s">
        <v>22</v>
      </c>
      <c r="U38" s="37"/>
      <c r="V38" s="37"/>
      <c r="W38" s="37"/>
      <c r="X38" s="38"/>
      <c r="Y38" s="37"/>
      <c r="Z38" s="295" t="s">
        <v>18</v>
      </c>
      <c r="AA38" s="298" t="s">
        <v>23</v>
      </c>
      <c r="AB38" s="296"/>
      <c r="AC38" s="296"/>
      <c r="AD38" s="296"/>
      <c r="AE38" s="296"/>
      <c r="AF38" s="296"/>
      <c r="AG38" s="296"/>
      <c r="AH38" s="296"/>
      <c r="AI38" s="296"/>
      <c r="AJ38" s="297"/>
      <c r="AK38" s="67"/>
      <c r="AL38" s="67"/>
      <c r="AN38"/>
      <c r="AO38"/>
    </row>
    <row r="39" spans="1:41" ht="17.45" customHeight="1" x14ac:dyDescent="0.2">
      <c r="A39" s="26"/>
      <c r="B39" s="10"/>
      <c r="C39" s="10"/>
      <c r="D39" s="10"/>
      <c r="E39" s="20"/>
      <c r="F39" s="21"/>
      <c r="G39" s="20"/>
      <c r="H39" s="22"/>
      <c r="I39" s="23"/>
      <c r="J39" s="23"/>
      <c r="K39" s="23"/>
      <c r="L39" s="24"/>
      <c r="M39" s="20"/>
      <c r="N39" s="20"/>
      <c r="O39" s="71" t="s">
        <v>24</v>
      </c>
      <c r="P39" s="10"/>
      <c r="Q39" s="10"/>
      <c r="R39" s="10"/>
      <c r="S39" s="30"/>
      <c r="T39" s="59" t="s">
        <v>25</v>
      </c>
      <c r="U39" s="59"/>
      <c r="V39" s="59"/>
      <c r="W39" s="59"/>
      <c r="X39" s="60"/>
      <c r="Y39" s="60"/>
      <c r="Z39" s="295" t="s">
        <v>18</v>
      </c>
      <c r="AA39" s="67"/>
      <c r="AB39" s="67"/>
      <c r="AC39" s="67"/>
      <c r="AD39" s="67"/>
      <c r="AE39" s="67"/>
      <c r="AF39" s="67"/>
      <c r="AG39" s="67"/>
      <c r="AH39" s="67"/>
      <c r="AI39" s="67"/>
      <c r="AJ39" s="39"/>
      <c r="AK39" s="67"/>
      <c r="AL39" s="67"/>
      <c r="AN39"/>
      <c r="AO39"/>
    </row>
    <row r="40" spans="1:41" ht="17.45" customHeight="1" x14ac:dyDescent="0.2">
      <c r="A40" s="26"/>
      <c r="B40" s="10"/>
      <c r="C40" s="10"/>
      <c r="D40" s="10"/>
      <c r="E40" s="20"/>
      <c r="F40" s="21"/>
      <c r="G40" s="20"/>
      <c r="H40" s="22"/>
      <c r="I40" s="23"/>
      <c r="J40" s="23"/>
      <c r="K40" s="23"/>
      <c r="L40" s="24"/>
      <c r="M40" s="20"/>
      <c r="N40" s="20"/>
      <c r="O40" s="10"/>
      <c r="P40" s="10"/>
      <c r="Q40" s="10"/>
      <c r="R40" s="10"/>
      <c r="S40" s="10"/>
      <c r="T40" s="41" t="s">
        <v>26</v>
      </c>
      <c r="U40" s="42"/>
      <c r="V40" s="43"/>
      <c r="W40" s="43"/>
      <c r="X40" s="43"/>
      <c r="Y40" s="44"/>
      <c r="Z40" s="45"/>
      <c r="AA40" s="46"/>
      <c r="AB40" s="46"/>
      <c r="AC40" s="46"/>
      <c r="AD40" s="46"/>
      <c r="AE40" s="46"/>
      <c r="AF40" s="46"/>
      <c r="AG40" s="46"/>
      <c r="AH40" s="46"/>
      <c r="AI40" s="46"/>
      <c r="AJ40" s="47"/>
      <c r="AK40" s="67"/>
      <c r="AL40" s="67"/>
      <c r="AN40"/>
      <c r="AO40"/>
    </row>
    <row r="41" spans="1:41" ht="17.45" customHeight="1" x14ac:dyDescent="0.2">
      <c r="A41" s="26"/>
      <c r="B41" s="10"/>
      <c r="C41" s="10"/>
      <c r="D41" s="10"/>
      <c r="E41" s="20" t="s">
        <v>186</v>
      </c>
      <c r="F41" s="210">
        <v>36167</v>
      </c>
      <c r="G41" s="20" t="s">
        <v>236</v>
      </c>
      <c r="H41" s="22" t="s">
        <v>237</v>
      </c>
      <c r="I41" s="23"/>
      <c r="J41" s="23"/>
      <c r="K41" s="23"/>
      <c r="L41" s="24"/>
      <c r="M41" s="20"/>
      <c r="N41" s="20"/>
      <c r="O41" s="10"/>
      <c r="P41" s="10"/>
      <c r="Q41" s="10"/>
      <c r="R41" s="10"/>
      <c r="S41" s="10"/>
      <c r="T41" s="48" t="s">
        <v>27</v>
      </c>
      <c r="U41" s="48"/>
      <c r="V41" s="48" t="s">
        <v>28</v>
      </c>
      <c r="W41" s="48"/>
      <c r="X41" s="48" t="s">
        <v>29</v>
      </c>
      <c r="Y41" s="34"/>
      <c r="Z41" s="34" t="s">
        <v>30</v>
      </c>
      <c r="AA41" s="34"/>
      <c r="AB41" s="35"/>
      <c r="AC41" s="35"/>
      <c r="AD41" s="35"/>
      <c r="AE41" s="35"/>
      <c r="AF41" s="35"/>
      <c r="AG41" s="49"/>
      <c r="AH41" s="50" t="s">
        <v>31</v>
      </c>
      <c r="AI41" s="51" t="s">
        <v>32</v>
      </c>
      <c r="AJ41" s="52"/>
      <c r="AK41" s="59"/>
      <c r="AL41" s="59"/>
      <c r="AN41"/>
      <c r="AO41"/>
    </row>
    <row r="42" spans="1:41" ht="17.45" customHeight="1" x14ac:dyDescent="0.25">
      <c r="A42" s="26"/>
      <c r="B42" s="10"/>
      <c r="C42" s="10"/>
      <c r="D42" s="10"/>
      <c r="E42" s="20" t="s">
        <v>33</v>
      </c>
      <c r="F42" s="210">
        <v>36074</v>
      </c>
      <c r="G42" s="82" t="s">
        <v>40</v>
      </c>
      <c r="H42" s="22" t="s">
        <v>36</v>
      </c>
      <c r="I42" s="23"/>
      <c r="J42" s="23"/>
      <c r="K42" s="23"/>
      <c r="L42" s="24"/>
      <c r="M42" s="20"/>
      <c r="N42" s="20"/>
      <c r="O42" s="10"/>
      <c r="P42" s="10"/>
      <c r="Q42" s="10"/>
      <c r="R42" s="10"/>
      <c r="S42" s="10"/>
      <c r="T42" s="40" t="s">
        <v>236</v>
      </c>
      <c r="U42" s="54"/>
      <c r="V42" s="55" t="s">
        <v>238</v>
      </c>
      <c r="W42" s="29"/>
      <c r="X42" s="55" t="s">
        <v>40</v>
      </c>
      <c r="Y42" s="29"/>
      <c r="Z42" s="56" t="s">
        <v>37</v>
      </c>
      <c r="AA42" s="67"/>
      <c r="AB42" s="67"/>
      <c r="AC42" s="67"/>
      <c r="AD42" s="67"/>
      <c r="AE42" s="67"/>
      <c r="AF42" s="67"/>
      <c r="AG42" s="39"/>
      <c r="AH42" s="57" t="s">
        <v>186</v>
      </c>
      <c r="AI42" s="80">
        <v>1</v>
      </c>
      <c r="AJ42" s="294" t="s">
        <v>242</v>
      </c>
      <c r="AK42" s="293"/>
      <c r="AL42" s="293"/>
      <c r="AN42"/>
      <c r="AO42"/>
    </row>
    <row r="43" spans="1:41" ht="17.45" customHeight="1" x14ac:dyDescent="0.25">
      <c r="A43" s="31"/>
      <c r="B43" s="32"/>
      <c r="C43" s="32"/>
      <c r="D43" s="32"/>
      <c r="E43" s="20" t="s">
        <v>34</v>
      </c>
      <c r="F43" s="211" t="s">
        <v>35</v>
      </c>
      <c r="G43" s="53" t="s">
        <v>40</v>
      </c>
      <c r="H43" s="22" t="s">
        <v>41</v>
      </c>
      <c r="I43" s="23"/>
      <c r="J43" s="23"/>
      <c r="K43" s="23"/>
      <c r="L43" s="24"/>
      <c r="M43" s="20"/>
      <c r="N43" s="20"/>
      <c r="O43" s="32"/>
      <c r="P43" s="32"/>
      <c r="Q43" s="32"/>
      <c r="R43" s="32"/>
      <c r="S43" s="32"/>
      <c r="T43" s="41" t="s">
        <v>38</v>
      </c>
      <c r="U43" s="42"/>
      <c r="V43" s="41" t="s">
        <v>239</v>
      </c>
      <c r="W43" s="317" t="s">
        <v>241</v>
      </c>
      <c r="X43" s="83" t="s">
        <v>240</v>
      </c>
      <c r="Y43" s="68"/>
      <c r="Z43" s="45"/>
      <c r="AA43" s="46"/>
      <c r="AB43" s="46"/>
      <c r="AC43" s="46"/>
      <c r="AD43" s="46"/>
      <c r="AE43" s="46"/>
      <c r="AF43" s="46"/>
      <c r="AG43" s="47"/>
      <c r="AH43" s="58"/>
      <c r="AI43" s="45"/>
      <c r="AJ43" s="47"/>
      <c r="AK43" s="67"/>
      <c r="AL43" s="67"/>
      <c r="AN43"/>
      <c r="AO43"/>
    </row>
    <row r="44" spans="1:41" x14ac:dyDescent="0.2">
      <c r="D44"/>
      <c r="AL44" s="10"/>
      <c r="AM44" s="10"/>
      <c r="AN44"/>
      <c r="AO44"/>
    </row>
  </sheetData>
  <phoneticPr fontId="61" type="noConversion"/>
  <pageMargins left="0.39370078740157483" right="0.39370078740157483" top="0.38" bottom="0.19685039370078741" header="0.56999999999999995" footer="0.36"/>
  <pageSetup paperSize="9" scale="68" orientation="landscape" horizontalDpi="4294967292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6" shapeId="2051" r:id="rId4">
          <objectPr defaultSize="0" autoLine="0" autoPict="0" r:id="rId5">
            <anchor moveWithCells="1">
              <from>
                <xdr:col>19</xdr:col>
                <xdr:colOff>57150</xdr:colOff>
                <xdr:row>33</xdr:row>
                <xdr:rowOff>152400</xdr:rowOff>
              </from>
              <to>
                <xdr:col>21</xdr:col>
                <xdr:colOff>180975</xdr:colOff>
                <xdr:row>35</xdr:row>
                <xdr:rowOff>209550</xdr:rowOff>
              </to>
            </anchor>
          </objectPr>
        </oleObject>
      </mc:Choice>
      <mc:Fallback>
        <oleObject progId="Word.Document.6" shapeId="2051" r:id="rId4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BK66"/>
  <sheetViews>
    <sheetView view="pageBreakPreview" topLeftCell="A13" zoomScale="85" zoomScaleNormal="100" zoomScaleSheetLayoutView="85" workbookViewId="0">
      <selection activeCell="AD61" sqref="AD61"/>
    </sheetView>
  </sheetViews>
  <sheetFormatPr baseColWidth="10" defaultColWidth="10.7109375" defaultRowHeight="12.75" x14ac:dyDescent="0.2"/>
  <cols>
    <col min="1" max="1" width="3.28515625" style="321" customWidth="1"/>
    <col min="2" max="2" width="5.5703125" style="321" customWidth="1"/>
    <col min="3" max="3" width="9.5703125" style="321" customWidth="1"/>
    <col min="4" max="4" width="4.7109375" style="321" customWidth="1"/>
    <col min="5" max="18" width="3.28515625" style="321" customWidth="1"/>
    <col min="19" max="19" width="3.85546875" style="321" customWidth="1"/>
    <col min="20" max="25" width="3.28515625" style="321" customWidth="1"/>
    <col min="26" max="26" width="4.7109375" style="321" customWidth="1"/>
    <col min="27" max="29" width="3.28515625" style="321" customWidth="1"/>
    <col min="30" max="16384" width="10.7109375" style="321"/>
  </cols>
  <sheetData>
    <row r="1" spans="1:63" s="325" customFormat="1" x14ac:dyDescent="0.2">
      <c r="A1" s="322"/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3"/>
      <c r="Z1" s="323"/>
      <c r="AA1" s="323"/>
      <c r="AB1" s="323"/>
      <c r="AC1" s="324"/>
    </row>
    <row r="2" spans="1:63" s="327" customFormat="1" x14ac:dyDescent="0.2">
      <c r="A2" s="326"/>
      <c r="AC2" s="328"/>
    </row>
    <row r="3" spans="1:63" s="327" customFormat="1" x14ac:dyDescent="0.2">
      <c r="A3" s="326"/>
      <c r="AC3" s="328"/>
    </row>
    <row r="4" spans="1:63" s="327" customFormat="1" x14ac:dyDescent="0.2">
      <c r="A4" s="326"/>
      <c r="AC4" s="328"/>
    </row>
    <row r="5" spans="1:63" s="330" customFormat="1" ht="11.25" x14ac:dyDescent="0.2">
      <c r="A5" s="329"/>
      <c r="H5" s="331"/>
      <c r="I5" s="332"/>
      <c r="J5" s="332"/>
      <c r="K5" s="332"/>
      <c r="L5" s="332"/>
      <c r="M5" s="332"/>
      <c r="N5" s="332"/>
      <c r="O5" s="332"/>
      <c r="P5" s="332"/>
      <c r="Q5" s="332"/>
      <c r="R5" s="332"/>
      <c r="S5" s="332"/>
      <c r="T5" s="332"/>
      <c r="U5" s="333"/>
      <c r="AC5" s="334"/>
    </row>
    <row r="6" spans="1:63" s="336" customFormat="1" ht="20.25" x14ac:dyDescent="0.2">
      <c r="A6" s="335"/>
      <c r="H6" s="394" t="str">
        <f>Entrée!D4</f>
        <v>sp2</v>
      </c>
      <c r="I6" s="337"/>
      <c r="J6" s="337"/>
      <c r="K6" s="337"/>
      <c r="L6" s="337"/>
      <c r="M6" s="337"/>
      <c r="N6" s="337"/>
      <c r="O6" s="337"/>
      <c r="P6" s="337"/>
      <c r="Q6" s="337"/>
      <c r="R6" s="337"/>
      <c r="S6" s="337"/>
      <c r="T6" s="337"/>
      <c r="U6" s="338"/>
      <c r="AC6" s="339"/>
    </row>
    <row r="7" spans="1:63" s="330" customFormat="1" ht="11.25" x14ac:dyDescent="0.2">
      <c r="A7" s="329"/>
      <c r="H7" s="340"/>
      <c r="I7" s="341"/>
      <c r="J7" s="341"/>
      <c r="K7" s="341"/>
      <c r="L7" s="341"/>
      <c r="M7" s="341"/>
      <c r="N7" s="341"/>
      <c r="O7" s="341"/>
      <c r="P7" s="341"/>
      <c r="Q7" s="341"/>
      <c r="R7" s="341"/>
      <c r="S7" s="341"/>
      <c r="T7" s="341"/>
      <c r="U7" s="342"/>
      <c r="AC7" s="334"/>
    </row>
    <row r="8" spans="1:63" s="327" customFormat="1" x14ac:dyDescent="0.2">
      <c r="A8" s="326"/>
      <c r="AC8" s="328"/>
    </row>
    <row r="9" spans="1:63" s="327" customFormat="1" x14ac:dyDescent="0.2">
      <c r="A9" s="326"/>
      <c r="AC9" s="328"/>
    </row>
    <row r="10" spans="1:63" s="327" customFormat="1" x14ac:dyDescent="0.2">
      <c r="A10" s="326"/>
      <c r="AC10" s="328"/>
    </row>
    <row r="11" spans="1:63" s="327" customFormat="1" x14ac:dyDescent="0.2">
      <c r="A11" s="326"/>
      <c r="AC11" s="328"/>
    </row>
    <row r="12" spans="1:63" s="327" customFormat="1" ht="20.25" x14ac:dyDescent="0.2">
      <c r="A12" s="326"/>
      <c r="C12" s="395"/>
      <c r="D12" s="419" t="str">
        <f>'INPUT data'!E31</f>
        <v>gauche</v>
      </c>
      <c r="Z12" s="420" t="str">
        <f>'INPUT data'!E33</f>
        <v>droite</v>
      </c>
      <c r="AC12" s="328"/>
      <c r="AF12" s="397">
        <f>graph!B5</f>
        <v>0</v>
      </c>
      <c r="AG12" s="397">
        <f>graph!C5</f>
        <v>4.5</v>
      </c>
      <c r="AH12" s="397">
        <f>graph!D5</f>
        <v>11.25</v>
      </c>
      <c r="AI12" s="397">
        <f>graph!E5</f>
        <v>18</v>
      </c>
      <c r="AJ12" s="397">
        <f>graph!F5</f>
        <v>24.75</v>
      </c>
      <c r="AK12" s="397">
        <f>graph!G5</f>
        <v>31.5</v>
      </c>
      <c r="AL12" s="397">
        <f>graph!H5</f>
        <v>38.25</v>
      </c>
      <c r="AM12" s="397">
        <f>graph!I5</f>
        <v>45</v>
      </c>
      <c r="AN12" s="397">
        <f>graph!J5</f>
        <v>49.5</v>
      </c>
      <c r="AO12" s="397">
        <f>graph!K5</f>
        <v>49.5</v>
      </c>
      <c r="AP12" s="397">
        <f>graph!L5</f>
        <v>49.5</v>
      </c>
      <c r="AQ12" s="397">
        <f>graph!M5</f>
        <v>49.5</v>
      </c>
      <c r="AR12" s="397">
        <f>graph!N5</f>
        <v>49.5</v>
      </c>
      <c r="AS12" s="397">
        <f>graph!O5</f>
        <v>49.5</v>
      </c>
      <c r="AT12" s="397">
        <f>graph!P5</f>
        <v>49.5</v>
      </c>
      <c r="AU12" s="397">
        <f>graph!Q5</f>
        <v>49.5</v>
      </c>
      <c r="AV12" s="397">
        <f>graph!R5</f>
        <v>49.5</v>
      </c>
      <c r="AW12" s="397">
        <f>graph!S5</f>
        <v>49.5</v>
      </c>
      <c r="AX12" s="397">
        <f>graph!T5</f>
        <v>49.5</v>
      </c>
      <c r="AY12" s="397">
        <f>graph!U5</f>
        <v>49.5</v>
      </c>
      <c r="AZ12" s="397">
        <f>graph!V5</f>
        <v>49.5</v>
      </c>
      <c r="BA12" s="397">
        <f>graph!W5</f>
        <v>49.5</v>
      </c>
      <c r="BB12" s="397">
        <f>graph!X5</f>
        <v>49.5</v>
      </c>
      <c r="BC12" s="397">
        <f>graph!Y5</f>
        <v>49.5</v>
      </c>
      <c r="BD12" s="397">
        <f>graph!Z5</f>
        <v>49.5</v>
      </c>
      <c r="BE12" s="397">
        <f>graph!AA5</f>
        <v>49.5</v>
      </c>
      <c r="BF12" s="397">
        <f>graph!AB5</f>
        <v>49.5</v>
      </c>
      <c r="BG12" s="397">
        <f>graph!AC5</f>
        <v>49.5</v>
      </c>
      <c r="BH12" s="397">
        <f>graph!AD5</f>
        <v>49.5</v>
      </c>
      <c r="BI12" s="397">
        <f>graph!AE5</f>
        <v>49.5</v>
      </c>
      <c r="BJ12" s="397">
        <f>graph!AF5</f>
        <v>49.5</v>
      </c>
      <c r="BK12" s="397">
        <f>graph!AG5</f>
        <v>49.5</v>
      </c>
    </row>
    <row r="13" spans="1:63" s="327" customFormat="1" x14ac:dyDescent="0.2">
      <c r="A13" s="326"/>
      <c r="AC13" s="328"/>
      <c r="AF13" s="398">
        <f>+graph!B6+0.01</f>
        <v>1.41</v>
      </c>
      <c r="AG13" s="398">
        <f>+graph!C6+0.01</f>
        <v>1.2253336704545454</v>
      </c>
      <c r="AH13" s="398">
        <f>+graph!D6+0.01</f>
        <v>1.0227454886363636</v>
      </c>
      <c r="AI13" s="398">
        <f>+graph!E6+0.01</f>
        <v>0.8684653068181819</v>
      </c>
      <c r="AJ13" s="398">
        <f>+graph!F6+0.01</f>
        <v>0.76249312499999999</v>
      </c>
      <c r="AK13" s="398">
        <f>+graph!G6+0.01</f>
        <v>0.70482894318181832</v>
      </c>
      <c r="AL13" s="398">
        <f>+graph!H6+0.01</f>
        <v>0.69547276136363623</v>
      </c>
      <c r="AM13" s="398">
        <f>+graph!I6+0.01</f>
        <v>0.73442457954545459</v>
      </c>
      <c r="AN13" s="398">
        <f>+graph!J6+0.01</f>
        <v>0.81</v>
      </c>
      <c r="AO13" s="398">
        <f>+graph!K6+0.01</f>
        <v>0.81</v>
      </c>
      <c r="AP13" s="398">
        <f>+graph!L6+0.01</f>
        <v>0.81</v>
      </c>
      <c r="AQ13" s="398">
        <f>+graph!M6+0.01</f>
        <v>0.81</v>
      </c>
      <c r="AR13" s="398">
        <f>+graph!N6+0.01</f>
        <v>0.81</v>
      </c>
      <c r="AS13" s="398">
        <f>+graph!O6+0.01</f>
        <v>0.81</v>
      </c>
      <c r="AT13" s="398">
        <f>+graph!P6+0.01</f>
        <v>0.81</v>
      </c>
      <c r="AU13" s="398">
        <f>+graph!Q6+0.01</f>
        <v>0.81</v>
      </c>
      <c r="AV13" s="398">
        <f>+graph!R6+0.01</f>
        <v>0.81</v>
      </c>
      <c r="AW13" s="398">
        <f>+graph!S6+0.01</f>
        <v>0.81</v>
      </c>
      <c r="AX13" s="398">
        <f>+graph!T6+0.01</f>
        <v>0.81</v>
      </c>
      <c r="AY13" s="398">
        <f>+graph!U6+0.01</f>
        <v>0.81</v>
      </c>
      <c r="AZ13" s="398">
        <f>+graph!V6+0.01</f>
        <v>0.81</v>
      </c>
      <c r="BA13" s="398">
        <f>+graph!W6+0.01</f>
        <v>0.81</v>
      </c>
      <c r="BB13" s="398">
        <f>+graph!X6+0.01</f>
        <v>0.81</v>
      </c>
      <c r="BC13" s="398">
        <f>+graph!Y6+0.01</f>
        <v>0.81</v>
      </c>
      <c r="BD13" s="398">
        <f>+graph!Z6+0.01</f>
        <v>0.81</v>
      </c>
      <c r="BE13" s="398">
        <f>+graph!AA6+0.01</f>
        <v>0.81</v>
      </c>
      <c r="BF13" s="398">
        <f>+graph!AB6+0.01</f>
        <v>0.81</v>
      </c>
      <c r="BG13" s="398">
        <f>+graph!AC6+0.01</f>
        <v>0.81</v>
      </c>
      <c r="BH13" s="398">
        <f>+graph!AD6+0.01</f>
        <v>0.81</v>
      </c>
      <c r="BI13" s="398">
        <f>+graph!AE6+0.01</f>
        <v>0.81</v>
      </c>
      <c r="BJ13" s="398">
        <f>+graph!AF6+0.01</f>
        <v>0.81</v>
      </c>
      <c r="BK13" s="398">
        <f>+graph!AG6+0.01</f>
        <v>0.81</v>
      </c>
    </row>
    <row r="14" spans="1:63" s="327" customFormat="1" x14ac:dyDescent="0.2">
      <c r="A14" s="326"/>
      <c r="B14" s="492" t="str">
        <f>IF(OR('INPUT data'!E56&lt;&gt;0,'INPUT data'!E58&lt;&gt;0),IF('INPUT data'!E56&lt;&gt;"","Relèvement de "&amp;'INPUT data'!E56&amp;" m",IF('INPUT data'!E58&lt;&gt;"","Relèvement de "&amp;'INPUT data'!E58&amp;" m","")),"")</f>
        <v/>
      </c>
      <c r="C14" s="493" t="str">
        <f>"Encombrement de "&amp;'INPUT data'!E37&amp;" m"</f>
        <v>Encombrement de 1,4 m</v>
      </c>
      <c r="AA14" s="493" t="str">
        <f>"Encombrement de "&amp;'INPUT data'!E38&amp;" m"</f>
        <v>Encombrement de 0,8 m</v>
      </c>
      <c r="AB14" s="492" t="str">
        <f>IF(OR('INPUT data'!E57&lt;&gt;0,'INPUT data'!E59&lt;&gt;0),IF('INPUT data'!E57&lt;&gt;"","Relèvement de "&amp;'INPUT data'!E57&amp;" m",IF('INPUT data'!E59&lt;&gt;"","Relèvement de "&amp;'INPUT data'!E59&amp;" m","")),"")</f>
        <v/>
      </c>
      <c r="AC14" s="328"/>
      <c r="AF14" s="398">
        <f>+graph!B7+0.01</f>
        <v>0.01</v>
      </c>
      <c r="AG14" s="398">
        <f>IF(ISNUMBER(graph!C7),+graph!C7+0.01,AF14)</f>
        <v>0.01</v>
      </c>
      <c r="AH14" s="398">
        <f>IF(ISNUMBER(graph!D7),+graph!D7+0.01,AG14)</f>
        <v>-3.7499999999999999E-3</v>
      </c>
      <c r="AI14" s="398">
        <f>IF(ISNUMBER(graph!E7),+graph!E7+0.01,AH14)</f>
        <v>-1.2000000000000002E-2</v>
      </c>
      <c r="AJ14" s="398">
        <f>IF(ISNUMBER(graph!F7),+graph!F7+0.01,AI14)</f>
        <v>-1.4750000000000001E-2</v>
      </c>
      <c r="AK14" s="398">
        <f>IF(ISNUMBER(graph!G7),+graph!G7+0.01,AJ14)</f>
        <v>-1.2000000000000002E-2</v>
      </c>
      <c r="AL14" s="398">
        <f>IF(ISNUMBER(graph!H7),+graph!H7+0.01,AK14)</f>
        <v>-3.7499999999999999E-3</v>
      </c>
      <c r="AM14" s="398">
        <f>IF(ISNUMBER(graph!I7),+graph!I7+0.01,AL14)</f>
        <v>0.01</v>
      </c>
      <c r="AN14" s="398">
        <f>IF(ISNUMBER(graph!J7),+graph!J7+0.01,AM14)</f>
        <v>0.01</v>
      </c>
      <c r="AO14" s="398">
        <f>IF(ISNUMBER(graph!K7),+graph!K7+0.01,AN14)</f>
        <v>0.01</v>
      </c>
      <c r="AP14" s="398">
        <f>IF(ISNUMBER(graph!L7),+graph!L7+0.01,AO14)</f>
        <v>0.01</v>
      </c>
      <c r="AQ14" s="398">
        <f>IF(ISNUMBER(graph!M7),+graph!M7+0.01,AP14)</f>
        <v>0.01</v>
      </c>
      <c r="AR14" s="398">
        <f>IF(ISNUMBER(graph!N7),+graph!N7+0.01,AQ14)</f>
        <v>0.01</v>
      </c>
      <c r="AS14" s="398">
        <f>IF(ISNUMBER(graph!O7),+graph!O7+0.01,AR14)</f>
        <v>0.01</v>
      </c>
      <c r="AT14" s="398">
        <f>IF(ISNUMBER(graph!P7),+graph!P7+0.01,AS14)</f>
        <v>0.01</v>
      </c>
      <c r="AU14" s="398">
        <f>IF(ISNUMBER(graph!Q7),+graph!Q7+0.01,AT14)</f>
        <v>0.01</v>
      </c>
      <c r="AV14" s="398">
        <f>IF(ISNUMBER(graph!R7),+graph!R7+0.01,AU14)</f>
        <v>0.01</v>
      </c>
      <c r="AW14" s="398">
        <f>IF(ISNUMBER(graph!S7),+graph!S7+0.01,AV14)</f>
        <v>0.01</v>
      </c>
      <c r="AX14" s="398">
        <f>IF(ISNUMBER(graph!T7),+graph!T7+0.01,AW14)</f>
        <v>0.01</v>
      </c>
      <c r="AY14" s="398">
        <f>IF(ISNUMBER(graph!U7),+graph!U7+0.01,AX14)</f>
        <v>0.01</v>
      </c>
      <c r="AZ14" s="398">
        <f>IF(ISNUMBER(graph!V7),+graph!V7+0.01,AY14)</f>
        <v>0.01</v>
      </c>
      <c r="BA14" s="398">
        <f>IF(ISNUMBER(graph!W7),+graph!W7+0.01,AZ14)</f>
        <v>0.01</v>
      </c>
      <c r="BB14" s="398">
        <f>IF(ISNUMBER(graph!X7),+graph!X7+0.01,BA14)</f>
        <v>0.01</v>
      </c>
      <c r="BC14" s="398">
        <f>IF(ISNUMBER(graph!Y7),+graph!Y7+0.01,BB14)</f>
        <v>0.01</v>
      </c>
      <c r="BD14" s="398">
        <f>IF(ISNUMBER(graph!Z7),+graph!Z7+0.01,BC14)</f>
        <v>0.01</v>
      </c>
      <c r="BE14" s="398">
        <f>IF(ISNUMBER(graph!AA7),+graph!AA7+0.01,BD14)</f>
        <v>0.01</v>
      </c>
      <c r="BF14" s="398">
        <f>IF(ISNUMBER(graph!AB7),+graph!AB7+0.01,BE14)</f>
        <v>0.01</v>
      </c>
      <c r="BG14" s="398">
        <f>IF(ISNUMBER(graph!AC7),+graph!AC7+0.01,BF14)</f>
        <v>0.01</v>
      </c>
      <c r="BH14" s="398">
        <f>IF(ISNUMBER(graph!AD7),+graph!AD7+0.01,BG14)</f>
        <v>0.01</v>
      </c>
      <c r="BI14" s="398">
        <f>IF(ISNUMBER(graph!AE7),+graph!AE7+0.01,BH14)</f>
        <v>0.01</v>
      </c>
      <c r="BJ14" s="398">
        <f>IF(ISNUMBER(graph!AF7),+graph!AF7+0.01,BI14)</f>
        <v>0.01</v>
      </c>
      <c r="BK14" s="398">
        <f>IF(ISNUMBER(graph!AG7),+graph!AG7+0.01,BJ14)</f>
        <v>0.01</v>
      </c>
    </row>
    <row r="15" spans="1:63" s="327" customFormat="1" x14ac:dyDescent="0.2">
      <c r="A15" s="326"/>
      <c r="B15" s="492"/>
      <c r="C15" s="493"/>
      <c r="AA15" s="493"/>
      <c r="AB15" s="492"/>
      <c r="AC15" s="328"/>
      <c r="AF15" s="398">
        <f t="shared" ref="AF15:BK15" si="0">AF13-AF14</f>
        <v>1.4</v>
      </c>
      <c r="AG15" s="398">
        <f>AG13-AG14</f>
        <v>1.2153336704545454</v>
      </c>
      <c r="AH15" s="398">
        <f t="shared" si="0"/>
        <v>1.0264954886363635</v>
      </c>
      <c r="AI15" s="398">
        <f t="shared" si="0"/>
        <v>0.88046530681818191</v>
      </c>
      <c r="AJ15" s="398">
        <f t="shared" si="0"/>
        <v>0.77724312500000003</v>
      </c>
      <c r="AK15" s="398">
        <f t="shared" si="0"/>
        <v>0.71682894318181833</v>
      </c>
      <c r="AL15" s="398">
        <f t="shared" si="0"/>
        <v>0.69922276136363626</v>
      </c>
      <c r="AM15" s="398">
        <f t="shared" si="0"/>
        <v>0.72442457954545458</v>
      </c>
      <c r="AN15" s="398">
        <f t="shared" si="0"/>
        <v>0.8</v>
      </c>
      <c r="AO15" s="398">
        <f t="shared" si="0"/>
        <v>0.8</v>
      </c>
      <c r="AP15" s="398">
        <f t="shared" si="0"/>
        <v>0.8</v>
      </c>
      <c r="AQ15" s="398">
        <f t="shared" si="0"/>
        <v>0.8</v>
      </c>
      <c r="AR15" s="398">
        <f t="shared" si="0"/>
        <v>0.8</v>
      </c>
      <c r="AS15" s="398">
        <f t="shared" si="0"/>
        <v>0.8</v>
      </c>
      <c r="AT15" s="398">
        <f t="shared" si="0"/>
        <v>0.8</v>
      </c>
      <c r="AU15" s="398">
        <f t="shared" si="0"/>
        <v>0.8</v>
      </c>
      <c r="AV15" s="398">
        <f t="shared" si="0"/>
        <v>0.8</v>
      </c>
      <c r="AW15" s="398">
        <f t="shared" si="0"/>
        <v>0.8</v>
      </c>
      <c r="AX15" s="398">
        <f t="shared" si="0"/>
        <v>0.8</v>
      </c>
      <c r="AY15" s="398">
        <f t="shared" si="0"/>
        <v>0.8</v>
      </c>
      <c r="AZ15" s="398">
        <f t="shared" si="0"/>
        <v>0.8</v>
      </c>
      <c r="BA15" s="398">
        <f t="shared" si="0"/>
        <v>0.8</v>
      </c>
      <c r="BB15" s="398">
        <f t="shared" si="0"/>
        <v>0.8</v>
      </c>
      <c r="BC15" s="398">
        <f t="shared" si="0"/>
        <v>0.8</v>
      </c>
      <c r="BD15" s="398">
        <f t="shared" si="0"/>
        <v>0.8</v>
      </c>
      <c r="BE15" s="398">
        <f t="shared" si="0"/>
        <v>0.8</v>
      </c>
      <c r="BF15" s="398">
        <f t="shared" si="0"/>
        <v>0.8</v>
      </c>
      <c r="BG15" s="398">
        <f t="shared" si="0"/>
        <v>0.8</v>
      </c>
      <c r="BH15" s="398">
        <f t="shared" si="0"/>
        <v>0.8</v>
      </c>
      <c r="BI15" s="398">
        <f t="shared" si="0"/>
        <v>0.8</v>
      </c>
      <c r="BJ15" s="398">
        <f t="shared" si="0"/>
        <v>0.8</v>
      </c>
      <c r="BK15" s="398">
        <f t="shared" si="0"/>
        <v>0.8</v>
      </c>
    </row>
    <row r="16" spans="1:63" s="327" customFormat="1" x14ac:dyDescent="0.2">
      <c r="A16" s="326"/>
      <c r="B16" s="492"/>
      <c r="C16" s="493"/>
      <c r="AA16" s="493"/>
      <c r="AB16" s="492"/>
      <c r="AC16" s="328"/>
      <c r="AF16" s="400" t="str">
        <f>+graph!B4</f>
        <v>Susp.</v>
      </c>
      <c r="AG16" s="400">
        <f>+graph!C4</f>
        <v>1</v>
      </c>
      <c r="AH16" s="400">
        <f>+graph!D4</f>
        <v>2</v>
      </c>
      <c r="AI16" s="400">
        <f>+graph!E4</f>
        <v>3</v>
      </c>
      <c r="AJ16" s="400">
        <f>+graph!F4</f>
        <v>4</v>
      </c>
      <c r="AK16" s="400">
        <f>+graph!G4</f>
        <v>5</v>
      </c>
      <c r="AL16" s="400">
        <f>+graph!H4</f>
        <v>6</v>
      </c>
      <c r="AM16" s="400">
        <f>+graph!I4</f>
        <v>7</v>
      </c>
      <c r="AN16" s="400" t="str">
        <f>+graph!J4</f>
        <v>Susp.</v>
      </c>
      <c r="AO16" s="400" t="str">
        <f>+graph!K4</f>
        <v/>
      </c>
      <c r="AP16" s="400" t="str">
        <f>+graph!L4</f>
        <v/>
      </c>
      <c r="AQ16" s="400" t="str">
        <f>+graph!M4</f>
        <v/>
      </c>
      <c r="AR16" s="400" t="str">
        <f>+graph!N4</f>
        <v/>
      </c>
      <c r="AS16" s="400" t="str">
        <f>+graph!O4</f>
        <v/>
      </c>
      <c r="AT16" s="400" t="str">
        <f>+graph!P4</f>
        <v/>
      </c>
      <c r="AU16" s="397"/>
      <c r="AV16" s="397"/>
      <c r="AW16" s="397"/>
      <c r="AX16" s="397"/>
      <c r="AY16" s="397"/>
      <c r="AZ16" s="397"/>
      <c r="BA16" s="397"/>
      <c r="BB16" s="397"/>
      <c r="BC16" s="397"/>
      <c r="BD16" s="397"/>
      <c r="BE16" s="397"/>
      <c r="BF16" s="397"/>
      <c r="BG16" s="397"/>
      <c r="BH16" s="397"/>
      <c r="BI16" s="397"/>
      <c r="BJ16" s="397"/>
      <c r="BK16" s="397"/>
    </row>
    <row r="17" spans="1:63" s="327" customFormat="1" x14ac:dyDescent="0.2">
      <c r="A17" s="326"/>
      <c r="B17" s="492"/>
      <c r="C17" s="493"/>
      <c r="AA17" s="493"/>
      <c r="AB17" s="492"/>
      <c r="AC17" s="328"/>
      <c r="AF17" s="397" t="str">
        <f>IF(ISNUMBER(AF16),AF12,"")</f>
        <v/>
      </c>
      <c r="AG17" s="397">
        <f>IF(ISNUMBER(AG16),AG12,0)</f>
        <v>4.5</v>
      </c>
      <c r="AH17" s="397">
        <f t="shared" ref="AH17:AT17" si="1">IF(ISNUMBER(AH16),AH12,0)</f>
        <v>11.25</v>
      </c>
      <c r="AI17" s="397">
        <f t="shared" si="1"/>
        <v>18</v>
      </c>
      <c r="AJ17" s="397">
        <f t="shared" si="1"/>
        <v>24.75</v>
      </c>
      <c r="AK17" s="397">
        <f t="shared" si="1"/>
        <v>31.5</v>
      </c>
      <c r="AL17" s="397">
        <f t="shared" si="1"/>
        <v>38.25</v>
      </c>
      <c r="AM17" s="397">
        <f t="shared" si="1"/>
        <v>45</v>
      </c>
      <c r="AN17" s="397">
        <f t="shared" si="1"/>
        <v>0</v>
      </c>
      <c r="AO17" s="397">
        <f t="shared" si="1"/>
        <v>0</v>
      </c>
      <c r="AP17" s="397">
        <f t="shared" si="1"/>
        <v>0</v>
      </c>
      <c r="AQ17" s="397">
        <f t="shared" si="1"/>
        <v>0</v>
      </c>
      <c r="AR17" s="397">
        <f t="shared" si="1"/>
        <v>0</v>
      </c>
      <c r="AS17" s="397">
        <f t="shared" si="1"/>
        <v>0</v>
      </c>
      <c r="AT17" s="397">
        <f t="shared" si="1"/>
        <v>0</v>
      </c>
      <c r="AU17" s="397"/>
      <c r="AV17" s="397"/>
      <c r="AW17" s="397"/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/>
      <c r="BJ17" s="397"/>
      <c r="BK17" s="397"/>
    </row>
    <row r="18" spans="1:63" s="327" customFormat="1" x14ac:dyDescent="0.2">
      <c r="A18" s="326"/>
      <c r="B18" s="492"/>
      <c r="C18" s="493"/>
      <c r="AA18" s="493"/>
      <c r="AB18" s="492"/>
      <c r="AC18" s="328"/>
      <c r="AF18" s="397" t="str">
        <f>IF(ISNUMBER(AF16),+AF12,"")</f>
        <v/>
      </c>
      <c r="AG18" s="397">
        <f>IF(ISNUMBER(AG16),+AG12,0)</f>
        <v>4.5</v>
      </c>
      <c r="AH18" s="397">
        <f t="shared" ref="AH18:AT18" si="2">IF(ISNUMBER(AH16),+AH12,0)</f>
        <v>11.25</v>
      </c>
      <c r="AI18" s="397">
        <f t="shared" si="2"/>
        <v>18</v>
      </c>
      <c r="AJ18" s="397">
        <f t="shared" si="2"/>
        <v>24.75</v>
      </c>
      <c r="AK18" s="397">
        <f t="shared" si="2"/>
        <v>31.5</v>
      </c>
      <c r="AL18" s="397">
        <f t="shared" si="2"/>
        <v>38.25</v>
      </c>
      <c r="AM18" s="397">
        <f t="shared" si="2"/>
        <v>45</v>
      </c>
      <c r="AN18" s="397">
        <f t="shared" si="2"/>
        <v>0</v>
      </c>
      <c r="AO18" s="397">
        <f t="shared" si="2"/>
        <v>0</v>
      </c>
      <c r="AP18" s="397">
        <f t="shared" si="2"/>
        <v>0</v>
      </c>
      <c r="AQ18" s="397">
        <f t="shared" si="2"/>
        <v>0</v>
      </c>
      <c r="AR18" s="397">
        <f t="shared" si="2"/>
        <v>0</v>
      </c>
      <c r="AS18" s="397">
        <f t="shared" si="2"/>
        <v>0</v>
      </c>
      <c r="AT18" s="397">
        <f t="shared" si="2"/>
        <v>0</v>
      </c>
      <c r="AU18" s="397"/>
      <c r="AV18" s="397"/>
      <c r="AW18" s="397"/>
      <c r="AX18" s="397"/>
      <c r="AY18" s="397"/>
      <c r="AZ18" s="397"/>
      <c r="BA18" s="397"/>
      <c r="BB18" s="397"/>
      <c r="BC18" s="397"/>
      <c r="BD18" s="397"/>
      <c r="BE18" s="397"/>
      <c r="BF18" s="397"/>
      <c r="BG18" s="397"/>
      <c r="BH18" s="397"/>
      <c r="BI18" s="397"/>
      <c r="BJ18" s="397"/>
      <c r="BK18" s="397"/>
    </row>
    <row r="19" spans="1:63" s="327" customFormat="1" x14ac:dyDescent="0.2">
      <c r="A19" s="326"/>
      <c r="B19" s="492"/>
      <c r="C19" s="493"/>
      <c r="AA19" s="493"/>
      <c r="AB19" s="492"/>
      <c r="AC19" s="328"/>
      <c r="AF19" s="398" t="str">
        <f>IF(ISNUMBER(AF16),+AF13,"")</f>
        <v/>
      </c>
      <c r="AG19" s="398">
        <f>IF(ISNUMBER(AG16),+AG13,0.01)</f>
        <v>1.2253336704545454</v>
      </c>
      <c r="AH19" s="398">
        <f t="shared" ref="AH19:AT19" si="3">IF(ISNUMBER(AH16),+AH13,0.01)</f>
        <v>1.0227454886363636</v>
      </c>
      <c r="AI19" s="398">
        <f t="shared" si="3"/>
        <v>0.8684653068181819</v>
      </c>
      <c r="AJ19" s="398">
        <f t="shared" si="3"/>
        <v>0.76249312499999999</v>
      </c>
      <c r="AK19" s="398">
        <f t="shared" si="3"/>
        <v>0.70482894318181832</v>
      </c>
      <c r="AL19" s="398">
        <f t="shared" si="3"/>
        <v>0.69547276136363623</v>
      </c>
      <c r="AM19" s="398">
        <f t="shared" si="3"/>
        <v>0.73442457954545459</v>
      </c>
      <c r="AN19" s="398">
        <f t="shared" si="3"/>
        <v>0.01</v>
      </c>
      <c r="AO19" s="398">
        <f t="shared" si="3"/>
        <v>0.01</v>
      </c>
      <c r="AP19" s="398">
        <f t="shared" si="3"/>
        <v>0.01</v>
      </c>
      <c r="AQ19" s="398">
        <f t="shared" si="3"/>
        <v>0.01</v>
      </c>
      <c r="AR19" s="398">
        <f t="shared" si="3"/>
        <v>0.01</v>
      </c>
      <c r="AS19" s="398">
        <f t="shared" si="3"/>
        <v>0.01</v>
      </c>
      <c r="AT19" s="398">
        <f t="shared" si="3"/>
        <v>0.01</v>
      </c>
      <c r="AU19" s="397"/>
      <c r="AV19" s="397"/>
      <c r="AW19" s="397"/>
      <c r="AX19" s="397"/>
      <c r="AY19" s="397"/>
      <c r="AZ19" s="397"/>
      <c r="BA19" s="397"/>
      <c r="BB19" s="397"/>
      <c r="BC19" s="397"/>
      <c r="BD19" s="397"/>
      <c r="BE19" s="397"/>
      <c r="BF19" s="397"/>
      <c r="BG19" s="397"/>
      <c r="BH19" s="397"/>
      <c r="BI19" s="397"/>
      <c r="BJ19" s="397"/>
      <c r="BK19" s="397"/>
    </row>
    <row r="20" spans="1:63" s="327" customFormat="1" x14ac:dyDescent="0.2">
      <c r="A20" s="326"/>
      <c r="B20" s="492"/>
      <c r="C20" s="493"/>
      <c r="AA20" s="493"/>
      <c r="AB20" s="492"/>
      <c r="AC20" s="328"/>
      <c r="AF20" s="398" t="str">
        <f>IF(ISNUMBER(AF16),+AF14,"")</f>
        <v/>
      </c>
      <c r="AG20" s="398">
        <f>IF(ISNUMBER(AG16),+AG14,0.01)</f>
        <v>0.01</v>
      </c>
      <c r="AH20" s="398">
        <f t="shared" ref="AH20:AT20" si="4">IF(ISNUMBER(AH16),+AH14,0.01)</f>
        <v>-3.7499999999999999E-3</v>
      </c>
      <c r="AI20" s="398">
        <f t="shared" si="4"/>
        <v>-1.2000000000000002E-2</v>
      </c>
      <c r="AJ20" s="398">
        <f t="shared" si="4"/>
        <v>-1.4750000000000001E-2</v>
      </c>
      <c r="AK20" s="398">
        <f t="shared" si="4"/>
        <v>-1.2000000000000002E-2</v>
      </c>
      <c r="AL20" s="398">
        <f t="shared" si="4"/>
        <v>-3.7499999999999999E-3</v>
      </c>
      <c r="AM20" s="398">
        <f t="shared" si="4"/>
        <v>0.01</v>
      </c>
      <c r="AN20" s="398">
        <f t="shared" si="4"/>
        <v>0.01</v>
      </c>
      <c r="AO20" s="398">
        <f t="shared" si="4"/>
        <v>0.01</v>
      </c>
      <c r="AP20" s="398">
        <f t="shared" si="4"/>
        <v>0.01</v>
      </c>
      <c r="AQ20" s="398">
        <f t="shared" si="4"/>
        <v>0.01</v>
      </c>
      <c r="AR20" s="398">
        <f t="shared" si="4"/>
        <v>0.01</v>
      </c>
      <c r="AS20" s="398">
        <f t="shared" si="4"/>
        <v>0.01</v>
      </c>
      <c r="AT20" s="398">
        <f t="shared" si="4"/>
        <v>0.01</v>
      </c>
      <c r="AU20" s="397"/>
      <c r="AV20" s="397"/>
      <c r="AW20" s="397"/>
      <c r="AX20" s="397"/>
      <c r="AY20" s="397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BJ20" s="397"/>
      <c r="BK20" s="397"/>
    </row>
    <row r="21" spans="1:63" s="327" customFormat="1" x14ac:dyDescent="0.2">
      <c r="A21" s="326"/>
      <c r="B21" s="492"/>
      <c r="C21" s="493"/>
      <c r="AA21" s="493"/>
      <c r="AB21" s="492"/>
      <c r="AC21" s="328"/>
      <c r="AF21" s="397"/>
      <c r="AG21" s="397">
        <v>1</v>
      </c>
      <c r="AH21" s="397">
        <f t="shared" ref="AH21:AT21" si="5">+AG21+1</f>
        <v>2</v>
      </c>
      <c r="AI21" s="397">
        <f t="shared" si="5"/>
        <v>3</v>
      </c>
      <c r="AJ21" s="397">
        <f t="shared" si="5"/>
        <v>4</v>
      </c>
      <c r="AK21" s="397">
        <f t="shared" si="5"/>
        <v>5</v>
      </c>
      <c r="AL21" s="397">
        <f t="shared" si="5"/>
        <v>6</v>
      </c>
      <c r="AM21" s="397">
        <f t="shared" si="5"/>
        <v>7</v>
      </c>
      <c r="AN21" s="397">
        <f t="shared" si="5"/>
        <v>8</v>
      </c>
      <c r="AO21" s="397">
        <f t="shared" si="5"/>
        <v>9</v>
      </c>
      <c r="AP21" s="397">
        <f t="shared" si="5"/>
        <v>10</v>
      </c>
      <c r="AQ21" s="397">
        <f t="shared" si="5"/>
        <v>11</v>
      </c>
      <c r="AR21" s="397">
        <f t="shared" si="5"/>
        <v>12</v>
      </c>
      <c r="AS21" s="397">
        <f t="shared" si="5"/>
        <v>13</v>
      </c>
      <c r="AT21" s="397">
        <f t="shared" si="5"/>
        <v>14</v>
      </c>
      <c r="AU21" s="397"/>
      <c r="AV21" s="397"/>
      <c r="AW21" s="397"/>
      <c r="AX21" s="397"/>
      <c r="AY21" s="397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BJ21" s="397"/>
      <c r="BK21" s="397"/>
    </row>
    <row r="22" spans="1:63" s="327" customFormat="1" x14ac:dyDescent="0.2">
      <c r="A22" s="326"/>
      <c r="B22" s="492"/>
      <c r="C22" s="493"/>
      <c r="AA22" s="493"/>
      <c r="AB22" s="492"/>
      <c r="AC22" s="328"/>
    </row>
    <row r="23" spans="1:63" s="327" customFormat="1" x14ac:dyDescent="0.2">
      <c r="A23" s="326"/>
      <c r="B23" s="492"/>
      <c r="C23" s="493"/>
      <c r="AA23" s="493"/>
      <c r="AB23" s="492"/>
      <c r="AC23" s="328"/>
      <c r="AG23" s="437"/>
      <c r="AH23" s="396"/>
      <c r="AJ23" s="445"/>
    </row>
    <row r="24" spans="1:63" s="327" customFormat="1" x14ac:dyDescent="0.2">
      <c r="A24" s="326"/>
      <c r="B24" s="492"/>
      <c r="C24" s="493"/>
      <c r="AA24" s="493"/>
      <c r="AB24" s="492"/>
      <c r="AC24" s="328"/>
      <c r="AG24" s="438"/>
      <c r="AH24" s="396"/>
    </row>
    <row r="25" spans="1:63" s="327" customFormat="1" x14ac:dyDescent="0.2">
      <c r="A25" s="326"/>
      <c r="B25" s="492"/>
      <c r="C25" s="493"/>
      <c r="AA25" s="493"/>
      <c r="AB25" s="492"/>
      <c r="AC25" s="328"/>
    </row>
    <row r="26" spans="1:63" s="327" customFormat="1" x14ac:dyDescent="0.2">
      <c r="A26" s="326"/>
      <c r="B26" s="492"/>
      <c r="C26" s="493"/>
      <c r="AA26" s="493"/>
      <c r="AB26" s="492"/>
      <c r="AC26" s="328"/>
    </row>
    <row r="27" spans="1:63" s="327" customFormat="1" x14ac:dyDescent="0.2">
      <c r="A27" s="326"/>
      <c r="B27" s="492"/>
      <c r="C27" s="493"/>
      <c r="AA27" s="493"/>
      <c r="AB27" s="492"/>
      <c r="AC27" s="328"/>
    </row>
    <row r="28" spans="1:63" s="327" customFormat="1" x14ac:dyDescent="0.2">
      <c r="A28" s="326"/>
      <c r="B28" s="492"/>
      <c r="C28" s="493"/>
      <c r="AA28" s="493"/>
      <c r="AB28" s="492"/>
      <c r="AC28" s="328"/>
    </row>
    <row r="29" spans="1:63" s="327" customFormat="1" x14ac:dyDescent="0.2">
      <c r="A29" s="326"/>
      <c r="B29" s="492"/>
      <c r="C29" s="493"/>
      <c r="AA29" s="493"/>
      <c r="AB29" s="492"/>
      <c r="AC29" s="328"/>
    </row>
    <row r="30" spans="1:63" s="327" customFormat="1" x14ac:dyDescent="0.2">
      <c r="A30" s="326"/>
      <c r="B30" s="492"/>
      <c r="C30" s="493"/>
      <c r="AA30" s="493"/>
      <c r="AB30" s="492"/>
      <c r="AC30" s="328"/>
    </row>
    <row r="31" spans="1:63" s="327" customFormat="1" x14ac:dyDescent="0.2">
      <c r="A31" s="326"/>
      <c r="B31" s="492"/>
      <c r="C31" s="493"/>
      <c r="AA31" s="493"/>
      <c r="AB31" s="492"/>
      <c r="AC31" s="328"/>
    </row>
    <row r="32" spans="1:63" s="327" customFormat="1" x14ac:dyDescent="0.2">
      <c r="A32" s="326"/>
      <c r="B32" s="492"/>
      <c r="C32" s="493"/>
      <c r="AA32" s="493"/>
      <c r="AB32" s="492"/>
      <c r="AC32" s="328"/>
    </row>
    <row r="33" spans="1:29" s="327" customFormat="1" x14ac:dyDescent="0.2">
      <c r="A33" s="326"/>
      <c r="B33" s="492"/>
      <c r="C33" s="493"/>
      <c r="AA33" s="493"/>
      <c r="AB33" s="492"/>
      <c r="AC33" s="328"/>
    </row>
    <row r="34" spans="1:29" s="327" customFormat="1" x14ac:dyDescent="0.2">
      <c r="A34" s="326"/>
      <c r="C34" s="399"/>
      <c r="AC34" s="328"/>
    </row>
    <row r="35" spans="1:29" s="327" customFormat="1" x14ac:dyDescent="0.2">
      <c r="A35" s="326"/>
      <c r="D35" s="350" t="str">
        <f>"Portée de "&amp;'INPUT data'!E35&amp;" m"</f>
        <v>Portée de 49,5 m</v>
      </c>
      <c r="E35" s="350"/>
      <c r="F35" s="350"/>
      <c r="G35" s="350"/>
      <c r="H35" s="350"/>
      <c r="I35" s="350"/>
      <c r="J35" s="350"/>
      <c r="K35" s="350"/>
      <c r="L35" s="350"/>
      <c r="M35" s="350"/>
      <c r="N35" s="350"/>
      <c r="O35" s="350"/>
      <c r="P35" s="350"/>
      <c r="Q35" s="350"/>
      <c r="R35" s="350"/>
      <c r="S35" s="350"/>
      <c r="T35" s="350"/>
      <c r="U35" s="350"/>
      <c r="V35" s="350"/>
      <c r="W35" s="350"/>
      <c r="X35" s="350"/>
      <c r="Y35" s="350"/>
      <c r="Z35" s="350"/>
      <c r="AC35" s="328"/>
    </row>
    <row r="36" spans="1:29" s="327" customFormat="1" x14ac:dyDescent="0.2">
      <c r="A36" s="326"/>
      <c r="AC36" s="328"/>
    </row>
    <row r="37" spans="1:29" s="327" customFormat="1" x14ac:dyDescent="0.2">
      <c r="A37" s="326"/>
      <c r="AC37" s="328"/>
    </row>
    <row r="38" spans="1:29" s="327" customFormat="1" x14ac:dyDescent="0.2">
      <c r="A38" s="326"/>
      <c r="B38" s="455"/>
      <c r="C38" s="455"/>
      <c r="D38" s="455"/>
      <c r="AC38" s="328"/>
    </row>
    <row r="39" spans="1:29" s="327" customFormat="1" x14ac:dyDescent="0.2">
      <c r="A39" s="326"/>
      <c r="B39" s="475"/>
      <c r="C39" s="455" t="s">
        <v>763</v>
      </c>
      <c r="D39" s="455"/>
      <c r="AC39" s="328"/>
    </row>
    <row r="40" spans="1:29" s="327" customFormat="1" x14ac:dyDescent="0.2">
      <c r="A40" s="326"/>
      <c r="B40" s="455"/>
      <c r="C40" s="455" t="str">
        <f>TypesPenduleetrier(VLOOKUP("x",PorteeEnCours,5,FALSE))</f>
        <v>pas de etrier</v>
      </c>
      <c r="D40" s="455"/>
      <c r="AC40" s="328"/>
    </row>
    <row r="41" spans="1:29" s="327" customFormat="1" x14ac:dyDescent="0.2">
      <c r="A41" s="326"/>
      <c r="B41" s="455"/>
      <c r="C41" s="455"/>
      <c r="D41" s="455"/>
      <c r="AC41" s="328"/>
    </row>
    <row r="42" spans="1:29" s="327" customFormat="1" x14ac:dyDescent="0.2">
      <c r="A42" s="326"/>
      <c r="B42" s="449"/>
      <c r="AC42" s="328"/>
    </row>
    <row r="43" spans="1:29" s="327" customFormat="1" x14ac:dyDescent="0.2">
      <c r="A43" s="326"/>
      <c r="B43" s="449"/>
      <c r="AC43" s="328"/>
    </row>
    <row r="44" spans="1:29" s="327" customFormat="1" x14ac:dyDescent="0.2">
      <c r="A44" s="326"/>
      <c r="AC44" s="328"/>
    </row>
    <row r="45" spans="1:29" s="348" customFormat="1" ht="5.25" x14ac:dyDescent="0.2">
      <c r="A45" s="343"/>
      <c r="B45" s="344"/>
      <c r="C45" s="345"/>
      <c r="D45" s="345"/>
      <c r="E45" s="345"/>
      <c r="F45" s="344"/>
      <c r="G45" s="346"/>
      <c r="H45" s="344"/>
      <c r="I45" s="346"/>
      <c r="J45" s="344"/>
      <c r="K45" s="346"/>
      <c r="L45" s="344"/>
      <c r="M45" s="346"/>
      <c r="N45" s="344"/>
      <c r="O45" s="346"/>
      <c r="P45" s="344"/>
      <c r="Q45" s="346"/>
      <c r="R45" s="344"/>
      <c r="S45" s="346"/>
      <c r="T45" s="344"/>
      <c r="U45" s="346"/>
      <c r="V45" s="344"/>
      <c r="W45" s="346"/>
      <c r="X45" s="344"/>
      <c r="Y45" s="346"/>
      <c r="Z45" s="344"/>
      <c r="AA45" s="346"/>
      <c r="AB45" s="346"/>
      <c r="AC45" s="347"/>
    </row>
    <row r="46" spans="1:29" s="327" customFormat="1" x14ac:dyDescent="0.2">
      <c r="A46" s="326"/>
      <c r="B46" s="349" t="s">
        <v>245</v>
      </c>
      <c r="C46" s="350"/>
      <c r="D46" s="350"/>
      <c r="E46" s="350"/>
      <c r="F46" s="349">
        <v>1</v>
      </c>
      <c r="G46" s="351"/>
      <c r="H46" s="349">
        <v>2</v>
      </c>
      <c r="I46" s="351"/>
      <c r="J46" s="349">
        <v>3</v>
      </c>
      <c r="K46" s="351"/>
      <c r="L46" s="349">
        <v>4</v>
      </c>
      <c r="M46" s="351"/>
      <c r="N46" s="349">
        <v>5</v>
      </c>
      <c r="O46" s="351"/>
      <c r="P46" s="349">
        <v>6</v>
      </c>
      <c r="Q46" s="351"/>
      <c r="R46" s="349">
        <v>7</v>
      </c>
      <c r="S46" s="351"/>
      <c r="T46" s="349">
        <v>8</v>
      </c>
      <c r="U46" s="351"/>
      <c r="V46" s="349">
        <v>9</v>
      </c>
      <c r="W46" s="351"/>
      <c r="X46" s="349">
        <v>10</v>
      </c>
      <c r="Y46" s="351"/>
      <c r="Z46" s="349">
        <v>11</v>
      </c>
      <c r="AA46" s="351"/>
      <c r="AB46" s="328"/>
      <c r="AC46" s="328"/>
    </row>
    <row r="47" spans="1:29" s="348" customFormat="1" ht="5.25" x14ac:dyDescent="0.2">
      <c r="A47" s="343"/>
      <c r="B47" s="352"/>
      <c r="C47" s="353"/>
      <c r="D47" s="353"/>
      <c r="E47" s="353"/>
      <c r="F47" s="352"/>
      <c r="G47" s="354"/>
      <c r="H47" s="352"/>
      <c r="I47" s="354"/>
      <c r="J47" s="352"/>
      <c r="K47" s="354"/>
      <c r="L47" s="352"/>
      <c r="M47" s="354"/>
      <c r="N47" s="352"/>
      <c r="O47" s="354"/>
      <c r="P47" s="352"/>
      <c r="Q47" s="354"/>
      <c r="R47" s="352"/>
      <c r="S47" s="354"/>
      <c r="T47" s="352"/>
      <c r="U47" s="354"/>
      <c r="V47" s="352"/>
      <c r="W47" s="354"/>
      <c r="X47" s="352"/>
      <c r="Y47" s="354"/>
      <c r="Z47" s="352"/>
      <c r="AA47" s="354"/>
      <c r="AB47" s="354"/>
      <c r="AC47" s="347"/>
    </row>
    <row r="48" spans="1:29" s="348" customFormat="1" ht="5.25" x14ac:dyDescent="0.2">
      <c r="A48" s="343"/>
      <c r="B48" s="344"/>
      <c r="C48" s="345"/>
      <c r="D48" s="346"/>
      <c r="E48" s="344"/>
      <c r="F48" s="346"/>
      <c r="G48" s="344"/>
      <c r="H48" s="346"/>
      <c r="I48" s="344"/>
      <c r="J48" s="346"/>
      <c r="K48" s="344"/>
      <c r="L48" s="346"/>
      <c r="M48" s="344"/>
      <c r="N48" s="346"/>
      <c r="O48" s="344"/>
      <c r="P48" s="346"/>
      <c r="Q48" s="344"/>
      <c r="R48" s="346"/>
      <c r="S48" s="344"/>
      <c r="T48" s="346"/>
      <c r="U48" s="344"/>
      <c r="V48" s="346"/>
      <c r="W48" s="344"/>
      <c r="X48" s="346"/>
      <c r="Y48" s="344"/>
      <c r="Z48" s="346"/>
      <c r="AA48" s="345"/>
      <c r="AB48" s="346"/>
      <c r="AC48" s="347"/>
    </row>
    <row r="49" spans="1:29" s="327" customFormat="1" x14ac:dyDescent="0.2">
      <c r="A49" s="326"/>
      <c r="B49" s="367" t="s">
        <v>246</v>
      </c>
      <c r="C49" s="368"/>
      <c r="D49" s="369"/>
      <c r="E49" s="494">
        <f>IF(ISNUMBER(AG16),AG12-AF12,IF(AG16="Susp.",AG12-AF12,""))</f>
        <v>4.5</v>
      </c>
      <c r="F49" s="496"/>
      <c r="G49" s="494">
        <f>IF(ISNUMBER(AH16),AH12-AG12,IF(AH16="Susp.",AH12-AG12,""))</f>
        <v>6.75</v>
      </c>
      <c r="H49" s="496"/>
      <c r="I49" s="494">
        <f>IF(ISNUMBER(AI16),AI12-AH12,IF(AI16="Susp.",AI12-AH12,""))</f>
        <v>6.75</v>
      </c>
      <c r="J49" s="496"/>
      <c r="K49" s="494">
        <f>IF(ISNUMBER(AJ16),AJ12-AI12,IF(AJ16="Susp.",AJ12-AI12,""))</f>
        <v>6.75</v>
      </c>
      <c r="L49" s="496"/>
      <c r="M49" s="494">
        <f>IF(ISNUMBER(AK16),AK12-AJ12,IF(AK16="Susp.",AK12-AJ12,""))</f>
        <v>6.75</v>
      </c>
      <c r="N49" s="496"/>
      <c r="O49" s="494">
        <f>IF(ISNUMBER(AL16),AL12-AK12,IF(AL16="Susp.",AL12-AK12,""))</f>
        <v>6.75</v>
      </c>
      <c r="P49" s="496"/>
      <c r="Q49" s="494">
        <f>IF(ISNUMBER(AM16),AM12-AL12,IF(AM16="Susp.",AM12-AL12,""))</f>
        <v>6.75</v>
      </c>
      <c r="R49" s="496"/>
      <c r="S49" s="494">
        <f>IF(ISNUMBER(AN16),AN12-AM12,IF(AN16="Susp.",AN12-AM12,""))</f>
        <v>4.5</v>
      </c>
      <c r="T49" s="495"/>
      <c r="U49" s="494" t="str">
        <f>IF(ISNUMBER(AO16),AO12-AN12,IF(AO16="Susp.",AO12-AN12,""))</f>
        <v/>
      </c>
      <c r="V49" s="496"/>
      <c r="W49" s="401" t="str">
        <f>IF(ISNUMBER(AP16),AP12-AO12,IF(AP16="Susp.",AP12-AO12,""))</f>
        <v/>
      </c>
      <c r="X49" s="351"/>
      <c r="Y49" s="401" t="str">
        <f>IF(ISNUMBER(AQ16),AQ12-AP12,IF(AQ16="Susp.",AQ12-AP12,""))</f>
        <v/>
      </c>
      <c r="Z49" s="351"/>
      <c r="AA49" s="401" t="str">
        <f>IF(ISNUMBER(AR16),AR12-AQ12,IF(AR16="Susp.",AR12-AQ12,""))</f>
        <v/>
      </c>
      <c r="AB49" s="351"/>
      <c r="AC49" s="328"/>
    </row>
    <row r="50" spans="1:29" s="348" customFormat="1" ht="5.25" x14ac:dyDescent="0.2">
      <c r="A50" s="343"/>
      <c r="B50" s="352"/>
      <c r="C50" s="353"/>
      <c r="D50" s="354"/>
      <c r="E50" s="352"/>
      <c r="F50" s="354"/>
      <c r="G50" s="352"/>
      <c r="H50" s="354"/>
      <c r="I50" s="352"/>
      <c r="J50" s="354"/>
      <c r="K50" s="352"/>
      <c r="L50" s="354"/>
      <c r="M50" s="352"/>
      <c r="N50" s="354"/>
      <c r="O50" s="352"/>
      <c r="P50" s="354"/>
      <c r="Q50" s="352"/>
      <c r="R50" s="354"/>
      <c r="S50" s="352"/>
      <c r="T50" s="354"/>
      <c r="U50" s="352"/>
      <c r="V50" s="354"/>
      <c r="W50" s="352"/>
      <c r="X50" s="354"/>
      <c r="Y50" s="352"/>
      <c r="Z50" s="354"/>
      <c r="AA50" s="353"/>
      <c r="AB50" s="354"/>
      <c r="AC50" s="347"/>
    </row>
    <row r="51" spans="1:29" s="348" customFormat="1" ht="5.25" x14ac:dyDescent="0.2">
      <c r="A51" s="343"/>
      <c r="B51" s="344"/>
      <c r="C51" s="345"/>
      <c r="D51" s="345"/>
      <c r="E51" s="345"/>
      <c r="F51" s="344"/>
      <c r="G51" s="346"/>
      <c r="H51" s="344"/>
      <c r="I51" s="346"/>
      <c r="J51" s="344"/>
      <c r="K51" s="346"/>
      <c r="L51" s="344"/>
      <c r="M51" s="346"/>
      <c r="N51" s="344"/>
      <c r="O51" s="346"/>
      <c r="P51" s="344"/>
      <c r="Q51" s="346"/>
      <c r="R51" s="344"/>
      <c r="S51" s="346"/>
      <c r="T51" s="344"/>
      <c r="U51" s="346"/>
      <c r="V51" s="344"/>
      <c r="W51" s="346"/>
      <c r="X51" s="344"/>
      <c r="Y51" s="346"/>
      <c r="Z51" s="344"/>
      <c r="AA51" s="346"/>
      <c r="AB51" s="346"/>
      <c r="AC51" s="347"/>
    </row>
    <row r="52" spans="1:29" s="327" customFormat="1" x14ac:dyDescent="0.2">
      <c r="A52" s="326"/>
      <c r="B52" s="349" t="s">
        <v>300</v>
      </c>
      <c r="C52" s="350"/>
      <c r="D52" s="350"/>
      <c r="E52" s="350"/>
      <c r="F52" s="494">
        <f>IF(ISNUMBER(AG16),AG15,"")</f>
        <v>1.2153336704545454</v>
      </c>
      <c r="G52" s="495"/>
      <c r="H52" s="494">
        <f>IF(ISNUMBER(AH16),AH15,"")</f>
        <v>1.0264954886363635</v>
      </c>
      <c r="I52" s="495"/>
      <c r="J52" s="494">
        <f>IF(ISNUMBER(AI16),AI15,"")</f>
        <v>0.88046530681818191</v>
      </c>
      <c r="K52" s="495"/>
      <c r="L52" s="494">
        <f>IF(ISNUMBER(AJ16),AJ15,"")</f>
        <v>0.77724312500000003</v>
      </c>
      <c r="M52" s="495"/>
      <c r="N52" s="494">
        <f>IF(ISNUMBER(AK16),AK15,"")</f>
        <v>0.71682894318181833</v>
      </c>
      <c r="O52" s="495"/>
      <c r="P52" s="494">
        <f>IF(ISNUMBER(AL16),AL15,"")</f>
        <v>0.69922276136363626</v>
      </c>
      <c r="Q52" s="495"/>
      <c r="R52" s="494">
        <f>IF(ISNUMBER(AM16),AM15,"")</f>
        <v>0.72442457954545458</v>
      </c>
      <c r="S52" s="495"/>
      <c r="T52" s="494" t="str">
        <f>IF(ISNUMBER(AN16),AN15,"")</f>
        <v/>
      </c>
      <c r="U52" s="495"/>
      <c r="V52" s="494" t="str">
        <f>IF(ISNUMBER(AO16),AO15,"")</f>
        <v/>
      </c>
      <c r="W52" s="495"/>
      <c r="X52" s="494" t="str">
        <f>IF(ISNUMBER(AP16),AP15,"")</f>
        <v/>
      </c>
      <c r="Y52" s="495"/>
      <c r="Z52" s="494" t="str">
        <f>IF(ISNUMBER(AQ16),AQ15,"")</f>
        <v/>
      </c>
      <c r="AA52" s="495"/>
      <c r="AB52" s="328"/>
      <c r="AC52" s="328"/>
    </row>
    <row r="53" spans="1:29" s="348" customFormat="1" ht="5.25" x14ac:dyDescent="0.2">
      <c r="A53" s="343"/>
      <c r="B53" s="352"/>
      <c r="C53" s="353"/>
      <c r="D53" s="353"/>
      <c r="E53" s="353"/>
      <c r="F53" s="352"/>
      <c r="G53" s="354"/>
      <c r="H53" s="352"/>
      <c r="I53" s="354"/>
      <c r="J53" s="352"/>
      <c r="K53" s="354"/>
      <c r="L53" s="352"/>
      <c r="M53" s="354"/>
      <c r="N53" s="352"/>
      <c r="O53" s="354"/>
      <c r="P53" s="352"/>
      <c r="Q53" s="354"/>
      <c r="R53" s="352"/>
      <c r="S53" s="354"/>
      <c r="T53" s="352"/>
      <c r="U53" s="354"/>
      <c r="V53" s="352"/>
      <c r="W53" s="354"/>
      <c r="X53" s="352"/>
      <c r="Y53" s="354"/>
      <c r="Z53" s="352"/>
      <c r="AA53" s="354"/>
      <c r="AB53" s="354"/>
      <c r="AC53" s="347"/>
    </row>
    <row r="54" spans="1:29" s="348" customFormat="1" ht="5.25" x14ac:dyDescent="0.2">
      <c r="A54" s="343"/>
      <c r="B54" s="344"/>
      <c r="C54" s="345"/>
      <c r="D54" s="345"/>
      <c r="E54" s="345"/>
      <c r="F54" s="344"/>
      <c r="G54" s="346"/>
      <c r="H54" s="344"/>
      <c r="I54" s="346"/>
      <c r="J54" s="344"/>
      <c r="K54" s="346"/>
      <c r="L54" s="344"/>
      <c r="M54" s="346"/>
      <c r="N54" s="344"/>
      <c r="O54" s="346"/>
      <c r="P54" s="344"/>
      <c r="Q54" s="346"/>
      <c r="R54" s="344"/>
      <c r="S54" s="346"/>
      <c r="T54" s="344"/>
      <c r="U54" s="346"/>
      <c r="V54" s="344"/>
      <c r="W54" s="346"/>
      <c r="X54" s="344"/>
      <c r="Y54" s="346"/>
      <c r="Z54" s="344"/>
      <c r="AA54" s="346"/>
      <c r="AB54" s="346"/>
      <c r="AC54" s="347"/>
    </row>
    <row r="55" spans="1:29" s="327" customFormat="1" x14ac:dyDescent="0.2">
      <c r="A55" s="326"/>
      <c r="B55" s="349" t="s">
        <v>301</v>
      </c>
      <c r="C55" s="350"/>
      <c r="D55" s="350"/>
      <c r="E55" s="350"/>
      <c r="F55" s="488" t="str">
        <f>LongueurPendule($H$59,F52)</f>
        <v>1,22</v>
      </c>
      <c r="G55" s="489"/>
      <c r="H55" s="488" t="str">
        <f t="shared" ref="H55" si="6">LongueurPendule($H$59,H52)</f>
        <v>1,03</v>
      </c>
      <c r="I55" s="489"/>
      <c r="J55" s="488" t="str">
        <f t="shared" ref="J55" si="7">LongueurPendule($H$59,J52)</f>
        <v>0,81!</v>
      </c>
      <c r="K55" s="489"/>
      <c r="L55" s="488" t="str">
        <f t="shared" ref="L55" si="8">LongueurPendule($H$59,L52)</f>
        <v>0,71!</v>
      </c>
      <c r="M55" s="489"/>
      <c r="N55" s="488" t="str">
        <f t="shared" ref="N55" si="9">LongueurPendule($H$59,N52)</f>
        <v>0,65!</v>
      </c>
      <c r="O55" s="489"/>
      <c r="P55" s="488" t="str">
        <f t="shared" ref="P55" si="10">LongueurPendule($H$59,P52)</f>
        <v>0,63!</v>
      </c>
      <c r="Q55" s="489"/>
      <c r="R55" s="488" t="str">
        <f t="shared" ref="R55" si="11">LongueurPendule($H$59,R52)</f>
        <v>0,65!</v>
      </c>
      <c r="S55" s="489"/>
      <c r="T55" s="488" t="str">
        <f t="shared" ref="T55" si="12">LongueurPendule($H$59,T52)</f>
        <v/>
      </c>
      <c r="U55" s="489"/>
      <c r="V55" s="488" t="str">
        <f t="shared" ref="V55" si="13">LongueurPendule($H$59,V52)</f>
        <v/>
      </c>
      <c r="W55" s="489"/>
      <c r="X55" s="488" t="str">
        <f>LongueurPendule($H$59,X52)</f>
        <v/>
      </c>
      <c r="Y55" s="489"/>
      <c r="Z55" s="488" t="str">
        <f>LongueurPendule($H$59,Z52)</f>
        <v/>
      </c>
      <c r="AA55" s="489"/>
      <c r="AB55" s="328"/>
      <c r="AC55" s="328"/>
    </row>
    <row r="56" spans="1:29" s="348" customFormat="1" ht="5.25" x14ac:dyDescent="0.2">
      <c r="A56" s="343"/>
      <c r="B56" s="352"/>
      <c r="C56" s="353"/>
      <c r="D56" s="353"/>
      <c r="E56" s="353"/>
      <c r="F56" s="446"/>
      <c r="G56" s="447"/>
      <c r="H56" s="446"/>
      <c r="I56" s="447"/>
      <c r="J56" s="446"/>
      <c r="K56" s="447"/>
      <c r="L56" s="446"/>
      <c r="M56" s="447"/>
      <c r="N56" s="446"/>
      <c r="O56" s="447"/>
      <c r="P56" s="446"/>
      <c r="Q56" s="447"/>
      <c r="R56" s="352"/>
      <c r="S56" s="354"/>
      <c r="T56" s="352"/>
      <c r="U56" s="354"/>
      <c r="V56" s="352"/>
      <c r="W56" s="354"/>
      <c r="X56" s="352"/>
      <c r="Y56" s="354"/>
      <c r="Z56" s="352"/>
      <c r="AA56" s="354"/>
      <c r="AB56" s="354"/>
      <c r="AC56" s="347"/>
    </row>
    <row r="57" spans="1:29" s="327" customFormat="1" x14ac:dyDescent="0.2">
      <c r="A57" s="326"/>
      <c r="F57" s="490"/>
      <c r="G57" s="491"/>
      <c r="H57" s="490"/>
      <c r="I57" s="491"/>
      <c r="J57" s="490"/>
      <c r="K57" s="491"/>
      <c r="L57" s="490"/>
      <c r="M57" s="491"/>
      <c r="N57" s="490"/>
      <c r="O57" s="491"/>
      <c r="P57" s="490"/>
      <c r="Q57" s="491"/>
      <c r="AC57" s="328"/>
    </row>
    <row r="58" spans="1:29" s="327" customFormat="1" x14ac:dyDescent="0.2">
      <c r="A58" s="326"/>
      <c r="B58" s="445"/>
      <c r="C58" s="445"/>
      <c r="D58" s="445"/>
      <c r="E58" s="445"/>
      <c r="F58" s="445"/>
      <c r="G58" s="445"/>
      <c r="H58" s="445"/>
      <c r="I58" s="445"/>
      <c r="J58" s="445"/>
      <c r="K58" s="445"/>
      <c r="L58" s="445"/>
      <c r="M58" s="445"/>
      <c r="N58" s="444"/>
      <c r="O58" s="445"/>
      <c r="P58" s="445"/>
      <c r="Q58" s="445"/>
      <c r="R58" s="445"/>
      <c r="S58" s="445"/>
      <c r="T58" s="445"/>
      <c r="U58" s="396"/>
      <c r="V58" s="445"/>
      <c r="W58" s="445"/>
      <c r="X58" s="445"/>
      <c r="Y58" s="445"/>
      <c r="Z58" s="445"/>
      <c r="AA58" s="445"/>
      <c r="AB58" s="445"/>
      <c r="AC58" s="328"/>
    </row>
    <row r="59" spans="1:29" s="327" customFormat="1" x14ac:dyDescent="0.2">
      <c r="A59" s="326"/>
      <c r="B59" s="444" t="s">
        <v>324</v>
      </c>
      <c r="C59" s="445"/>
      <c r="D59" s="445"/>
      <c r="E59" s="445"/>
      <c r="F59" s="445"/>
      <c r="G59" s="445"/>
      <c r="H59" s="396" t="str">
        <f>'INPUT data'!E16</f>
        <v>CA V350 20/26</v>
      </c>
      <c r="I59" s="445"/>
      <c r="J59" s="445"/>
      <c r="K59" s="445"/>
      <c r="L59" s="445"/>
      <c r="M59" s="445"/>
      <c r="N59" s="444"/>
      <c r="O59" s="445"/>
      <c r="P59" s="445"/>
      <c r="Q59" s="445"/>
      <c r="R59" s="445"/>
      <c r="S59" s="445"/>
      <c r="T59" s="445"/>
      <c r="U59" s="396"/>
      <c r="V59" s="445"/>
      <c r="W59" s="445"/>
      <c r="X59" s="445"/>
      <c r="Y59" s="445"/>
      <c r="Z59" s="445"/>
      <c r="AA59" s="445"/>
      <c r="AB59" s="445"/>
      <c r="AC59" s="328"/>
    </row>
    <row r="60" spans="1:29" s="327" customFormat="1" x14ac:dyDescent="0.2">
      <c r="A60" s="355"/>
      <c r="B60" s="356"/>
      <c r="C60" s="356"/>
      <c r="D60" s="356"/>
      <c r="E60" s="356"/>
      <c r="F60" s="356"/>
      <c r="G60" s="356"/>
      <c r="H60" s="356"/>
      <c r="I60" s="356"/>
      <c r="J60" s="356"/>
      <c r="K60" s="356"/>
      <c r="L60" s="356"/>
      <c r="M60" s="356"/>
      <c r="N60" s="356"/>
      <c r="O60" s="356"/>
      <c r="P60" s="356"/>
      <c r="Q60" s="356"/>
      <c r="R60" s="356"/>
      <c r="S60" s="356"/>
      <c r="T60" s="356"/>
      <c r="U60" s="356"/>
      <c r="V60" s="356"/>
      <c r="W60" s="356"/>
      <c r="X60" s="356"/>
      <c r="Y60" s="356"/>
      <c r="Z60" s="356"/>
      <c r="AA60" s="356"/>
      <c r="AB60" s="356"/>
      <c r="AC60" s="357"/>
    </row>
    <row r="61" spans="1:29" s="330" customFormat="1" ht="11.25" x14ac:dyDescent="0.2">
      <c r="A61" s="329"/>
      <c r="X61" s="358" t="s">
        <v>247</v>
      </c>
      <c r="Y61" s="359"/>
      <c r="Z61" s="358" t="s">
        <v>248</v>
      </c>
      <c r="AA61" s="360"/>
      <c r="AB61" s="360"/>
      <c r="AC61" s="359"/>
    </row>
    <row r="62" spans="1:29" s="327" customFormat="1" ht="18" x14ac:dyDescent="0.2">
      <c r="A62" s="408" t="str">
        <f>H6</f>
        <v>sp2</v>
      </c>
      <c r="B62" s="361"/>
      <c r="C62" s="361"/>
      <c r="D62" s="361"/>
      <c r="E62" s="361"/>
      <c r="F62" s="361"/>
      <c r="G62" s="361"/>
      <c r="H62" s="361"/>
      <c r="I62" s="361"/>
      <c r="J62" s="361"/>
      <c r="K62" s="361"/>
      <c r="L62" s="361"/>
      <c r="M62" s="361"/>
      <c r="N62" s="361"/>
      <c r="O62" s="361"/>
      <c r="P62" s="361"/>
      <c r="Q62" s="361"/>
      <c r="R62" s="361"/>
      <c r="S62" s="361"/>
      <c r="T62" s="361"/>
      <c r="U62" s="361"/>
      <c r="V62" s="361"/>
      <c r="W62" s="361"/>
      <c r="X62" s="362" t="s">
        <v>249</v>
      </c>
      <c r="Y62" s="351"/>
      <c r="Z62" s="362" t="s">
        <v>34</v>
      </c>
      <c r="AA62" s="363"/>
      <c r="AB62" s="363"/>
      <c r="AC62" s="364"/>
    </row>
    <row r="63" spans="1:29" s="330" customFormat="1" ht="11.25" x14ac:dyDescent="0.2">
      <c r="A63" s="329"/>
      <c r="X63" s="329"/>
      <c r="Y63" s="334"/>
      <c r="Z63" s="340"/>
      <c r="AA63" s="341"/>
      <c r="AB63" s="341"/>
      <c r="AC63" s="342"/>
    </row>
    <row r="64" spans="1:29" s="330" customFormat="1" ht="11.25" x14ac:dyDescent="0.2">
      <c r="A64" s="331"/>
      <c r="B64" s="332"/>
      <c r="C64" s="332"/>
      <c r="D64" s="332"/>
      <c r="E64" s="332"/>
      <c r="F64" s="332"/>
      <c r="G64" s="332"/>
      <c r="H64" s="332"/>
      <c r="I64" s="332"/>
      <c r="J64" s="332"/>
      <c r="K64" s="332"/>
      <c r="L64" s="332"/>
      <c r="M64" s="332"/>
      <c r="N64" s="332"/>
      <c r="O64" s="332"/>
      <c r="P64" s="332"/>
      <c r="Q64" s="332"/>
      <c r="R64" s="332"/>
      <c r="S64" s="332"/>
      <c r="T64" s="332"/>
      <c r="U64" s="332"/>
      <c r="V64" s="332"/>
      <c r="W64" s="332"/>
      <c r="X64" s="332"/>
      <c r="Y64" s="333"/>
      <c r="Z64" s="358" t="s">
        <v>302</v>
      </c>
      <c r="AA64" s="359"/>
      <c r="AB64" s="358" t="s">
        <v>251</v>
      </c>
      <c r="AC64" s="359"/>
    </row>
    <row r="65" spans="1:29" s="327" customFormat="1" ht="26.25" x14ac:dyDescent="0.2">
      <c r="A65" s="365" t="str">
        <f>+Entrée!E14</f>
        <v>T.CAT.DET.CAT.RCA.---,--- EEE 30604 A</v>
      </c>
      <c r="B65" s="350"/>
      <c r="C65" s="350"/>
      <c r="D65" s="350"/>
      <c r="E65" s="350"/>
      <c r="F65" s="350"/>
      <c r="G65" s="350"/>
      <c r="H65" s="350"/>
      <c r="I65" s="350"/>
      <c r="J65" s="350"/>
      <c r="K65" s="350"/>
      <c r="L65" s="350"/>
      <c r="M65" s="350"/>
      <c r="N65" s="350"/>
      <c r="O65" s="350"/>
      <c r="P65" s="350"/>
      <c r="Q65" s="350"/>
      <c r="R65" s="350"/>
      <c r="S65" s="350"/>
      <c r="T65" s="350"/>
      <c r="U65" s="350"/>
      <c r="V65" s="350"/>
      <c r="W65" s="350"/>
      <c r="X65" s="350"/>
      <c r="Y65" s="351"/>
      <c r="Z65" s="448" t="s">
        <v>33</v>
      </c>
      <c r="AA65" s="351"/>
      <c r="AB65" s="451" t="s">
        <v>786</v>
      </c>
      <c r="AC65" s="366"/>
    </row>
    <row r="66" spans="1:29" s="330" customFormat="1" ht="11.25" x14ac:dyDescent="0.2">
      <c r="A66" s="340"/>
      <c r="B66" s="341"/>
      <c r="C66" s="341"/>
      <c r="D66" s="341"/>
      <c r="E66" s="341"/>
      <c r="F66" s="341"/>
      <c r="G66" s="341"/>
      <c r="H66" s="341"/>
      <c r="I66" s="341"/>
      <c r="J66" s="341"/>
      <c r="K66" s="341"/>
      <c r="L66" s="341"/>
      <c r="M66" s="341"/>
      <c r="N66" s="341"/>
      <c r="O66" s="341"/>
      <c r="P66" s="341"/>
      <c r="Q66" s="341"/>
      <c r="R66" s="341"/>
      <c r="S66" s="341"/>
      <c r="T66" s="341"/>
      <c r="U66" s="341"/>
      <c r="V66" s="341"/>
      <c r="W66" s="341"/>
      <c r="X66" s="341"/>
      <c r="Y66" s="342"/>
      <c r="Z66" s="340"/>
      <c r="AA66" s="342"/>
      <c r="AB66" s="340"/>
      <c r="AC66" s="342"/>
    </row>
  </sheetData>
  <mergeCells count="41">
    <mergeCell ref="AB14:AB33"/>
    <mergeCell ref="F52:G52"/>
    <mergeCell ref="H52:I52"/>
    <mergeCell ref="J52:K52"/>
    <mergeCell ref="L52:M52"/>
    <mergeCell ref="N52:O52"/>
    <mergeCell ref="Z52:AA52"/>
    <mergeCell ref="S49:T49"/>
    <mergeCell ref="E49:F49"/>
    <mergeCell ref="G49:H49"/>
    <mergeCell ref="I49:J49"/>
    <mergeCell ref="K49:L49"/>
    <mergeCell ref="M49:N49"/>
    <mergeCell ref="O49:P49"/>
    <mergeCell ref="Q49:R49"/>
    <mergeCell ref="U49:V49"/>
    <mergeCell ref="V55:W55"/>
    <mergeCell ref="B14:B33"/>
    <mergeCell ref="C14:C33"/>
    <mergeCell ref="AA14:AA33"/>
    <mergeCell ref="P52:Q52"/>
    <mergeCell ref="R52:S52"/>
    <mergeCell ref="T52:U52"/>
    <mergeCell ref="V52:W52"/>
    <mergeCell ref="X52:Y52"/>
    <mergeCell ref="X55:Y55"/>
    <mergeCell ref="Z55:AA55"/>
    <mergeCell ref="F55:G55"/>
    <mergeCell ref="H55:I55"/>
    <mergeCell ref="J55:K55"/>
    <mergeCell ref="L55:M55"/>
    <mergeCell ref="N55:O55"/>
    <mergeCell ref="P55:Q55"/>
    <mergeCell ref="P57:Q57"/>
    <mergeCell ref="R55:S55"/>
    <mergeCell ref="T55:U55"/>
    <mergeCell ref="F57:G57"/>
    <mergeCell ref="H57:I57"/>
    <mergeCell ref="J57:K57"/>
    <mergeCell ref="L57:M57"/>
    <mergeCell ref="N57:O57"/>
  </mergeCells>
  <phoneticPr fontId="61" type="noConversion"/>
  <printOptions horizontalCentered="1" verticalCentered="1"/>
  <pageMargins left="0.19685039370078741" right="0.19685039370078741" top="0.19685039370078741" bottom="0" header="0" footer="0"/>
  <pageSetup paperSize="9" scale="94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B1:AC2097"/>
  <sheetViews>
    <sheetView topLeftCell="A142" zoomScale="130" zoomScaleNormal="130" workbookViewId="0">
      <selection activeCell="AD154" sqref="AD154"/>
    </sheetView>
  </sheetViews>
  <sheetFormatPr baseColWidth="10" defaultColWidth="10.7109375" defaultRowHeight="12.75" x14ac:dyDescent="0.2"/>
  <cols>
    <col min="1" max="1" width="1.5703125" style="327" customWidth="1"/>
    <col min="2" max="2" width="9.7109375" style="407" customWidth="1"/>
    <col min="3" max="3" width="6.7109375" style="327" customWidth="1"/>
    <col min="4" max="4" width="6.5703125" style="327" customWidth="1"/>
    <col min="5" max="5" width="2.7109375" style="327" customWidth="1"/>
    <col min="6" max="6" width="1.85546875" style="327" bestFit="1" customWidth="1"/>
    <col min="7" max="7" width="2.7109375" style="327" customWidth="1"/>
    <col min="8" max="8" width="1.85546875" style="327" bestFit="1" customWidth="1"/>
    <col min="9" max="9" width="2.7109375" style="327" customWidth="1"/>
    <col min="10" max="10" width="1.85546875" style="327" bestFit="1" customWidth="1"/>
    <col min="11" max="11" width="2.7109375" style="327" customWidth="1"/>
    <col min="12" max="12" width="1.85546875" style="327" bestFit="1" customWidth="1"/>
    <col min="13" max="13" width="2.7109375" style="327" customWidth="1"/>
    <col min="14" max="14" width="1.85546875" style="327" bestFit="1" customWidth="1"/>
    <col min="15" max="15" width="1.7109375" style="327" customWidth="1"/>
    <col min="16" max="16" width="1.85546875" style="327" bestFit="1" customWidth="1"/>
    <col min="17" max="17" width="1.7109375" style="327" customWidth="1"/>
    <col min="18" max="18" width="1.85546875" style="327" bestFit="1" customWidth="1"/>
    <col min="19" max="19" width="1.7109375" style="327" customWidth="1"/>
    <col min="20" max="20" width="1.85546875" style="327" bestFit="1" customWidth="1"/>
    <col min="21" max="21" width="1.7109375" style="327" customWidth="1"/>
    <col min="22" max="22" width="1.85546875" style="327" bestFit="1" customWidth="1"/>
    <col min="23" max="27" width="1.7109375" style="327" customWidth="1"/>
    <col min="28" max="16384" width="10.7109375" style="327"/>
  </cols>
  <sheetData>
    <row r="1" spans="2:29" s="330" customFormat="1" ht="11.25" x14ac:dyDescent="0.2">
      <c r="B1" s="403" t="s">
        <v>274</v>
      </c>
      <c r="C1" s="370" t="s">
        <v>275</v>
      </c>
      <c r="D1" s="370" t="s">
        <v>276</v>
      </c>
      <c r="E1" s="455" t="s">
        <v>277</v>
      </c>
      <c r="AA1" s="333"/>
      <c r="AC1" s="455"/>
    </row>
    <row r="2" spans="2:29" s="330" customFormat="1" ht="11.25" x14ac:dyDescent="0.2">
      <c r="B2" s="404" t="s">
        <v>279</v>
      </c>
      <c r="C2" s="371"/>
      <c r="D2" s="371"/>
      <c r="E2" s="455" t="s">
        <v>278</v>
      </c>
      <c r="AA2" s="334"/>
      <c r="AC2" s="455"/>
    </row>
    <row r="3" spans="2:29" s="330" customFormat="1" ht="11.25" x14ac:dyDescent="0.2">
      <c r="B3" s="462"/>
      <c r="C3" s="372"/>
      <c r="D3" s="372"/>
      <c r="E3" s="456"/>
      <c r="F3" s="457">
        <v>1.00000000001</v>
      </c>
      <c r="G3" s="456"/>
      <c r="H3" s="457">
        <v>2.00000000001</v>
      </c>
      <c r="I3" s="456"/>
      <c r="J3" s="457">
        <v>3.00000000001</v>
      </c>
      <c r="K3" s="456"/>
      <c r="L3" s="457">
        <v>4.00000000001</v>
      </c>
      <c r="M3" s="456"/>
      <c r="N3" s="457">
        <v>5.00000000001</v>
      </c>
      <c r="O3" s="456"/>
      <c r="P3" s="457">
        <v>6.00000000001</v>
      </c>
      <c r="Q3" s="456"/>
      <c r="R3" s="457">
        <v>7.00000000001</v>
      </c>
      <c r="S3" s="456"/>
      <c r="T3" s="457">
        <v>8.0000000000099991</v>
      </c>
      <c r="U3" s="456"/>
      <c r="V3" s="457">
        <v>8.0000000000099991</v>
      </c>
      <c r="W3" s="456"/>
      <c r="X3" s="457">
        <v>10.000000000009999</v>
      </c>
      <c r="Y3" s="456"/>
      <c r="Z3" s="457">
        <v>11.000000000009999</v>
      </c>
      <c r="AA3" s="458"/>
      <c r="AC3" s="455"/>
    </row>
    <row r="4" spans="2:29" s="330" customFormat="1" ht="11.25" x14ac:dyDescent="0.2">
      <c r="B4" s="406" t="s">
        <v>746</v>
      </c>
      <c r="C4" s="372">
        <v>1.4</v>
      </c>
      <c r="D4" s="372">
        <v>0</v>
      </c>
      <c r="E4" s="486">
        <v>4.5</v>
      </c>
      <c r="F4" s="487"/>
      <c r="G4" s="486">
        <v>6.75</v>
      </c>
      <c r="H4" s="487"/>
      <c r="I4" s="486">
        <v>6.75</v>
      </c>
      <c r="J4" s="487"/>
      <c r="K4" s="486">
        <v>3.6700000000000017</v>
      </c>
      <c r="L4" s="487"/>
      <c r="M4" s="486">
        <v>3.6700000000000017</v>
      </c>
      <c r="N4" s="487"/>
      <c r="O4" s="486">
        <v>6.75</v>
      </c>
      <c r="P4" s="487"/>
      <c r="Q4" s="486">
        <v>6.75</v>
      </c>
      <c r="R4" s="487"/>
      <c r="S4" s="486">
        <v>4.5</v>
      </c>
      <c r="T4" s="487"/>
      <c r="U4" s="486"/>
      <c r="V4" s="487"/>
      <c r="W4" s="486"/>
      <c r="X4" s="487"/>
      <c r="Y4" s="486"/>
      <c r="Z4" s="487"/>
      <c r="AA4" s="402"/>
      <c r="AC4" s="455"/>
    </row>
    <row r="5" spans="2:29" s="330" customFormat="1" ht="11.25" x14ac:dyDescent="0.2">
      <c r="B5" s="405" t="s">
        <v>764</v>
      </c>
      <c r="C5" s="372"/>
      <c r="D5" s="372"/>
      <c r="E5" s="402"/>
      <c r="F5" s="486">
        <v>1.29</v>
      </c>
      <c r="G5" s="487"/>
      <c r="H5" s="486">
        <v>1.2</v>
      </c>
      <c r="I5" s="487"/>
      <c r="J5" s="486">
        <v>1.1599999999999999</v>
      </c>
      <c r="K5" s="487"/>
      <c r="L5" s="486">
        <v>1.1599999999999999</v>
      </c>
      <c r="M5" s="487"/>
      <c r="N5" s="486">
        <v>1.1599999999999999</v>
      </c>
      <c r="O5" s="487"/>
      <c r="P5" s="486">
        <v>1.2</v>
      </c>
      <c r="Q5" s="487"/>
      <c r="R5" s="486">
        <v>1.29</v>
      </c>
      <c r="S5" s="487"/>
      <c r="T5" s="486"/>
      <c r="U5" s="487"/>
      <c r="V5" s="486"/>
      <c r="W5" s="487"/>
      <c r="X5" s="486"/>
      <c r="Y5" s="487"/>
      <c r="Z5" s="486"/>
      <c r="AA5" s="487"/>
    </row>
    <row r="6" spans="2:29" s="330" customFormat="1" ht="11.25" x14ac:dyDescent="0.2">
      <c r="B6" s="406" t="s">
        <v>340</v>
      </c>
      <c r="C6" s="372">
        <v>1.4</v>
      </c>
      <c r="D6" s="372">
        <v>0</v>
      </c>
      <c r="E6" s="486">
        <v>4.5</v>
      </c>
      <c r="F6" s="487"/>
      <c r="G6" s="486">
        <v>6.75</v>
      </c>
      <c r="H6" s="487"/>
      <c r="I6" s="486">
        <v>6.75</v>
      </c>
      <c r="J6" s="487"/>
      <c r="K6" s="486">
        <v>6.75</v>
      </c>
      <c r="L6" s="487"/>
      <c r="M6" s="486">
        <v>4.5</v>
      </c>
      <c r="N6" s="487"/>
      <c r="O6" s="486">
        <v>4.5</v>
      </c>
      <c r="P6" s="487"/>
      <c r="Q6" s="486">
        <v>6.75</v>
      </c>
      <c r="R6" s="487"/>
      <c r="S6" s="486">
        <v>6.75</v>
      </c>
      <c r="T6" s="487"/>
      <c r="U6" s="486">
        <v>6.75</v>
      </c>
      <c r="V6" s="487"/>
      <c r="W6" s="486">
        <v>4.5</v>
      </c>
      <c r="X6" s="487"/>
      <c r="Y6" s="486"/>
      <c r="Z6" s="487"/>
      <c r="AA6" s="402"/>
    </row>
    <row r="7" spans="2:29" s="330" customFormat="1" ht="11.25" x14ac:dyDescent="0.2">
      <c r="B7" s="405" t="s">
        <v>639</v>
      </c>
      <c r="C7" s="372"/>
      <c r="D7" s="372"/>
      <c r="E7" s="402"/>
      <c r="F7" s="486">
        <v>1.24</v>
      </c>
      <c r="G7" s="487"/>
      <c r="H7" s="486">
        <v>1.1000000000000001</v>
      </c>
      <c r="I7" s="487"/>
      <c r="J7" s="486">
        <v>1</v>
      </c>
      <c r="K7" s="487"/>
      <c r="L7" s="486">
        <v>0.95</v>
      </c>
      <c r="M7" s="487"/>
      <c r="N7" s="486">
        <v>0.94</v>
      </c>
      <c r="O7" s="487"/>
      <c r="P7" s="486">
        <v>0.95</v>
      </c>
      <c r="Q7" s="487"/>
      <c r="R7" s="486">
        <v>1</v>
      </c>
      <c r="S7" s="487"/>
      <c r="T7" s="486">
        <v>1.1000000000000001</v>
      </c>
      <c r="U7" s="487"/>
      <c r="V7" s="486">
        <v>1.24</v>
      </c>
      <c r="W7" s="487"/>
      <c r="X7" s="486"/>
      <c r="Y7" s="487"/>
      <c r="Z7" s="486"/>
      <c r="AA7" s="487"/>
    </row>
    <row r="8" spans="2:29" s="330" customFormat="1" ht="11.25" x14ac:dyDescent="0.2">
      <c r="B8" s="406" t="s">
        <v>341</v>
      </c>
      <c r="C8" s="372">
        <v>1.4</v>
      </c>
      <c r="D8" s="372">
        <v>0</v>
      </c>
      <c r="E8" s="486">
        <v>4.5</v>
      </c>
      <c r="F8" s="487"/>
      <c r="G8" s="486">
        <v>6.75</v>
      </c>
      <c r="H8" s="487"/>
      <c r="I8" s="486">
        <v>6.75</v>
      </c>
      <c r="J8" s="487"/>
      <c r="K8" s="486">
        <v>6.75</v>
      </c>
      <c r="L8" s="487"/>
      <c r="M8" s="486">
        <v>4.5</v>
      </c>
      <c r="N8" s="487"/>
      <c r="O8" s="486">
        <v>6.75</v>
      </c>
      <c r="P8" s="487"/>
      <c r="Q8" s="486">
        <v>6.75</v>
      </c>
      <c r="R8" s="487"/>
      <c r="S8" s="486">
        <v>6.75</v>
      </c>
      <c r="T8" s="487"/>
      <c r="U8" s="486">
        <v>4.5</v>
      </c>
      <c r="V8" s="487"/>
      <c r="W8" s="486"/>
      <c r="X8" s="487"/>
      <c r="Y8" s="486"/>
      <c r="Z8" s="487"/>
      <c r="AA8" s="402"/>
    </row>
    <row r="9" spans="2:29" s="330" customFormat="1" ht="11.25" x14ac:dyDescent="0.2">
      <c r="B9" s="405" t="s">
        <v>451</v>
      </c>
      <c r="C9" s="372"/>
      <c r="D9" s="372"/>
      <c r="E9" s="402"/>
      <c r="F9" s="486">
        <v>1.26</v>
      </c>
      <c r="G9" s="487"/>
      <c r="H9" s="486">
        <v>1.1299999999999999</v>
      </c>
      <c r="I9" s="487"/>
      <c r="J9" s="486">
        <v>1.05</v>
      </c>
      <c r="K9" s="487"/>
      <c r="L9" s="486">
        <v>1.01</v>
      </c>
      <c r="M9" s="487"/>
      <c r="N9" s="486">
        <v>1.01</v>
      </c>
      <c r="O9" s="487"/>
      <c r="P9" s="486">
        <v>1.05</v>
      </c>
      <c r="Q9" s="487"/>
      <c r="R9" s="486">
        <v>1.1299999999999999</v>
      </c>
      <c r="S9" s="487"/>
      <c r="T9" s="486">
        <v>1.26</v>
      </c>
      <c r="U9" s="487"/>
      <c r="V9" s="486"/>
      <c r="W9" s="487"/>
      <c r="X9" s="486"/>
      <c r="Y9" s="487"/>
      <c r="Z9" s="486"/>
      <c r="AA9" s="487"/>
    </row>
    <row r="10" spans="2:29" s="330" customFormat="1" ht="11.25" x14ac:dyDescent="0.2">
      <c r="B10" s="406" t="s">
        <v>342</v>
      </c>
      <c r="C10" s="372">
        <v>1.4</v>
      </c>
      <c r="D10" s="372">
        <v>0</v>
      </c>
      <c r="E10" s="486">
        <v>4.5</v>
      </c>
      <c r="F10" s="487"/>
      <c r="G10" s="486">
        <v>6.75</v>
      </c>
      <c r="H10" s="487"/>
      <c r="I10" s="486">
        <v>6.75</v>
      </c>
      <c r="J10" s="487"/>
      <c r="K10" s="486">
        <v>6.75</v>
      </c>
      <c r="L10" s="487"/>
      <c r="M10" s="486">
        <v>6.75</v>
      </c>
      <c r="N10" s="487"/>
      <c r="O10" s="486">
        <v>6.75</v>
      </c>
      <c r="P10" s="487"/>
      <c r="Q10" s="486">
        <v>6.75</v>
      </c>
      <c r="R10" s="487"/>
      <c r="S10" s="486">
        <v>4.5</v>
      </c>
      <c r="T10" s="487"/>
      <c r="U10" s="486"/>
      <c r="V10" s="487"/>
      <c r="W10" s="486"/>
      <c r="X10" s="487"/>
      <c r="Y10" s="486"/>
      <c r="Z10" s="487"/>
      <c r="AA10" s="402"/>
    </row>
    <row r="11" spans="2:29" s="330" customFormat="1" ht="11.25" x14ac:dyDescent="0.2">
      <c r="B11" s="405" t="s">
        <v>646</v>
      </c>
      <c r="C11" s="372"/>
      <c r="D11" s="372"/>
      <c r="E11" s="402"/>
      <c r="F11" s="486">
        <v>1.27</v>
      </c>
      <c r="G11" s="487"/>
      <c r="H11" s="486">
        <v>1.1599999999999999</v>
      </c>
      <c r="I11" s="487"/>
      <c r="J11" s="486">
        <v>1.1000000000000001</v>
      </c>
      <c r="K11" s="487"/>
      <c r="L11" s="486">
        <v>1.08</v>
      </c>
      <c r="M11" s="487"/>
      <c r="N11" s="486">
        <v>1.1000000000000001</v>
      </c>
      <c r="O11" s="487"/>
      <c r="P11" s="486">
        <v>1.1599999999999999</v>
      </c>
      <c r="Q11" s="487"/>
      <c r="R11" s="486">
        <v>1.27</v>
      </c>
      <c r="S11" s="487"/>
      <c r="T11" s="486"/>
      <c r="U11" s="487"/>
      <c r="V11" s="486"/>
      <c r="W11" s="487"/>
      <c r="X11" s="486"/>
      <c r="Y11" s="487"/>
      <c r="Z11" s="486"/>
      <c r="AA11" s="487"/>
    </row>
    <row r="12" spans="2:29" s="330" customFormat="1" ht="11.25" x14ac:dyDescent="0.2">
      <c r="B12" s="406" t="s">
        <v>343</v>
      </c>
      <c r="C12" s="372">
        <v>1.4</v>
      </c>
      <c r="D12" s="372">
        <v>0</v>
      </c>
      <c r="E12" s="486">
        <v>4.5</v>
      </c>
      <c r="F12" s="487"/>
      <c r="G12" s="486">
        <v>6.75</v>
      </c>
      <c r="H12" s="487"/>
      <c r="I12" s="486">
        <v>6.75</v>
      </c>
      <c r="J12" s="487"/>
      <c r="K12" s="486">
        <v>4.5</v>
      </c>
      <c r="L12" s="487"/>
      <c r="M12" s="486">
        <v>4.5</v>
      </c>
      <c r="N12" s="487"/>
      <c r="O12" s="486">
        <v>6.75</v>
      </c>
      <c r="P12" s="487"/>
      <c r="Q12" s="486">
        <v>6.75</v>
      </c>
      <c r="R12" s="487"/>
      <c r="S12" s="486">
        <v>4.5</v>
      </c>
      <c r="T12" s="487"/>
      <c r="U12" s="486"/>
      <c r="V12" s="487"/>
      <c r="W12" s="486"/>
      <c r="X12" s="487"/>
      <c r="Y12" s="486"/>
      <c r="Z12" s="487"/>
      <c r="AA12" s="402"/>
    </row>
    <row r="13" spans="2:29" s="330" customFormat="1" ht="11.25" x14ac:dyDescent="0.2">
      <c r="B13" s="405" t="s">
        <v>453</v>
      </c>
      <c r="C13" s="372"/>
      <c r="D13" s="372"/>
      <c r="E13" s="402"/>
      <c r="F13" s="486">
        <v>1.28</v>
      </c>
      <c r="G13" s="487"/>
      <c r="H13" s="486">
        <v>1.19</v>
      </c>
      <c r="I13" s="487"/>
      <c r="J13" s="486">
        <v>1.1399999999999999</v>
      </c>
      <c r="K13" s="487"/>
      <c r="L13" s="486">
        <v>1.1399999999999999</v>
      </c>
      <c r="M13" s="487"/>
      <c r="N13" s="486">
        <v>1.1399999999999999</v>
      </c>
      <c r="O13" s="487"/>
      <c r="P13" s="486">
        <v>1.19</v>
      </c>
      <c r="Q13" s="487"/>
      <c r="R13" s="486">
        <v>1.28</v>
      </c>
      <c r="S13" s="487"/>
      <c r="T13" s="486"/>
      <c r="U13" s="487"/>
      <c r="V13" s="486"/>
      <c r="W13" s="487"/>
      <c r="X13" s="486"/>
      <c r="Y13" s="487"/>
      <c r="Z13" s="486"/>
      <c r="AA13" s="487"/>
    </row>
    <row r="14" spans="2:29" s="330" customFormat="1" ht="11.25" x14ac:dyDescent="0.2">
      <c r="B14" s="406" t="s">
        <v>344</v>
      </c>
      <c r="C14" s="372">
        <v>1.4</v>
      </c>
      <c r="D14" s="372">
        <v>0</v>
      </c>
      <c r="E14" s="486">
        <v>4.5</v>
      </c>
      <c r="F14" s="487"/>
      <c r="G14" s="486">
        <v>6.75</v>
      </c>
      <c r="H14" s="487"/>
      <c r="I14" s="486">
        <v>6.75</v>
      </c>
      <c r="J14" s="487"/>
      <c r="K14" s="486">
        <v>4.5</v>
      </c>
      <c r="L14" s="487"/>
      <c r="M14" s="486">
        <v>6.75</v>
      </c>
      <c r="N14" s="487"/>
      <c r="O14" s="486">
        <v>6.75</v>
      </c>
      <c r="P14" s="487"/>
      <c r="Q14" s="486">
        <v>4.5</v>
      </c>
      <c r="R14" s="487"/>
      <c r="S14" s="486"/>
      <c r="T14" s="487"/>
      <c r="U14" s="486"/>
      <c r="V14" s="487"/>
      <c r="W14" s="486"/>
      <c r="X14" s="487"/>
      <c r="Y14" s="486"/>
      <c r="Z14" s="487"/>
      <c r="AA14" s="402"/>
    </row>
    <row r="15" spans="2:29" s="330" customFormat="1" ht="11.25" x14ac:dyDescent="0.2">
      <c r="B15" s="405" t="s">
        <v>652</v>
      </c>
      <c r="C15" s="372"/>
      <c r="D15" s="372"/>
      <c r="E15" s="402"/>
      <c r="F15" s="486">
        <v>1.29</v>
      </c>
      <c r="G15" s="487"/>
      <c r="H15" s="486">
        <v>1.22</v>
      </c>
      <c r="I15" s="487"/>
      <c r="J15" s="486">
        <v>1.19</v>
      </c>
      <c r="K15" s="487"/>
      <c r="L15" s="486">
        <v>1.19</v>
      </c>
      <c r="M15" s="487"/>
      <c r="N15" s="486">
        <v>1.22</v>
      </c>
      <c r="O15" s="487"/>
      <c r="P15" s="486">
        <v>1.29</v>
      </c>
      <c r="Q15" s="487"/>
      <c r="R15" s="486"/>
      <c r="S15" s="487"/>
      <c r="T15" s="486"/>
      <c r="U15" s="487"/>
      <c r="V15" s="486"/>
      <c r="W15" s="487"/>
      <c r="X15" s="486"/>
      <c r="Y15" s="487"/>
      <c r="Z15" s="486"/>
      <c r="AA15" s="487"/>
    </row>
    <row r="16" spans="2:29" s="330" customFormat="1" ht="11.25" x14ac:dyDescent="0.2">
      <c r="B16" s="406" t="s">
        <v>345</v>
      </c>
      <c r="C16" s="372">
        <v>1.4</v>
      </c>
      <c r="D16" s="372">
        <v>0</v>
      </c>
      <c r="E16" s="486">
        <v>4.5</v>
      </c>
      <c r="F16" s="487"/>
      <c r="G16" s="486">
        <v>6.75</v>
      </c>
      <c r="H16" s="487"/>
      <c r="I16" s="486">
        <v>6.75</v>
      </c>
      <c r="J16" s="487"/>
      <c r="K16" s="486">
        <v>6.75</v>
      </c>
      <c r="L16" s="487"/>
      <c r="M16" s="486">
        <v>6.75</v>
      </c>
      <c r="N16" s="487"/>
      <c r="O16" s="486">
        <v>4.5</v>
      </c>
      <c r="P16" s="487"/>
      <c r="Q16" s="486"/>
      <c r="R16" s="487"/>
      <c r="S16" s="486"/>
      <c r="T16" s="487"/>
      <c r="U16" s="486"/>
      <c r="V16" s="487"/>
      <c r="W16" s="486"/>
      <c r="X16" s="487"/>
      <c r="Y16" s="486"/>
      <c r="Z16" s="487"/>
      <c r="AA16" s="402"/>
    </row>
    <row r="17" spans="2:27" s="330" customFormat="1" ht="11.25" x14ac:dyDescent="0.2">
      <c r="B17" s="405" t="s">
        <v>455</v>
      </c>
      <c r="C17" s="372"/>
      <c r="D17" s="372"/>
      <c r="E17" s="402"/>
      <c r="F17" s="486">
        <v>1.31</v>
      </c>
      <c r="G17" s="487"/>
      <c r="H17" s="486">
        <v>1.25</v>
      </c>
      <c r="I17" s="487"/>
      <c r="J17" s="486">
        <v>1.24</v>
      </c>
      <c r="K17" s="487"/>
      <c r="L17" s="486">
        <v>1.25</v>
      </c>
      <c r="M17" s="487"/>
      <c r="N17" s="486">
        <v>1.31</v>
      </c>
      <c r="O17" s="487"/>
      <c r="P17" s="486"/>
      <c r="Q17" s="487"/>
      <c r="R17" s="486"/>
      <c r="S17" s="487"/>
      <c r="T17" s="486"/>
      <c r="U17" s="487"/>
      <c r="V17" s="486"/>
      <c r="W17" s="487"/>
      <c r="X17" s="486"/>
      <c r="Y17" s="487"/>
      <c r="Z17" s="486"/>
      <c r="AA17" s="487"/>
    </row>
    <row r="18" spans="2:27" s="330" customFormat="1" ht="11.25" x14ac:dyDescent="0.2">
      <c r="B18" s="406" t="s">
        <v>346</v>
      </c>
      <c r="C18" s="372">
        <v>1.4</v>
      </c>
      <c r="D18" s="372">
        <v>0</v>
      </c>
      <c r="E18" s="486">
        <v>4.5</v>
      </c>
      <c r="F18" s="487"/>
      <c r="G18" s="486">
        <v>6.75</v>
      </c>
      <c r="H18" s="487"/>
      <c r="I18" s="486">
        <v>4.5</v>
      </c>
      <c r="J18" s="487"/>
      <c r="K18" s="486">
        <v>4.5</v>
      </c>
      <c r="L18" s="487"/>
      <c r="M18" s="486">
        <v>6.75</v>
      </c>
      <c r="N18" s="487"/>
      <c r="O18" s="486">
        <v>4.5</v>
      </c>
      <c r="P18" s="487"/>
      <c r="Q18" s="486"/>
      <c r="R18" s="487"/>
      <c r="S18" s="486"/>
      <c r="T18" s="487"/>
      <c r="U18" s="486"/>
      <c r="V18" s="487"/>
      <c r="W18" s="486"/>
      <c r="X18" s="487"/>
      <c r="Y18" s="486"/>
      <c r="Z18" s="487"/>
      <c r="AA18" s="402"/>
    </row>
    <row r="19" spans="2:27" s="330" customFormat="1" ht="11.25" x14ac:dyDescent="0.2">
      <c r="B19" s="405" t="s">
        <v>659</v>
      </c>
      <c r="C19" s="372"/>
      <c r="D19" s="372"/>
      <c r="E19" s="402"/>
      <c r="F19" s="486">
        <v>1.32</v>
      </c>
      <c r="G19" s="487"/>
      <c r="H19" s="486">
        <v>1.28</v>
      </c>
      <c r="I19" s="487"/>
      <c r="J19" s="486">
        <v>1.28</v>
      </c>
      <c r="K19" s="487"/>
      <c r="L19" s="486">
        <v>1.28</v>
      </c>
      <c r="M19" s="487"/>
      <c r="N19" s="486">
        <v>1.32</v>
      </c>
      <c r="O19" s="487"/>
      <c r="P19" s="486"/>
      <c r="Q19" s="487"/>
      <c r="R19" s="486"/>
      <c r="S19" s="487"/>
      <c r="T19" s="486"/>
      <c r="U19" s="487"/>
      <c r="V19" s="486"/>
      <c r="W19" s="487"/>
      <c r="X19" s="486"/>
      <c r="Y19" s="487"/>
      <c r="Z19" s="486"/>
      <c r="AA19" s="487"/>
    </row>
    <row r="20" spans="2:27" s="330" customFormat="1" ht="11.25" x14ac:dyDescent="0.2">
      <c r="B20" s="406" t="s">
        <v>347</v>
      </c>
      <c r="C20" s="372">
        <v>1.4</v>
      </c>
      <c r="D20" s="372">
        <v>0</v>
      </c>
      <c r="E20" s="486">
        <v>4.5</v>
      </c>
      <c r="F20" s="487"/>
      <c r="G20" s="486">
        <v>6.75</v>
      </c>
      <c r="H20" s="487"/>
      <c r="I20" s="486">
        <v>4.5</v>
      </c>
      <c r="J20" s="487"/>
      <c r="K20" s="486">
        <v>6.75</v>
      </c>
      <c r="L20" s="487"/>
      <c r="M20" s="486">
        <v>4.5</v>
      </c>
      <c r="N20" s="487"/>
      <c r="O20" s="486"/>
      <c r="P20" s="487"/>
      <c r="Q20" s="486"/>
      <c r="R20" s="487"/>
      <c r="S20" s="486"/>
      <c r="T20" s="487"/>
      <c r="U20" s="486"/>
      <c r="V20" s="487"/>
      <c r="W20" s="486"/>
      <c r="X20" s="487"/>
      <c r="Y20" s="486"/>
      <c r="Z20" s="487"/>
      <c r="AA20" s="402"/>
    </row>
    <row r="21" spans="2:27" s="330" customFormat="1" ht="11.25" x14ac:dyDescent="0.2">
      <c r="B21" s="405" t="s">
        <v>457</v>
      </c>
      <c r="C21" s="372"/>
      <c r="D21" s="372"/>
      <c r="E21" s="402"/>
      <c r="F21" s="486">
        <v>1.33</v>
      </c>
      <c r="G21" s="487"/>
      <c r="H21" s="486">
        <v>1.31</v>
      </c>
      <c r="I21" s="487"/>
      <c r="J21" s="486">
        <v>1.31</v>
      </c>
      <c r="K21" s="487"/>
      <c r="L21" s="486">
        <v>1.33</v>
      </c>
      <c r="M21" s="487"/>
      <c r="N21" s="486"/>
      <c r="O21" s="487"/>
      <c r="P21" s="486"/>
      <c r="Q21" s="487"/>
      <c r="R21" s="486"/>
      <c r="S21" s="487"/>
      <c r="T21" s="486"/>
      <c r="U21" s="487"/>
      <c r="V21" s="486"/>
      <c r="W21" s="487"/>
      <c r="X21" s="486"/>
      <c r="Y21" s="487"/>
      <c r="Z21" s="486"/>
      <c r="AA21" s="487"/>
    </row>
    <row r="22" spans="2:27" s="330" customFormat="1" ht="11.25" x14ac:dyDescent="0.2">
      <c r="B22" s="406" t="s">
        <v>599</v>
      </c>
      <c r="C22" s="372">
        <v>1.4</v>
      </c>
      <c r="D22" s="372">
        <v>0</v>
      </c>
      <c r="E22" s="486">
        <v>4.5</v>
      </c>
      <c r="F22" s="487"/>
      <c r="G22" s="486">
        <v>6.75</v>
      </c>
      <c r="H22" s="487"/>
      <c r="I22" s="486">
        <v>6.75</v>
      </c>
      <c r="J22" s="487"/>
      <c r="K22" s="486">
        <v>6.75</v>
      </c>
      <c r="L22" s="487"/>
      <c r="M22" s="486">
        <v>3.875</v>
      </c>
      <c r="N22" s="487"/>
      <c r="O22" s="486">
        <v>3.875</v>
      </c>
      <c r="P22" s="487"/>
      <c r="Q22" s="486">
        <v>6.75</v>
      </c>
      <c r="R22" s="487"/>
      <c r="S22" s="486">
        <v>6.75</v>
      </c>
      <c r="T22" s="487"/>
      <c r="U22" s="486">
        <v>6.75</v>
      </c>
      <c r="V22" s="487"/>
      <c r="W22" s="486">
        <v>6.75</v>
      </c>
      <c r="X22" s="487"/>
      <c r="Y22" s="486">
        <v>4.5</v>
      </c>
      <c r="Z22" s="487"/>
      <c r="AA22" s="402"/>
    </row>
    <row r="23" spans="2:27" s="330" customFormat="1" ht="11.25" x14ac:dyDescent="0.2">
      <c r="B23" s="405" t="s">
        <v>600</v>
      </c>
      <c r="C23" s="372"/>
      <c r="D23" s="372"/>
      <c r="E23" s="402"/>
      <c r="F23" s="486">
        <v>1.23</v>
      </c>
      <c r="G23" s="487"/>
      <c r="H23" s="486">
        <v>1.06</v>
      </c>
      <c r="I23" s="487"/>
      <c r="J23" s="486">
        <v>0.94</v>
      </c>
      <c r="K23" s="487"/>
      <c r="L23" s="486" t="s">
        <v>675</v>
      </c>
      <c r="M23" s="487"/>
      <c r="N23" s="486" t="s">
        <v>678</v>
      </c>
      <c r="O23" s="487"/>
      <c r="P23" s="486" t="s">
        <v>679</v>
      </c>
      <c r="Q23" s="487"/>
      <c r="R23" s="486" t="s">
        <v>675</v>
      </c>
      <c r="S23" s="487"/>
      <c r="T23" s="486">
        <v>0.94</v>
      </c>
      <c r="U23" s="487"/>
      <c r="V23" s="486">
        <v>1.06</v>
      </c>
      <c r="W23" s="487"/>
      <c r="X23" s="486">
        <v>1.23</v>
      </c>
      <c r="Y23" s="487"/>
      <c r="Z23" s="486"/>
      <c r="AA23" s="487"/>
    </row>
    <row r="24" spans="2:27" s="330" customFormat="1" ht="11.25" x14ac:dyDescent="0.2">
      <c r="B24" s="406" t="s">
        <v>680</v>
      </c>
      <c r="C24" s="372">
        <v>1.4</v>
      </c>
      <c r="D24" s="372">
        <v>0</v>
      </c>
      <c r="E24" s="486">
        <v>4.5</v>
      </c>
      <c r="F24" s="487"/>
      <c r="G24" s="486">
        <v>6.75</v>
      </c>
      <c r="H24" s="487"/>
      <c r="I24" s="486">
        <v>6.75</v>
      </c>
      <c r="J24" s="487"/>
      <c r="K24" s="486">
        <v>6.75</v>
      </c>
      <c r="L24" s="487"/>
      <c r="M24" s="486">
        <v>3.625</v>
      </c>
      <c r="N24" s="487"/>
      <c r="O24" s="486">
        <v>3.625</v>
      </c>
      <c r="P24" s="487"/>
      <c r="Q24" s="486">
        <v>6.75</v>
      </c>
      <c r="R24" s="487"/>
      <c r="S24" s="486">
        <v>6.75</v>
      </c>
      <c r="T24" s="487"/>
      <c r="U24" s="486">
        <v>6.75</v>
      </c>
      <c r="V24" s="487"/>
      <c r="W24" s="486">
        <v>6.75</v>
      </c>
      <c r="X24" s="487"/>
      <c r="Y24" s="486">
        <v>4.5</v>
      </c>
      <c r="Z24" s="487"/>
      <c r="AA24" s="402"/>
    </row>
    <row r="25" spans="2:27" s="330" customFormat="1" ht="11.25" x14ac:dyDescent="0.2">
      <c r="B25" s="405" t="s">
        <v>681</v>
      </c>
      <c r="C25" s="372"/>
      <c r="D25" s="372"/>
      <c r="E25" s="402"/>
      <c r="F25" s="486">
        <v>1.23</v>
      </c>
      <c r="G25" s="487"/>
      <c r="H25" s="486">
        <v>1.07</v>
      </c>
      <c r="I25" s="487"/>
      <c r="J25" s="486">
        <v>0.95</v>
      </c>
      <c r="K25" s="487"/>
      <c r="L25" s="486" t="s">
        <v>676</v>
      </c>
      <c r="M25" s="487"/>
      <c r="N25" s="486" t="s">
        <v>677</v>
      </c>
      <c r="O25" s="487"/>
      <c r="P25" s="486" t="s">
        <v>678</v>
      </c>
      <c r="Q25" s="487"/>
      <c r="R25" s="486" t="s">
        <v>676</v>
      </c>
      <c r="S25" s="487"/>
      <c r="T25" s="486">
        <v>0.95</v>
      </c>
      <c r="U25" s="487"/>
      <c r="V25" s="486">
        <v>1.07</v>
      </c>
      <c r="W25" s="487"/>
      <c r="X25" s="486">
        <v>1.23</v>
      </c>
      <c r="Y25" s="487"/>
      <c r="Z25" s="486"/>
      <c r="AA25" s="487"/>
    </row>
    <row r="26" spans="2:27" s="330" customFormat="1" ht="11.25" x14ac:dyDescent="0.2">
      <c r="B26" s="406" t="s">
        <v>682</v>
      </c>
      <c r="C26" s="372">
        <v>1.4</v>
      </c>
      <c r="D26" s="372">
        <v>0</v>
      </c>
      <c r="E26" s="486">
        <v>4.5</v>
      </c>
      <c r="F26" s="487"/>
      <c r="G26" s="486">
        <v>6.75</v>
      </c>
      <c r="H26" s="487"/>
      <c r="I26" s="486">
        <v>6.75</v>
      </c>
      <c r="J26" s="487"/>
      <c r="K26" s="486">
        <v>6.75</v>
      </c>
      <c r="L26" s="487"/>
      <c r="M26" s="486">
        <v>6.75</v>
      </c>
      <c r="N26" s="487"/>
      <c r="O26" s="486">
        <v>6.25</v>
      </c>
      <c r="P26" s="487"/>
      <c r="Q26" s="486">
        <v>6.75</v>
      </c>
      <c r="R26" s="487"/>
      <c r="S26" s="486">
        <v>6.75</v>
      </c>
      <c r="T26" s="487"/>
      <c r="U26" s="486">
        <v>6.75</v>
      </c>
      <c r="V26" s="487"/>
      <c r="W26" s="486">
        <v>4.5</v>
      </c>
      <c r="X26" s="487"/>
      <c r="Y26" s="486"/>
      <c r="Z26" s="487"/>
      <c r="AA26" s="402"/>
    </row>
    <row r="27" spans="2:27" s="330" customFormat="1" ht="11.25" x14ac:dyDescent="0.2">
      <c r="B27" s="405" t="s">
        <v>621</v>
      </c>
      <c r="C27" s="372"/>
      <c r="D27" s="372"/>
      <c r="E27" s="402"/>
      <c r="F27" s="486">
        <v>1.23</v>
      </c>
      <c r="G27" s="487"/>
      <c r="H27" s="486">
        <v>1.07</v>
      </c>
      <c r="I27" s="487"/>
      <c r="J27" s="486">
        <v>0.96</v>
      </c>
      <c r="K27" s="487"/>
      <c r="L27" s="486" t="s">
        <v>674</v>
      </c>
      <c r="M27" s="487"/>
      <c r="N27" s="486" t="s">
        <v>675</v>
      </c>
      <c r="O27" s="487"/>
      <c r="P27" s="486" t="s">
        <v>674</v>
      </c>
      <c r="Q27" s="487"/>
      <c r="R27" s="486">
        <v>0.96</v>
      </c>
      <c r="S27" s="487"/>
      <c r="T27" s="486">
        <v>1.07</v>
      </c>
      <c r="U27" s="487"/>
      <c r="V27" s="486">
        <v>1.23</v>
      </c>
      <c r="W27" s="487"/>
      <c r="X27" s="486"/>
      <c r="Y27" s="487"/>
      <c r="Z27" s="486"/>
      <c r="AA27" s="487"/>
    </row>
    <row r="28" spans="2:27" s="330" customFormat="1" ht="11.25" x14ac:dyDescent="0.2">
      <c r="B28" s="406" t="s">
        <v>608</v>
      </c>
      <c r="C28" s="372">
        <v>1.4</v>
      </c>
      <c r="D28" s="372">
        <v>0</v>
      </c>
      <c r="E28" s="486">
        <v>4.5</v>
      </c>
      <c r="F28" s="487"/>
      <c r="G28" s="486">
        <v>6.75</v>
      </c>
      <c r="H28" s="487"/>
      <c r="I28" s="486">
        <v>6.75</v>
      </c>
      <c r="J28" s="487"/>
      <c r="K28" s="486">
        <v>6.75</v>
      </c>
      <c r="L28" s="487"/>
      <c r="M28" s="486">
        <v>6.75</v>
      </c>
      <c r="N28" s="487"/>
      <c r="O28" s="486">
        <v>5.75</v>
      </c>
      <c r="P28" s="487"/>
      <c r="Q28" s="486">
        <v>6.75</v>
      </c>
      <c r="R28" s="487"/>
      <c r="S28" s="486">
        <v>6.75</v>
      </c>
      <c r="T28" s="487"/>
      <c r="U28" s="486">
        <v>6.75</v>
      </c>
      <c r="V28" s="487"/>
      <c r="W28" s="486">
        <v>4.5</v>
      </c>
      <c r="X28" s="487"/>
      <c r="Y28" s="486"/>
      <c r="Z28" s="487"/>
      <c r="AA28" s="402"/>
    </row>
    <row r="29" spans="2:27" s="330" customFormat="1" ht="11.25" x14ac:dyDescent="0.2">
      <c r="B29" s="405" t="s">
        <v>609</v>
      </c>
      <c r="C29" s="372"/>
      <c r="D29" s="372"/>
      <c r="E29" s="402"/>
      <c r="F29" s="486">
        <v>1.24</v>
      </c>
      <c r="G29" s="487"/>
      <c r="H29" s="486">
        <v>1.08</v>
      </c>
      <c r="I29" s="487"/>
      <c r="J29" s="486">
        <v>0.97</v>
      </c>
      <c r="K29" s="487"/>
      <c r="L29" s="486" t="s">
        <v>683</v>
      </c>
      <c r="M29" s="487"/>
      <c r="N29" s="486" t="s">
        <v>676</v>
      </c>
      <c r="O29" s="487"/>
      <c r="P29" s="486" t="s">
        <v>683</v>
      </c>
      <c r="Q29" s="487"/>
      <c r="R29" s="486">
        <v>0.97</v>
      </c>
      <c r="S29" s="487"/>
      <c r="T29" s="486">
        <v>1.08</v>
      </c>
      <c r="U29" s="487"/>
      <c r="V29" s="486">
        <v>1.24</v>
      </c>
      <c r="W29" s="487"/>
      <c r="X29" s="486"/>
      <c r="Y29" s="487"/>
      <c r="Z29" s="486"/>
      <c r="AA29" s="487"/>
    </row>
    <row r="30" spans="2:27" s="330" customFormat="1" ht="11.25" x14ac:dyDescent="0.2">
      <c r="B30" s="406" t="s">
        <v>684</v>
      </c>
      <c r="C30" s="372">
        <v>1.4</v>
      </c>
      <c r="D30" s="372">
        <v>0</v>
      </c>
      <c r="E30" s="486">
        <v>4.5</v>
      </c>
      <c r="F30" s="487"/>
      <c r="G30" s="486">
        <v>6.75</v>
      </c>
      <c r="H30" s="487"/>
      <c r="I30" s="486">
        <v>6.75</v>
      </c>
      <c r="J30" s="487"/>
      <c r="K30" s="486">
        <v>6.75</v>
      </c>
      <c r="L30" s="487"/>
      <c r="M30" s="486">
        <v>6.75</v>
      </c>
      <c r="N30" s="487"/>
      <c r="O30" s="486">
        <v>5.25</v>
      </c>
      <c r="P30" s="487"/>
      <c r="Q30" s="486">
        <v>6.75</v>
      </c>
      <c r="R30" s="487"/>
      <c r="S30" s="486">
        <v>6.75</v>
      </c>
      <c r="T30" s="487"/>
      <c r="U30" s="486">
        <v>6.75</v>
      </c>
      <c r="V30" s="487"/>
      <c r="W30" s="486">
        <v>4.5</v>
      </c>
      <c r="X30" s="487"/>
      <c r="Y30" s="486"/>
      <c r="Z30" s="487"/>
      <c r="AA30" s="402"/>
    </row>
    <row r="31" spans="2:27" s="330" customFormat="1" ht="11.25" x14ac:dyDescent="0.2">
      <c r="B31" s="405" t="s">
        <v>622</v>
      </c>
      <c r="C31" s="372"/>
      <c r="D31" s="372"/>
      <c r="E31" s="402"/>
      <c r="F31" s="486">
        <v>1.24</v>
      </c>
      <c r="G31" s="487"/>
      <c r="H31" s="486">
        <v>1.08</v>
      </c>
      <c r="I31" s="487"/>
      <c r="J31" s="486">
        <v>0.97</v>
      </c>
      <c r="K31" s="487"/>
      <c r="L31" s="486">
        <v>0.91</v>
      </c>
      <c r="M31" s="487"/>
      <c r="N31" s="486" t="s">
        <v>674</v>
      </c>
      <c r="O31" s="487"/>
      <c r="P31" s="486">
        <v>0.91</v>
      </c>
      <c r="Q31" s="487"/>
      <c r="R31" s="486">
        <v>0.97</v>
      </c>
      <c r="S31" s="487"/>
      <c r="T31" s="486">
        <v>1.08</v>
      </c>
      <c r="U31" s="487"/>
      <c r="V31" s="486">
        <v>1.24</v>
      </c>
      <c r="W31" s="487"/>
      <c r="X31" s="486"/>
      <c r="Y31" s="487"/>
      <c r="Z31" s="486"/>
      <c r="AA31" s="487"/>
    </row>
    <row r="32" spans="2:27" s="330" customFormat="1" ht="11.25" x14ac:dyDescent="0.2">
      <c r="B32" s="406" t="s">
        <v>613</v>
      </c>
      <c r="C32" s="372">
        <v>1.4</v>
      </c>
      <c r="D32" s="372">
        <v>0</v>
      </c>
      <c r="E32" s="486">
        <v>4.5</v>
      </c>
      <c r="F32" s="487"/>
      <c r="G32" s="486">
        <v>6.75</v>
      </c>
      <c r="H32" s="487"/>
      <c r="I32" s="486">
        <v>6.75</v>
      </c>
      <c r="J32" s="487"/>
      <c r="K32" s="486">
        <v>6.75</v>
      </c>
      <c r="L32" s="487"/>
      <c r="M32" s="486">
        <v>6.75</v>
      </c>
      <c r="N32" s="487"/>
      <c r="O32" s="486">
        <v>4.75</v>
      </c>
      <c r="P32" s="487"/>
      <c r="Q32" s="486">
        <v>6.75</v>
      </c>
      <c r="R32" s="487"/>
      <c r="S32" s="486">
        <v>6.75</v>
      </c>
      <c r="T32" s="487"/>
      <c r="U32" s="486">
        <v>6.75</v>
      </c>
      <c r="V32" s="487"/>
      <c r="W32" s="486">
        <v>4.5</v>
      </c>
      <c r="X32" s="487"/>
      <c r="Y32" s="486"/>
      <c r="Z32" s="487"/>
      <c r="AA32" s="402"/>
    </row>
    <row r="33" spans="2:27" s="330" customFormat="1" ht="11.25" x14ac:dyDescent="0.2">
      <c r="B33" s="405" t="s">
        <v>614</v>
      </c>
      <c r="C33" s="372"/>
      <c r="D33" s="372"/>
      <c r="E33" s="402"/>
      <c r="F33" s="486">
        <v>1.24</v>
      </c>
      <c r="G33" s="487"/>
      <c r="H33" s="486">
        <v>1.08</v>
      </c>
      <c r="I33" s="487"/>
      <c r="J33" s="486">
        <v>0.98</v>
      </c>
      <c r="K33" s="487"/>
      <c r="L33" s="486">
        <v>0.91</v>
      </c>
      <c r="M33" s="487"/>
      <c r="N33" s="486" t="s">
        <v>683</v>
      </c>
      <c r="O33" s="487"/>
      <c r="P33" s="486">
        <v>0.91</v>
      </c>
      <c r="Q33" s="487"/>
      <c r="R33" s="486">
        <v>0.98</v>
      </c>
      <c r="S33" s="487"/>
      <c r="T33" s="486">
        <v>1.08</v>
      </c>
      <c r="U33" s="487"/>
      <c r="V33" s="486">
        <v>1.24</v>
      </c>
      <c r="W33" s="487"/>
      <c r="X33" s="486"/>
      <c r="Y33" s="487"/>
      <c r="Z33" s="486"/>
      <c r="AA33" s="487"/>
    </row>
    <row r="34" spans="2:27" s="330" customFormat="1" ht="11.25" x14ac:dyDescent="0.2">
      <c r="B34" s="406" t="s">
        <v>685</v>
      </c>
      <c r="C34" s="372">
        <v>1.4</v>
      </c>
      <c r="D34" s="372">
        <v>0</v>
      </c>
      <c r="E34" s="486">
        <v>4.5</v>
      </c>
      <c r="F34" s="487"/>
      <c r="G34" s="486">
        <v>6.75</v>
      </c>
      <c r="H34" s="487"/>
      <c r="I34" s="486">
        <v>6.75</v>
      </c>
      <c r="J34" s="487"/>
      <c r="K34" s="486">
        <v>6.75</v>
      </c>
      <c r="L34" s="487"/>
      <c r="M34" s="486">
        <v>5.5</v>
      </c>
      <c r="N34" s="487"/>
      <c r="O34" s="486">
        <v>5.5</v>
      </c>
      <c r="P34" s="487"/>
      <c r="Q34" s="486">
        <v>6.75</v>
      </c>
      <c r="R34" s="487"/>
      <c r="S34" s="486">
        <v>6.75</v>
      </c>
      <c r="T34" s="487"/>
      <c r="U34" s="486">
        <v>6.75</v>
      </c>
      <c r="V34" s="487"/>
      <c r="W34" s="486">
        <v>4.5</v>
      </c>
      <c r="X34" s="487"/>
      <c r="Y34" s="486"/>
      <c r="Z34" s="487"/>
      <c r="AA34" s="402"/>
    </row>
    <row r="35" spans="2:27" s="330" customFormat="1" ht="11.25" x14ac:dyDescent="0.2">
      <c r="B35" s="405" t="s">
        <v>623</v>
      </c>
      <c r="C35" s="372"/>
      <c r="D35" s="372"/>
      <c r="E35" s="402"/>
      <c r="F35" s="486">
        <v>1.24</v>
      </c>
      <c r="G35" s="487"/>
      <c r="H35" s="486">
        <v>1.0900000000000001</v>
      </c>
      <c r="I35" s="487"/>
      <c r="J35" s="486">
        <v>0.98</v>
      </c>
      <c r="K35" s="487"/>
      <c r="L35" s="486">
        <v>0.92</v>
      </c>
      <c r="M35" s="487"/>
      <c r="N35" s="486">
        <v>0.9</v>
      </c>
      <c r="O35" s="487"/>
      <c r="P35" s="486">
        <v>0.92</v>
      </c>
      <c r="Q35" s="487"/>
      <c r="R35" s="486">
        <v>0.98</v>
      </c>
      <c r="S35" s="487"/>
      <c r="T35" s="486">
        <v>1.0900000000000001</v>
      </c>
      <c r="U35" s="487"/>
      <c r="V35" s="486">
        <v>1.24</v>
      </c>
      <c r="W35" s="487"/>
      <c r="X35" s="486"/>
      <c r="Y35" s="487"/>
      <c r="Z35" s="486"/>
      <c r="AA35" s="487"/>
    </row>
    <row r="36" spans="2:27" s="330" customFormat="1" ht="11.25" x14ac:dyDescent="0.2">
      <c r="B36" s="406" t="s">
        <v>389</v>
      </c>
      <c r="C36" s="372">
        <v>1.4</v>
      </c>
      <c r="D36" s="372">
        <v>0</v>
      </c>
      <c r="E36" s="486">
        <v>4.5</v>
      </c>
      <c r="F36" s="487"/>
      <c r="G36" s="486">
        <v>6.75</v>
      </c>
      <c r="H36" s="487"/>
      <c r="I36" s="486">
        <v>6.75</v>
      </c>
      <c r="J36" s="487"/>
      <c r="K36" s="486">
        <v>6.75</v>
      </c>
      <c r="L36" s="487"/>
      <c r="M36" s="486">
        <v>5.25</v>
      </c>
      <c r="N36" s="487"/>
      <c r="O36" s="486">
        <v>5.25</v>
      </c>
      <c r="P36" s="487"/>
      <c r="Q36" s="486">
        <v>6.75</v>
      </c>
      <c r="R36" s="487"/>
      <c r="S36" s="486">
        <v>6.75</v>
      </c>
      <c r="T36" s="487"/>
      <c r="U36" s="486">
        <v>6.75</v>
      </c>
      <c r="V36" s="487"/>
      <c r="W36" s="486">
        <v>4.5</v>
      </c>
      <c r="X36" s="487"/>
      <c r="Y36" s="486"/>
      <c r="Z36" s="487"/>
      <c r="AA36" s="402"/>
    </row>
    <row r="37" spans="2:27" s="330" customFormat="1" ht="11.25" x14ac:dyDescent="0.2">
      <c r="B37" s="405" t="s">
        <v>458</v>
      </c>
      <c r="C37" s="372"/>
      <c r="D37" s="372"/>
      <c r="E37" s="402"/>
      <c r="F37" s="486">
        <v>1.24</v>
      </c>
      <c r="G37" s="487"/>
      <c r="H37" s="486">
        <v>1.0900000000000001</v>
      </c>
      <c r="I37" s="487"/>
      <c r="J37" s="486">
        <v>0.99</v>
      </c>
      <c r="K37" s="487"/>
      <c r="L37" s="486">
        <v>0.93</v>
      </c>
      <c r="M37" s="487"/>
      <c r="N37" s="486">
        <v>0.91</v>
      </c>
      <c r="O37" s="487"/>
      <c r="P37" s="486">
        <v>0.93</v>
      </c>
      <c r="Q37" s="487"/>
      <c r="R37" s="486">
        <v>0.99</v>
      </c>
      <c r="S37" s="487"/>
      <c r="T37" s="486">
        <v>1.0900000000000001</v>
      </c>
      <c r="U37" s="487"/>
      <c r="V37" s="486">
        <v>1.24</v>
      </c>
      <c r="W37" s="487"/>
      <c r="X37" s="486"/>
      <c r="Y37" s="487"/>
      <c r="Z37" s="486"/>
      <c r="AA37" s="487"/>
    </row>
    <row r="38" spans="2:27" s="330" customFormat="1" ht="11.25" x14ac:dyDescent="0.2">
      <c r="B38" s="406" t="s">
        <v>686</v>
      </c>
      <c r="C38" s="372">
        <v>1.4</v>
      </c>
      <c r="D38" s="372">
        <v>0</v>
      </c>
      <c r="E38" s="486">
        <v>4.5</v>
      </c>
      <c r="F38" s="487"/>
      <c r="G38" s="486">
        <v>6.75</v>
      </c>
      <c r="H38" s="487"/>
      <c r="I38" s="486">
        <v>6.75</v>
      </c>
      <c r="J38" s="487"/>
      <c r="K38" s="486">
        <v>6.75</v>
      </c>
      <c r="L38" s="487"/>
      <c r="M38" s="486">
        <v>5</v>
      </c>
      <c r="N38" s="487"/>
      <c r="O38" s="486">
        <v>5</v>
      </c>
      <c r="P38" s="487"/>
      <c r="Q38" s="486">
        <v>6.75</v>
      </c>
      <c r="R38" s="487"/>
      <c r="S38" s="486">
        <v>6.75</v>
      </c>
      <c r="T38" s="487"/>
      <c r="U38" s="486">
        <v>6.75</v>
      </c>
      <c r="V38" s="487"/>
      <c r="W38" s="486">
        <v>4.5</v>
      </c>
      <c r="X38" s="487"/>
      <c r="Y38" s="486"/>
      <c r="Z38" s="487"/>
      <c r="AA38" s="402"/>
    </row>
    <row r="39" spans="2:27" s="330" customFormat="1" ht="11.25" x14ac:dyDescent="0.2">
      <c r="B39" s="405" t="s">
        <v>687</v>
      </c>
      <c r="C39" s="372"/>
      <c r="D39" s="372"/>
      <c r="E39" s="402"/>
      <c r="F39" s="486">
        <v>1.24</v>
      </c>
      <c r="G39" s="487"/>
      <c r="H39" s="486">
        <v>1.0900000000000001</v>
      </c>
      <c r="I39" s="487"/>
      <c r="J39" s="486">
        <v>0.99</v>
      </c>
      <c r="K39" s="487"/>
      <c r="L39" s="486">
        <v>0.93</v>
      </c>
      <c r="M39" s="487"/>
      <c r="N39" s="486">
        <v>0.92</v>
      </c>
      <c r="O39" s="487"/>
      <c r="P39" s="486">
        <v>0.93</v>
      </c>
      <c r="Q39" s="487"/>
      <c r="R39" s="486">
        <v>0.99</v>
      </c>
      <c r="S39" s="487"/>
      <c r="T39" s="486">
        <v>1.0900000000000001</v>
      </c>
      <c r="U39" s="487"/>
      <c r="V39" s="486">
        <v>1.24</v>
      </c>
      <c r="W39" s="487"/>
      <c r="X39" s="486"/>
      <c r="Y39" s="487"/>
      <c r="Z39" s="486"/>
      <c r="AA39" s="487"/>
    </row>
    <row r="40" spans="2:27" s="330" customFormat="1" ht="11.25" x14ac:dyDescent="0.2">
      <c r="B40" s="406" t="s">
        <v>391</v>
      </c>
      <c r="C40" s="372">
        <v>1.4</v>
      </c>
      <c r="D40" s="372">
        <v>0</v>
      </c>
      <c r="E40" s="486">
        <v>4.5</v>
      </c>
      <c r="F40" s="487"/>
      <c r="G40" s="486">
        <v>6.75</v>
      </c>
      <c r="H40" s="487"/>
      <c r="I40" s="486">
        <v>6.75</v>
      </c>
      <c r="J40" s="487"/>
      <c r="K40" s="486">
        <v>6.75</v>
      </c>
      <c r="L40" s="487"/>
      <c r="M40" s="486">
        <v>4.75</v>
      </c>
      <c r="N40" s="487"/>
      <c r="O40" s="486">
        <v>4.75</v>
      </c>
      <c r="P40" s="487"/>
      <c r="Q40" s="486">
        <v>6.75</v>
      </c>
      <c r="R40" s="487"/>
      <c r="S40" s="486">
        <v>6.75</v>
      </c>
      <c r="T40" s="487"/>
      <c r="U40" s="486">
        <v>6.75</v>
      </c>
      <c r="V40" s="487"/>
      <c r="W40" s="486">
        <v>4.5</v>
      </c>
      <c r="X40" s="487"/>
      <c r="Y40" s="486"/>
      <c r="Z40" s="487"/>
      <c r="AA40" s="402"/>
    </row>
    <row r="41" spans="2:27" s="330" customFormat="1" ht="11.25" x14ac:dyDescent="0.2">
      <c r="B41" s="405" t="s">
        <v>460</v>
      </c>
      <c r="C41" s="372"/>
      <c r="D41" s="372"/>
      <c r="E41" s="402"/>
      <c r="F41" s="486">
        <v>1.24</v>
      </c>
      <c r="G41" s="487"/>
      <c r="H41" s="486">
        <v>1.1000000000000001</v>
      </c>
      <c r="I41" s="487"/>
      <c r="J41" s="486">
        <v>1</v>
      </c>
      <c r="K41" s="487"/>
      <c r="L41" s="486">
        <v>0.94</v>
      </c>
      <c r="M41" s="487"/>
      <c r="N41" s="486">
        <v>0.93</v>
      </c>
      <c r="O41" s="487"/>
      <c r="P41" s="486">
        <v>0.94</v>
      </c>
      <c r="Q41" s="487"/>
      <c r="R41" s="486">
        <v>1</v>
      </c>
      <c r="S41" s="487"/>
      <c r="T41" s="486">
        <v>1.1000000000000001</v>
      </c>
      <c r="U41" s="487"/>
      <c r="V41" s="486">
        <v>1.24</v>
      </c>
      <c r="W41" s="487"/>
      <c r="X41" s="486"/>
      <c r="Y41" s="487"/>
      <c r="Z41" s="486"/>
      <c r="AA41" s="487"/>
    </row>
    <row r="42" spans="2:27" s="330" customFormat="1" ht="11.25" x14ac:dyDescent="0.2">
      <c r="B42" s="406" t="s">
        <v>392</v>
      </c>
      <c r="C42" s="372">
        <v>1.4</v>
      </c>
      <c r="D42" s="372">
        <v>0</v>
      </c>
      <c r="E42" s="486">
        <v>4.5</v>
      </c>
      <c r="F42" s="487"/>
      <c r="G42" s="486">
        <v>6.75</v>
      </c>
      <c r="H42" s="487"/>
      <c r="I42" s="486">
        <v>6.75</v>
      </c>
      <c r="J42" s="487"/>
      <c r="K42" s="486">
        <v>6.75</v>
      </c>
      <c r="L42" s="487"/>
      <c r="M42" s="486">
        <v>4.25</v>
      </c>
      <c r="N42" s="487"/>
      <c r="O42" s="486">
        <v>4.25</v>
      </c>
      <c r="P42" s="487"/>
      <c r="Q42" s="486">
        <v>6.75</v>
      </c>
      <c r="R42" s="487"/>
      <c r="S42" s="486">
        <v>6.75</v>
      </c>
      <c r="T42" s="487"/>
      <c r="U42" s="486">
        <v>6.75</v>
      </c>
      <c r="V42" s="487"/>
      <c r="W42" s="486">
        <v>4.5</v>
      </c>
      <c r="X42" s="487"/>
      <c r="Y42" s="486"/>
      <c r="Z42" s="487"/>
      <c r="AA42" s="402"/>
    </row>
    <row r="43" spans="2:27" s="330" customFormat="1" ht="11.25" x14ac:dyDescent="0.2">
      <c r="B43" s="405" t="s">
        <v>461</v>
      </c>
      <c r="C43" s="372"/>
      <c r="D43" s="372"/>
      <c r="E43" s="402"/>
      <c r="F43" s="486">
        <v>1.25</v>
      </c>
      <c r="G43" s="487"/>
      <c r="H43" s="486">
        <v>1.1000000000000001</v>
      </c>
      <c r="I43" s="487"/>
      <c r="J43" s="486">
        <v>1.01</v>
      </c>
      <c r="K43" s="487"/>
      <c r="L43" s="486">
        <v>0.96</v>
      </c>
      <c r="M43" s="487"/>
      <c r="N43" s="486">
        <v>0.95</v>
      </c>
      <c r="O43" s="487"/>
      <c r="P43" s="486">
        <v>0.96</v>
      </c>
      <c r="Q43" s="487"/>
      <c r="R43" s="486">
        <v>1.01</v>
      </c>
      <c r="S43" s="487"/>
      <c r="T43" s="486">
        <v>1.1000000000000001</v>
      </c>
      <c r="U43" s="487"/>
      <c r="V43" s="486">
        <v>1.25</v>
      </c>
      <c r="W43" s="487"/>
      <c r="X43" s="486"/>
      <c r="Y43" s="487"/>
      <c r="Z43" s="486"/>
      <c r="AA43" s="487"/>
    </row>
    <row r="44" spans="2:27" s="330" customFormat="1" ht="11.25" x14ac:dyDescent="0.2">
      <c r="B44" s="406" t="s">
        <v>688</v>
      </c>
      <c r="C44" s="372">
        <v>1.4</v>
      </c>
      <c r="D44" s="372">
        <v>0</v>
      </c>
      <c r="E44" s="486">
        <v>4.5</v>
      </c>
      <c r="F44" s="487"/>
      <c r="G44" s="486">
        <v>6.75</v>
      </c>
      <c r="H44" s="487"/>
      <c r="I44" s="486">
        <v>6.75</v>
      </c>
      <c r="J44" s="487"/>
      <c r="K44" s="486">
        <v>6.75</v>
      </c>
      <c r="L44" s="487"/>
      <c r="M44" s="486">
        <v>4</v>
      </c>
      <c r="N44" s="487"/>
      <c r="O44" s="486">
        <v>4</v>
      </c>
      <c r="P44" s="487"/>
      <c r="Q44" s="486">
        <v>6.75</v>
      </c>
      <c r="R44" s="487"/>
      <c r="S44" s="486">
        <v>6.75</v>
      </c>
      <c r="T44" s="487"/>
      <c r="U44" s="486">
        <v>6.75</v>
      </c>
      <c r="V44" s="487"/>
      <c r="W44" s="486">
        <v>4.5</v>
      </c>
      <c r="X44" s="487"/>
      <c r="Y44" s="486"/>
      <c r="Z44" s="487"/>
      <c r="AA44" s="402"/>
    </row>
    <row r="45" spans="2:27" s="330" customFormat="1" ht="11.25" x14ac:dyDescent="0.2">
      <c r="B45" s="405" t="s">
        <v>689</v>
      </c>
      <c r="C45" s="372"/>
      <c r="D45" s="372"/>
      <c r="E45" s="402"/>
      <c r="F45" s="486">
        <v>1.25</v>
      </c>
      <c r="G45" s="487"/>
      <c r="H45" s="486">
        <v>1.1100000000000001</v>
      </c>
      <c r="I45" s="487"/>
      <c r="J45" s="486">
        <v>1.01</v>
      </c>
      <c r="K45" s="487"/>
      <c r="L45" s="486">
        <v>0.96</v>
      </c>
      <c r="M45" s="487"/>
      <c r="N45" s="486">
        <v>0.95</v>
      </c>
      <c r="O45" s="487"/>
      <c r="P45" s="486">
        <v>0.96</v>
      </c>
      <c r="Q45" s="487"/>
      <c r="R45" s="486">
        <v>1.01</v>
      </c>
      <c r="S45" s="487"/>
      <c r="T45" s="486">
        <v>1.1100000000000001</v>
      </c>
      <c r="U45" s="487"/>
      <c r="V45" s="486">
        <v>1.25</v>
      </c>
      <c r="W45" s="487"/>
      <c r="X45" s="486"/>
      <c r="Y45" s="487"/>
      <c r="Z45" s="486"/>
      <c r="AA45" s="487"/>
    </row>
    <row r="46" spans="2:27" s="330" customFormat="1" ht="11.25" x14ac:dyDescent="0.2">
      <c r="B46" s="406" t="s">
        <v>394</v>
      </c>
      <c r="C46" s="372">
        <v>1.4</v>
      </c>
      <c r="D46" s="372">
        <v>0</v>
      </c>
      <c r="E46" s="486">
        <v>4.5</v>
      </c>
      <c r="F46" s="487"/>
      <c r="G46" s="486">
        <v>6.75</v>
      </c>
      <c r="H46" s="487"/>
      <c r="I46" s="486">
        <v>6.75</v>
      </c>
      <c r="J46" s="487"/>
      <c r="K46" s="486">
        <v>6.75</v>
      </c>
      <c r="L46" s="487"/>
      <c r="M46" s="486">
        <v>3.75</v>
      </c>
      <c r="N46" s="487"/>
      <c r="O46" s="486">
        <v>3.75</v>
      </c>
      <c r="P46" s="487"/>
      <c r="Q46" s="486">
        <v>6.75</v>
      </c>
      <c r="R46" s="487"/>
      <c r="S46" s="486">
        <v>6.75</v>
      </c>
      <c r="T46" s="487"/>
      <c r="U46" s="486">
        <v>6.75</v>
      </c>
      <c r="V46" s="487"/>
      <c r="W46" s="486">
        <v>4.5</v>
      </c>
      <c r="X46" s="487"/>
      <c r="Y46" s="486"/>
      <c r="Z46" s="487"/>
      <c r="AA46" s="402"/>
    </row>
    <row r="47" spans="2:27" s="330" customFormat="1" ht="11.25" x14ac:dyDescent="0.2">
      <c r="B47" s="405" t="s">
        <v>463</v>
      </c>
      <c r="C47" s="372"/>
      <c r="D47" s="372"/>
      <c r="E47" s="402"/>
      <c r="F47" s="486">
        <v>1.25</v>
      </c>
      <c r="G47" s="487"/>
      <c r="H47" s="486">
        <v>1.1100000000000001</v>
      </c>
      <c r="I47" s="487"/>
      <c r="J47" s="486">
        <v>1.02</v>
      </c>
      <c r="K47" s="487"/>
      <c r="L47" s="486">
        <v>0.97</v>
      </c>
      <c r="M47" s="487"/>
      <c r="N47" s="486">
        <v>0.96</v>
      </c>
      <c r="O47" s="487"/>
      <c r="P47" s="486">
        <v>0.97</v>
      </c>
      <c r="Q47" s="487"/>
      <c r="R47" s="486">
        <v>1.02</v>
      </c>
      <c r="S47" s="487"/>
      <c r="T47" s="486">
        <v>1.1100000000000001</v>
      </c>
      <c r="U47" s="487"/>
      <c r="V47" s="486">
        <v>1.25</v>
      </c>
      <c r="W47" s="487"/>
      <c r="X47" s="486"/>
      <c r="Y47" s="487"/>
      <c r="Z47" s="486"/>
      <c r="AA47" s="487"/>
    </row>
    <row r="48" spans="2:27" s="330" customFormat="1" ht="11.25" x14ac:dyDescent="0.2">
      <c r="B48" s="406" t="s">
        <v>690</v>
      </c>
      <c r="C48" s="372">
        <v>1.4</v>
      </c>
      <c r="D48" s="372">
        <v>0</v>
      </c>
      <c r="E48" s="486">
        <v>4.5</v>
      </c>
      <c r="F48" s="487"/>
      <c r="G48" s="486">
        <v>6.75</v>
      </c>
      <c r="H48" s="487"/>
      <c r="I48" s="486">
        <v>6.75</v>
      </c>
      <c r="J48" s="487"/>
      <c r="K48" s="486">
        <v>6.75</v>
      </c>
      <c r="L48" s="487"/>
      <c r="M48" s="486">
        <v>3.5</v>
      </c>
      <c r="N48" s="487"/>
      <c r="O48" s="486">
        <v>3.5</v>
      </c>
      <c r="P48" s="487"/>
      <c r="Q48" s="486">
        <v>6.75</v>
      </c>
      <c r="R48" s="487"/>
      <c r="S48" s="486">
        <v>6.75</v>
      </c>
      <c r="T48" s="487"/>
      <c r="U48" s="486">
        <v>6.75</v>
      </c>
      <c r="V48" s="487"/>
      <c r="W48" s="486">
        <v>4.5</v>
      </c>
      <c r="X48" s="487"/>
      <c r="Y48" s="486"/>
      <c r="Z48" s="487"/>
      <c r="AA48" s="402"/>
    </row>
    <row r="49" spans="2:27" s="330" customFormat="1" ht="11.25" x14ac:dyDescent="0.2">
      <c r="B49" s="405" t="s">
        <v>691</v>
      </c>
      <c r="C49" s="372"/>
      <c r="D49" s="372"/>
      <c r="E49" s="402"/>
      <c r="F49" s="486">
        <v>1.25</v>
      </c>
      <c r="G49" s="487"/>
      <c r="H49" s="486">
        <v>1.1100000000000001</v>
      </c>
      <c r="I49" s="487"/>
      <c r="J49" s="486">
        <v>1.02</v>
      </c>
      <c r="K49" s="487"/>
      <c r="L49" s="486">
        <v>0.98</v>
      </c>
      <c r="M49" s="487"/>
      <c r="N49" s="486">
        <v>0.97</v>
      </c>
      <c r="O49" s="487"/>
      <c r="P49" s="486">
        <v>0.98</v>
      </c>
      <c r="Q49" s="487"/>
      <c r="R49" s="486">
        <v>1.02</v>
      </c>
      <c r="S49" s="487"/>
      <c r="T49" s="486">
        <v>1.1100000000000001</v>
      </c>
      <c r="U49" s="487"/>
      <c r="V49" s="486">
        <v>1.25</v>
      </c>
      <c r="W49" s="487"/>
      <c r="X49" s="486"/>
      <c r="Y49" s="487"/>
      <c r="Z49" s="486"/>
      <c r="AA49" s="487"/>
    </row>
    <row r="50" spans="2:27" s="330" customFormat="1" ht="11.25" x14ac:dyDescent="0.2">
      <c r="B50" s="406" t="s">
        <v>396</v>
      </c>
      <c r="C50" s="372">
        <v>1.4</v>
      </c>
      <c r="D50" s="372">
        <v>0</v>
      </c>
      <c r="E50" s="486">
        <v>4.5</v>
      </c>
      <c r="F50" s="487"/>
      <c r="G50" s="486">
        <v>6.75</v>
      </c>
      <c r="H50" s="487"/>
      <c r="I50" s="486">
        <v>6.75</v>
      </c>
      <c r="J50" s="487"/>
      <c r="K50" s="486">
        <v>6.75</v>
      </c>
      <c r="L50" s="487"/>
      <c r="M50" s="486">
        <v>6.5</v>
      </c>
      <c r="N50" s="487"/>
      <c r="O50" s="486">
        <v>6.75</v>
      </c>
      <c r="P50" s="487"/>
      <c r="Q50" s="486">
        <v>6.75</v>
      </c>
      <c r="R50" s="487"/>
      <c r="S50" s="486">
        <v>6.75</v>
      </c>
      <c r="T50" s="487"/>
      <c r="U50" s="486">
        <v>4.5</v>
      </c>
      <c r="V50" s="487"/>
      <c r="W50" s="486"/>
      <c r="X50" s="487"/>
      <c r="Y50" s="486"/>
      <c r="Z50" s="487"/>
      <c r="AA50" s="402"/>
    </row>
    <row r="51" spans="2:27" s="330" customFormat="1" ht="11.25" x14ac:dyDescent="0.2">
      <c r="B51" s="405" t="s">
        <v>465</v>
      </c>
      <c r="C51" s="372"/>
      <c r="D51" s="372"/>
      <c r="E51" s="402"/>
      <c r="F51" s="486">
        <v>1.25</v>
      </c>
      <c r="G51" s="487"/>
      <c r="H51" s="486">
        <v>1.1200000000000001</v>
      </c>
      <c r="I51" s="487"/>
      <c r="J51" s="486">
        <v>1.03</v>
      </c>
      <c r="K51" s="487"/>
      <c r="L51" s="486">
        <v>0.99</v>
      </c>
      <c r="M51" s="487"/>
      <c r="N51" s="486">
        <v>0.99</v>
      </c>
      <c r="O51" s="487"/>
      <c r="P51" s="486">
        <v>1.03</v>
      </c>
      <c r="Q51" s="487"/>
      <c r="R51" s="486">
        <v>1.1200000000000001</v>
      </c>
      <c r="S51" s="487"/>
      <c r="T51" s="486">
        <v>1.25</v>
      </c>
      <c r="U51" s="487"/>
      <c r="V51" s="486"/>
      <c r="W51" s="487"/>
      <c r="X51" s="486"/>
      <c r="Y51" s="487"/>
      <c r="Z51" s="486"/>
      <c r="AA51" s="487"/>
    </row>
    <row r="52" spans="2:27" s="330" customFormat="1" ht="11.25" x14ac:dyDescent="0.2">
      <c r="B52" s="406" t="s">
        <v>692</v>
      </c>
      <c r="C52" s="372">
        <v>1.4</v>
      </c>
      <c r="D52" s="372">
        <v>0</v>
      </c>
      <c r="E52" s="486">
        <v>4.5</v>
      </c>
      <c r="F52" s="487"/>
      <c r="G52" s="486">
        <v>6.75</v>
      </c>
      <c r="H52" s="487"/>
      <c r="I52" s="486">
        <v>6.75</v>
      </c>
      <c r="J52" s="487"/>
      <c r="K52" s="486">
        <v>6.75</v>
      </c>
      <c r="L52" s="487"/>
      <c r="M52" s="486">
        <v>6</v>
      </c>
      <c r="N52" s="487"/>
      <c r="O52" s="486">
        <v>6.75</v>
      </c>
      <c r="P52" s="487"/>
      <c r="Q52" s="486">
        <v>6.75</v>
      </c>
      <c r="R52" s="487"/>
      <c r="S52" s="486">
        <v>6.75</v>
      </c>
      <c r="T52" s="487"/>
      <c r="U52" s="486">
        <v>4.5</v>
      </c>
      <c r="V52" s="487"/>
      <c r="W52" s="486"/>
      <c r="X52" s="487"/>
      <c r="Y52" s="486"/>
      <c r="Z52" s="487"/>
      <c r="AA52" s="402"/>
    </row>
    <row r="53" spans="2:27" s="330" customFormat="1" ht="11.25" x14ac:dyDescent="0.2">
      <c r="B53" s="405" t="s">
        <v>693</v>
      </c>
      <c r="C53" s="372"/>
      <c r="D53" s="372"/>
      <c r="E53" s="402"/>
      <c r="F53" s="486">
        <v>1.25</v>
      </c>
      <c r="G53" s="487"/>
      <c r="H53" s="486">
        <v>1.1200000000000001</v>
      </c>
      <c r="I53" s="487"/>
      <c r="J53" s="486">
        <v>1.03</v>
      </c>
      <c r="K53" s="487"/>
      <c r="L53" s="486">
        <v>0.99</v>
      </c>
      <c r="M53" s="487"/>
      <c r="N53" s="486">
        <v>0.99</v>
      </c>
      <c r="O53" s="487"/>
      <c r="P53" s="486">
        <v>1.03</v>
      </c>
      <c r="Q53" s="487"/>
      <c r="R53" s="486">
        <v>1.1200000000000001</v>
      </c>
      <c r="S53" s="487"/>
      <c r="T53" s="486">
        <v>1.25</v>
      </c>
      <c r="U53" s="487"/>
      <c r="V53" s="486"/>
      <c r="W53" s="487"/>
      <c r="X53" s="486"/>
      <c r="Y53" s="487"/>
      <c r="Z53" s="486"/>
      <c r="AA53" s="487"/>
    </row>
    <row r="54" spans="2:27" s="330" customFormat="1" ht="11.25" x14ac:dyDescent="0.2">
      <c r="B54" s="406" t="s">
        <v>398</v>
      </c>
      <c r="C54" s="372">
        <v>1.4</v>
      </c>
      <c r="D54" s="372">
        <v>0</v>
      </c>
      <c r="E54" s="486">
        <v>4.5</v>
      </c>
      <c r="F54" s="487"/>
      <c r="G54" s="486">
        <v>6.75</v>
      </c>
      <c r="H54" s="487"/>
      <c r="I54" s="486">
        <v>6.75</v>
      </c>
      <c r="J54" s="487"/>
      <c r="K54" s="486">
        <v>6.75</v>
      </c>
      <c r="L54" s="487"/>
      <c r="M54" s="486">
        <v>5.5</v>
      </c>
      <c r="N54" s="487"/>
      <c r="O54" s="486">
        <v>6.75</v>
      </c>
      <c r="P54" s="487"/>
      <c r="Q54" s="486">
        <v>6.75</v>
      </c>
      <c r="R54" s="487"/>
      <c r="S54" s="486">
        <v>6.75</v>
      </c>
      <c r="T54" s="487"/>
      <c r="U54" s="486">
        <v>4.5</v>
      </c>
      <c r="V54" s="487"/>
      <c r="W54" s="486"/>
      <c r="X54" s="487"/>
      <c r="Y54" s="486"/>
      <c r="Z54" s="487"/>
      <c r="AA54" s="402"/>
    </row>
    <row r="55" spans="2:27" s="330" customFormat="1" ht="11.25" x14ac:dyDescent="0.2">
      <c r="B55" s="405" t="s">
        <v>467</v>
      </c>
      <c r="C55" s="372"/>
      <c r="D55" s="372"/>
      <c r="E55" s="402"/>
      <c r="F55" s="486">
        <v>1.25</v>
      </c>
      <c r="G55" s="487"/>
      <c r="H55" s="486">
        <v>1.1299999999999999</v>
      </c>
      <c r="I55" s="487"/>
      <c r="J55" s="486">
        <v>1.04</v>
      </c>
      <c r="K55" s="487"/>
      <c r="L55" s="486">
        <v>1</v>
      </c>
      <c r="M55" s="487"/>
      <c r="N55" s="486">
        <v>1</v>
      </c>
      <c r="O55" s="487"/>
      <c r="P55" s="486">
        <v>1.04</v>
      </c>
      <c r="Q55" s="487"/>
      <c r="R55" s="486">
        <v>1.1299999999999999</v>
      </c>
      <c r="S55" s="487"/>
      <c r="T55" s="486">
        <v>1.25</v>
      </c>
      <c r="U55" s="487"/>
      <c r="V55" s="486"/>
      <c r="W55" s="487"/>
      <c r="X55" s="486"/>
      <c r="Y55" s="487"/>
      <c r="Z55" s="486"/>
      <c r="AA55" s="487"/>
    </row>
    <row r="56" spans="2:27" s="330" customFormat="1" ht="11.25" x14ac:dyDescent="0.2">
      <c r="B56" s="406" t="s">
        <v>694</v>
      </c>
      <c r="C56" s="372">
        <v>1.4</v>
      </c>
      <c r="D56" s="372">
        <v>0</v>
      </c>
      <c r="E56" s="486">
        <v>4.5</v>
      </c>
      <c r="F56" s="487"/>
      <c r="G56" s="486">
        <v>6.75</v>
      </c>
      <c r="H56" s="487"/>
      <c r="I56" s="486">
        <v>6.75</v>
      </c>
      <c r="J56" s="487"/>
      <c r="K56" s="486">
        <v>6.75</v>
      </c>
      <c r="L56" s="487"/>
      <c r="M56" s="486">
        <v>5</v>
      </c>
      <c r="N56" s="487"/>
      <c r="O56" s="486">
        <v>6.75</v>
      </c>
      <c r="P56" s="487"/>
      <c r="Q56" s="486">
        <v>6.75</v>
      </c>
      <c r="R56" s="487"/>
      <c r="S56" s="486">
        <v>6.75</v>
      </c>
      <c r="T56" s="487"/>
      <c r="U56" s="486">
        <v>4.5</v>
      </c>
      <c r="V56" s="487"/>
      <c r="W56" s="486"/>
      <c r="X56" s="487"/>
      <c r="Y56" s="486"/>
      <c r="Z56" s="487"/>
      <c r="AA56" s="402"/>
    </row>
    <row r="57" spans="2:27" s="330" customFormat="1" ht="11.25" x14ac:dyDescent="0.2">
      <c r="B57" s="405" t="s">
        <v>695</v>
      </c>
      <c r="C57" s="372"/>
      <c r="D57" s="372"/>
      <c r="E57" s="402"/>
      <c r="F57" s="486">
        <v>1.26</v>
      </c>
      <c r="G57" s="487"/>
      <c r="H57" s="486">
        <v>1.1299999999999999</v>
      </c>
      <c r="I57" s="487"/>
      <c r="J57" s="486">
        <v>1.05</v>
      </c>
      <c r="K57" s="487"/>
      <c r="L57" s="486">
        <v>1.01</v>
      </c>
      <c r="M57" s="487"/>
      <c r="N57" s="486">
        <v>1.01</v>
      </c>
      <c r="O57" s="487"/>
      <c r="P57" s="486">
        <v>1.05</v>
      </c>
      <c r="Q57" s="487"/>
      <c r="R57" s="486">
        <v>1.1299999999999999</v>
      </c>
      <c r="S57" s="487"/>
      <c r="T57" s="486">
        <v>1.26</v>
      </c>
      <c r="U57" s="487"/>
      <c r="V57" s="486"/>
      <c r="W57" s="487"/>
      <c r="X57" s="486"/>
      <c r="Y57" s="487"/>
      <c r="Z57" s="486"/>
      <c r="AA57" s="487"/>
    </row>
    <row r="58" spans="2:27" s="330" customFormat="1" ht="11.25" x14ac:dyDescent="0.2">
      <c r="B58" s="406" t="s">
        <v>696</v>
      </c>
      <c r="C58" s="372">
        <v>1.4</v>
      </c>
      <c r="D58" s="372">
        <v>0</v>
      </c>
      <c r="E58" s="486">
        <v>4.5</v>
      </c>
      <c r="F58" s="487"/>
      <c r="G58" s="486">
        <v>6.75</v>
      </c>
      <c r="H58" s="487"/>
      <c r="I58" s="486">
        <v>6.75</v>
      </c>
      <c r="J58" s="487"/>
      <c r="K58" s="486">
        <v>5.375</v>
      </c>
      <c r="L58" s="487"/>
      <c r="M58" s="486">
        <v>5.375</v>
      </c>
      <c r="N58" s="487"/>
      <c r="O58" s="486">
        <v>6.75</v>
      </c>
      <c r="P58" s="487"/>
      <c r="Q58" s="486">
        <v>6.75</v>
      </c>
      <c r="R58" s="487"/>
      <c r="S58" s="486">
        <v>6.75</v>
      </c>
      <c r="T58" s="487"/>
      <c r="U58" s="486">
        <v>4.5</v>
      </c>
      <c r="V58" s="487"/>
      <c r="W58" s="486"/>
      <c r="X58" s="487"/>
      <c r="Y58" s="486"/>
      <c r="Z58" s="487"/>
      <c r="AA58" s="402"/>
    </row>
    <row r="59" spans="2:27" s="330" customFormat="1" ht="11.25" x14ac:dyDescent="0.2">
      <c r="B59" s="405" t="s">
        <v>697</v>
      </c>
      <c r="C59" s="372"/>
      <c r="D59" s="372"/>
      <c r="E59" s="402"/>
      <c r="F59" s="486">
        <v>1.26</v>
      </c>
      <c r="G59" s="487"/>
      <c r="H59" s="486">
        <v>1.1399999999999999</v>
      </c>
      <c r="I59" s="487"/>
      <c r="J59" s="486">
        <v>1.06</v>
      </c>
      <c r="K59" s="487"/>
      <c r="L59" s="486">
        <v>1.02</v>
      </c>
      <c r="M59" s="487"/>
      <c r="N59" s="486">
        <v>1.02</v>
      </c>
      <c r="O59" s="487"/>
      <c r="P59" s="486">
        <v>1.06</v>
      </c>
      <c r="Q59" s="487"/>
      <c r="R59" s="486">
        <v>1.1399999999999999</v>
      </c>
      <c r="S59" s="487"/>
      <c r="T59" s="486">
        <v>1.26</v>
      </c>
      <c r="U59" s="487"/>
      <c r="V59" s="486"/>
      <c r="W59" s="487"/>
      <c r="X59" s="486"/>
      <c r="Y59" s="487"/>
      <c r="Z59" s="486"/>
      <c r="AA59" s="487"/>
    </row>
    <row r="60" spans="2:27" s="330" customFormat="1" ht="11.25" x14ac:dyDescent="0.2">
      <c r="B60" s="406" t="s">
        <v>401</v>
      </c>
      <c r="C60" s="372">
        <v>1.4</v>
      </c>
      <c r="D60" s="372">
        <v>0</v>
      </c>
      <c r="E60" s="486">
        <v>4.5</v>
      </c>
      <c r="F60" s="487"/>
      <c r="G60" s="486">
        <v>6.75</v>
      </c>
      <c r="H60" s="487"/>
      <c r="I60" s="486">
        <v>6.75</v>
      </c>
      <c r="J60" s="487"/>
      <c r="K60" s="486">
        <v>5.125</v>
      </c>
      <c r="L60" s="487"/>
      <c r="M60" s="486">
        <v>5.125</v>
      </c>
      <c r="N60" s="487"/>
      <c r="O60" s="486">
        <v>6.75</v>
      </c>
      <c r="P60" s="487"/>
      <c r="Q60" s="486">
        <v>6.75</v>
      </c>
      <c r="R60" s="487"/>
      <c r="S60" s="486">
        <v>6.75</v>
      </c>
      <c r="T60" s="487"/>
      <c r="U60" s="486">
        <v>4.5</v>
      </c>
      <c r="V60" s="487"/>
      <c r="W60" s="486"/>
      <c r="X60" s="487"/>
      <c r="Y60" s="486"/>
      <c r="Z60" s="487"/>
      <c r="AA60" s="402"/>
    </row>
    <row r="61" spans="2:27" s="330" customFormat="1" ht="11.25" x14ac:dyDescent="0.2">
      <c r="B61" s="405" t="s">
        <v>470</v>
      </c>
      <c r="C61" s="372"/>
      <c r="D61" s="372"/>
      <c r="E61" s="402"/>
      <c r="F61" s="486">
        <v>1.26</v>
      </c>
      <c r="G61" s="487"/>
      <c r="H61" s="486">
        <v>1.1399999999999999</v>
      </c>
      <c r="I61" s="487"/>
      <c r="J61" s="486">
        <v>1.06</v>
      </c>
      <c r="K61" s="487"/>
      <c r="L61" s="486">
        <v>1.03</v>
      </c>
      <c r="M61" s="487"/>
      <c r="N61" s="486">
        <v>1.03</v>
      </c>
      <c r="O61" s="487"/>
      <c r="P61" s="486">
        <v>1.06</v>
      </c>
      <c r="Q61" s="487"/>
      <c r="R61" s="486">
        <v>1.1399999999999999</v>
      </c>
      <c r="S61" s="487"/>
      <c r="T61" s="486">
        <v>1.26</v>
      </c>
      <c r="U61" s="487"/>
      <c r="V61" s="486"/>
      <c r="W61" s="487"/>
      <c r="X61" s="486"/>
      <c r="Y61" s="487"/>
      <c r="Z61" s="486"/>
      <c r="AA61" s="487"/>
    </row>
    <row r="62" spans="2:27" s="330" customFormat="1" ht="11.25" x14ac:dyDescent="0.2">
      <c r="B62" s="406" t="s">
        <v>698</v>
      </c>
      <c r="C62" s="372">
        <v>1.4</v>
      </c>
      <c r="D62" s="372">
        <v>0</v>
      </c>
      <c r="E62" s="486">
        <v>4.5</v>
      </c>
      <c r="F62" s="487"/>
      <c r="G62" s="486">
        <v>6.75</v>
      </c>
      <c r="H62" s="487"/>
      <c r="I62" s="486">
        <v>6.75</v>
      </c>
      <c r="J62" s="487"/>
      <c r="K62" s="486">
        <v>4.875</v>
      </c>
      <c r="L62" s="487"/>
      <c r="M62" s="486">
        <v>4.875</v>
      </c>
      <c r="N62" s="487"/>
      <c r="O62" s="486">
        <v>6.75</v>
      </c>
      <c r="P62" s="487"/>
      <c r="Q62" s="486">
        <v>6.75</v>
      </c>
      <c r="R62" s="487"/>
      <c r="S62" s="486">
        <v>6.75</v>
      </c>
      <c r="T62" s="487"/>
      <c r="U62" s="486">
        <v>4.5</v>
      </c>
      <c r="V62" s="487"/>
      <c r="W62" s="486"/>
      <c r="X62" s="487"/>
      <c r="Y62" s="486"/>
      <c r="Z62" s="487"/>
      <c r="AA62" s="402"/>
    </row>
    <row r="63" spans="2:27" s="330" customFormat="1" ht="11.25" x14ac:dyDescent="0.2">
      <c r="B63" s="405" t="s">
        <v>699</v>
      </c>
      <c r="C63" s="372"/>
      <c r="D63" s="372"/>
      <c r="E63" s="402"/>
      <c r="F63" s="486">
        <v>1.26</v>
      </c>
      <c r="G63" s="487"/>
      <c r="H63" s="486">
        <v>1.1399999999999999</v>
      </c>
      <c r="I63" s="487"/>
      <c r="J63" s="486">
        <v>1.07</v>
      </c>
      <c r="K63" s="487"/>
      <c r="L63" s="486">
        <v>1.04</v>
      </c>
      <c r="M63" s="487"/>
      <c r="N63" s="486">
        <v>1.03</v>
      </c>
      <c r="O63" s="487"/>
      <c r="P63" s="486">
        <v>1.07</v>
      </c>
      <c r="Q63" s="487"/>
      <c r="R63" s="486">
        <v>1.1399999999999999</v>
      </c>
      <c r="S63" s="487"/>
      <c r="T63" s="486">
        <v>1.26</v>
      </c>
      <c r="U63" s="487"/>
      <c r="V63" s="486"/>
      <c r="W63" s="487"/>
      <c r="X63" s="486"/>
      <c r="Y63" s="487"/>
      <c r="Z63" s="486"/>
      <c r="AA63" s="487"/>
    </row>
    <row r="64" spans="2:27" s="330" customFormat="1" ht="11.25" x14ac:dyDescent="0.2">
      <c r="B64" s="406" t="s">
        <v>403</v>
      </c>
      <c r="C64" s="372">
        <v>1.4</v>
      </c>
      <c r="D64" s="372">
        <v>0</v>
      </c>
      <c r="E64" s="486">
        <v>4.5</v>
      </c>
      <c r="F64" s="487"/>
      <c r="G64" s="486">
        <v>6.75</v>
      </c>
      <c r="H64" s="487"/>
      <c r="I64" s="486">
        <v>6.75</v>
      </c>
      <c r="J64" s="487"/>
      <c r="K64" s="486">
        <v>4.625</v>
      </c>
      <c r="L64" s="487"/>
      <c r="M64" s="486">
        <v>4.625</v>
      </c>
      <c r="N64" s="487"/>
      <c r="O64" s="486">
        <v>6.75</v>
      </c>
      <c r="P64" s="487"/>
      <c r="Q64" s="486">
        <v>6.75</v>
      </c>
      <c r="R64" s="487"/>
      <c r="S64" s="486">
        <v>6.75</v>
      </c>
      <c r="T64" s="487"/>
      <c r="U64" s="486">
        <v>4.5</v>
      </c>
      <c r="V64" s="487"/>
      <c r="W64" s="486"/>
      <c r="X64" s="487"/>
      <c r="Y64" s="486"/>
      <c r="Z64" s="487"/>
      <c r="AA64" s="402"/>
    </row>
    <row r="65" spans="2:27" s="330" customFormat="1" ht="11.25" x14ac:dyDescent="0.2">
      <c r="B65" s="405" t="s">
        <v>472</v>
      </c>
      <c r="C65" s="372"/>
      <c r="D65" s="372"/>
      <c r="E65" s="402"/>
      <c r="F65" s="486">
        <v>1.26</v>
      </c>
      <c r="G65" s="487"/>
      <c r="H65" s="486">
        <v>1.1499999999999999</v>
      </c>
      <c r="I65" s="487"/>
      <c r="J65" s="486">
        <v>1.07</v>
      </c>
      <c r="K65" s="487"/>
      <c r="L65" s="486">
        <v>1.05</v>
      </c>
      <c r="M65" s="487"/>
      <c r="N65" s="486">
        <v>1.04</v>
      </c>
      <c r="O65" s="487"/>
      <c r="P65" s="486">
        <v>1.07</v>
      </c>
      <c r="Q65" s="487"/>
      <c r="R65" s="486">
        <v>1.1499999999999999</v>
      </c>
      <c r="S65" s="487"/>
      <c r="T65" s="486">
        <v>1.26</v>
      </c>
      <c r="U65" s="487"/>
      <c r="V65" s="486"/>
      <c r="W65" s="487"/>
      <c r="X65" s="486"/>
      <c r="Y65" s="487"/>
      <c r="Z65" s="486"/>
      <c r="AA65" s="487"/>
    </row>
    <row r="66" spans="2:27" s="330" customFormat="1" ht="11.25" x14ac:dyDescent="0.2">
      <c r="B66" s="406" t="s">
        <v>700</v>
      </c>
      <c r="C66" s="372">
        <v>1.4</v>
      </c>
      <c r="D66" s="372">
        <v>0</v>
      </c>
      <c r="E66" s="486">
        <v>4.5</v>
      </c>
      <c r="F66" s="487"/>
      <c r="G66" s="486">
        <v>6.75</v>
      </c>
      <c r="H66" s="487"/>
      <c r="I66" s="486">
        <v>6.75</v>
      </c>
      <c r="J66" s="487"/>
      <c r="K66" s="486">
        <v>4.375</v>
      </c>
      <c r="L66" s="487"/>
      <c r="M66" s="486">
        <v>4.375</v>
      </c>
      <c r="N66" s="487"/>
      <c r="O66" s="486">
        <v>6.75</v>
      </c>
      <c r="P66" s="487"/>
      <c r="Q66" s="486">
        <v>6.75</v>
      </c>
      <c r="R66" s="487"/>
      <c r="S66" s="486">
        <v>6.75</v>
      </c>
      <c r="T66" s="487"/>
      <c r="U66" s="486">
        <v>4.5</v>
      </c>
      <c r="V66" s="487"/>
      <c r="W66" s="486"/>
      <c r="X66" s="487"/>
      <c r="Y66" s="486"/>
      <c r="Z66" s="487"/>
      <c r="AA66" s="402"/>
    </row>
    <row r="67" spans="2:27" s="330" customFormat="1" ht="11.25" x14ac:dyDescent="0.2">
      <c r="B67" s="405" t="s">
        <v>701</v>
      </c>
      <c r="C67" s="372"/>
      <c r="D67" s="372"/>
      <c r="E67" s="402"/>
      <c r="F67" s="486">
        <v>1.26</v>
      </c>
      <c r="G67" s="487"/>
      <c r="H67" s="486">
        <v>1.1499999999999999</v>
      </c>
      <c r="I67" s="487"/>
      <c r="J67" s="486">
        <v>1.08</v>
      </c>
      <c r="K67" s="487"/>
      <c r="L67" s="486">
        <v>1.05</v>
      </c>
      <c r="M67" s="487"/>
      <c r="N67" s="486">
        <v>1.05</v>
      </c>
      <c r="O67" s="487"/>
      <c r="P67" s="486">
        <v>1.08</v>
      </c>
      <c r="Q67" s="487"/>
      <c r="R67" s="486">
        <v>1.1499999999999999</v>
      </c>
      <c r="S67" s="487"/>
      <c r="T67" s="486">
        <v>1.26</v>
      </c>
      <c r="U67" s="487"/>
      <c r="V67" s="486"/>
      <c r="W67" s="487"/>
      <c r="X67" s="486"/>
      <c r="Y67" s="487"/>
      <c r="Z67" s="486"/>
      <c r="AA67" s="487"/>
    </row>
    <row r="68" spans="2:27" s="330" customFormat="1" ht="11.25" x14ac:dyDescent="0.2">
      <c r="B68" s="406" t="s">
        <v>405</v>
      </c>
      <c r="C68" s="372">
        <v>1.4</v>
      </c>
      <c r="D68" s="372">
        <v>0</v>
      </c>
      <c r="E68" s="486">
        <v>4.5</v>
      </c>
      <c r="F68" s="487"/>
      <c r="G68" s="486">
        <v>6.75</v>
      </c>
      <c r="H68" s="487"/>
      <c r="I68" s="486">
        <v>6.75</v>
      </c>
      <c r="J68" s="487"/>
      <c r="K68" s="486">
        <v>4.125</v>
      </c>
      <c r="L68" s="487"/>
      <c r="M68" s="486">
        <v>4.125</v>
      </c>
      <c r="N68" s="487"/>
      <c r="O68" s="486">
        <v>6.75</v>
      </c>
      <c r="P68" s="487"/>
      <c r="Q68" s="486">
        <v>6.75</v>
      </c>
      <c r="R68" s="487"/>
      <c r="S68" s="486">
        <v>6.75</v>
      </c>
      <c r="T68" s="487"/>
      <c r="U68" s="486">
        <v>4.5</v>
      </c>
      <c r="V68" s="487"/>
      <c r="W68" s="486"/>
      <c r="X68" s="487"/>
      <c r="Y68" s="486"/>
      <c r="Z68" s="487"/>
      <c r="AA68" s="402"/>
    </row>
    <row r="69" spans="2:27" s="330" customFormat="1" ht="11.25" x14ac:dyDescent="0.2">
      <c r="B69" s="405" t="s">
        <v>474</v>
      </c>
      <c r="C69" s="372"/>
      <c r="D69" s="372"/>
      <c r="E69" s="402"/>
      <c r="F69" s="486">
        <v>1.27</v>
      </c>
      <c r="G69" s="487"/>
      <c r="H69" s="486">
        <v>1.1499999999999999</v>
      </c>
      <c r="I69" s="487"/>
      <c r="J69" s="486">
        <v>1.08</v>
      </c>
      <c r="K69" s="487"/>
      <c r="L69" s="486">
        <v>1.06</v>
      </c>
      <c r="M69" s="487"/>
      <c r="N69" s="486">
        <v>1.05</v>
      </c>
      <c r="O69" s="487"/>
      <c r="P69" s="486">
        <v>1.08</v>
      </c>
      <c r="Q69" s="487"/>
      <c r="R69" s="486">
        <v>1.1499999999999999</v>
      </c>
      <c r="S69" s="487"/>
      <c r="T69" s="486">
        <v>1.27</v>
      </c>
      <c r="U69" s="487"/>
      <c r="V69" s="486"/>
      <c r="W69" s="487"/>
      <c r="X69" s="486"/>
      <c r="Y69" s="487"/>
      <c r="Z69" s="486"/>
      <c r="AA69" s="487"/>
    </row>
    <row r="70" spans="2:27" s="330" customFormat="1" ht="11.25" x14ac:dyDescent="0.2">
      <c r="B70" s="406" t="s">
        <v>702</v>
      </c>
      <c r="C70" s="372">
        <v>1.4</v>
      </c>
      <c r="D70" s="372">
        <v>0</v>
      </c>
      <c r="E70" s="486">
        <v>4.5</v>
      </c>
      <c r="F70" s="487"/>
      <c r="G70" s="486">
        <v>6.75</v>
      </c>
      <c r="H70" s="487"/>
      <c r="I70" s="486">
        <v>6.75</v>
      </c>
      <c r="J70" s="487"/>
      <c r="K70" s="486">
        <v>3.875</v>
      </c>
      <c r="L70" s="487"/>
      <c r="M70" s="486">
        <v>3.875</v>
      </c>
      <c r="N70" s="487"/>
      <c r="O70" s="486">
        <v>6.75</v>
      </c>
      <c r="P70" s="487"/>
      <c r="Q70" s="486">
        <v>6.75</v>
      </c>
      <c r="R70" s="487"/>
      <c r="S70" s="486">
        <v>6.75</v>
      </c>
      <c r="T70" s="487"/>
      <c r="U70" s="486">
        <v>4.5</v>
      </c>
      <c r="V70" s="487"/>
      <c r="W70" s="486"/>
      <c r="X70" s="487"/>
      <c r="Y70" s="486"/>
      <c r="Z70" s="487"/>
      <c r="AA70" s="402"/>
    </row>
    <row r="71" spans="2:27" s="330" customFormat="1" ht="11.25" x14ac:dyDescent="0.2">
      <c r="B71" s="405" t="s">
        <v>703</v>
      </c>
      <c r="C71" s="372"/>
      <c r="D71" s="372"/>
      <c r="E71" s="402"/>
      <c r="F71" s="486">
        <v>1.27</v>
      </c>
      <c r="G71" s="487"/>
      <c r="H71" s="486">
        <v>1.1599999999999999</v>
      </c>
      <c r="I71" s="487"/>
      <c r="J71" s="486">
        <v>1.0900000000000001</v>
      </c>
      <c r="K71" s="487"/>
      <c r="L71" s="486">
        <v>1.07</v>
      </c>
      <c r="M71" s="487"/>
      <c r="N71" s="486">
        <v>1.06</v>
      </c>
      <c r="O71" s="487"/>
      <c r="P71" s="486">
        <v>1.0900000000000001</v>
      </c>
      <c r="Q71" s="487"/>
      <c r="R71" s="486">
        <v>1.1599999999999999</v>
      </c>
      <c r="S71" s="487"/>
      <c r="T71" s="486">
        <v>1.27</v>
      </c>
      <c r="U71" s="487"/>
      <c r="V71" s="486"/>
      <c r="W71" s="487"/>
      <c r="X71" s="486"/>
      <c r="Y71" s="487"/>
      <c r="Z71" s="486"/>
      <c r="AA71" s="487"/>
    </row>
    <row r="72" spans="2:27" s="330" customFormat="1" ht="11.25" x14ac:dyDescent="0.2">
      <c r="B72" s="406" t="s">
        <v>407</v>
      </c>
      <c r="C72" s="372">
        <v>1.4</v>
      </c>
      <c r="D72" s="372">
        <v>0</v>
      </c>
      <c r="E72" s="486">
        <v>4.5</v>
      </c>
      <c r="F72" s="487"/>
      <c r="G72" s="486">
        <v>6.75</v>
      </c>
      <c r="H72" s="487"/>
      <c r="I72" s="486">
        <v>6.75</v>
      </c>
      <c r="J72" s="487"/>
      <c r="K72" s="486">
        <v>3.625</v>
      </c>
      <c r="L72" s="487"/>
      <c r="M72" s="486">
        <v>3.625</v>
      </c>
      <c r="N72" s="487"/>
      <c r="O72" s="486">
        <v>6.75</v>
      </c>
      <c r="P72" s="487"/>
      <c r="Q72" s="486">
        <v>6.75</v>
      </c>
      <c r="R72" s="487"/>
      <c r="S72" s="486">
        <v>6.75</v>
      </c>
      <c r="T72" s="487"/>
      <c r="U72" s="486">
        <v>4.5</v>
      </c>
      <c r="V72" s="487"/>
      <c r="W72" s="486"/>
      <c r="X72" s="487"/>
      <c r="Y72" s="486"/>
      <c r="Z72" s="487"/>
      <c r="AA72" s="402"/>
    </row>
    <row r="73" spans="2:27" s="330" customFormat="1" ht="11.25" x14ac:dyDescent="0.2">
      <c r="B73" s="405" t="s">
        <v>476</v>
      </c>
      <c r="C73" s="372"/>
      <c r="D73" s="372"/>
      <c r="E73" s="402"/>
      <c r="F73" s="486">
        <v>1.27</v>
      </c>
      <c r="G73" s="487"/>
      <c r="H73" s="486">
        <v>1.1599999999999999</v>
      </c>
      <c r="I73" s="487"/>
      <c r="J73" s="486">
        <v>1.0900000000000001</v>
      </c>
      <c r="K73" s="487"/>
      <c r="L73" s="486">
        <v>1.07</v>
      </c>
      <c r="M73" s="487"/>
      <c r="N73" s="486">
        <v>1.07</v>
      </c>
      <c r="O73" s="487"/>
      <c r="P73" s="486">
        <v>1.0900000000000001</v>
      </c>
      <c r="Q73" s="487"/>
      <c r="R73" s="486">
        <v>1.1599999999999999</v>
      </c>
      <c r="S73" s="487"/>
      <c r="T73" s="486">
        <v>1.27</v>
      </c>
      <c r="U73" s="487"/>
      <c r="V73" s="486"/>
      <c r="W73" s="487"/>
      <c r="X73" s="486"/>
      <c r="Y73" s="487"/>
      <c r="Z73" s="486"/>
      <c r="AA73" s="487"/>
    </row>
    <row r="74" spans="2:27" s="330" customFormat="1" ht="11.25" x14ac:dyDescent="0.2">
      <c r="B74" s="406" t="s">
        <v>408</v>
      </c>
      <c r="C74" s="372">
        <v>1.4</v>
      </c>
      <c r="D74" s="372">
        <v>0</v>
      </c>
      <c r="E74" s="486">
        <v>4.5</v>
      </c>
      <c r="F74" s="487"/>
      <c r="G74" s="486">
        <v>6.75</v>
      </c>
      <c r="H74" s="487"/>
      <c r="I74" s="486">
        <v>6.75</v>
      </c>
      <c r="J74" s="487"/>
      <c r="K74" s="486">
        <v>6.75</v>
      </c>
      <c r="L74" s="487"/>
      <c r="M74" s="486">
        <v>6.25</v>
      </c>
      <c r="N74" s="487"/>
      <c r="O74" s="486">
        <v>6.75</v>
      </c>
      <c r="P74" s="487"/>
      <c r="Q74" s="486">
        <v>6.75</v>
      </c>
      <c r="R74" s="487"/>
      <c r="S74" s="486">
        <v>4.5</v>
      </c>
      <c r="T74" s="487"/>
      <c r="U74" s="486"/>
      <c r="V74" s="487"/>
      <c r="W74" s="486"/>
      <c r="X74" s="487"/>
      <c r="Y74" s="486"/>
      <c r="Z74" s="487"/>
      <c r="AA74" s="402"/>
    </row>
    <row r="75" spans="2:27" s="330" customFormat="1" ht="11.25" x14ac:dyDescent="0.2">
      <c r="B75" s="405" t="s">
        <v>477</v>
      </c>
      <c r="C75" s="372"/>
      <c r="D75" s="372"/>
      <c r="E75" s="402"/>
      <c r="F75" s="486">
        <v>1.27</v>
      </c>
      <c r="G75" s="487"/>
      <c r="H75" s="486">
        <v>1.17</v>
      </c>
      <c r="I75" s="487"/>
      <c r="J75" s="486">
        <v>1.1000000000000001</v>
      </c>
      <c r="K75" s="487"/>
      <c r="L75" s="486">
        <v>1.08</v>
      </c>
      <c r="M75" s="487"/>
      <c r="N75" s="486">
        <v>1.1000000000000001</v>
      </c>
      <c r="O75" s="487"/>
      <c r="P75" s="486">
        <v>1.17</v>
      </c>
      <c r="Q75" s="487"/>
      <c r="R75" s="486">
        <v>1.27</v>
      </c>
      <c r="S75" s="487"/>
      <c r="T75" s="486"/>
      <c r="U75" s="487"/>
      <c r="V75" s="486"/>
      <c r="W75" s="487"/>
      <c r="X75" s="486"/>
      <c r="Y75" s="487"/>
      <c r="Z75" s="486"/>
      <c r="AA75" s="487"/>
    </row>
    <row r="76" spans="2:27" s="330" customFormat="1" ht="11.25" x14ac:dyDescent="0.2">
      <c r="B76" s="406" t="s">
        <v>704</v>
      </c>
      <c r="C76" s="372">
        <v>1.4</v>
      </c>
      <c r="D76" s="372">
        <v>0</v>
      </c>
      <c r="E76" s="486">
        <v>4.5</v>
      </c>
      <c r="F76" s="487"/>
      <c r="G76" s="486">
        <v>6.75</v>
      </c>
      <c r="H76" s="487"/>
      <c r="I76" s="486">
        <v>6.75</v>
      </c>
      <c r="J76" s="487"/>
      <c r="K76" s="486">
        <v>6.75</v>
      </c>
      <c r="L76" s="487"/>
      <c r="M76" s="486">
        <v>5.75</v>
      </c>
      <c r="N76" s="487"/>
      <c r="O76" s="486">
        <v>6.75</v>
      </c>
      <c r="P76" s="487"/>
      <c r="Q76" s="486">
        <v>6.75</v>
      </c>
      <c r="R76" s="487"/>
      <c r="S76" s="486">
        <v>4.5</v>
      </c>
      <c r="T76" s="487"/>
      <c r="U76" s="486"/>
      <c r="V76" s="487"/>
      <c r="W76" s="486"/>
      <c r="X76" s="487"/>
      <c r="Y76" s="486"/>
      <c r="Z76" s="487"/>
      <c r="AA76" s="402"/>
    </row>
    <row r="77" spans="2:27" s="330" customFormat="1" ht="11.25" x14ac:dyDescent="0.2">
      <c r="B77" s="405" t="s">
        <v>705</v>
      </c>
      <c r="C77" s="372"/>
      <c r="D77" s="372"/>
      <c r="E77" s="402"/>
      <c r="F77" s="486">
        <v>1.27</v>
      </c>
      <c r="G77" s="487"/>
      <c r="H77" s="486">
        <v>1.17</v>
      </c>
      <c r="I77" s="487"/>
      <c r="J77" s="486">
        <v>1.1100000000000001</v>
      </c>
      <c r="K77" s="487"/>
      <c r="L77" s="486">
        <v>1.0900000000000001</v>
      </c>
      <c r="M77" s="487"/>
      <c r="N77" s="486">
        <v>1.1100000000000001</v>
      </c>
      <c r="O77" s="487"/>
      <c r="P77" s="486">
        <v>1.17</v>
      </c>
      <c r="Q77" s="487"/>
      <c r="R77" s="486">
        <v>1.27</v>
      </c>
      <c r="S77" s="487"/>
      <c r="T77" s="486"/>
      <c r="U77" s="487"/>
      <c r="V77" s="486"/>
      <c r="W77" s="487"/>
      <c r="X77" s="486"/>
      <c r="Y77" s="487"/>
      <c r="Z77" s="486"/>
      <c r="AA77" s="487"/>
    </row>
    <row r="78" spans="2:27" s="330" customFormat="1" ht="11.25" x14ac:dyDescent="0.2">
      <c r="B78" s="406" t="s">
        <v>410</v>
      </c>
      <c r="C78" s="372">
        <v>1.4</v>
      </c>
      <c r="D78" s="372">
        <v>0</v>
      </c>
      <c r="E78" s="486">
        <v>4.5</v>
      </c>
      <c r="F78" s="487"/>
      <c r="G78" s="486">
        <v>6.75</v>
      </c>
      <c r="H78" s="487"/>
      <c r="I78" s="486">
        <v>6.75</v>
      </c>
      <c r="J78" s="487"/>
      <c r="K78" s="486">
        <v>6.75</v>
      </c>
      <c r="L78" s="487"/>
      <c r="M78" s="486">
        <v>5.25</v>
      </c>
      <c r="N78" s="487"/>
      <c r="O78" s="486">
        <v>6.75</v>
      </c>
      <c r="P78" s="487"/>
      <c r="Q78" s="486">
        <v>6.75</v>
      </c>
      <c r="R78" s="487"/>
      <c r="S78" s="486">
        <v>4.5</v>
      </c>
      <c r="T78" s="487"/>
      <c r="U78" s="486"/>
      <c r="V78" s="487"/>
      <c r="W78" s="486"/>
      <c r="X78" s="487"/>
      <c r="Y78" s="486"/>
      <c r="Z78" s="487"/>
      <c r="AA78" s="402"/>
    </row>
    <row r="79" spans="2:27" s="330" customFormat="1" ht="11.25" x14ac:dyDescent="0.2">
      <c r="B79" s="405" t="s">
        <v>479</v>
      </c>
      <c r="C79" s="372"/>
      <c r="D79" s="372"/>
      <c r="E79" s="402"/>
      <c r="F79" s="486">
        <v>1.27</v>
      </c>
      <c r="G79" s="487"/>
      <c r="H79" s="486">
        <v>1.17</v>
      </c>
      <c r="I79" s="487"/>
      <c r="J79" s="486">
        <v>1.1100000000000001</v>
      </c>
      <c r="K79" s="487"/>
      <c r="L79" s="486">
        <v>1.1000000000000001</v>
      </c>
      <c r="M79" s="487"/>
      <c r="N79" s="486">
        <v>1.1100000000000001</v>
      </c>
      <c r="O79" s="487"/>
      <c r="P79" s="486">
        <v>1.17</v>
      </c>
      <c r="Q79" s="487"/>
      <c r="R79" s="486">
        <v>1.27</v>
      </c>
      <c r="S79" s="487"/>
      <c r="T79" s="486"/>
      <c r="U79" s="487"/>
      <c r="V79" s="486"/>
      <c r="W79" s="487"/>
      <c r="X79" s="486"/>
      <c r="Y79" s="487"/>
      <c r="Z79" s="486"/>
      <c r="AA79" s="487"/>
    </row>
    <row r="80" spans="2:27" s="330" customFormat="1" ht="11.25" x14ac:dyDescent="0.2">
      <c r="B80" s="406" t="s">
        <v>706</v>
      </c>
      <c r="C80" s="372">
        <v>1.4</v>
      </c>
      <c r="D80" s="372">
        <v>0</v>
      </c>
      <c r="E80" s="486">
        <v>4.5</v>
      </c>
      <c r="F80" s="487"/>
      <c r="G80" s="486">
        <v>6.75</v>
      </c>
      <c r="H80" s="487"/>
      <c r="I80" s="486">
        <v>6.75</v>
      </c>
      <c r="J80" s="487"/>
      <c r="K80" s="486">
        <v>6.75</v>
      </c>
      <c r="L80" s="487"/>
      <c r="M80" s="486">
        <v>4.75</v>
      </c>
      <c r="N80" s="487"/>
      <c r="O80" s="486">
        <v>6.75</v>
      </c>
      <c r="P80" s="487"/>
      <c r="Q80" s="486">
        <v>6.75</v>
      </c>
      <c r="R80" s="487"/>
      <c r="S80" s="486">
        <v>4.5</v>
      </c>
      <c r="T80" s="487"/>
      <c r="U80" s="486"/>
      <c r="V80" s="487"/>
      <c r="W80" s="486"/>
      <c r="X80" s="487"/>
      <c r="Y80" s="486"/>
      <c r="Z80" s="487"/>
      <c r="AA80" s="402"/>
    </row>
    <row r="81" spans="2:27" s="330" customFormat="1" ht="11.25" x14ac:dyDescent="0.2">
      <c r="B81" s="405" t="s">
        <v>707</v>
      </c>
      <c r="C81" s="372"/>
      <c r="D81" s="372"/>
      <c r="E81" s="402"/>
      <c r="F81" s="486">
        <v>1.28</v>
      </c>
      <c r="G81" s="487"/>
      <c r="H81" s="486">
        <v>1.18</v>
      </c>
      <c r="I81" s="487"/>
      <c r="J81" s="486">
        <v>1.1200000000000001</v>
      </c>
      <c r="K81" s="487"/>
      <c r="L81" s="486">
        <v>1.1000000000000001</v>
      </c>
      <c r="M81" s="487"/>
      <c r="N81" s="486">
        <v>1.1200000000000001</v>
      </c>
      <c r="O81" s="487"/>
      <c r="P81" s="486">
        <v>1.18</v>
      </c>
      <c r="Q81" s="487"/>
      <c r="R81" s="486">
        <v>1.28</v>
      </c>
      <c r="S81" s="487"/>
      <c r="T81" s="486"/>
      <c r="U81" s="487"/>
      <c r="V81" s="486"/>
      <c r="W81" s="487"/>
      <c r="X81" s="486"/>
      <c r="Y81" s="487"/>
      <c r="Z81" s="486"/>
      <c r="AA81" s="487"/>
    </row>
    <row r="82" spans="2:27" s="330" customFormat="1" ht="11.25" x14ac:dyDescent="0.2">
      <c r="B82" s="406" t="s">
        <v>412</v>
      </c>
      <c r="C82" s="372">
        <v>1.4</v>
      </c>
      <c r="D82" s="372">
        <v>0</v>
      </c>
      <c r="E82" s="486">
        <v>4.5</v>
      </c>
      <c r="F82" s="487"/>
      <c r="G82" s="486">
        <v>6.75</v>
      </c>
      <c r="H82" s="487"/>
      <c r="I82" s="486">
        <v>6.75</v>
      </c>
      <c r="J82" s="487"/>
      <c r="K82" s="486">
        <v>5.5</v>
      </c>
      <c r="L82" s="487"/>
      <c r="M82" s="486">
        <v>5.5</v>
      </c>
      <c r="N82" s="487"/>
      <c r="O82" s="486">
        <v>6.75</v>
      </c>
      <c r="P82" s="487"/>
      <c r="Q82" s="486">
        <v>6.75</v>
      </c>
      <c r="R82" s="487"/>
      <c r="S82" s="486">
        <v>4.5</v>
      </c>
      <c r="T82" s="487"/>
      <c r="U82" s="486"/>
      <c r="V82" s="487"/>
      <c r="W82" s="486"/>
      <c r="X82" s="487"/>
      <c r="Y82" s="486"/>
      <c r="Z82" s="487"/>
      <c r="AA82" s="402"/>
    </row>
    <row r="83" spans="2:27" s="330" customFormat="1" ht="11.25" x14ac:dyDescent="0.2">
      <c r="B83" s="405" t="s">
        <v>481</v>
      </c>
      <c r="C83" s="372"/>
      <c r="D83" s="372"/>
      <c r="E83" s="402"/>
      <c r="F83" s="486">
        <v>1.28</v>
      </c>
      <c r="G83" s="487"/>
      <c r="H83" s="486">
        <v>1.18</v>
      </c>
      <c r="I83" s="487"/>
      <c r="J83" s="486">
        <v>1.1200000000000001</v>
      </c>
      <c r="K83" s="487"/>
      <c r="L83" s="486">
        <v>1.1100000000000001</v>
      </c>
      <c r="M83" s="487"/>
      <c r="N83" s="486">
        <v>1.1200000000000001</v>
      </c>
      <c r="O83" s="487"/>
      <c r="P83" s="486">
        <v>1.18</v>
      </c>
      <c r="Q83" s="487"/>
      <c r="R83" s="486">
        <v>1.28</v>
      </c>
      <c r="S83" s="487"/>
      <c r="T83" s="486"/>
      <c r="U83" s="487"/>
      <c r="V83" s="486"/>
      <c r="W83" s="487"/>
      <c r="X83" s="486"/>
      <c r="Y83" s="487"/>
      <c r="Z83" s="486"/>
      <c r="AA83" s="487"/>
    </row>
    <row r="84" spans="2:27" s="330" customFormat="1" ht="11.25" x14ac:dyDescent="0.2">
      <c r="B84" s="406" t="s">
        <v>708</v>
      </c>
      <c r="C84" s="372">
        <v>1.4</v>
      </c>
      <c r="D84" s="372">
        <v>0</v>
      </c>
      <c r="E84" s="486">
        <v>4.5</v>
      </c>
      <c r="F84" s="487"/>
      <c r="G84" s="486">
        <v>6.75</v>
      </c>
      <c r="H84" s="487"/>
      <c r="I84" s="486">
        <v>6.75</v>
      </c>
      <c r="J84" s="487"/>
      <c r="K84" s="486">
        <v>5.25</v>
      </c>
      <c r="L84" s="487"/>
      <c r="M84" s="486">
        <v>5.25</v>
      </c>
      <c r="N84" s="487"/>
      <c r="O84" s="486">
        <v>6.75</v>
      </c>
      <c r="P84" s="487"/>
      <c r="Q84" s="486">
        <v>6.75</v>
      </c>
      <c r="R84" s="487"/>
      <c r="S84" s="486">
        <v>4.5</v>
      </c>
      <c r="T84" s="487"/>
      <c r="U84" s="486"/>
      <c r="V84" s="487"/>
      <c r="W84" s="486"/>
      <c r="X84" s="487"/>
      <c r="Y84" s="486"/>
      <c r="Z84" s="487"/>
      <c r="AA84" s="402"/>
    </row>
    <row r="85" spans="2:27" s="330" customFormat="1" ht="11.25" x14ac:dyDescent="0.2">
      <c r="B85" s="405" t="s">
        <v>709</v>
      </c>
      <c r="C85" s="372"/>
      <c r="D85" s="372"/>
      <c r="E85" s="402"/>
      <c r="F85" s="486">
        <v>1.28</v>
      </c>
      <c r="G85" s="487"/>
      <c r="H85" s="486">
        <v>1.18</v>
      </c>
      <c r="I85" s="487"/>
      <c r="J85" s="486">
        <v>1.1299999999999999</v>
      </c>
      <c r="K85" s="487"/>
      <c r="L85" s="486">
        <v>1.1200000000000001</v>
      </c>
      <c r="M85" s="487"/>
      <c r="N85" s="486">
        <v>1.1299999999999999</v>
      </c>
      <c r="O85" s="487"/>
      <c r="P85" s="486">
        <v>1.18</v>
      </c>
      <c r="Q85" s="487"/>
      <c r="R85" s="486">
        <v>1.28</v>
      </c>
      <c r="S85" s="487"/>
      <c r="T85" s="486"/>
      <c r="U85" s="487"/>
      <c r="V85" s="486"/>
      <c r="W85" s="487"/>
      <c r="X85" s="486"/>
      <c r="Y85" s="487"/>
      <c r="Z85" s="486"/>
      <c r="AA85" s="487"/>
    </row>
    <row r="86" spans="2:27" s="330" customFormat="1" ht="11.25" x14ac:dyDescent="0.2">
      <c r="B86" s="406" t="s">
        <v>414</v>
      </c>
      <c r="C86" s="372">
        <v>1.4</v>
      </c>
      <c r="D86" s="372">
        <v>0</v>
      </c>
      <c r="E86" s="486">
        <v>4.5</v>
      </c>
      <c r="F86" s="487"/>
      <c r="G86" s="486">
        <v>6.75</v>
      </c>
      <c r="H86" s="487"/>
      <c r="I86" s="486">
        <v>6.75</v>
      </c>
      <c r="J86" s="487"/>
      <c r="K86" s="486">
        <v>5</v>
      </c>
      <c r="L86" s="487"/>
      <c r="M86" s="486">
        <v>5</v>
      </c>
      <c r="N86" s="487"/>
      <c r="O86" s="486">
        <v>6.75</v>
      </c>
      <c r="P86" s="487"/>
      <c r="Q86" s="486">
        <v>6.75</v>
      </c>
      <c r="R86" s="487"/>
      <c r="S86" s="486">
        <v>4.5</v>
      </c>
      <c r="T86" s="487"/>
      <c r="U86" s="486"/>
      <c r="V86" s="487"/>
      <c r="W86" s="486"/>
      <c r="X86" s="487"/>
      <c r="Y86" s="486"/>
      <c r="Z86" s="487"/>
      <c r="AA86" s="402"/>
    </row>
    <row r="87" spans="2:27" s="330" customFormat="1" ht="11.25" x14ac:dyDescent="0.2">
      <c r="B87" s="405" t="s">
        <v>483</v>
      </c>
      <c r="C87" s="372"/>
      <c r="D87" s="372"/>
      <c r="E87" s="402"/>
      <c r="F87" s="486">
        <v>1.28</v>
      </c>
      <c r="G87" s="487"/>
      <c r="H87" s="486">
        <v>1.19</v>
      </c>
      <c r="I87" s="487"/>
      <c r="J87" s="486">
        <v>1.1299999999999999</v>
      </c>
      <c r="K87" s="487"/>
      <c r="L87" s="486">
        <v>1.1200000000000001</v>
      </c>
      <c r="M87" s="487"/>
      <c r="N87" s="486">
        <v>1.1299999999999999</v>
      </c>
      <c r="O87" s="487"/>
      <c r="P87" s="486">
        <v>1.19</v>
      </c>
      <c r="Q87" s="487"/>
      <c r="R87" s="486">
        <v>1.28</v>
      </c>
      <c r="S87" s="487"/>
      <c r="T87" s="486"/>
      <c r="U87" s="487"/>
      <c r="V87" s="486"/>
      <c r="W87" s="487"/>
      <c r="X87" s="486"/>
      <c r="Y87" s="487"/>
      <c r="Z87" s="486"/>
      <c r="AA87" s="487"/>
    </row>
    <row r="88" spans="2:27" s="330" customFormat="1" ht="11.25" x14ac:dyDescent="0.2">
      <c r="B88" s="406" t="s">
        <v>710</v>
      </c>
      <c r="C88" s="372">
        <v>1.4</v>
      </c>
      <c r="D88" s="372">
        <v>0</v>
      </c>
      <c r="E88" s="486">
        <v>4.5</v>
      </c>
      <c r="F88" s="487"/>
      <c r="G88" s="486">
        <v>6.75</v>
      </c>
      <c r="H88" s="487"/>
      <c r="I88" s="486">
        <v>6.75</v>
      </c>
      <c r="J88" s="487"/>
      <c r="K88" s="486">
        <v>4.75</v>
      </c>
      <c r="L88" s="487"/>
      <c r="M88" s="486">
        <v>4.75</v>
      </c>
      <c r="N88" s="487"/>
      <c r="O88" s="486">
        <v>6.75</v>
      </c>
      <c r="P88" s="487"/>
      <c r="Q88" s="486">
        <v>6.75</v>
      </c>
      <c r="R88" s="487"/>
      <c r="S88" s="486">
        <v>4.5</v>
      </c>
      <c r="T88" s="487"/>
      <c r="U88" s="486"/>
      <c r="V88" s="487"/>
      <c r="W88" s="486"/>
      <c r="X88" s="487"/>
      <c r="Y88" s="486"/>
      <c r="Z88" s="487"/>
      <c r="AA88" s="402"/>
    </row>
    <row r="89" spans="2:27" s="330" customFormat="1" ht="11.25" x14ac:dyDescent="0.2">
      <c r="B89" s="405" t="s">
        <v>711</v>
      </c>
      <c r="C89" s="372"/>
      <c r="D89" s="372"/>
      <c r="E89" s="402"/>
      <c r="F89" s="486">
        <v>1.28</v>
      </c>
      <c r="G89" s="487"/>
      <c r="H89" s="486">
        <v>1.19</v>
      </c>
      <c r="I89" s="487"/>
      <c r="J89" s="486">
        <v>1.1399999999999999</v>
      </c>
      <c r="K89" s="487"/>
      <c r="L89" s="486">
        <v>1.1299999999999999</v>
      </c>
      <c r="M89" s="487"/>
      <c r="N89" s="486">
        <v>1.1399999999999999</v>
      </c>
      <c r="O89" s="487"/>
      <c r="P89" s="486">
        <v>1.19</v>
      </c>
      <c r="Q89" s="487"/>
      <c r="R89" s="486">
        <v>1.28</v>
      </c>
      <c r="S89" s="487"/>
      <c r="T89" s="486"/>
      <c r="U89" s="487"/>
      <c r="V89" s="486"/>
      <c r="W89" s="487"/>
      <c r="X89" s="486"/>
      <c r="Y89" s="487"/>
      <c r="Z89" s="486"/>
      <c r="AA89" s="487"/>
    </row>
    <row r="90" spans="2:27" s="330" customFormat="1" ht="11.25" x14ac:dyDescent="0.2">
      <c r="B90" s="406" t="s">
        <v>712</v>
      </c>
      <c r="C90" s="372">
        <v>1.4</v>
      </c>
      <c r="D90" s="372">
        <v>0</v>
      </c>
      <c r="E90" s="486">
        <v>4.5</v>
      </c>
      <c r="F90" s="487"/>
      <c r="G90" s="486">
        <v>6.75</v>
      </c>
      <c r="H90" s="487"/>
      <c r="I90" s="486">
        <v>6.75</v>
      </c>
      <c r="J90" s="487"/>
      <c r="K90" s="486">
        <v>4.25</v>
      </c>
      <c r="L90" s="487"/>
      <c r="M90" s="486">
        <v>4.25</v>
      </c>
      <c r="N90" s="487"/>
      <c r="O90" s="486">
        <v>6.75</v>
      </c>
      <c r="P90" s="487"/>
      <c r="Q90" s="486">
        <v>6.75</v>
      </c>
      <c r="R90" s="487"/>
      <c r="S90" s="486">
        <v>4.5</v>
      </c>
      <c r="T90" s="487"/>
      <c r="U90" s="486"/>
      <c r="V90" s="487"/>
      <c r="W90" s="486"/>
      <c r="X90" s="487"/>
      <c r="Y90" s="486"/>
      <c r="Z90" s="487"/>
      <c r="AA90" s="402"/>
    </row>
    <row r="91" spans="2:27" s="330" customFormat="1" ht="11.25" x14ac:dyDescent="0.2">
      <c r="B91" s="405" t="s">
        <v>713</v>
      </c>
      <c r="C91" s="372"/>
      <c r="D91" s="372"/>
      <c r="E91" s="402"/>
      <c r="F91" s="486">
        <v>1.28</v>
      </c>
      <c r="G91" s="487"/>
      <c r="H91" s="486">
        <v>1.2</v>
      </c>
      <c r="I91" s="487"/>
      <c r="J91" s="486">
        <v>1.1499999999999999</v>
      </c>
      <c r="K91" s="487"/>
      <c r="L91" s="486">
        <v>1.1399999999999999</v>
      </c>
      <c r="M91" s="487"/>
      <c r="N91" s="486">
        <v>1.1499999999999999</v>
      </c>
      <c r="O91" s="487"/>
      <c r="P91" s="486">
        <v>1.2</v>
      </c>
      <c r="Q91" s="487"/>
      <c r="R91" s="486">
        <v>1.28</v>
      </c>
      <c r="S91" s="487"/>
      <c r="T91" s="486"/>
      <c r="U91" s="487"/>
      <c r="V91" s="486"/>
      <c r="W91" s="487"/>
      <c r="X91" s="486"/>
      <c r="Y91" s="487"/>
      <c r="Z91" s="486"/>
      <c r="AA91" s="487"/>
    </row>
    <row r="92" spans="2:27" s="330" customFormat="1" ht="11.25" x14ac:dyDescent="0.2">
      <c r="B92" s="406" t="s">
        <v>417</v>
      </c>
      <c r="C92" s="372">
        <v>1.4</v>
      </c>
      <c r="D92" s="372">
        <v>0</v>
      </c>
      <c r="E92" s="486">
        <v>4.5</v>
      </c>
      <c r="F92" s="487"/>
      <c r="G92" s="486">
        <v>6.75</v>
      </c>
      <c r="H92" s="487"/>
      <c r="I92" s="486">
        <v>6.75</v>
      </c>
      <c r="J92" s="487"/>
      <c r="K92" s="486">
        <v>4</v>
      </c>
      <c r="L92" s="487"/>
      <c r="M92" s="486">
        <v>4</v>
      </c>
      <c r="N92" s="487"/>
      <c r="O92" s="486">
        <v>6.75</v>
      </c>
      <c r="P92" s="487"/>
      <c r="Q92" s="486">
        <v>6.75</v>
      </c>
      <c r="R92" s="487"/>
      <c r="S92" s="486">
        <v>4.5</v>
      </c>
      <c r="T92" s="487"/>
      <c r="U92" s="486"/>
      <c r="V92" s="487"/>
      <c r="W92" s="486"/>
      <c r="X92" s="487"/>
      <c r="Y92" s="486"/>
      <c r="Z92" s="487"/>
      <c r="AA92" s="402"/>
    </row>
    <row r="93" spans="2:27" s="330" customFormat="1" ht="11.25" x14ac:dyDescent="0.2">
      <c r="B93" s="405" t="s">
        <v>486</v>
      </c>
      <c r="C93" s="372"/>
      <c r="D93" s="372"/>
      <c r="E93" s="402"/>
      <c r="F93" s="486">
        <v>1.28</v>
      </c>
      <c r="G93" s="487"/>
      <c r="H93" s="486">
        <v>1.2</v>
      </c>
      <c r="I93" s="487"/>
      <c r="J93" s="486">
        <v>1.1599999999999999</v>
      </c>
      <c r="K93" s="487"/>
      <c r="L93" s="486">
        <v>1.1499999999999999</v>
      </c>
      <c r="M93" s="487"/>
      <c r="N93" s="486">
        <v>1.1599999999999999</v>
      </c>
      <c r="O93" s="487"/>
      <c r="P93" s="486">
        <v>1.2</v>
      </c>
      <c r="Q93" s="487"/>
      <c r="R93" s="486">
        <v>1.28</v>
      </c>
      <c r="S93" s="487"/>
      <c r="T93" s="486"/>
      <c r="U93" s="487"/>
      <c r="V93" s="486"/>
      <c r="W93" s="487"/>
      <c r="X93" s="486"/>
      <c r="Y93" s="487"/>
      <c r="Z93" s="486"/>
      <c r="AA93" s="487"/>
    </row>
    <row r="94" spans="2:27" s="330" customFormat="1" ht="11.25" x14ac:dyDescent="0.2">
      <c r="B94" s="406" t="s">
        <v>714</v>
      </c>
      <c r="C94" s="372">
        <v>1.4</v>
      </c>
      <c r="D94" s="372">
        <v>0</v>
      </c>
      <c r="E94" s="486">
        <v>4.5</v>
      </c>
      <c r="F94" s="487"/>
      <c r="G94" s="486">
        <v>6.75</v>
      </c>
      <c r="H94" s="487"/>
      <c r="I94" s="486">
        <v>6.75</v>
      </c>
      <c r="J94" s="487"/>
      <c r="K94" s="486">
        <v>3.75</v>
      </c>
      <c r="L94" s="487"/>
      <c r="M94" s="486">
        <v>3.75</v>
      </c>
      <c r="N94" s="487"/>
      <c r="O94" s="486">
        <v>6.75</v>
      </c>
      <c r="P94" s="487"/>
      <c r="Q94" s="486">
        <v>6.75</v>
      </c>
      <c r="R94" s="487"/>
      <c r="S94" s="486">
        <v>4.5</v>
      </c>
      <c r="T94" s="487"/>
      <c r="U94" s="486"/>
      <c r="V94" s="487"/>
      <c r="W94" s="486"/>
      <c r="X94" s="487"/>
      <c r="Y94" s="486"/>
      <c r="Z94" s="487"/>
      <c r="AA94" s="402"/>
    </row>
    <row r="95" spans="2:27" s="330" customFormat="1" ht="11.25" x14ac:dyDescent="0.2">
      <c r="B95" s="405" t="s">
        <v>715</v>
      </c>
      <c r="C95" s="372"/>
      <c r="D95" s="372"/>
      <c r="E95" s="402"/>
      <c r="F95" s="486">
        <v>1.29</v>
      </c>
      <c r="G95" s="487"/>
      <c r="H95" s="486">
        <v>1.2</v>
      </c>
      <c r="I95" s="487"/>
      <c r="J95" s="486">
        <v>1.1599999999999999</v>
      </c>
      <c r="K95" s="487"/>
      <c r="L95" s="486">
        <v>1.1499999999999999</v>
      </c>
      <c r="M95" s="487"/>
      <c r="N95" s="486">
        <v>1.1599999999999999</v>
      </c>
      <c r="O95" s="487"/>
      <c r="P95" s="486">
        <v>1.2</v>
      </c>
      <c r="Q95" s="487"/>
      <c r="R95" s="486">
        <v>1.29</v>
      </c>
      <c r="S95" s="487"/>
      <c r="T95" s="486"/>
      <c r="U95" s="487"/>
      <c r="V95" s="486"/>
      <c r="W95" s="487"/>
      <c r="X95" s="486"/>
      <c r="Y95" s="487"/>
      <c r="Z95" s="486"/>
      <c r="AA95" s="487"/>
    </row>
    <row r="96" spans="2:27" s="330" customFormat="1" ht="11.25" x14ac:dyDescent="0.2">
      <c r="B96" s="406" t="s">
        <v>419</v>
      </c>
      <c r="C96" s="372">
        <v>1.4</v>
      </c>
      <c r="D96" s="372">
        <v>0</v>
      </c>
      <c r="E96" s="486">
        <v>4.5</v>
      </c>
      <c r="F96" s="487"/>
      <c r="G96" s="486">
        <v>6.75</v>
      </c>
      <c r="H96" s="487"/>
      <c r="I96" s="486">
        <v>6.75</v>
      </c>
      <c r="J96" s="487"/>
      <c r="K96" s="486">
        <v>3.5</v>
      </c>
      <c r="L96" s="487"/>
      <c r="M96" s="486">
        <v>3.5</v>
      </c>
      <c r="N96" s="487"/>
      <c r="O96" s="486">
        <v>6.75</v>
      </c>
      <c r="P96" s="487"/>
      <c r="Q96" s="486">
        <v>6.75</v>
      </c>
      <c r="R96" s="487"/>
      <c r="S96" s="486">
        <v>4.5</v>
      </c>
      <c r="T96" s="487"/>
      <c r="U96" s="486"/>
      <c r="V96" s="487"/>
      <c r="W96" s="486"/>
      <c r="X96" s="487"/>
      <c r="Y96" s="486"/>
      <c r="Z96" s="487"/>
      <c r="AA96" s="402"/>
    </row>
    <row r="97" spans="2:28" s="330" customFormat="1" ht="11.25" x14ac:dyDescent="0.2">
      <c r="B97" s="405" t="s">
        <v>488</v>
      </c>
      <c r="C97" s="372"/>
      <c r="D97" s="372"/>
      <c r="E97" s="402"/>
      <c r="F97" s="486">
        <v>1.29</v>
      </c>
      <c r="G97" s="487"/>
      <c r="H97" s="486">
        <v>1.21</v>
      </c>
      <c r="I97" s="487"/>
      <c r="J97" s="486">
        <v>1.17</v>
      </c>
      <c r="K97" s="487"/>
      <c r="L97" s="486">
        <v>1.1599999999999999</v>
      </c>
      <c r="M97" s="487"/>
      <c r="N97" s="486">
        <v>1.17</v>
      </c>
      <c r="O97" s="487"/>
      <c r="P97" s="486">
        <v>1.21</v>
      </c>
      <c r="Q97" s="487"/>
      <c r="R97" s="486">
        <v>1.29</v>
      </c>
      <c r="S97" s="487"/>
      <c r="T97" s="486"/>
      <c r="U97" s="487"/>
      <c r="V97" s="486"/>
      <c r="W97" s="487"/>
      <c r="X97" s="486"/>
      <c r="Y97" s="487"/>
      <c r="Z97" s="486"/>
      <c r="AA97" s="487"/>
    </row>
    <row r="98" spans="2:28" s="330" customFormat="1" ht="11.25" x14ac:dyDescent="0.2">
      <c r="B98" s="406" t="s">
        <v>716</v>
      </c>
      <c r="C98" s="372">
        <v>1.4</v>
      </c>
      <c r="D98" s="372">
        <v>0</v>
      </c>
      <c r="E98" s="486">
        <v>4.5</v>
      </c>
      <c r="F98" s="487"/>
      <c r="G98" s="486">
        <v>6.75</v>
      </c>
      <c r="H98" s="487"/>
      <c r="I98" s="486">
        <v>6.75</v>
      </c>
      <c r="J98" s="487"/>
      <c r="K98" s="486">
        <v>6.5</v>
      </c>
      <c r="L98" s="487"/>
      <c r="M98" s="486">
        <v>6.75</v>
      </c>
      <c r="N98" s="487"/>
      <c r="O98" s="486">
        <v>6.75</v>
      </c>
      <c r="P98" s="487"/>
      <c r="Q98" s="486">
        <v>4.5</v>
      </c>
      <c r="R98" s="487"/>
      <c r="S98" s="486"/>
      <c r="T98" s="487"/>
      <c r="U98" s="486"/>
      <c r="V98" s="487"/>
      <c r="W98" s="486"/>
      <c r="X98" s="487"/>
      <c r="Y98" s="486"/>
      <c r="Z98" s="487"/>
      <c r="AA98" s="402"/>
    </row>
    <row r="99" spans="2:28" s="330" customFormat="1" ht="11.25" x14ac:dyDescent="0.2">
      <c r="B99" s="405" t="s">
        <v>717</v>
      </c>
      <c r="C99" s="372"/>
      <c r="D99" s="372"/>
      <c r="E99" s="402"/>
      <c r="F99" s="486">
        <v>1.29</v>
      </c>
      <c r="G99" s="487"/>
      <c r="H99" s="486">
        <v>1.21</v>
      </c>
      <c r="I99" s="487"/>
      <c r="J99" s="486">
        <v>1.17</v>
      </c>
      <c r="K99" s="487"/>
      <c r="L99" s="486">
        <v>1.17</v>
      </c>
      <c r="M99" s="487"/>
      <c r="N99" s="486">
        <v>1.21</v>
      </c>
      <c r="O99" s="487"/>
      <c r="P99" s="486">
        <v>1.29</v>
      </c>
      <c r="Q99" s="487"/>
      <c r="R99" s="486"/>
      <c r="S99" s="487"/>
      <c r="T99" s="486"/>
      <c r="U99" s="487"/>
      <c r="V99" s="486"/>
      <c r="W99" s="487"/>
      <c r="X99" s="486"/>
      <c r="Y99" s="487"/>
      <c r="Z99" s="486"/>
      <c r="AA99" s="487"/>
    </row>
    <row r="100" spans="2:28" s="330" customFormat="1" ht="11.25" x14ac:dyDescent="0.2">
      <c r="B100" s="406" t="s">
        <v>421</v>
      </c>
      <c r="C100" s="372">
        <v>1.4</v>
      </c>
      <c r="D100" s="372">
        <v>0</v>
      </c>
      <c r="E100" s="486">
        <v>4.5</v>
      </c>
      <c r="F100" s="487"/>
      <c r="G100" s="486">
        <v>6.75</v>
      </c>
      <c r="H100" s="487"/>
      <c r="I100" s="486">
        <v>6.75</v>
      </c>
      <c r="J100" s="487"/>
      <c r="K100" s="486">
        <v>6</v>
      </c>
      <c r="L100" s="487"/>
      <c r="M100" s="486">
        <v>6.75</v>
      </c>
      <c r="N100" s="487"/>
      <c r="O100" s="486">
        <v>6.75</v>
      </c>
      <c r="P100" s="487"/>
      <c r="Q100" s="486">
        <v>4.5</v>
      </c>
      <c r="R100" s="487"/>
      <c r="S100" s="486"/>
      <c r="T100" s="487"/>
      <c r="U100" s="486"/>
      <c r="V100" s="487"/>
      <c r="W100" s="486"/>
      <c r="X100" s="487"/>
      <c r="Y100" s="486"/>
      <c r="Z100" s="487"/>
      <c r="AA100" s="402"/>
    </row>
    <row r="101" spans="2:28" s="330" customFormat="1" ht="11.25" x14ac:dyDescent="0.2">
      <c r="B101" s="405" t="s">
        <v>490</v>
      </c>
      <c r="C101" s="372"/>
      <c r="D101" s="372"/>
      <c r="E101" s="402"/>
      <c r="F101" s="486">
        <v>1.29</v>
      </c>
      <c r="G101" s="487"/>
      <c r="H101" s="486">
        <v>1.21</v>
      </c>
      <c r="I101" s="487"/>
      <c r="J101" s="486">
        <v>1.18</v>
      </c>
      <c r="K101" s="487"/>
      <c r="L101" s="486">
        <v>1.18</v>
      </c>
      <c r="M101" s="487"/>
      <c r="N101" s="486">
        <v>1.21</v>
      </c>
      <c r="O101" s="487"/>
      <c r="P101" s="486">
        <v>1.29</v>
      </c>
      <c r="Q101" s="487"/>
      <c r="R101" s="486"/>
      <c r="S101" s="487"/>
      <c r="T101" s="486"/>
      <c r="U101" s="487"/>
      <c r="V101" s="486"/>
      <c r="W101" s="487"/>
      <c r="X101" s="486"/>
      <c r="Y101" s="487"/>
      <c r="Z101" s="486"/>
      <c r="AA101" s="487"/>
    </row>
    <row r="102" spans="2:28" s="330" customFormat="1" ht="11.25" x14ac:dyDescent="0.2">
      <c r="B102" s="406" t="s">
        <v>718</v>
      </c>
      <c r="C102" s="372">
        <v>1.4</v>
      </c>
      <c r="D102" s="372">
        <v>0</v>
      </c>
      <c r="E102" s="486">
        <v>4.5</v>
      </c>
      <c r="F102" s="487"/>
      <c r="G102" s="486">
        <v>6.75</v>
      </c>
      <c r="H102" s="487"/>
      <c r="I102" s="486">
        <v>6.75</v>
      </c>
      <c r="J102" s="487"/>
      <c r="K102" s="486">
        <v>5.5</v>
      </c>
      <c r="L102" s="487"/>
      <c r="M102" s="486">
        <v>6.75</v>
      </c>
      <c r="N102" s="487"/>
      <c r="O102" s="486">
        <v>6.75</v>
      </c>
      <c r="P102" s="487"/>
      <c r="Q102" s="486">
        <v>4.5</v>
      </c>
      <c r="R102" s="487"/>
      <c r="S102" s="486"/>
      <c r="T102" s="487"/>
      <c r="U102" s="486"/>
      <c r="V102" s="487"/>
      <c r="W102" s="486"/>
      <c r="X102" s="487"/>
      <c r="Y102" s="486"/>
      <c r="Z102" s="487"/>
      <c r="AA102" s="402"/>
    </row>
    <row r="103" spans="2:28" s="330" customFormat="1" ht="11.25" x14ac:dyDescent="0.2">
      <c r="B103" s="405" t="s">
        <v>719</v>
      </c>
      <c r="C103" s="372"/>
      <c r="D103" s="372"/>
      <c r="E103" s="402"/>
      <c r="F103" s="486">
        <v>1.29</v>
      </c>
      <c r="G103" s="487"/>
      <c r="H103" s="486">
        <v>1.22</v>
      </c>
      <c r="I103" s="487"/>
      <c r="J103" s="486">
        <v>1.18</v>
      </c>
      <c r="K103" s="487"/>
      <c r="L103" s="486">
        <v>1.18</v>
      </c>
      <c r="M103" s="487"/>
      <c r="N103" s="486">
        <v>1.22</v>
      </c>
      <c r="O103" s="487"/>
      <c r="P103" s="486">
        <v>1.29</v>
      </c>
      <c r="Q103" s="487"/>
      <c r="R103" s="486"/>
      <c r="S103" s="487"/>
      <c r="T103" s="486"/>
      <c r="U103" s="487"/>
      <c r="V103" s="486"/>
      <c r="W103" s="487"/>
      <c r="X103" s="486"/>
      <c r="Y103" s="487"/>
      <c r="Z103" s="486"/>
      <c r="AA103" s="487"/>
    </row>
    <row r="104" spans="2:28" x14ac:dyDescent="0.2">
      <c r="B104" s="406" t="s">
        <v>423</v>
      </c>
      <c r="C104" s="372">
        <v>1.4</v>
      </c>
      <c r="D104" s="372">
        <v>0</v>
      </c>
      <c r="E104" s="486">
        <v>4.5</v>
      </c>
      <c r="F104" s="487"/>
      <c r="G104" s="486">
        <v>6.75</v>
      </c>
      <c r="H104" s="487"/>
      <c r="I104" s="486">
        <v>6.75</v>
      </c>
      <c r="J104" s="487"/>
      <c r="K104" s="486">
        <v>5</v>
      </c>
      <c r="L104" s="487"/>
      <c r="M104" s="486">
        <v>6.75</v>
      </c>
      <c r="N104" s="487"/>
      <c r="O104" s="486">
        <v>6.75</v>
      </c>
      <c r="P104" s="487"/>
      <c r="Q104" s="486">
        <v>4.5</v>
      </c>
      <c r="R104" s="487"/>
      <c r="S104" s="486"/>
      <c r="T104" s="487"/>
      <c r="U104" s="486"/>
      <c r="V104" s="487"/>
      <c r="W104" s="486"/>
      <c r="X104" s="487"/>
      <c r="Y104" s="486"/>
      <c r="Z104" s="487"/>
      <c r="AA104" s="402"/>
      <c r="AB104" s="330"/>
    </row>
    <row r="105" spans="2:28" x14ac:dyDescent="0.2">
      <c r="B105" s="405" t="s">
        <v>492</v>
      </c>
      <c r="C105" s="372"/>
      <c r="D105" s="372"/>
      <c r="E105" s="402"/>
      <c r="F105" s="486">
        <v>1.29</v>
      </c>
      <c r="G105" s="487"/>
      <c r="H105" s="486">
        <v>1.22</v>
      </c>
      <c r="I105" s="487"/>
      <c r="J105" s="486">
        <v>1.19</v>
      </c>
      <c r="K105" s="487"/>
      <c r="L105" s="486">
        <v>1.19</v>
      </c>
      <c r="M105" s="487"/>
      <c r="N105" s="486">
        <v>1.22</v>
      </c>
      <c r="O105" s="487"/>
      <c r="P105" s="486">
        <v>1.29</v>
      </c>
      <c r="Q105" s="487"/>
      <c r="R105" s="486"/>
      <c r="S105" s="487"/>
      <c r="T105" s="486"/>
      <c r="U105" s="487"/>
      <c r="V105" s="486"/>
      <c r="W105" s="487"/>
      <c r="X105" s="486"/>
      <c r="Y105" s="487"/>
      <c r="Z105" s="486"/>
      <c r="AA105" s="487"/>
      <c r="AB105" s="330"/>
    </row>
    <row r="106" spans="2:28" x14ac:dyDescent="0.2">
      <c r="B106" s="406" t="s">
        <v>424</v>
      </c>
      <c r="C106" s="372">
        <v>1.4</v>
      </c>
      <c r="D106" s="372">
        <v>0</v>
      </c>
      <c r="E106" s="486">
        <v>4.5</v>
      </c>
      <c r="F106" s="487"/>
      <c r="G106" s="486">
        <v>6.75</v>
      </c>
      <c r="H106" s="487"/>
      <c r="I106" s="486">
        <v>5.375</v>
      </c>
      <c r="J106" s="487"/>
      <c r="K106" s="486">
        <v>5.375</v>
      </c>
      <c r="L106" s="487"/>
      <c r="M106" s="486">
        <v>6.75</v>
      </c>
      <c r="N106" s="487"/>
      <c r="O106" s="486">
        <v>6.75</v>
      </c>
      <c r="P106" s="487"/>
      <c r="Q106" s="486">
        <v>4.5</v>
      </c>
      <c r="R106" s="487"/>
      <c r="S106" s="486"/>
      <c r="T106" s="487"/>
      <c r="U106" s="486"/>
      <c r="V106" s="487"/>
      <c r="W106" s="486"/>
      <c r="X106" s="487"/>
      <c r="Y106" s="486"/>
      <c r="Z106" s="487"/>
      <c r="AA106" s="402"/>
      <c r="AB106" s="330"/>
    </row>
    <row r="107" spans="2:28" x14ac:dyDescent="0.2">
      <c r="B107" s="405" t="s">
        <v>493</v>
      </c>
      <c r="C107" s="372"/>
      <c r="D107" s="372"/>
      <c r="E107" s="402"/>
      <c r="F107" s="486">
        <v>1.3</v>
      </c>
      <c r="G107" s="487"/>
      <c r="H107" s="486">
        <v>1.23</v>
      </c>
      <c r="I107" s="487"/>
      <c r="J107" s="486">
        <v>1.2</v>
      </c>
      <c r="K107" s="487"/>
      <c r="L107" s="486">
        <v>1.2</v>
      </c>
      <c r="M107" s="487"/>
      <c r="N107" s="486">
        <v>1.23</v>
      </c>
      <c r="O107" s="487"/>
      <c r="P107" s="486">
        <v>1.3</v>
      </c>
      <c r="Q107" s="487"/>
      <c r="R107" s="486"/>
      <c r="S107" s="487"/>
      <c r="T107" s="486"/>
      <c r="U107" s="487"/>
      <c r="V107" s="486"/>
      <c r="W107" s="487"/>
      <c r="X107" s="486"/>
      <c r="Y107" s="487"/>
      <c r="Z107" s="486"/>
      <c r="AA107" s="487"/>
      <c r="AB107" s="330"/>
    </row>
    <row r="108" spans="2:28" x14ac:dyDescent="0.2">
      <c r="B108" s="406" t="s">
        <v>720</v>
      </c>
      <c r="C108" s="372">
        <v>1.4</v>
      </c>
      <c r="D108" s="372">
        <v>0</v>
      </c>
      <c r="E108" s="486">
        <v>4.5</v>
      </c>
      <c r="F108" s="487"/>
      <c r="G108" s="486">
        <v>6.75</v>
      </c>
      <c r="H108" s="487"/>
      <c r="I108" s="486">
        <v>5.125</v>
      </c>
      <c r="J108" s="487"/>
      <c r="K108" s="486">
        <v>5.125</v>
      </c>
      <c r="L108" s="487"/>
      <c r="M108" s="486">
        <v>6.75</v>
      </c>
      <c r="N108" s="487"/>
      <c r="O108" s="486">
        <v>6.75</v>
      </c>
      <c r="P108" s="487"/>
      <c r="Q108" s="486">
        <v>4.5</v>
      </c>
      <c r="R108" s="487"/>
      <c r="S108" s="486"/>
      <c r="T108" s="487"/>
      <c r="U108" s="486"/>
      <c r="V108" s="487"/>
      <c r="W108" s="486"/>
      <c r="X108" s="487"/>
      <c r="Y108" s="486"/>
      <c r="Z108" s="487"/>
      <c r="AA108" s="402"/>
      <c r="AB108" s="330"/>
    </row>
    <row r="109" spans="2:28" x14ac:dyDescent="0.2">
      <c r="B109" s="405" t="s">
        <v>721</v>
      </c>
      <c r="C109" s="372"/>
      <c r="D109" s="372"/>
      <c r="E109" s="402"/>
      <c r="F109" s="486">
        <v>1.3</v>
      </c>
      <c r="G109" s="487"/>
      <c r="H109" s="486">
        <v>1.23</v>
      </c>
      <c r="I109" s="487"/>
      <c r="J109" s="486">
        <v>1.21</v>
      </c>
      <c r="K109" s="487"/>
      <c r="L109" s="486">
        <v>1.2</v>
      </c>
      <c r="M109" s="487"/>
      <c r="N109" s="486">
        <v>1.23</v>
      </c>
      <c r="O109" s="487"/>
      <c r="P109" s="486">
        <v>1.3</v>
      </c>
      <c r="Q109" s="487"/>
      <c r="R109" s="486"/>
      <c r="S109" s="487"/>
      <c r="T109" s="486"/>
      <c r="U109" s="487"/>
      <c r="V109" s="486"/>
      <c r="W109" s="487"/>
      <c r="X109" s="486"/>
      <c r="Y109" s="487"/>
      <c r="Z109" s="486"/>
      <c r="AA109" s="487"/>
      <c r="AB109" s="330"/>
    </row>
    <row r="110" spans="2:28" x14ac:dyDescent="0.2">
      <c r="B110" s="406" t="s">
        <v>426</v>
      </c>
      <c r="C110" s="372">
        <v>1.4</v>
      </c>
      <c r="D110" s="372">
        <v>0</v>
      </c>
      <c r="E110" s="486">
        <v>4.5</v>
      </c>
      <c r="F110" s="487"/>
      <c r="G110" s="486">
        <v>6.75</v>
      </c>
      <c r="H110" s="487"/>
      <c r="I110" s="486">
        <v>4.875</v>
      </c>
      <c r="J110" s="487"/>
      <c r="K110" s="486">
        <v>4.875</v>
      </c>
      <c r="L110" s="487"/>
      <c r="M110" s="486">
        <v>6.75</v>
      </c>
      <c r="N110" s="487"/>
      <c r="O110" s="486">
        <v>6.75</v>
      </c>
      <c r="P110" s="487"/>
      <c r="Q110" s="486">
        <v>4.5</v>
      </c>
      <c r="R110" s="487"/>
      <c r="S110" s="486"/>
      <c r="T110" s="487"/>
      <c r="U110" s="486"/>
      <c r="V110" s="487"/>
      <c r="W110" s="486"/>
      <c r="X110" s="487"/>
      <c r="Y110" s="486"/>
      <c r="Z110" s="487"/>
      <c r="AA110" s="402"/>
      <c r="AB110" s="330"/>
    </row>
    <row r="111" spans="2:28" x14ac:dyDescent="0.2">
      <c r="B111" s="405" t="s">
        <v>495</v>
      </c>
      <c r="C111" s="372"/>
      <c r="D111" s="372"/>
      <c r="E111" s="402"/>
      <c r="F111" s="486">
        <v>1.3</v>
      </c>
      <c r="G111" s="487"/>
      <c r="H111" s="486">
        <v>1.23</v>
      </c>
      <c r="I111" s="487"/>
      <c r="J111" s="486">
        <v>1.21</v>
      </c>
      <c r="K111" s="487"/>
      <c r="L111" s="486">
        <v>1.21</v>
      </c>
      <c r="M111" s="487"/>
      <c r="N111" s="486">
        <v>1.23</v>
      </c>
      <c r="O111" s="487"/>
      <c r="P111" s="486">
        <v>1.3</v>
      </c>
      <c r="Q111" s="487"/>
      <c r="R111" s="486"/>
      <c r="S111" s="487"/>
      <c r="T111" s="486"/>
      <c r="U111" s="487"/>
      <c r="V111" s="486"/>
      <c r="W111" s="487"/>
      <c r="X111" s="486"/>
      <c r="Y111" s="487"/>
      <c r="Z111" s="486"/>
      <c r="AA111" s="487"/>
      <c r="AB111" s="330"/>
    </row>
    <row r="112" spans="2:28" x14ac:dyDescent="0.2">
      <c r="B112" s="406" t="s">
        <v>722</v>
      </c>
      <c r="C112" s="372">
        <v>1.4</v>
      </c>
      <c r="D112" s="372">
        <v>0</v>
      </c>
      <c r="E112" s="486">
        <v>4.5</v>
      </c>
      <c r="F112" s="487"/>
      <c r="G112" s="486">
        <v>6.75</v>
      </c>
      <c r="H112" s="487"/>
      <c r="I112" s="486">
        <v>4.625</v>
      </c>
      <c r="J112" s="487"/>
      <c r="K112" s="486">
        <v>4.625</v>
      </c>
      <c r="L112" s="487"/>
      <c r="M112" s="486">
        <v>6.75</v>
      </c>
      <c r="N112" s="487"/>
      <c r="O112" s="486">
        <v>6.75</v>
      </c>
      <c r="P112" s="487"/>
      <c r="Q112" s="486">
        <v>4.5</v>
      </c>
      <c r="R112" s="487"/>
      <c r="S112" s="486"/>
      <c r="T112" s="487"/>
      <c r="U112" s="486"/>
      <c r="V112" s="487"/>
      <c r="W112" s="486"/>
      <c r="X112" s="487"/>
      <c r="Y112" s="486"/>
      <c r="Z112" s="487"/>
      <c r="AA112" s="402"/>
      <c r="AB112" s="330"/>
    </row>
    <row r="113" spans="2:28" x14ac:dyDescent="0.2">
      <c r="B113" s="405" t="s">
        <v>723</v>
      </c>
      <c r="C113" s="372"/>
      <c r="D113" s="372"/>
      <c r="E113" s="402"/>
      <c r="F113" s="486">
        <v>1.3</v>
      </c>
      <c r="G113" s="487"/>
      <c r="H113" s="486">
        <v>1.24</v>
      </c>
      <c r="I113" s="487"/>
      <c r="J113" s="486">
        <v>1.22</v>
      </c>
      <c r="K113" s="487"/>
      <c r="L113" s="486">
        <v>1.21</v>
      </c>
      <c r="M113" s="487"/>
      <c r="N113" s="486">
        <v>1.24</v>
      </c>
      <c r="O113" s="487"/>
      <c r="P113" s="486">
        <v>1.3</v>
      </c>
      <c r="Q113" s="487"/>
      <c r="R113" s="486"/>
      <c r="S113" s="487"/>
      <c r="T113" s="486"/>
      <c r="U113" s="487"/>
      <c r="V113" s="486"/>
      <c r="W113" s="487"/>
      <c r="X113" s="486"/>
      <c r="Y113" s="487"/>
      <c r="Z113" s="486"/>
      <c r="AA113" s="487"/>
      <c r="AB113" s="330"/>
    </row>
    <row r="114" spans="2:28" x14ac:dyDescent="0.2">
      <c r="B114" s="406" t="s">
        <v>428</v>
      </c>
      <c r="C114" s="372">
        <v>1.4</v>
      </c>
      <c r="D114" s="372">
        <v>0</v>
      </c>
      <c r="E114" s="486">
        <v>4.5</v>
      </c>
      <c r="F114" s="487"/>
      <c r="G114" s="486">
        <v>6.75</v>
      </c>
      <c r="H114" s="487"/>
      <c r="I114" s="486">
        <v>4.375</v>
      </c>
      <c r="J114" s="487"/>
      <c r="K114" s="486">
        <v>4.375</v>
      </c>
      <c r="L114" s="487"/>
      <c r="M114" s="486">
        <v>6.75</v>
      </c>
      <c r="N114" s="487"/>
      <c r="O114" s="486">
        <v>6.75</v>
      </c>
      <c r="P114" s="487"/>
      <c r="Q114" s="486">
        <v>4.5</v>
      </c>
      <c r="R114" s="487"/>
      <c r="S114" s="486"/>
      <c r="T114" s="487"/>
      <c r="U114" s="486"/>
      <c r="V114" s="487"/>
      <c r="W114" s="406"/>
      <c r="X114" s="372"/>
      <c r="Y114" s="486"/>
      <c r="Z114" s="487"/>
      <c r="AA114" s="402"/>
      <c r="AB114" s="330"/>
    </row>
    <row r="115" spans="2:28" x14ac:dyDescent="0.2">
      <c r="B115" s="405" t="s">
        <v>497</v>
      </c>
      <c r="C115" s="372"/>
      <c r="D115" s="372"/>
      <c r="E115" s="402"/>
      <c r="F115" s="486">
        <v>1.3</v>
      </c>
      <c r="G115" s="487"/>
      <c r="H115" s="486">
        <v>1.24</v>
      </c>
      <c r="I115" s="487"/>
      <c r="J115" s="486">
        <v>1.22</v>
      </c>
      <c r="K115" s="487"/>
      <c r="L115" s="486">
        <v>1.22</v>
      </c>
      <c r="M115" s="487"/>
      <c r="N115" s="486">
        <v>1.24</v>
      </c>
      <c r="O115" s="487"/>
      <c r="P115" s="486">
        <v>1.3</v>
      </c>
      <c r="Q115" s="487"/>
      <c r="R115" s="486"/>
      <c r="S115" s="487"/>
      <c r="T115" s="486"/>
      <c r="U115" s="487"/>
      <c r="V115" s="486"/>
      <c r="W115" s="487"/>
      <c r="X115" s="486"/>
      <c r="Y115" s="487"/>
      <c r="Z115" s="486"/>
      <c r="AA115" s="487"/>
      <c r="AB115" s="330"/>
    </row>
    <row r="116" spans="2:28" x14ac:dyDescent="0.2">
      <c r="B116" s="406" t="s">
        <v>724</v>
      </c>
      <c r="C116" s="372">
        <v>1.4</v>
      </c>
      <c r="D116" s="372">
        <v>0</v>
      </c>
      <c r="E116" s="486">
        <v>4.5</v>
      </c>
      <c r="F116" s="487"/>
      <c r="G116" s="486">
        <v>6.75</v>
      </c>
      <c r="H116" s="487"/>
      <c r="I116" s="486">
        <v>4.125</v>
      </c>
      <c r="J116" s="487"/>
      <c r="K116" s="486">
        <v>4.125</v>
      </c>
      <c r="L116" s="487"/>
      <c r="M116" s="486">
        <v>6.75</v>
      </c>
      <c r="N116" s="487"/>
      <c r="O116" s="486">
        <v>6.75</v>
      </c>
      <c r="P116" s="487"/>
      <c r="Q116" s="486">
        <v>4.5</v>
      </c>
      <c r="R116" s="487"/>
      <c r="S116" s="486"/>
      <c r="T116" s="487"/>
      <c r="U116" s="486"/>
      <c r="V116" s="487"/>
      <c r="W116" s="486"/>
      <c r="X116" s="487"/>
      <c r="Y116" s="486"/>
      <c r="Z116" s="487"/>
      <c r="AA116" s="402"/>
      <c r="AB116" s="330"/>
    </row>
    <row r="117" spans="2:28" x14ac:dyDescent="0.2">
      <c r="B117" s="405" t="s">
        <v>725</v>
      </c>
      <c r="C117" s="372"/>
      <c r="D117" s="372"/>
      <c r="E117" s="402"/>
      <c r="F117" s="486">
        <v>1.3</v>
      </c>
      <c r="G117" s="487"/>
      <c r="H117" s="486">
        <v>1.24</v>
      </c>
      <c r="I117" s="487"/>
      <c r="J117" s="486">
        <v>1.23</v>
      </c>
      <c r="K117" s="487"/>
      <c r="L117" s="486">
        <v>1.22</v>
      </c>
      <c r="M117" s="487"/>
      <c r="N117" s="486">
        <v>1.24</v>
      </c>
      <c r="O117" s="487"/>
      <c r="P117" s="486">
        <v>1.3</v>
      </c>
      <c r="Q117" s="487"/>
      <c r="R117" s="486"/>
      <c r="S117" s="487"/>
      <c r="T117" s="486"/>
      <c r="U117" s="487"/>
      <c r="V117" s="486"/>
      <c r="W117" s="487"/>
      <c r="X117" s="486"/>
      <c r="Y117" s="487"/>
      <c r="Z117" s="486"/>
      <c r="AA117" s="487"/>
      <c r="AB117" s="330"/>
    </row>
    <row r="118" spans="2:28" x14ac:dyDescent="0.2">
      <c r="B118" s="406" t="s">
        <v>430</v>
      </c>
      <c r="C118" s="372">
        <v>1.4</v>
      </c>
      <c r="D118" s="372">
        <v>0</v>
      </c>
      <c r="E118" s="486">
        <v>4.5</v>
      </c>
      <c r="F118" s="487"/>
      <c r="G118" s="486">
        <v>6.75</v>
      </c>
      <c r="H118" s="487"/>
      <c r="I118" s="486">
        <v>3.875</v>
      </c>
      <c r="J118" s="487"/>
      <c r="K118" s="486">
        <v>3.875</v>
      </c>
      <c r="L118" s="487"/>
      <c r="M118" s="486">
        <v>6.75</v>
      </c>
      <c r="N118" s="487"/>
      <c r="O118" s="486">
        <v>6.75</v>
      </c>
      <c r="P118" s="487"/>
      <c r="Q118" s="486">
        <v>4.5</v>
      </c>
      <c r="R118" s="487"/>
      <c r="S118" s="486"/>
      <c r="T118" s="487"/>
      <c r="U118" s="486"/>
      <c r="V118" s="487"/>
      <c r="W118" s="486"/>
      <c r="X118" s="487"/>
      <c r="Y118" s="486"/>
      <c r="Z118" s="487"/>
      <c r="AA118" s="402"/>
      <c r="AB118" s="330"/>
    </row>
    <row r="119" spans="2:28" x14ac:dyDescent="0.2">
      <c r="B119" s="405" t="s">
        <v>499</v>
      </c>
      <c r="C119" s="372"/>
      <c r="D119" s="372"/>
      <c r="E119" s="402"/>
      <c r="F119" s="486">
        <v>1.3</v>
      </c>
      <c r="G119" s="487"/>
      <c r="H119" s="486">
        <v>1.25</v>
      </c>
      <c r="I119" s="487"/>
      <c r="J119" s="486">
        <v>1.23</v>
      </c>
      <c r="K119" s="487"/>
      <c r="L119" s="486">
        <v>1.23</v>
      </c>
      <c r="M119" s="487"/>
      <c r="N119" s="486">
        <v>1.25</v>
      </c>
      <c r="O119" s="487"/>
      <c r="P119" s="486">
        <v>1.3</v>
      </c>
      <c r="Q119" s="487"/>
      <c r="R119" s="486"/>
      <c r="S119" s="487"/>
      <c r="T119" s="486"/>
      <c r="U119" s="487"/>
      <c r="V119" s="486"/>
      <c r="W119" s="487"/>
      <c r="X119" s="486"/>
      <c r="Y119" s="487"/>
      <c r="Z119" s="486"/>
      <c r="AA119" s="487"/>
      <c r="AB119" s="330"/>
    </row>
    <row r="120" spans="2:28" x14ac:dyDescent="0.2">
      <c r="B120" s="406" t="s">
        <v>726</v>
      </c>
      <c r="C120" s="372">
        <v>1.4</v>
      </c>
      <c r="D120" s="372">
        <v>0</v>
      </c>
      <c r="E120" s="486">
        <v>4.5</v>
      </c>
      <c r="F120" s="487"/>
      <c r="G120" s="486">
        <v>6.75</v>
      </c>
      <c r="H120" s="487"/>
      <c r="I120" s="486">
        <v>3.625</v>
      </c>
      <c r="J120" s="487"/>
      <c r="K120" s="486">
        <v>3.625</v>
      </c>
      <c r="L120" s="487"/>
      <c r="M120" s="486">
        <v>6.75</v>
      </c>
      <c r="N120" s="487"/>
      <c r="O120" s="486">
        <v>6.75</v>
      </c>
      <c r="P120" s="487"/>
      <c r="Q120" s="486">
        <v>4.5</v>
      </c>
      <c r="R120" s="487"/>
      <c r="S120" s="486"/>
      <c r="T120" s="487"/>
      <c r="U120" s="486"/>
      <c r="V120" s="487"/>
      <c r="W120" s="486"/>
      <c r="X120" s="487"/>
      <c r="Y120" s="486"/>
      <c r="Z120" s="487"/>
      <c r="AA120" s="402"/>
      <c r="AB120" s="330"/>
    </row>
    <row r="121" spans="2:28" x14ac:dyDescent="0.2">
      <c r="B121" s="405" t="s">
        <v>727</v>
      </c>
      <c r="C121" s="372"/>
      <c r="D121" s="372"/>
      <c r="E121" s="402"/>
      <c r="F121" s="486">
        <v>1.31</v>
      </c>
      <c r="G121" s="487"/>
      <c r="H121" s="486">
        <v>1.25</v>
      </c>
      <c r="I121" s="487"/>
      <c r="J121" s="486">
        <v>1.24</v>
      </c>
      <c r="K121" s="487"/>
      <c r="L121" s="486">
        <v>1.23</v>
      </c>
      <c r="M121" s="487"/>
      <c r="N121" s="486">
        <v>1.25</v>
      </c>
      <c r="O121" s="487"/>
      <c r="P121" s="486">
        <v>1.31</v>
      </c>
      <c r="Q121" s="487"/>
      <c r="R121" s="486"/>
      <c r="S121" s="487"/>
      <c r="T121" s="486"/>
      <c r="U121" s="487"/>
      <c r="V121" s="486"/>
      <c r="W121" s="487"/>
      <c r="X121" s="486"/>
      <c r="Y121" s="487"/>
      <c r="Z121" s="486"/>
      <c r="AA121" s="487"/>
      <c r="AB121" s="330"/>
    </row>
    <row r="122" spans="2:28" x14ac:dyDescent="0.2">
      <c r="B122" s="406" t="s">
        <v>728</v>
      </c>
      <c r="C122" s="372">
        <v>1.4</v>
      </c>
      <c r="D122" s="372">
        <v>0</v>
      </c>
      <c r="E122" s="486">
        <v>4.5</v>
      </c>
      <c r="F122" s="487"/>
      <c r="G122" s="486">
        <v>6.75</v>
      </c>
      <c r="H122" s="487"/>
      <c r="I122" s="486">
        <v>6.75</v>
      </c>
      <c r="J122" s="487"/>
      <c r="K122" s="486">
        <v>6.25</v>
      </c>
      <c r="L122" s="487"/>
      <c r="M122" s="486">
        <v>6.75</v>
      </c>
      <c r="N122" s="487"/>
      <c r="O122" s="486">
        <v>4.5</v>
      </c>
      <c r="P122" s="487"/>
      <c r="Q122" s="486"/>
      <c r="R122" s="487"/>
      <c r="S122" s="486"/>
      <c r="T122" s="487"/>
      <c r="U122" s="486"/>
      <c r="V122" s="487"/>
      <c r="W122" s="486"/>
      <c r="X122" s="487"/>
      <c r="Y122" s="486"/>
      <c r="Z122" s="487"/>
      <c r="AA122" s="402"/>
      <c r="AB122" s="330"/>
    </row>
    <row r="123" spans="2:28" x14ac:dyDescent="0.2">
      <c r="B123" s="405" t="s">
        <v>729</v>
      </c>
      <c r="C123" s="372"/>
      <c r="D123" s="372"/>
      <c r="E123" s="402"/>
      <c r="F123" s="486">
        <v>1.31</v>
      </c>
      <c r="G123" s="487"/>
      <c r="H123" s="486">
        <v>1.26</v>
      </c>
      <c r="I123" s="487"/>
      <c r="J123" s="486">
        <v>1.24</v>
      </c>
      <c r="K123" s="487"/>
      <c r="L123" s="486">
        <v>1.26</v>
      </c>
      <c r="M123" s="487"/>
      <c r="N123" s="486">
        <v>1.31</v>
      </c>
      <c r="O123" s="487"/>
      <c r="P123" s="486"/>
      <c r="Q123" s="487"/>
      <c r="R123" s="486"/>
      <c r="S123" s="487"/>
      <c r="T123" s="486"/>
      <c r="U123" s="487"/>
      <c r="V123" s="486"/>
      <c r="W123" s="487"/>
      <c r="X123" s="486"/>
      <c r="Y123" s="487"/>
      <c r="Z123" s="486"/>
      <c r="AA123" s="487"/>
      <c r="AB123" s="330"/>
    </row>
    <row r="124" spans="2:28" x14ac:dyDescent="0.2">
      <c r="B124" s="406" t="s">
        <v>433</v>
      </c>
      <c r="C124" s="372">
        <v>1.4</v>
      </c>
      <c r="D124" s="372">
        <v>0</v>
      </c>
      <c r="E124" s="486">
        <v>4.5</v>
      </c>
      <c r="F124" s="487"/>
      <c r="G124" s="486">
        <v>6.75</v>
      </c>
      <c r="H124" s="487"/>
      <c r="I124" s="486">
        <v>6.75</v>
      </c>
      <c r="J124" s="487"/>
      <c r="K124" s="486">
        <v>5.75</v>
      </c>
      <c r="L124" s="487"/>
      <c r="M124" s="486">
        <v>6.75</v>
      </c>
      <c r="N124" s="487"/>
      <c r="O124" s="486">
        <v>4.5</v>
      </c>
      <c r="P124" s="487"/>
      <c r="Q124" s="486"/>
      <c r="R124" s="487"/>
      <c r="S124" s="486"/>
      <c r="T124" s="487"/>
      <c r="U124" s="486"/>
      <c r="V124" s="487"/>
      <c r="W124" s="486"/>
      <c r="X124" s="487"/>
      <c r="Y124" s="486"/>
      <c r="Z124" s="487"/>
      <c r="AA124" s="402"/>
      <c r="AB124" s="330"/>
    </row>
    <row r="125" spans="2:28" x14ac:dyDescent="0.2">
      <c r="B125" s="405" t="s">
        <v>502</v>
      </c>
      <c r="C125" s="372"/>
      <c r="D125" s="372"/>
      <c r="E125" s="402"/>
      <c r="F125" s="486">
        <v>1.31</v>
      </c>
      <c r="G125" s="487"/>
      <c r="H125" s="486">
        <v>1.26</v>
      </c>
      <c r="I125" s="487"/>
      <c r="J125" s="486">
        <v>1.25</v>
      </c>
      <c r="K125" s="487"/>
      <c r="L125" s="486">
        <v>1.26</v>
      </c>
      <c r="M125" s="487"/>
      <c r="N125" s="486">
        <v>1.31</v>
      </c>
      <c r="O125" s="487"/>
      <c r="P125" s="486"/>
      <c r="Q125" s="487"/>
      <c r="R125" s="486"/>
      <c r="S125" s="487"/>
      <c r="T125" s="486"/>
      <c r="U125" s="487"/>
      <c r="V125" s="486"/>
      <c r="W125" s="487"/>
      <c r="X125" s="486"/>
      <c r="Y125" s="487"/>
      <c r="Z125" s="486"/>
      <c r="AA125" s="487"/>
      <c r="AB125" s="330"/>
    </row>
    <row r="126" spans="2:28" x14ac:dyDescent="0.2">
      <c r="B126" s="406" t="s">
        <v>730</v>
      </c>
      <c r="C126" s="372">
        <v>1.4</v>
      </c>
      <c r="D126" s="372">
        <v>0</v>
      </c>
      <c r="E126" s="486">
        <v>4.5</v>
      </c>
      <c r="F126" s="487"/>
      <c r="G126" s="486">
        <v>6.75</v>
      </c>
      <c r="H126" s="487"/>
      <c r="I126" s="486">
        <v>6.75</v>
      </c>
      <c r="J126" s="487"/>
      <c r="K126" s="486">
        <v>5.25</v>
      </c>
      <c r="L126" s="487"/>
      <c r="M126" s="486">
        <v>6.75</v>
      </c>
      <c r="N126" s="487"/>
      <c r="O126" s="486">
        <v>4.5</v>
      </c>
      <c r="P126" s="487"/>
      <c r="Q126" s="486"/>
      <c r="R126" s="487"/>
      <c r="S126" s="486"/>
      <c r="T126" s="487"/>
      <c r="U126" s="486"/>
      <c r="V126" s="487"/>
      <c r="W126" s="486"/>
      <c r="X126" s="487"/>
      <c r="Y126" s="486"/>
      <c r="Z126" s="487"/>
      <c r="AA126" s="402"/>
      <c r="AB126" s="330"/>
    </row>
    <row r="127" spans="2:28" x14ac:dyDescent="0.2">
      <c r="B127" s="405" t="s">
        <v>731</v>
      </c>
      <c r="C127" s="372"/>
      <c r="D127" s="372"/>
      <c r="E127" s="402"/>
      <c r="F127" s="486">
        <v>1.31</v>
      </c>
      <c r="G127" s="487"/>
      <c r="H127" s="486">
        <v>1.26</v>
      </c>
      <c r="I127" s="487"/>
      <c r="J127" s="486">
        <v>1.25</v>
      </c>
      <c r="K127" s="487"/>
      <c r="L127" s="486">
        <v>1.26</v>
      </c>
      <c r="M127" s="487"/>
      <c r="N127" s="486">
        <v>1.31</v>
      </c>
      <c r="O127" s="487"/>
      <c r="P127" s="486"/>
      <c r="Q127" s="487"/>
      <c r="R127" s="486"/>
      <c r="S127" s="487"/>
      <c r="T127" s="486"/>
      <c r="U127" s="487"/>
      <c r="V127" s="486"/>
      <c r="W127" s="487"/>
      <c r="X127" s="486"/>
      <c r="Y127" s="487"/>
      <c r="Z127" s="486"/>
      <c r="AA127" s="487"/>
      <c r="AB127" s="330"/>
    </row>
    <row r="128" spans="2:28" x14ac:dyDescent="0.2">
      <c r="B128" s="406" t="s">
        <v>435</v>
      </c>
      <c r="C128" s="372">
        <v>1.4</v>
      </c>
      <c r="D128" s="372">
        <v>0</v>
      </c>
      <c r="E128" s="486">
        <v>4.5</v>
      </c>
      <c r="F128" s="487"/>
      <c r="G128" s="486">
        <v>6.75</v>
      </c>
      <c r="H128" s="487"/>
      <c r="I128" s="486">
        <v>6.75</v>
      </c>
      <c r="J128" s="487"/>
      <c r="K128" s="486">
        <v>4.75</v>
      </c>
      <c r="L128" s="487"/>
      <c r="M128" s="486">
        <v>6.75</v>
      </c>
      <c r="N128" s="487"/>
      <c r="O128" s="486">
        <v>4.5</v>
      </c>
      <c r="P128" s="487"/>
      <c r="Q128" s="486"/>
      <c r="R128" s="487"/>
      <c r="S128" s="486"/>
      <c r="T128" s="487"/>
      <c r="U128" s="486"/>
      <c r="V128" s="487"/>
      <c r="W128" s="486"/>
      <c r="X128" s="487"/>
      <c r="Y128" s="486"/>
      <c r="Z128" s="487"/>
      <c r="AA128" s="402"/>
      <c r="AB128" s="330"/>
    </row>
    <row r="129" spans="2:28" x14ac:dyDescent="0.2">
      <c r="B129" s="405" t="s">
        <v>504</v>
      </c>
      <c r="C129" s="372"/>
      <c r="D129" s="372"/>
      <c r="E129" s="402"/>
      <c r="F129" s="486">
        <v>1.31</v>
      </c>
      <c r="G129" s="487"/>
      <c r="H129" s="486">
        <v>1.27</v>
      </c>
      <c r="I129" s="487"/>
      <c r="J129" s="486">
        <v>1.26</v>
      </c>
      <c r="K129" s="487"/>
      <c r="L129" s="486">
        <v>1.27</v>
      </c>
      <c r="M129" s="487"/>
      <c r="N129" s="486">
        <v>1.31</v>
      </c>
      <c r="O129" s="487"/>
      <c r="P129" s="486"/>
      <c r="Q129" s="487"/>
      <c r="R129" s="486"/>
      <c r="S129" s="487"/>
      <c r="T129" s="486"/>
      <c r="U129" s="487"/>
      <c r="V129" s="486"/>
      <c r="W129" s="487"/>
      <c r="X129" s="486"/>
      <c r="Y129" s="487"/>
      <c r="Z129" s="486"/>
      <c r="AA129" s="487"/>
      <c r="AB129" s="330"/>
    </row>
    <row r="130" spans="2:28" x14ac:dyDescent="0.2">
      <c r="B130" s="406" t="s">
        <v>732</v>
      </c>
      <c r="C130" s="372">
        <v>1.4</v>
      </c>
      <c r="D130" s="372">
        <v>0</v>
      </c>
      <c r="E130" s="486">
        <v>4.5</v>
      </c>
      <c r="F130" s="487"/>
      <c r="G130" s="486">
        <v>6.75</v>
      </c>
      <c r="H130" s="487"/>
      <c r="I130" s="486">
        <v>5.5</v>
      </c>
      <c r="J130" s="487"/>
      <c r="K130" s="486">
        <v>5.5</v>
      </c>
      <c r="L130" s="487"/>
      <c r="M130" s="486">
        <v>6.75</v>
      </c>
      <c r="N130" s="487"/>
      <c r="O130" s="486">
        <v>4.5</v>
      </c>
      <c r="P130" s="487"/>
      <c r="Q130" s="486"/>
      <c r="R130" s="487"/>
      <c r="S130" s="486"/>
      <c r="T130" s="487"/>
      <c r="U130" s="486"/>
      <c r="V130" s="487"/>
      <c r="W130" s="486"/>
      <c r="X130" s="487"/>
      <c r="Y130" s="486"/>
      <c r="Z130" s="487"/>
      <c r="AA130" s="402"/>
      <c r="AB130" s="330"/>
    </row>
    <row r="131" spans="2:28" x14ac:dyDescent="0.2">
      <c r="B131" s="405" t="s">
        <v>733</v>
      </c>
      <c r="C131" s="372"/>
      <c r="D131" s="372"/>
      <c r="E131" s="402"/>
      <c r="F131" s="486">
        <v>1.31</v>
      </c>
      <c r="G131" s="487"/>
      <c r="H131" s="486">
        <v>1.27</v>
      </c>
      <c r="I131" s="487"/>
      <c r="J131" s="486">
        <v>1.26</v>
      </c>
      <c r="K131" s="487"/>
      <c r="L131" s="486">
        <v>1.27</v>
      </c>
      <c r="M131" s="487"/>
      <c r="N131" s="486">
        <v>1.31</v>
      </c>
      <c r="O131" s="487"/>
      <c r="P131" s="486"/>
      <c r="Q131" s="487"/>
      <c r="R131" s="486"/>
      <c r="S131" s="487"/>
      <c r="T131" s="486"/>
      <c r="U131" s="487"/>
      <c r="V131" s="486"/>
      <c r="W131" s="487"/>
      <c r="X131" s="486"/>
      <c r="Y131" s="487"/>
      <c r="Z131" s="486"/>
      <c r="AA131" s="487"/>
      <c r="AB131" s="330"/>
    </row>
    <row r="132" spans="2:28" x14ac:dyDescent="0.2">
      <c r="B132" s="406" t="s">
        <v>437</v>
      </c>
      <c r="C132" s="372">
        <v>1.4</v>
      </c>
      <c r="D132" s="372">
        <v>0</v>
      </c>
      <c r="E132" s="486">
        <v>4.5</v>
      </c>
      <c r="F132" s="487"/>
      <c r="G132" s="486">
        <v>6.75</v>
      </c>
      <c r="H132" s="487"/>
      <c r="I132" s="486">
        <v>5.25</v>
      </c>
      <c r="J132" s="487"/>
      <c r="K132" s="486">
        <v>5.25</v>
      </c>
      <c r="L132" s="487"/>
      <c r="M132" s="486">
        <v>6.75</v>
      </c>
      <c r="N132" s="487"/>
      <c r="O132" s="486">
        <v>4.5</v>
      </c>
      <c r="P132" s="487"/>
      <c r="Q132" s="486"/>
      <c r="R132" s="487"/>
      <c r="S132" s="486"/>
      <c r="T132" s="487"/>
      <c r="U132" s="486"/>
      <c r="V132" s="487"/>
      <c r="W132" s="486"/>
      <c r="X132" s="487"/>
      <c r="Y132" s="486"/>
      <c r="Z132" s="487"/>
      <c r="AA132" s="402"/>
      <c r="AB132" s="330"/>
    </row>
    <row r="133" spans="2:28" x14ac:dyDescent="0.2">
      <c r="B133" s="405" t="s">
        <v>506</v>
      </c>
      <c r="C133" s="372"/>
      <c r="D133" s="372"/>
      <c r="E133" s="402"/>
      <c r="F133" s="486">
        <v>1.31</v>
      </c>
      <c r="G133" s="487"/>
      <c r="H133" s="486">
        <v>1.27</v>
      </c>
      <c r="I133" s="487"/>
      <c r="J133" s="486">
        <v>1.26</v>
      </c>
      <c r="K133" s="487"/>
      <c r="L133" s="486">
        <v>1.27</v>
      </c>
      <c r="M133" s="487"/>
      <c r="N133" s="486">
        <v>1.31</v>
      </c>
      <c r="O133" s="487"/>
      <c r="P133" s="486"/>
      <c r="Q133" s="487"/>
      <c r="R133" s="486"/>
      <c r="S133" s="487"/>
      <c r="T133" s="486"/>
      <c r="U133" s="487"/>
      <c r="V133" s="486"/>
      <c r="W133" s="487"/>
      <c r="X133" s="486"/>
      <c r="Y133" s="487"/>
      <c r="Z133" s="486"/>
      <c r="AA133" s="487"/>
      <c r="AB133" s="330"/>
    </row>
    <row r="134" spans="2:28" x14ac:dyDescent="0.2">
      <c r="B134" s="406" t="s">
        <v>734</v>
      </c>
      <c r="C134" s="372">
        <v>1.4</v>
      </c>
      <c r="D134" s="372">
        <v>0</v>
      </c>
      <c r="E134" s="486">
        <v>4.5</v>
      </c>
      <c r="F134" s="487"/>
      <c r="G134" s="486">
        <v>6.75</v>
      </c>
      <c r="H134" s="487"/>
      <c r="I134" s="486">
        <v>5</v>
      </c>
      <c r="J134" s="487"/>
      <c r="K134" s="486">
        <v>5</v>
      </c>
      <c r="L134" s="487"/>
      <c r="M134" s="486">
        <v>6.75</v>
      </c>
      <c r="N134" s="487"/>
      <c r="O134" s="486">
        <v>4.5</v>
      </c>
      <c r="P134" s="487"/>
      <c r="Q134" s="486"/>
      <c r="R134" s="487"/>
      <c r="S134" s="486"/>
      <c r="T134" s="487"/>
      <c r="U134" s="486"/>
      <c r="V134" s="487"/>
      <c r="W134" s="486"/>
      <c r="X134" s="487"/>
      <c r="Y134" s="486"/>
      <c r="Z134" s="487"/>
      <c r="AA134" s="402"/>
      <c r="AB134" s="330"/>
    </row>
    <row r="135" spans="2:28" x14ac:dyDescent="0.2">
      <c r="B135" s="405" t="s">
        <v>735</v>
      </c>
      <c r="C135" s="372"/>
      <c r="D135" s="372"/>
      <c r="E135" s="402"/>
      <c r="F135" s="486">
        <v>1.32</v>
      </c>
      <c r="G135" s="487"/>
      <c r="H135" s="486">
        <v>1.28</v>
      </c>
      <c r="I135" s="487"/>
      <c r="J135" s="486">
        <v>1.27</v>
      </c>
      <c r="K135" s="487"/>
      <c r="L135" s="486">
        <v>1.28</v>
      </c>
      <c r="M135" s="487"/>
      <c r="N135" s="486">
        <v>1.32</v>
      </c>
      <c r="O135" s="487"/>
      <c r="P135" s="486"/>
      <c r="Q135" s="487"/>
      <c r="R135" s="486"/>
      <c r="S135" s="487"/>
      <c r="T135" s="486"/>
      <c r="U135" s="487"/>
      <c r="V135" s="486"/>
      <c r="W135" s="487"/>
      <c r="X135" s="486"/>
      <c r="Y135" s="487"/>
      <c r="Z135" s="486"/>
      <c r="AA135" s="487"/>
      <c r="AB135" s="330"/>
    </row>
    <row r="136" spans="2:28" x14ac:dyDescent="0.2">
      <c r="B136" s="406" t="s">
        <v>439</v>
      </c>
      <c r="C136" s="372">
        <v>1.4</v>
      </c>
      <c r="D136" s="372">
        <v>0</v>
      </c>
      <c r="E136" s="486">
        <v>4.5</v>
      </c>
      <c r="F136" s="487"/>
      <c r="G136" s="486">
        <v>6.75</v>
      </c>
      <c r="H136" s="487"/>
      <c r="I136" s="486">
        <v>4.75</v>
      </c>
      <c r="J136" s="487"/>
      <c r="K136" s="486">
        <v>4.75</v>
      </c>
      <c r="L136" s="487"/>
      <c r="M136" s="486">
        <v>6.75</v>
      </c>
      <c r="N136" s="487"/>
      <c r="O136" s="486">
        <v>4.5</v>
      </c>
      <c r="P136" s="487"/>
      <c r="Q136" s="486"/>
      <c r="R136" s="487"/>
      <c r="S136" s="486"/>
      <c r="T136" s="487"/>
      <c r="U136" s="486"/>
      <c r="V136" s="487"/>
      <c r="W136" s="486"/>
      <c r="X136" s="487"/>
      <c r="Y136" s="486"/>
      <c r="Z136" s="487"/>
      <c r="AA136" s="402"/>
      <c r="AB136" s="330"/>
    </row>
    <row r="137" spans="2:28" x14ac:dyDescent="0.2">
      <c r="B137" s="405" t="s">
        <v>508</v>
      </c>
      <c r="C137" s="372"/>
      <c r="D137" s="372"/>
      <c r="E137" s="402"/>
      <c r="F137" s="486">
        <v>1.32</v>
      </c>
      <c r="G137" s="487"/>
      <c r="H137" s="486">
        <v>1.28</v>
      </c>
      <c r="I137" s="487"/>
      <c r="J137" s="486">
        <v>1.27</v>
      </c>
      <c r="K137" s="487"/>
      <c r="L137" s="486">
        <v>1.28</v>
      </c>
      <c r="M137" s="487"/>
      <c r="N137" s="486">
        <v>1.32</v>
      </c>
      <c r="O137" s="487"/>
      <c r="P137" s="486"/>
      <c r="Q137" s="487"/>
      <c r="R137" s="486"/>
      <c r="S137" s="487"/>
      <c r="T137" s="486"/>
      <c r="U137" s="487"/>
      <c r="V137" s="486"/>
      <c r="W137" s="487"/>
      <c r="X137" s="486"/>
      <c r="Y137" s="487"/>
      <c r="Z137" s="486"/>
      <c r="AA137" s="487"/>
      <c r="AB137" s="330"/>
    </row>
    <row r="138" spans="2:28" x14ac:dyDescent="0.2">
      <c r="B138" s="406" t="s">
        <v>440</v>
      </c>
      <c r="C138" s="372">
        <v>1.4</v>
      </c>
      <c r="D138" s="372">
        <v>0</v>
      </c>
      <c r="E138" s="486">
        <v>4.5</v>
      </c>
      <c r="F138" s="487"/>
      <c r="G138" s="486">
        <v>6.75</v>
      </c>
      <c r="H138" s="487"/>
      <c r="I138" s="486">
        <v>4.25</v>
      </c>
      <c r="J138" s="487"/>
      <c r="K138" s="486">
        <v>4.25</v>
      </c>
      <c r="L138" s="487"/>
      <c r="M138" s="486">
        <v>6.75</v>
      </c>
      <c r="N138" s="487"/>
      <c r="O138" s="486">
        <v>4.5</v>
      </c>
      <c r="P138" s="487"/>
      <c r="Q138" s="486"/>
      <c r="R138" s="487"/>
      <c r="S138" s="486"/>
      <c r="T138" s="487"/>
      <c r="U138" s="486"/>
      <c r="V138" s="487"/>
      <c r="W138" s="486"/>
      <c r="X138" s="487"/>
      <c r="Y138" s="486"/>
      <c r="Z138" s="487"/>
      <c r="AA138" s="402"/>
      <c r="AB138" s="330"/>
    </row>
    <row r="139" spans="2:28" x14ac:dyDescent="0.2">
      <c r="B139" s="405" t="s">
        <v>509</v>
      </c>
      <c r="C139" s="372"/>
      <c r="D139" s="372"/>
      <c r="E139" s="402"/>
      <c r="F139" s="486">
        <v>1.32</v>
      </c>
      <c r="G139" s="487"/>
      <c r="H139" s="486">
        <v>1.29</v>
      </c>
      <c r="I139" s="487"/>
      <c r="J139" s="486">
        <v>1.28</v>
      </c>
      <c r="K139" s="487"/>
      <c r="L139" s="486">
        <v>1.29</v>
      </c>
      <c r="M139" s="487"/>
      <c r="N139" s="486">
        <v>1.32</v>
      </c>
      <c r="O139" s="487"/>
      <c r="P139" s="486"/>
      <c r="Q139" s="487"/>
      <c r="R139" s="486"/>
      <c r="S139" s="487"/>
      <c r="T139" s="486"/>
      <c r="U139" s="487"/>
      <c r="V139" s="486"/>
      <c r="W139" s="487"/>
      <c r="X139" s="486"/>
      <c r="Y139" s="487"/>
      <c r="Z139" s="486"/>
      <c r="AA139" s="487"/>
      <c r="AB139" s="330"/>
    </row>
    <row r="140" spans="2:28" x14ac:dyDescent="0.2">
      <c r="B140" s="406" t="s">
        <v>736</v>
      </c>
      <c r="C140" s="372">
        <v>1.4</v>
      </c>
      <c r="D140" s="372">
        <v>0</v>
      </c>
      <c r="E140" s="486">
        <v>4.5</v>
      </c>
      <c r="F140" s="487"/>
      <c r="G140" s="486">
        <v>6.75</v>
      </c>
      <c r="H140" s="487"/>
      <c r="I140" s="486">
        <v>4</v>
      </c>
      <c r="J140" s="487"/>
      <c r="K140" s="486">
        <v>4</v>
      </c>
      <c r="L140" s="487"/>
      <c r="M140" s="486">
        <v>6.75</v>
      </c>
      <c r="N140" s="487"/>
      <c r="O140" s="486">
        <v>4.5</v>
      </c>
      <c r="P140" s="487"/>
      <c r="Q140" s="486"/>
      <c r="R140" s="487"/>
      <c r="S140" s="486"/>
      <c r="T140" s="487"/>
      <c r="U140" s="486"/>
      <c r="V140" s="487"/>
      <c r="W140" s="486"/>
      <c r="X140" s="487"/>
      <c r="Y140" s="486"/>
      <c r="Z140" s="487"/>
      <c r="AA140" s="402"/>
      <c r="AB140" s="330"/>
    </row>
    <row r="141" spans="2:28" x14ac:dyDescent="0.2">
      <c r="B141" s="405" t="s">
        <v>737</v>
      </c>
      <c r="C141" s="372"/>
      <c r="D141" s="372"/>
      <c r="E141" s="402"/>
      <c r="F141" s="486">
        <v>1.32</v>
      </c>
      <c r="G141" s="487"/>
      <c r="H141" s="486">
        <v>1.29</v>
      </c>
      <c r="I141" s="487"/>
      <c r="J141" s="486">
        <v>1.29</v>
      </c>
      <c r="K141" s="487"/>
      <c r="L141" s="486">
        <v>1.29</v>
      </c>
      <c r="M141" s="487"/>
      <c r="N141" s="486">
        <v>1.32</v>
      </c>
      <c r="O141" s="487"/>
      <c r="P141" s="486"/>
      <c r="Q141" s="487"/>
      <c r="R141" s="486"/>
      <c r="S141" s="487"/>
      <c r="T141" s="486"/>
      <c r="U141" s="487"/>
      <c r="V141" s="486"/>
      <c r="W141" s="487"/>
      <c r="X141" s="486"/>
      <c r="Y141" s="487"/>
      <c r="Z141" s="486"/>
      <c r="AA141" s="487"/>
      <c r="AB141" s="330"/>
    </row>
    <row r="142" spans="2:28" x14ac:dyDescent="0.2">
      <c r="B142" s="406" t="s">
        <v>442</v>
      </c>
      <c r="C142" s="372">
        <v>1.4</v>
      </c>
      <c r="D142" s="372">
        <v>0</v>
      </c>
      <c r="E142" s="486">
        <v>4.5</v>
      </c>
      <c r="F142" s="487"/>
      <c r="G142" s="486">
        <v>6.75</v>
      </c>
      <c r="H142" s="487"/>
      <c r="I142" s="486">
        <v>3.75</v>
      </c>
      <c r="J142" s="487"/>
      <c r="K142" s="486">
        <v>3.75</v>
      </c>
      <c r="L142" s="487"/>
      <c r="M142" s="486">
        <v>6.75</v>
      </c>
      <c r="N142" s="487"/>
      <c r="O142" s="486">
        <v>4.5</v>
      </c>
      <c r="P142" s="487"/>
      <c r="Q142" s="486"/>
      <c r="R142" s="487"/>
      <c r="S142" s="486"/>
      <c r="T142" s="487"/>
      <c r="U142" s="486"/>
      <c r="V142" s="487"/>
      <c r="W142" s="486"/>
      <c r="X142" s="487"/>
      <c r="Y142" s="486"/>
      <c r="Z142" s="487"/>
      <c r="AA142" s="402"/>
    </row>
    <row r="143" spans="2:28" x14ac:dyDescent="0.2">
      <c r="B143" s="405" t="s">
        <v>511</v>
      </c>
      <c r="C143" s="372"/>
      <c r="D143" s="372"/>
      <c r="E143" s="402"/>
      <c r="F143" s="486">
        <v>1.32</v>
      </c>
      <c r="G143" s="487"/>
      <c r="H143" s="486">
        <v>1.29</v>
      </c>
      <c r="I143" s="487"/>
      <c r="J143" s="486">
        <v>1.29</v>
      </c>
      <c r="K143" s="487"/>
      <c r="L143" s="486">
        <v>1.29</v>
      </c>
      <c r="M143" s="487"/>
      <c r="N143" s="486">
        <v>1.32</v>
      </c>
      <c r="O143" s="487"/>
      <c r="P143" s="486"/>
      <c r="Q143" s="487"/>
      <c r="R143" s="486"/>
      <c r="S143" s="487"/>
      <c r="T143" s="486"/>
      <c r="U143" s="487"/>
      <c r="V143" s="486"/>
      <c r="W143" s="487"/>
      <c r="X143" s="486"/>
      <c r="Y143" s="487"/>
      <c r="Z143" s="486"/>
      <c r="AA143" s="487"/>
    </row>
    <row r="144" spans="2:28" x14ac:dyDescent="0.2">
      <c r="B144" s="406" t="s">
        <v>738</v>
      </c>
      <c r="C144" s="372">
        <v>1.4</v>
      </c>
      <c r="D144" s="372">
        <v>0</v>
      </c>
      <c r="E144" s="486">
        <v>4.5</v>
      </c>
      <c r="F144" s="487"/>
      <c r="G144" s="486">
        <v>6.75</v>
      </c>
      <c r="H144" s="487"/>
      <c r="I144" s="486">
        <v>3.5</v>
      </c>
      <c r="J144" s="487"/>
      <c r="K144" s="486">
        <v>3.5</v>
      </c>
      <c r="L144" s="487"/>
      <c r="M144" s="486">
        <v>6.75</v>
      </c>
      <c r="N144" s="487"/>
      <c r="O144" s="486">
        <v>4.5</v>
      </c>
      <c r="P144" s="487"/>
      <c r="Q144" s="486"/>
      <c r="R144" s="487"/>
      <c r="S144" s="486"/>
      <c r="T144" s="487"/>
      <c r="U144" s="486"/>
      <c r="V144" s="487"/>
      <c r="W144" s="486"/>
      <c r="X144" s="487"/>
      <c r="Y144" s="486"/>
      <c r="Z144" s="487"/>
      <c r="AA144" s="402"/>
    </row>
    <row r="145" spans="2:27" x14ac:dyDescent="0.2">
      <c r="B145" s="405" t="s">
        <v>739</v>
      </c>
      <c r="C145" s="372"/>
      <c r="D145" s="372"/>
      <c r="E145" s="402"/>
      <c r="F145" s="486">
        <v>1.32</v>
      </c>
      <c r="G145" s="487"/>
      <c r="H145" s="486">
        <v>1.3</v>
      </c>
      <c r="I145" s="487"/>
      <c r="J145" s="486">
        <v>1.29</v>
      </c>
      <c r="K145" s="487"/>
      <c r="L145" s="486">
        <v>1.3</v>
      </c>
      <c r="M145" s="487"/>
      <c r="N145" s="486">
        <v>1.32</v>
      </c>
      <c r="O145" s="487"/>
      <c r="P145" s="486"/>
      <c r="Q145" s="487"/>
      <c r="R145" s="486"/>
      <c r="S145" s="487"/>
      <c r="T145" s="486"/>
      <c r="U145" s="487"/>
      <c r="V145" s="486"/>
      <c r="W145" s="487"/>
      <c r="X145" s="486"/>
      <c r="Y145" s="487"/>
      <c r="Z145" s="486"/>
      <c r="AA145" s="487"/>
    </row>
    <row r="146" spans="2:27" x14ac:dyDescent="0.2">
      <c r="B146" s="406" t="s">
        <v>444</v>
      </c>
      <c r="C146" s="372">
        <v>1.4</v>
      </c>
      <c r="D146" s="372">
        <v>0</v>
      </c>
      <c r="E146" s="486">
        <v>4.5</v>
      </c>
      <c r="F146" s="487"/>
      <c r="G146" s="486">
        <v>6.75</v>
      </c>
      <c r="H146" s="487"/>
      <c r="I146" s="486">
        <v>6.5</v>
      </c>
      <c r="J146" s="487"/>
      <c r="K146" s="486">
        <v>6.75</v>
      </c>
      <c r="L146" s="487"/>
      <c r="M146" s="486">
        <v>4.5</v>
      </c>
      <c r="N146" s="487"/>
      <c r="O146" s="486"/>
      <c r="P146" s="487"/>
      <c r="Q146" s="486"/>
      <c r="R146" s="487"/>
      <c r="S146" s="486"/>
      <c r="T146" s="487"/>
      <c r="U146" s="486"/>
      <c r="V146" s="487"/>
      <c r="W146" s="486"/>
      <c r="X146" s="487"/>
      <c r="Y146" s="486"/>
      <c r="Z146" s="487"/>
      <c r="AA146" s="402"/>
    </row>
    <row r="147" spans="2:27" x14ac:dyDescent="0.2">
      <c r="B147" s="405" t="s">
        <v>513</v>
      </c>
      <c r="C147" s="372"/>
      <c r="D147" s="372"/>
      <c r="E147" s="402"/>
      <c r="F147" s="486">
        <v>1.33</v>
      </c>
      <c r="G147" s="487"/>
      <c r="H147" s="486">
        <v>1.3</v>
      </c>
      <c r="I147" s="487"/>
      <c r="J147" s="486">
        <v>1.3</v>
      </c>
      <c r="K147" s="487"/>
      <c r="L147" s="486">
        <v>1.33</v>
      </c>
      <c r="M147" s="487"/>
      <c r="N147" s="486"/>
      <c r="O147" s="487"/>
      <c r="P147" s="486"/>
      <c r="Q147" s="487"/>
      <c r="R147" s="486"/>
      <c r="S147" s="487"/>
      <c r="T147" s="486"/>
      <c r="U147" s="487"/>
      <c r="V147" s="486"/>
      <c r="W147" s="487"/>
      <c r="X147" s="486"/>
      <c r="Y147" s="487"/>
      <c r="Z147" s="486"/>
      <c r="AA147" s="487"/>
    </row>
    <row r="148" spans="2:27" x14ac:dyDescent="0.2">
      <c r="B148" s="406" t="s">
        <v>740</v>
      </c>
      <c r="C148" s="372">
        <v>1.4</v>
      </c>
      <c r="D148" s="372">
        <v>0</v>
      </c>
      <c r="E148" s="486">
        <v>4.5</v>
      </c>
      <c r="F148" s="487"/>
      <c r="G148" s="486">
        <v>6.75</v>
      </c>
      <c r="H148" s="487"/>
      <c r="I148" s="486">
        <v>6</v>
      </c>
      <c r="J148" s="487"/>
      <c r="K148" s="486">
        <v>6.75</v>
      </c>
      <c r="L148" s="487"/>
      <c r="M148" s="486">
        <v>4.5</v>
      </c>
      <c r="N148" s="487"/>
      <c r="O148" s="486"/>
      <c r="P148" s="487"/>
      <c r="Q148" s="486"/>
      <c r="R148" s="487"/>
      <c r="S148" s="486"/>
      <c r="T148" s="487"/>
      <c r="U148" s="486"/>
      <c r="V148" s="487"/>
      <c r="W148" s="486"/>
      <c r="X148" s="487"/>
      <c r="Y148" s="486"/>
      <c r="Z148" s="487"/>
      <c r="AA148" s="402"/>
    </row>
    <row r="149" spans="2:27" x14ac:dyDescent="0.2">
      <c r="B149" s="405" t="s">
        <v>741</v>
      </c>
      <c r="C149" s="372"/>
      <c r="D149" s="372"/>
      <c r="E149" s="402"/>
      <c r="F149" s="486">
        <v>1.33</v>
      </c>
      <c r="G149" s="487"/>
      <c r="H149" s="486">
        <v>1.3</v>
      </c>
      <c r="I149" s="487"/>
      <c r="J149" s="486">
        <v>1.3</v>
      </c>
      <c r="K149" s="487"/>
      <c r="L149" s="486">
        <v>1.33</v>
      </c>
      <c r="M149" s="487"/>
      <c r="N149" s="486"/>
      <c r="O149" s="487"/>
      <c r="P149" s="486"/>
      <c r="Q149" s="487"/>
      <c r="R149" s="486"/>
      <c r="S149" s="487"/>
      <c r="T149" s="486"/>
      <c r="U149" s="487"/>
      <c r="V149" s="486"/>
      <c r="W149" s="487"/>
      <c r="X149" s="486"/>
      <c r="Y149" s="487"/>
      <c r="Z149" s="486"/>
      <c r="AA149" s="487"/>
    </row>
    <row r="150" spans="2:27" x14ac:dyDescent="0.2">
      <c r="B150" s="406" t="s">
        <v>446</v>
      </c>
      <c r="C150" s="372">
        <v>1.4</v>
      </c>
      <c r="D150" s="372">
        <v>0</v>
      </c>
      <c r="E150" s="486">
        <v>4.5</v>
      </c>
      <c r="F150" s="487"/>
      <c r="G150" s="486">
        <v>6.75</v>
      </c>
      <c r="H150" s="487"/>
      <c r="I150" s="486">
        <v>5.5</v>
      </c>
      <c r="J150" s="487"/>
      <c r="K150" s="486">
        <v>6.75</v>
      </c>
      <c r="L150" s="487"/>
      <c r="M150" s="486">
        <v>4.5</v>
      </c>
      <c r="N150" s="487"/>
      <c r="O150" s="486"/>
      <c r="P150" s="487"/>
      <c r="Q150" s="486"/>
      <c r="R150" s="487"/>
      <c r="S150" s="486"/>
      <c r="T150" s="487"/>
      <c r="U150" s="486"/>
      <c r="V150" s="487"/>
      <c r="W150" s="486"/>
      <c r="X150" s="487"/>
      <c r="Y150" s="486"/>
      <c r="Z150" s="487"/>
      <c r="AA150" s="402"/>
    </row>
    <row r="151" spans="2:27" x14ac:dyDescent="0.2">
      <c r="B151" s="405" t="s">
        <v>515</v>
      </c>
      <c r="C151" s="372"/>
      <c r="D151" s="372"/>
      <c r="E151" s="402"/>
      <c r="F151" s="486">
        <v>1.33</v>
      </c>
      <c r="G151" s="487"/>
      <c r="H151" s="486">
        <v>1.31</v>
      </c>
      <c r="I151" s="487"/>
      <c r="J151" s="486">
        <v>1.31</v>
      </c>
      <c r="K151" s="487"/>
      <c r="L151" s="486">
        <v>1.33</v>
      </c>
      <c r="M151" s="487"/>
      <c r="N151" s="486"/>
      <c r="O151" s="487"/>
      <c r="P151" s="486"/>
      <c r="Q151" s="487"/>
      <c r="R151" s="486"/>
      <c r="S151" s="487"/>
      <c r="T151" s="486"/>
      <c r="U151" s="487"/>
      <c r="V151" s="486"/>
      <c r="W151" s="487"/>
      <c r="X151" s="486"/>
      <c r="Y151" s="487"/>
      <c r="Z151" s="486"/>
      <c r="AA151" s="487"/>
    </row>
    <row r="152" spans="2:27" x14ac:dyDescent="0.2">
      <c r="B152" s="406" t="s">
        <v>742</v>
      </c>
      <c r="C152" s="372">
        <v>1.4</v>
      </c>
      <c r="D152" s="372">
        <v>0</v>
      </c>
      <c r="E152" s="486">
        <v>4.5</v>
      </c>
      <c r="F152" s="487"/>
      <c r="G152" s="486">
        <v>6.75</v>
      </c>
      <c r="H152" s="487"/>
      <c r="I152" s="486">
        <v>5</v>
      </c>
      <c r="J152" s="487"/>
      <c r="K152" s="486">
        <v>6.75</v>
      </c>
      <c r="L152" s="487"/>
      <c r="M152" s="486">
        <v>4.5</v>
      </c>
      <c r="N152" s="487"/>
      <c r="O152" s="486"/>
      <c r="P152" s="487"/>
      <c r="Q152" s="486"/>
      <c r="R152" s="487"/>
      <c r="S152" s="486"/>
      <c r="T152" s="487"/>
      <c r="U152" s="486"/>
      <c r="V152" s="487"/>
      <c r="W152" s="486"/>
      <c r="X152" s="487"/>
      <c r="Y152" s="486"/>
      <c r="Z152" s="487"/>
      <c r="AA152" s="402"/>
    </row>
    <row r="153" spans="2:27" x14ac:dyDescent="0.2">
      <c r="B153" s="405" t="s">
        <v>743</v>
      </c>
      <c r="C153" s="372"/>
      <c r="D153" s="372"/>
      <c r="E153" s="402"/>
      <c r="F153" s="486">
        <v>1.33</v>
      </c>
      <c r="G153" s="487"/>
      <c r="H153" s="486">
        <v>1.31</v>
      </c>
      <c r="I153" s="487"/>
      <c r="J153" s="486">
        <v>1.31</v>
      </c>
      <c r="K153" s="487"/>
      <c r="L153" s="486">
        <v>1.33</v>
      </c>
      <c r="M153" s="487"/>
      <c r="N153" s="486"/>
      <c r="O153" s="487"/>
      <c r="P153" s="486"/>
      <c r="Q153" s="487"/>
      <c r="R153" s="486"/>
      <c r="S153" s="487"/>
      <c r="T153" s="486"/>
      <c r="U153" s="487"/>
      <c r="V153" s="486"/>
      <c r="W153" s="487"/>
      <c r="X153" s="486"/>
      <c r="Y153" s="487"/>
      <c r="Z153" s="486"/>
      <c r="AA153" s="487"/>
    </row>
    <row r="154" spans="2:27" x14ac:dyDescent="0.2">
      <c r="B154" s="406" t="s">
        <v>744</v>
      </c>
      <c r="C154" s="372">
        <v>1.4</v>
      </c>
      <c r="D154" s="372">
        <v>0</v>
      </c>
      <c r="E154" s="486">
        <v>4.5</v>
      </c>
      <c r="F154" s="487"/>
      <c r="G154" s="486">
        <v>5.375</v>
      </c>
      <c r="H154" s="487"/>
      <c r="I154" s="486">
        <v>5.375</v>
      </c>
      <c r="J154" s="487"/>
      <c r="K154" s="486">
        <v>6.75</v>
      </c>
      <c r="L154" s="487"/>
      <c r="M154" s="486">
        <v>4.5</v>
      </c>
      <c r="N154" s="487"/>
      <c r="O154" s="486"/>
      <c r="P154" s="487"/>
      <c r="Q154" s="486"/>
      <c r="R154" s="487"/>
      <c r="S154" s="486"/>
      <c r="T154" s="487"/>
      <c r="U154" s="486"/>
      <c r="V154" s="487"/>
      <c r="W154" s="486"/>
      <c r="X154" s="487"/>
      <c r="Y154" s="486"/>
      <c r="Z154" s="487"/>
      <c r="AA154" s="402"/>
    </row>
    <row r="155" spans="2:27" x14ac:dyDescent="0.2">
      <c r="B155" s="405" t="s">
        <v>745</v>
      </c>
      <c r="C155" s="372"/>
      <c r="D155" s="372"/>
      <c r="E155" s="402"/>
      <c r="F155" s="486">
        <v>1.33</v>
      </c>
      <c r="G155" s="487"/>
      <c r="H155" s="486">
        <v>1.32</v>
      </c>
      <c r="I155" s="487"/>
      <c r="J155" s="486">
        <v>1.32</v>
      </c>
      <c r="K155" s="487"/>
      <c r="L155" s="486">
        <v>1.33</v>
      </c>
      <c r="M155" s="487"/>
      <c r="N155" s="486"/>
      <c r="O155" s="487"/>
      <c r="P155" s="486"/>
      <c r="Q155" s="487"/>
      <c r="R155" s="486"/>
      <c r="S155" s="487"/>
      <c r="T155" s="486"/>
      <c r="U155" s="487"/>
      <c r="V155" s="486"/>
      <c r="W155" s="487"/>
      <c r="X155" s="486"/>
      <c r="Y155" s="487"/>
      <c r="Z155" s="486"/>
      <c r="AA155" s="487"/>
    </row>
    <row r="156" spans="2:27" x14ac:dyDescent="0.2">
      <c r="B156" s="406" t="s">
        <v>758</v>
      </c>
      <c r="C156" s="372" t="s">
        <v>765</v>
      </c>
      <c r="D156" s="372">
        <v>0</v>
      </c>
      <c r="E156" s="486">
        <v>4.5</v>
      </c>
      <c r="F156" s="487"/>
      <c r="G156" s="486">
        <v>6.75</v>
      </c>
      <c r="H156" s="487"/>
      <c r="I156" s="486">
        <v>6.75</v>
      </c>
      <c r="J156" s="487"/>
      <c r="K156" s="486">
        <v>6.75</v>
      </c>
      <c r="L156" s="487"/>
      <c r="M156" s="486">
        <v>6.75</v>
      </c>
      <c r="N156" s="487"/>
      <c r="O156" s="486">
        <v>6.75</v>
      </c>
      <c r="P156" s="487"/>
      <c r="Q156" s="486">
        <v>6.75</v>
      </c>
      <c r="R156" s="487"/>
      <c r="S156" s="486">
        <v>4.5</v>
      </c>
      <c r="T156" s="487"/>
      <c r="U156" s="486"/>
      <c r="V156" s="487"/>
      <c r="W156" s="486"/>
      <c r="X156" s="487"/>
      <c r="Y156" s="486"/>
      <c r="Z156" s="487"/>
      <c r="AA156" s="402"/>
    </row>
    <row r="157" spans="2:27" x14ac:dyDescent="0.2">
      <c r="B157" s="405" t="s">
        <v>646</v>
      </c>
      <c r="C157" s="372"/>
      <c r="D157" s="372"/>
      <c r="E157" s="402"/>
      <c r="F157" s="486" t="s">
        <v>766</v>
      </c>
      <c r="G157" s="487"/>
      <c r="H157" s="486" t="s">
        <v>767</v>
      </c>
      <c r="I157" s="487"/>
      <c r="J157" s="486" t="s">
        <v>766</v>
      </c>
      <c r="K157" s="487"/>
      <c r="L157" s="486" t="s">
        <v>768</v>
      </c>
      <c r="M157" s="487"/>
      <c r="N157" s="486" t="s">
        <v>676</v>
      </c>
      <c r="O157" s="487"/>
      <c r="P157" s="486">
        <v>1.03</v>
      </c>
      <c r="Q157" s="487"/>
      <c r="R157" s="486">
        <v>1.22</v>
      </c>
      <c r="S157" s="487"/>
      <c r="T157" s="486"/>
      <c r="U157" s="487"/>
      <c r="V157" s="486"/>
      <c r="W157" s="487"/>
      <c r="X157" s="486"/>
      <c r="Y157" s="487"/>
      <c r="Z157" s="486"/>
      <c r="AA157" s="487"/>
    </row>
    <row r="158" spans="2:27" x14ac:dyDescent="0.2">
      <c r="B158" s="406" t="s">
        <v>761</v>
      </c>
      <c r="C158" s="372" t="s">
        <v>769</v>
      </c>
      <c r="D158" s="372">
        <v>0</v>
      </c>
      <c r="E158" s="486">
        <v>4.5</v>
      </c>
      <c r="F158" s="487"/>
      <c r="G158" s="486">
        <v>6.75</v>
      </c>
      <c r="H158" s="487"/>
      <c r="I158" s="486">
        <v>6.75</v>
      </c>
      <c r="J158" s="487"/>
      <c r="K158" s="486">
        <v>4.5</v>
      </c>
      <c r="L158" s="487"/>
      <c r="M158" s="486">
        <v>4.5</v>
      </c>
      <c r="N158" s="487"/>
      <c r="O158" s="486">
        <v>6.75</v>
      </c>
      <c r="P158" s="487"/>
      <c r="Q158" s="486">
        <v>6.75</v>
      </c>
      <c r="R158" s="487"/>
      <c r="S158" s="486">
        <v>4.5</v>
      </c>
      <c r="T158" s="487"/>
      <c r="U158" s="486"/>
      <c r="V158" s="487"/>
      <c r="W158" s="486"/>
      <c r="X158" s="487"/>
      <c r="Y158" s="486"/>
      <c r="Z158" s="487"/>
      <c r="AA158" s="402"/>
    </row>
    <row r="159" spans="2:27" x14ac:dyDescent="0.2">
      <c r="B159" s="405" t="s">
        <v>453</v>
      </c>
      <c r="C159" s="372"/>
      <c r="D159" s="372"/>
      <c r="E159" s="402"/>
      <c r="F159" s="486" t="s">
        <v>771</v>
      </c>
      <c r="G159" s="487"/>
      <c r="H159" s="486" t="s">
        <v>772</v>
      </c>
      <c r="I159" s="487"/>
      <c r="J159" s="486" t="s">
        <v>773</v>
      </c>
      <c r="K159" s="487"/>
      <c r="L159" s="486" t="s">
        <v>774</v>
      </c>
      <c r="M159" s="487"/>
      <c r="N159" s="486" t="s">
        <v>775</v>
      </c>
      <c r="O159" s="487"/>
      <c r="P159" s="486" t="s">
        <v>776</v>
      </c>
      <c r="Q159" s="487"/>
      <c r="R159" s="486" t="s">
        <v>777</v>
      </c>
      <c r="S159" s="487"/>
      <c r="T159" s="486"/>
      <c r="U159" s="487"/>
      <c r="V159" s="486"/>
      <c r="W159" s="487"/>
      <c r="X159" s="486"/>
      <c r="Y159" s="487"/>
      <c r="Z159" s="486"/>
      <c r="AA159" s="487"/>
    </row>
    <row r="160" spans="2:27" x14ac:dyDescent="0.2">
      <c r="B160" s="406" t="s">
        <v>762</v>
      </c>
      <c r="C160" s="372" t="s">
        <v>770</v>
      </c>
      <c r="D160" s="372">
        <v>0</v>
      </c>
      <c r="E160" s="486">
        <v>4.5</v>
      </c>
      <c r="F160" s="487"/>
      <c r="G160" s="486">
        <v>6.75</v>
      </c>
      <c r="H160" s="487"/>
      <c r="I160" s="486">
        <v>6.75</v>
      </c>
      <c r="J160" s="487"/>
      <c r="K160" s="486">
        <v>6.75</v>
      </c>
      <c r="L160" s="487"/>
      <c r="M160" s="486">
        <v>6.75</v>
      </c>
      <c r="N160" s="487"/>
      <c r="O160" s="486">
        <v>6.75</v>
      </c>
      <c r="P160" s="487"/>
      <c r="Q160" s="486">
        <v>6.75</v>
      </c>
      <c r="R160" s="487"/>
      <c r="S160" s="486">
        <v>4.5</v>
      </c>
      <c r="T160" s="487"/>
      <c r="U160" s="486"/>
      <c r="V160" s="487"/>
      <c r="W160" s="486"/>
      <c r="X160" s="487"/>
      <c r="Y160" s="486"/>
      <c r="Z160" s="487"/>
      <c r="AA160" s="402"/>
    </row>
    <row r="161" spans="2:27" x14ac:dyDescent="0.2">
      <c r="B161" s="405" t="s">
        <v>646</v>
      </c>
      <c r="C161" s="372"/>
      <c r="D161" s="372"/>
      <c r="E161" s="402"/>
      <c r="F161" s="486" t="s">
        <v>778</v>
      </c>
      <c r="G161" s="487"/>
      <c r="H161" s="486" t="s">
        <v>778</v>
      </c>
      <c r="I161" s="487"/>
      <c r="J161" s="486" t="s">
        <v>779</v>
      </c>
      <c r="K161" s="487"/>
      <c r="L161" s="486" t="s">
        <v>775</v>
      </c>
      <c r="M161" s="487"/>
      <c r="N161" s="486" t="s">
        <v>780</v>
      </c>
      <c r="O161" s="487"/>
      <c r="P161" s="486" t="s">
        <v>781</v>
      </c>
      <c r="Q161" s="487"/>
      <c r="R161" s="486" t="s">
        <v>782</v>
      </c>
      <c r="S161" s="487"/>
      <c r="T161" s="486"/>
      <c r="U161" s="487"/>
      <c r="V161" s="486"/>
      <c r="W161" s="487"/>
      <c r="X161" s="486"/>
      <c r="Y161" s="487"/>
      <c r="Z161" s="486"/>
      <c r="AA161" s="487"/>
    </row>
    <row r="162" spans="2:27" x14ac:dyDescent="0.2">
      <c r="B162" s="406"/>
      <c r="C162" s="372"/>
      <c r="D162" s="372"/>
      <c r="E162" s="486"/>
      <c r="F162" s="487"/>
      <c r="G162" s="486"/>
      <c r="H162" s="487"/>
      <c r="I162" s="486"/>
      <c r="J162" s="487"/>
      <c r="K162" s="486"/>
      <c r="L162" s="487"/>
      <c r="M162" s="486"/>
      <c r="N162" s="487"/>
      <c r="O162" s="486"/>
      <c r="P162" s="487"/>
      <c r="Q162" s="486"/>
      <c r="R162" s="487"/>
      <c r="S162" s="486"/>
      <c r="T162" s="487"/>
      <c r="U162" s="486"/>
      <c r="V162" s="487"/>
      <c r="W162" s="486"/>
      <c r="X162" s="487"/>
      <c r="Y162" s="486"/>
      <c r="Z162" s="487"/>
      <c r="AA162" s="402"/>
    </row>
    <row r="163" spans="2:27" x14ac:dyDescent="0.2">
      <c r="B163" s="405"/>
      <c r="C163" s="372"/>
      <c r="D163" s="372"/>
      <c r="E163" s="402"/>
      <c r="F163" s="486"/>
      <c r="G163" s="487"/>
      <c r="H163" s="486"/>
      <c r="I163" s="487"/>
      <c r="J163" s="486"/>
      <c r="K163" s="487"/>
      <c r="L163" s="486"/>
      <c r="M163" s="487"/>
      <c r="N163" s="486"/>
      <c r="O163" s="487"/>
      <c r="P163" s="486"/>
      <c r="Q163" s="487"/>
      <c r="R163" s="486"/>
      <c r="S163" s="487"/>
      <c r="T163" s="486"/>
      <c r="U163" s="487"/>
      <c r="V163" s="486"/>
      <c r="W163" s="487"/>
      <c r="X163" s="486"/>
      <c r="Y163" s="487"/>
      <c r="Z163" s="486"/>
      <c r="AA163" s="487"/>
    </row>
    <row r="164" spans="2:27" x14ac:dyDescent="0.2">
      <c r="B164" s="406"/>
      <c r="C164" s="372"/>
      <c r="D164" s="372"/>
      <c r="E164" s="486"/>
      <c r="F164" s="487"/>
      <c r="G164" s="486"/>
      <c r="H164" s="487"/>
      <c r="I164" s="486"/>
      <c r="J164" s="487"/>
      <c r="K164" s="486"/>
      <c r="L164" s="487"/>
      <c r="M164" s="486"/>
      <c r="N164" s="487"/>
      <c r="O164" s="486"/>
      <c r="P164" s="487"/>
      <c r="Q164" s="486"/>
      <c r="R164" s="487"/>
      <c r="S164" s="486"/>
      <c r="T164" s="487"/>
      <c r="U164" s="486"/>
      <c r="V164" s="487"/>
      <c r="W164" s="486"/>
      <c r="X164" s="487"/>
      <c r="Y164" s="486"/>
      <c r="Z164" s="487"/>
      <c r="AA164" s="402"/>
    </row>
    <row r="165" spans="2:27" x14ac:dyDescent="0.2">
      <c r="B165" s="405"/>
      <c r="C165" s="372"/>
      <c r="D165" s="372"/>
      <c r="E165" s="402"/>
      <c r="F165" s="486"/>
      <c r="G165" s="487"/>
      <c r="H165" s="486"/>
      <c r="I165" s="487"/>
      <c r="J165" s="486"/>
      <c r="K165" s="487"/>
      <c r="L165" s="486"/>
      <c r="M165" s="487"/>
      <c r="N165" s="486"/>
      <c r="O165" s="487"/>
      <c r="P165" s="486"/>
      <c r="Q165" s="487"/>
      <c r="R165" s="486"/>
      <c r="S165" s="487"/>
      <c r="T165" s="486"/>
      <c r="U165" s="487"/>
      <c r="V165" s="486"/>
      <c r="W165" s="487"/>
      <c r="X165" s="486"/>
      <c r="Y165" s="487"/>
      <c r="Z165" s="486"/>
      <c r="AA165" s="487"/>
    </row>
    <row r="166" spans="2:27" x14ac:dyDescent="0.2">
      <c r="B166" s="406"/>
      <c r="C166" s="372"/>
      <c r="D166" s="372"/>
      <c r="E166" s="486"/>
      <c r="F166" s="487"/>
      <c r="G166" s="486"/>
      <c r="H166" s="487"/>
      <c r="I166" s="486"/>
      <c r="J166" s="487"/>
      <c r="K166" s="486"/>
      <c r="L166" s="487"/>
      <c r="M166" s="486"/>
      <c r="N166" s="487"/>
      <c r="O166" s="486"/>
      <c r="P166" s="487"/>
      <c r="Q166" s="486"/>
      <c r="R166" s="487"/>
      <c r="S166" s="486"/>
      <c r="T166" s="487"/>
      <c r="U166" s="486"/>
      <c r="V166" s="487"/>
      <c r="W166" s="486"/>
      <c r="X166" s="487"/>
      <c r="Y166" s="486"/>
      <c r="Z166" s="487"/>
      <c r="AA166" s="402"/>
    </row>
    <row r="167" spans="2:27" x14ac:dyDescent="0.2">
      <c r="B167" s="405"/>
      <c r="C167" s="372"/>
      <c r="D167" s="372"/>
      <c r="E167" s="402"/>
      <c r="F167" s="486"/>
      <c r="G167" s="487"/>
      <c r="H167" s="486"/>
      <c r="I167" s="487"/>
      <c r="J167" s="486"/>
      <c r="K167" s="487"/>
      <c r="L167" s="486"/>
      <c r="M167" s="487"/>
      <c r="N167" s="486"/>
      <c r="O167" s="487"/>
      <c r="P167" s="486"/>
      <c r="Q167" s="487"/>
      <c r="R167" s="486"/>
      <c r="S167" s="487"/>
      <c r="T167" s="486"/>
      <c r="U167" s="487"/>
      <c r="V167" s="486"/>
      <c r="W167" s="487"/>
      <c r="X167" s="486"/>
      <c r="Y167" s="487"/>
      <c r="Z167" s="486"/>
      <c r="AA167" s="487"/>
    </row>
    <row r="168" spans="2:27" x14ac:dyDescent="0.2">
      <c r="B168" s="406"/>
      <c r="C168" s="372"/>
      <c r="D168" s="372"/>
      <c r="E168" s="486"/>
      <c r="F168" s="487"/>
      <c r="G168" s="486"/>
      <c r="H168" s="487"/>
      <c r="I168" s="486"/>
      <c r="J168" s="487"/>
      <c r="K168" s="486"/>
      <c r="L168" s="487"/>
      <c r="M168" s="486"/>
      <c r="N168" s="487"/>
      <c r="O168" s="486"/>
      <c r="P168" s="487"/>
      <c r="Q168" s="486"/>
      <c r="R168" s="487"/>
      <c r="S168" s="486"/>
      <c r="T168" s="487"/>
      <c r="U168" s="486"/>
      <c r="V168" s="487"/>
      <c r="W168" s="486"/>
      <c r="X168" s="487"/>
      <c r="Y168" s="486"/>
      <c r="Z168" s="487"/>
      <c r="AA168" s="402"/>
    </row>
    <row r="169" spans="2:27" x14ac:dyDescent="0.2">
      <c r="B169" s="405"/>
      <c r="C169" s="372"/>
      <c r="D169" s="372"/>
      <c r="E169" s="402"/>
      <c r="F169" s="486"/>
      <c r="G169" s="487"/>
      <c r="H169" s="486"/>
      <c r="I169" s="487"/>
      <c r="J169" s="486"/>
      <c r="K169" s="487"/>
      <c r="L169" s="486"/>
      <c r="M169" s="487"/>
      <c r="N169" s="486"/>
      <c r="O169" s="487"/>
      <c r="P169" s="486"/>
      <c r="Q169" s="487"/>
      <c r="R169" s="486"/>
      <c r="S169" s="487"/>
      <c r="T169" s="486"/>
      <c r="U169" s="487"/>
      <c r="V169" s="486"/>
      <c r="W169" s="487"/>
      <c r="X169" s="486"/>
      <c r="Y169" s="487"/>
      <c r="Z169" s="486"/>
      <c r="AA169" s="487"/>
    </row>
    <row r="170" spans="2:27" x14ac:dyDescent="0.2">
      <c r="B170" s="406"/>
      <c r="C170" s="372"/>
      <c r="D170" s="372"/>
      <c r="E170" s="486"/>
      <c r="F170" s="487"/>
      <c r="G170" s="486"/>
      <c r="H170" s="487"/>
      <c r="I170" s="486"/>
      <c r="J170" s="487"/>
      <c r="K170" s="486"/>
      <c r="L170" s="487"/>
      <c r="M170" s="486"/>
      <c r="N170" s="487"/>
      <c r="O170" s="486"/>
      <c r="P170" s="487"/>
      <c r="Q170" s="486"/>
      <c r="R170" s="487"/>
      <c r="S170" s="486"/>
      <c r="T170" s="487"/>
      <c r="U170" s="486"/>
      <c r="V170" s="487"/>
      <c r="W170" s="486"/>
      <c r="X170" s="487"/>
      <c r="Y170" s="486"/>
      <c r="Z170" s="487"/>
      <c r="AA170" s="402"/>
    </row>
    <row r="171" spans="2:27" x14ac:dyDescent="0.2">
      <c r="B171" s="405"/>
      <c r="C171" s="372"/>
      <c r="D171" s="372"/>
      <c r="E171" s="402"/>
      <c r="F171" s="486"/>
      <c r="G171" s="487"/>
      <c r="H171" s="486"/>
      <c r="I171" s="487"/>
      <c r="J171" s="486"/>
      <c r="K171" s="487"/>
      <c r="L171" s="486"/>
      <c r="M171" s="487"/>
      <c r="N171" s="486"/>
      <c r="O171" s="487"/>
      <c r="P171" s="486"/>
      <c r="Q171" s="487"/>
      <c r="R171" s="486"/>
      <c r="S171" s="487"/>
      <c r="T171" s="486"/>
      <c r="U171" s="487"/>
      <c r="V171" s="486"/>
      <c r="W171" s="487"/>
      <c r="X171" s="486"/>
      <c r="Y171" s="487"/>
      <c r="Z171" s="486"/>
      <c r="AA171" s="487"/>
    </row>
    <row r="172" spans="2:27" x14ac:dyDescent="0.2">
      <c r="B172" s="406"/>
      <c r="C172" s="372"/>
      <c r="D172" s="372"/>
      <c r="E172" s="486"/>
      <c r="F172" s="487"/>
      <c r="G172" s="486"/>
      <c r="H172" s="487"/>
      <c r="I172" s="486"/>
      <c r="J172" s="487"/>
      <c r="K172" s="486"/>
      <c r="L172" s="487"/>
      <c r="M172" s="486"/>
      <c r="N172" s="487"/>
      <c r="O172" s="486"/>
      <c r="P172" s="487"/>
      <c r="Q172" s="486"/>
      <c r="R172" s="487"/>
      <c r="S172" s="486"/>
      <c r="T172" s="487"/>
      <c r="U172" s="486"/>
      <c r="V172" s="487"/>
      <c r="W172" s="486"/>
      <c r="X172" s="487"/>
      <c r="Y172" s="486"/>
      <c r="Z172" s="487"/>
      <c r="AA172" s="402"/>
    </row>
    <row r="173" spans="2:27" x14ac:dyDescent="0.2">
      <c r="B173" s="405"/>
      <c r="C173" s="372"/>
      <c r="D173" s="372"/>
      <c r="E173" s="402"/>
      <c r="F173" s="486"/>
      <c r="G173" s="487"/>
      <c r="H173" s="486"/>
      <c r="I173" s="487"/>
      <c r="J173" s="486"/>
      <c r="K173" s="487"/>
      <c r="L173" s="486"/>
      <c r="M173" s="487"/>
      <c r="N173" s="486"/>
      <c r="O173" s="487"/>
      <c r="P173" s="486"/>
      <c r="Q173" s="487"/>
      <c r="R173" s="486"/>
      <c r="S173" s="487"/>
      <c r="T173" s="486"/>
      <c r="U173" s="487"/>
      <c r="V173" s="486"/>
      <c r="W173" s="487"/>
      <c r="X173" s="486"/>
      <c r="Y173" s="487"/>
      <c r="Z173" s="486"/>
      <c r="AA173" s="487"/>
    </row>
    <row r="174" spans="2:27" x14ac:dyDescent="0.2">
      <c r="B174" s="406"/>
      <c r="C174" s="372"/>
      <c r="D174" s="372"/>
      <c r="E174" s="486"/>
      <c r="F174" s="487"/>
      <c r="G174" s="486"/>
      <c r="H174" s="487"/>
      <c r="I174" s="486"/>
      <c r="J174" s="487"/>
      <c r="K174" s="486"/>
      <c r="L174" s="487"/>
      <c r="M174" s="486"/>
      <c r="N174" s="487"/>
      <c r="O174" s="486"/>
      <c r="P174" s="487"/>
      <c r="Q174" s="486"/>
      <c r="R174" s="487"/>
      <c r="S174" s="486"/>
      <c r="T174" s="487"/>
      <c r="U174" s="486"/>
      <c r="V174" s="487"/>
      <c r="W174" s="486"/>
      <c r="X174" s="487"/>
      <c r="Y174" s="486"/>
      <c r="Z174" s="487"/>
      <c r="AA174" s="402"/>
    </row>
    <row r="175" spans="2:27" x14ac:dyDescent="0.2">
      <c r="B175" s="405"/>
      <c r="C175" s="372"/>
      <c r="D175" s="372"/>
      <c r="E175" s="402"/>
      <c r="F175" s="486"/>
      <c r="G175" s="487"/>
      <c r="H175" s="486"/>
      <c r="I175" s="487"/>
      <c r="J175" s="486"/>
      <c r="K175" s="487"/>
      <c r="L175" s="486"/>
      <c r="M175" s="487"/>
      <c r="N175" s="486"/>
      <c r="O175" s="487"/>
      <c r="P175" s="486"/>
      <c r="Q175" s="487"/>
      <c r="R175" s="486"/>
      <c r="S175" s="487"/>
      <c r="T175" s="486"/>
      <c r="U175" s="487"/>
      <c r="V175" s="486"/>
      <c r="W175" s="487"/>
      <c r="X175" s="486"/>
      <c r="Y175" s="487"/>
      <c r="Z175" s="486"/>
      <c r="AA175" s="487"/>
    </row>
    <row r="176" spans="2:27" x14ac:dyDescent="0.2">
      <c r="B176" s="406"/>
      <c r="C176" s="372"/>
      <c r="D176" s="372"/>
      <c r="E176" s="486"/>
      <c r="F176" s="487"/>
      <c r="G176" s="486"/>
      <c r="H176" s="487"/>
      <c r="I176" s="486"/>
      <c r="J176" s="487"/>
      <c r="K176" s="486"/>
      <c r="L176" s="487"/>
      <c r="M176" s="486"/>
      <c r="N176" s="487"/>
      <c r="O176" s="486"/>
      <c r="P176" s="487"/>
      <c r="Q176" s="486"/>
      <c r="R176" s="487"/>
      <c r="S176" s="486"/>
      <c r="T176" s="487"/>
      <c r="U176" s="486"/>
      <c r="V176" s="487"/>
      <c r="W176" s="486"/>
      <c r="X176" s="487"/>
      <c r="Y176" s="486"/>
      <c r="Z176" s="487"/>
      <c r="AA176" s="402"/>
    </row>
    <row r="177" spans="2:27" x14ac:dyDescent="0.2">
      <c r="B177" s="405"/>
      <c r="C177" s="372"/>
      <c r="D177" s="372"/>
      <c r="E177" s="402"/>
      <c r="F177" s="486"/>
      <c r="G177" s="487"/>
      <c r="H177" s="486"/>
      <c r="I177" s="487"/>
      <c r="J177" s="486"/>
      <c r="K177" s="487"/>
      <c r="L177" s="486"/>
      <c r="M177" s="487"/>
      <c r="N177" s="486"/>
      <c r="O177" s="487"/>
      <c r="P177" s="486"/>
      <c r="Q177" s="487"/>
      <c r="R177" s="486"/>
      <c r="S177" s="487"/>
      <c r="T177" s="486"/>
      <c r="U177" s="487"/>
      <c r="V177" s="486"/>
      <c r="W177" s="487"/>
      <c r="X177" s="486"/>
      <c r="Y177" s="487"/>
      <c r="Z177" s="486"/>
      <c r="AA177" s="487"/>
    </row>
    <row r="178" spans="2:27" x14ac:dyDescent="0.2">
      <c r="B178" s="406"/>
      <c r="C178" s="372"/>
      <c r="D178" s="372"/>
      <c r="E178" s="486"/>
      <c r="F178" s="487"/>
      <c r="G178" s="486"/>
      <c r="H178" s="487"/>
      <c r="I178" s="486"/>
      <c r="J178" s="487"/>
      <c r="K178" s="486"/>
      <c r="L178" s="487"/>
      <c r="M178" s="486"/>
      <c r="N178" s="487"/>
      <c r="O178" s="486"/>
      <c r="P178" s="487"/>
      <c r="Q178" s="486"/>
      <c r="R178" s="487"/>
      <c r="S178" s="486"/>
      <c r="T178" s="487"/>
      <c r="U178" s="486"/>
      <c r="V178" s="487"/>
      <c r="W178" s="486"/>
      <c r="X178" s="487"/>
      <c r="Y178" s="486"/>
      <c r="Z178" s="487"/>
      <c r="AA178" s="402"/>
    </row>
    <row r="179" spans="2:27" x14ac:dyDescent="0.2">
      <c r="B179" s="405"/>
      <c r="C179" s="372"/>
      <c r="D179" s="372"/>
      <c r="E179" s="402"/>
      <c r="F179" s="486"/>
      <c r="G179" s="487"/>
      <c r="H179" s="486"/>
      <c r="I179" s="487"/>
      <c r="J179" s="486"/>
      <c r="K179" s="487"/>
      <c r="L179" s="486"/>
      <c r="M179" s="487"/>
      <c r="N179" s="486"/>
      <c r="O179" s="487"/>
      <c r="P179" s="486"/>
      <c r="Q179" s="487"/>
      <c r="R179" s="486"/>
      <c r="S179" s="487"/>
      <c r="T179" s="486"/>
      <c r="U179" s="487"/>
      <c r="V179" s="486"/>
      <c r="W179" s="487"/>
      <c r="X179" s="486"/>
      <c r="Y179" s="487"/>
      <c r="Z179" s="486"/>
      <c r="AA179" s="487"/>
    </row>
    <row r="180" spans="2:27" x14ac:dyDescent="0.2">
      <c r="B180" s="406"/>
      <c r="C180" s="372"/>
      <c r="D180" s="372"/>
      <c r="E180" s="486"/>
      <c r="F180" s="487"/>
      <c r="G180" s="486"/>
      <c r="H180" s="487"/>
      <c r="I180" s="486"/>
      <c r="J180" s="487"/>
      <c r="K180" s="486"/>
      <c r="L180" s="487"/>
      <c r="M180" s="486"/>
      <c r="N180" s="487"/>
      <c r="O180" s="486"/>
      <c r="P180" s="487"/>
      <c r="Q180" s="486"/>
      <c r="R180" s="487"/>
      <c r="S180" s="486"/>
      <c r="T180" s="487"/>
      <c r="U180" s="486"/>
      <c r="V180" s="487"/>
      <c r="W180" s="486"/>
      <c r="X180" s="487"/>
      <c r="Y180" s="486"/>
      <c r="Z180" s="487"/>
      <c r="AA180" s="402"/>
    </row>
    <row r="181" spans="2:27" x14ac:dyDescent="0.2">
      <c r="B181" s="405"/>
      <c r="C181" s="372"/>
      <c r="D181" s="372"/>
      <c r="E181" s="402"/>
      <c r="F181" s="486"/>
      <c r="G181" s="487"/>
      <c r="H181" s="486"/>
      <c r="I181" s="487"/>
      <c r="J181" s="486"/>
      <c r="K181" s="487"/>
      <c r="L181" s="486"/>
      <c r="M181" s="487"/>
      <c r="N181" s="486"/>
      <c r="O181" s="487"/>
      <c r="P181" s="486"/>
      <c r="Q181" s="487"/>
      <c r="R181" s="486"/>
      <c r="S181" s="487"/>
      <c r="T181" s="486"/>
      <c r="U181" s="487"/>
      <c r="V181" s="486"/>
      <c r="W181" s="487"/>
      <c r="X181" s="486"/>
      <c r="Y181" s="487"/>
      <c r="Z181" s="486"/>
      <c r="AA181" s="487"/>
    </row>
    <row r="182" spans="2:27" x14ac:dyDescent="0.2">
      <c r="B182" s="406"/>
      <c r="C182" s="372"/>
      <c r="D182" s="372"/>
      <c r="E182" s="486"/>
      <c r="F182" s="487"/>
      <c r="G182" s="486"/>
      <c r="H182" s="487"/>
      <c r="I182" s="486"/>
      <c r="J182" s="487"/>
      <c r="K182" s="486"/>
      <c r="L182" s="487"/>
      <c r="M182" s="486"/>
      <c r="N182" s="487"/>
      <c r="O182" s="486"/>
      <c r="P182" s="487"/>
      <c r="Q182" s="486"/>
      <c r="R182" s="487"/>
      <c r="S182" s="486"/>
      <c r="T182" s="487"/>
      <c r="U182" s="486"/>
      <c r="V182" s="487"/>
      <c r="W182" s="486"/>
      <c r="X182" s="487"/>
      <c r="Y182" s="486"/>
      <c r="Z182" s="487"/>
      <c r="AA182" s="402"/>
    </row>
    <row r="183" spans="2:27" x14ac:dyDescent="0.2">
      <c r="B183" s="405"/>
      <c r="C183" s="372"/>
      <c r="D183" s="372"/>
      <c r="E183" s="402"/>
      <c r="F183" s="486"/>
      <c r="G183" s="487"/>
      <c r="H183" s="486"/>
      <c r="I183" s="487"/>
      <c r="J183" s="486"/>
      <c r="K183" s="487"/>
      <c r="L183" s="486"/>
      <c r="M183" s="487"/>
      <c r="N183" s="486"/>
      <c r="O183" s="487"/>
      <c r="P183" s="486"/>
      <c r="Q183" s="487"/>
      <c r="R183" s="486"/>
      <c r="S183" s="487"/>
      <c r="T183" s="486"/>
      <c r="U183" s="487"/>
      <c r="V183" s="486"/>
      <c r="W183" s="487"/>
      <c r="X183" s="486"/>
      <c r="Y183" s="487"/>
      <c r="Z183" s="486"/>
      <c r="AA183" s="487"/>
    </row>
    <row r="184" spans="2:27" x14ac:dyDescent="0.2">
      <c r="B184" s="406"/>
      <c r="C184" s="372"/>
      <c r="D184" s="372"/>
      <c r="E184" s="486"/>
      <c r="F184" s="487"/>
      <c r="G184" s="486"/>
      <c r="H184" s="487"/>
      <c r="I184" s="486"/>
      <c r="J184" s="487"/>
      <c r="K184" s="486"/>
      <c r="L184" s="487"/>
      <c r="M184" s="486"/>
      <c r="N184" s="487"/>
      <c r="O184" s="486"/>
      <c r="P184" s="487"/>
      <c r="Q184" s="486"/>
      <c r="R184" s="487"/>
      <c r="S184" s="486"/>
      <c r="T184" s="487"/>
      <c r="U184" s="486"/>
      <c r="V184" s="487"/>
      <c r="W184" s="486"/>
      <c r="X184" s="487"/>
      <c r="Y184" s="486"/>
      <c r="Z184" s="487"/>
      <c r="AA184" s="402"/>
    </row>
    <row r="185" spans="2:27" x14ac:dyDescent="0.2">
      <c r="B185" s="405"/>
      <c r="C185" s="372"/>
      <c r="D185" s="372"/>
      <c r="E185" s="402"/>
      <c r="F185" s="486"/>
      <c r="G185" s="487"/>
      <c r="H185" s="486"/>
      <c r="I185" s="487"/>
      <c r="J185" s="486"/>
      <c r="K185" s="487"/>
      <c r="L185" s="486"/>
      <c r="M185" s="487"/>
      <c r="N185" s="486"/>
      <c r="O185" s="487"/>
      <c r="P185" s="486"/>
      <c r="Q185" s="487"/>
      <c r="R185" s="486"/>
      <c r="S185" s="487"/>
      <c r="T185" s="486"/>
      <c r="U185" s="487"/>
      <c r="V185" s="486"/>
      <c r="W185" s="487"/>
      <c r="X185" s="486"/>
      <c r="Y185" s="487"/>
      <c r="Z185" s="486"/>
      <c r="AA185" s="487"/>
    </row>
    <row r="186" spans="2:27" x14ac:dyDescent="0.2">
      <c r="B186" s="406"/>
      <c r="C186" s="372"/>
      <c r="D186" s="372"/>
      <c r="E186" s="486"/>
      <c r="F186" s="487"/>
      <c r="G186" s="486"/>
      <c r="H186" s="487"/>
      <c r="I186" s="486"/>
      <c r="J186" s="487"/>
      <c r="K186" s="486"/>
      <c r="L186" s="487"/>
      <c r="M186" s="486"/>
      <c r="N186" s="487"/>
      <c r="O186" s="486"/>
      <c r="P186" s="487"/>
      <c r="Q186" s="486"/>
      <c r="R186" s="487"/>
      <c r="S186" s="486"/>
      <c r="T186" s="487"/>
      <c r="U186" s="486"/>
      <c r="V186" s="487"/>
      <c r="W186" s="486"/>
      <c r="X186" s="487"/>
      <c r="Y186" s="486"/>
      <c r="Z186" s="487"/>
      <c r="AA186" s="402"/>
    </row>
    <row r="187" spans="2:27" x14ac:dyDescent="0.2">
      <c r="B187" s="405"/>
      <c r="C187" s="372"/>
      <c r="D187" s="372"/>
      <c r="E187" s="402"/>
      <c r="F187" s="486"/>
      <c r="G187" s="487"/>
      <c r="H187" s="486"/>
      <c r="I187" s="487"/>
      <c r="J187" s="486"/>
      <c r="K187" s="487"/>
      <c r="L187" s="486"/>
      <c r="M187" s="487"/>
      <c r="N187" s="486"/>
      <c r="O187" s="487"/>
      <c r="P187" s="486"/>
      <c r="Q187" s="487"/>
      <c r="R187" s="486"/>
      <c r="S187" s="487"/>
      <c r="T187" s="486"/>
      <c r="U187" s="487"/>
      <c r="V187" s="486"/>
      <c r="W187" s="487"/>
      <c r="X187" s="486"/>
      <c r="Y187" s="487"/>
      <c r="Z187" s="486"/>
      <c r="AA187" s="487"/>
    </row>
    <row r="188" spans="2:27" x14ac:dyDescent="0.2">
      <c r="B188" s="406"/>
      <c r="C188" s="372"/>
      <c r="D188" s="372"/>
      <c r="E188" s="486"/>
      <c r="F188" s="487"/>
      <c r="G188" s="486"/>
      <c r="H188" s="487"/>
      <c r="I188" s="486"/>
      <c r="J188" s="487"/>
      <c r="K188" s="486"/>
      <c r="L188" s="487"/>
      <c r="M188" s="486"/>
      <c r="N188" s="487"/>
      <c r="O188" s="486"/>
      <c r="P188" s="487"/>
      <c r="Q188" s="486"/>
      <c r="R188" s="487"/>
      <c r="S188" s="486"/>
      <c r="T188" s="487"/>
      <c r="U188" s="486"/>
      <c r="V188" s="487"/>
      <c r="W188" s="486"/>
      <c r="X188" s="487"/>
      <c r="Y188" s="486"/>
      <c r="Z188" s="487"/>
      <c r="AA188" s="402"/>
    </row>
    <row r="189" spans="2:27" x14ac:dyDescent="0.2">
      <c r="B189" s="405"/>
      <c r="C189" s="372"/>
      <c r="D189" s="372"/>
      <c r="E189" s="402"/>
      <c r="F189" s="486"/>
      <c r="G189" s="487"/>
      <c r="H189" s="486"/>
      <c r="I189" s="487"/>
      <c r="J189" s="486"/>
      <c r="K189" s="487"/>
      <c r="L189" s="486"/>
      <c r="M189" s="487"/>
      <c r="N189" s="486"/>
      <c r="O189" s="487"/>
      <c r="P189" s="486"/>
      <c r="Q189" s="487"/>
      <c r="R189" s="486"/>
      <c r="S189" s="487"/>
      <c r="T189" s="486"/>
      <c r="U189" s="487"/>
      <c r="V189" s="486"/>
      <c r="W189" s="487"/>
      <c r="X189" s="486"/>
      <c r="Y189" s="487"/>
      <c r="Z189" s="486"/>
      <c r="AA189" s="487"/>
    </row>
    <row r="190" spans="2:27" x14ac:dyDescent="0.2">
      <c r="B190" s="406"/>
      <c r="C190" s="372"/>
      <c r="D190" s="372"/>
      <c r="E190" s="486"/>
      <c r="F190" s="487"/>
      <c r="G190" s="486"/>
      <c r="H190" s="487"/>
      <c r="I190" s="486"/>
      <c r="J190" s="487"/>
      <c r="K190" s="486"/>
      <c r="L190" s="487"/>
      <c r="M190" s="486"/>
      <c r="N190" s="487"/>
      <c r="O190" s="486"/>
      <c r="P190" s="487"/>
      <c r="Q190" s="486"/>
      <c r="R190" s="487"/>
      <c r="S190" s="486"/>
      <c r="T190" s="487"/>
      <c r="U190" s="486"/>
      <c r="V190" s="487"/>
      <c r="W190" s="486"/>
      <c r="X190" s="487"/>
      <c r="Y190" s="486"/>
      <c r="Z190" s="487"/>
      <c r="AA190" s="402"/>
    </row>
    <row r="191" spans="2:27" x14ac:dyDescent="0.2">
      <c r="B191" s="405"/>
      <c r="C191" s="372"/>
      <c r="D191" s="372"/>
      <c r="E191" s="402"/>
      <c r="F191" s="486"/>
      <c r="G191" s="487"/>
      <c r="H191" s="486"/>
      <c r="I191" s="487"/>
      <c r="J191" s="486"/>
      <c r="K191" s="487"/>
      <c r="L191" s="486"/>
      <c r="M191" s="487"/>
      <c r="N191" s="486"/>
      <c r="O191" s="487"/>
      <c r="P191" s="486"/>
      <c r="Q191" s="487"/>
      <c r="R191" s="486"/>
      <c r="S191" s="487"/>
      <c r="T191" s="486"/>
      <c r="U191" s="487"/>
      <c r="V191" s="486"/>
      <c r="W191" s="487"/>
      <c r="X191" s="486"/>
      <c r="Y191" s="487"/>
      <c r="Z191" s="486"/>
      <c r="AA191" s="487"/>
    </row>
    <row r="192" spans="2:27" x14ac:dyDescent="0.2">
      <c r="B192" s="406"/>
      <c r="C192" s="372"/>
      <c r="D192" s="372"/>
      <c r="E192" s="486"/>
      <c r="F192" s="487"/>
      <c r="G192" s="486"/>
      <c r="H192" s="487"/>
      <c r="I192" s="486"/>
      <c r="J192" s="487"/>
      <c r="K192" s="486"/>
      <c r="L192" s="487"/>
      <c r="M192" s="486"/>
      <c r="N192" s="487"/>
      <c r="O192" s="486"/>
      <c r="P192" s="487"/>
      <c r="Q192" s="486"/>
      <c r="R192" s="487"/>
      <c r="S192" s="486"/>
      <c r="T192" s="487"/>
      <c r="U192" s="486"/>
      <c r="V192" s="487"/>
      <c r="W192" s="486"/>
      <c r="X192" s="487"/>
      <c r="Y192" s="486"/>
      <c r="Z192" s="487"/>
      <c r="AA192" s="402"/>
    </row>
    <row r="193" spans="2:27" x14ac:dyDescent="0.2">
      <c r="B193" s="405"/>
      <c r="C193" s="372"/>
      <c r="D193" s="372"/>
      <c r="E193" s="402"/>
      <c r="F193" s="486"/>
      <c r="G193" s="487"/>
      <c r="H193" s="486"/>
      <c r="I193" s="487"/>
      <c r="J193" s="486"/>
      <c r="K193" s="487"/>
      <c r="L193" s="486"/>
      <c r="M193" s="487"/>
      <c r="N193" s="486"/>
      <c r="O193" s="487"/>
      <c r="P193" s="486"/>
      <c r="Q193" s="487"/>
      <c r="R193" s="486"/>
      <c r="S193" s="487"/>
      <c r="T193" s="486"/>
      <c r="U193" s="487"/>
      <c r="V193" s="486"/>
      <c r="W193" s="487"/>
      <c r="X193" s="486"/>
      <c r="Y193" s="487"/>
      <c r="Z193" s="486"/>
      <c r="AA193" s="487"/>
    </row>
    <row r="194" spans="2:27" x14ac:dyDescent="0.2">
      <c r="B194" s="406"/>
      <c r="C194" s="372"/>
      <c r="D194" s="372"/>
      <c r="E194" s="486"/>
      <c r="F194" s="487"/>
      <c r="G194" s="486"/>
      <c r="H194" s="487"/>
      <c r="I194" s="486"/>
      <c r="J194" s="487"/>
      <c r="K194" s="486"/>
      <c r="L194" s="487"/>
      <c r="M194" s="486"/>
      <c r="N194" s="487"/>
      <c r="O194" s="486"/>
      <c r="P194" s="487"/>
      <c r="Q194" s="486"/>
      <c r="R194" s="487"/>
      <c r="S194" s="486"/>
      <c r="T194" s="487"/>
      <c r="U194" s="486"/>
      <c r="V194" s="487"/>
      <c r="W194" s="486"/>
      <c r="X194" s="487"/>
      <c r="Y194" s="486"/>
      <c r="Z194" s="487"/>
      <c r="AA194" s="402"/>
    </row>
    <row r="195" spans="2:27" x14ac:dyDescent="0.2">
      <c r="B195" s="405"/>
      <c r="C195" s="372"/>
      <c r="D195" s="372"/>
      <c r="E195" s="402"/>
      <c r="F195" s="486"/>
      <c r="G195" s="487"/>
      <c r="H195" s="486"/>
      <c r="I195" s="487"/>
      <c r="J195" s="486"/>
      <c r="K195" s="487"/>
      <c r="L195" s="486"/>
      <c r="M195" s="487"/>
      <c r="N195" s="486"/>
      <c r="O195" s="487"/>
      <c r="P195" s="486"/>
      <c r="Q195" s="487"/>
      <c r="R195" s="486"/>
      <c r="S195" s="487"/>
      <c r="T195" s="486"/>
      <c r="U195" s="487"/>
      <c r="V195" s="486"/>
      <c r="W195" s="487"/>
      <c r="X195" s="486"/>
      <c r="Y195" s="487"/>
      <c r="Z195" s="486"/>
      <c r="AA195" s="487"/>
    </row>
    <row r="196" spans="2:27" x14ac:dyDescent="0.2">
      <c r="B196" s="406"/>
      <c r="C196" s="372"/>
      <c r="D196" s="372"/>
      <c r="E196" s="486"/>
      <c r="F196" s="487"/>
      <c r="G196" s="486"/>
      <c r="H196" s="487"/>
      <c r="I196" s="486"/>
      <c r="J196" s="487"/>
      <c r="K196" s="486"/>
      <c r="L196" s="487"/>
      <c r="M196" s="486"/>
      <c r="N196" s="487"/>
      <c r="O196" s="486"/>
      <c r="P196" s="487"/>
      <c r="Q196" s="486"/>
      <c r="R196" s="487"/>
      <c r="S196" s="486"/>
      <c r="T196" s="487"/>
      <c r="U196" s="486"/>
      <c r="V196" s="487"/>
      <c r="W196" s="486"/>
      <c r="X196" s="487"/>
      <c r="Y196" s="486"/>
      <c r="Z196" s="487"/>
      <c r="AA196" s="402"/>
    </row>
    <row r="197" spans="2:27" x14ac:dyDescent="0.2">
      <c r="B197" s="405"/>
      <c r="C197" s="372"/>
      <c r="D197" s="372"/>
      <c r="E197" s="402"/>
      <c r="F197" s="486"/>
      <c r="G197" s="487"/>
      <c r="H197" s="486"/>
      <c r="I197" s="487"/>
      <c r="J197" s="486"/>
      <c r="K197" s="487"/>
      <c r="L197" s="486"/>
      <c r="M197" s="487"/>
      <c r="N197" s="486"/>
      <c r="O197" s="487"/>
      <c r="P197" s="486"/>
      <c r="Q197" s="487"/>
      <c r="R197" s="486"/>
      <c r="S197" s="487"/>
      <c r="T197" s="486"/>
      <c r="U197" s="487"/>
      <c r="V197" s="486"/>
      <c r="W197" s="487"/>
      <c r="X197" s="486"/>
      <c r="Y197" s="487"/>
      <c r="Z197" s="486"/>
      <c r="AA197" s="487"/>
    </row>
    <row r="198" spans="2:27" x14ac:dyDescent="0.2">
      <c r="B198" s="406"/>
      <c r="C198" s="372"/>
      <c r="D198" s="372"/>
      <c r="E198" s="486"/>
      <c r="F198" s="487"/>
      <c r="G198" s="486"/>
      <c r="H198" s="487"/>
      <c r="I198" s="486"/>
      <c r="J198" s="487"/>
      <c r="K198" s="486"/>
      <c r="L198" s="487"/>
      <c r="M198" s="486"/>
      <c r="N198" s="487"/>
      <c r="O198" s="486"/>
      <c r="P198" s="487"/>
      <c r="Q198" s="486"/>
      <c r="R198" s="487"/>
      <c r="S198" s="486"/>
      <c r="T198" s="487"/>
      <c r="U198" s="486"/>
      <c r="V198" s="487"/>
      <c r="W198" s="486"/>
      <c r="X198" s="487"/>
      <c r="Y198" s="486"/>
      <c r="Z198" s="487"/>
      <c r="AA198" s="402"/>
    </row>
    <row r="199" spans="2:27" x14ac:dyDescent="0.2">
      <c r="B199" s="405"/>
      <c r="C199" s="372"/>
      <c r="D199" s="372"/>
      <c r="E199" s="402"/>
      <c r="F199" s="486"/>
      <c r="G199" s="487"/>
      <c r="H199" s="486"/>
      <c r="I199" s="487"/>
      <c r="J199" s="486"/>
      <c r="K199" s="487"/>
      <c r="L199" s="486"/>
      <c r="M199" s="487"/>
      <c r="N199" s="486"/>
      <c r="O199" s="487"/>
      <c r="P199" s="486"/>
      <c r="Q199" s="487"/>
      <c r="R199" s="486"/>
      <c r="S199" s="487"/>
      <c r="T199" s="486"/>
      <c r="U199" s="487"/>
      <c r="V199" s="486"/>
      <c r="W199" s="487"/>
      <c r="X199" s="486"/>
      <c r="Y199" s="487"/>
      <c r="Z199" s="486"/>
      <c r="AA199" s="487"/>
    </row>
    <row r="200" spans="2:27" x14ac:dyDescent="0.2">
      <c r="B200" s="406"/>
      <c r="C200" s="372"/>
      <c r="D200" s="372"/>
      <c r="E200" s="486"/>
      <c r="F200" s="487"/>
      <c r="G200" s="486"/>
      <c r="H200" s="487"/>
      <c r="I200" s="486"/>
      <c r="J200" s="487"/>
      <c r="K200" s="486"/>
      <c r="L200" s="487"/>
      <c r="M200" s="486"/>
      <c r="N200" s="487"/>
      <c r="O200" s="486"/>
      <c r="P200" s="487"/>
      <c r="Q200" s="486"/>
      <c r="R200" s="487"/>
      <c r="S200" s="486"/>
      <c r="T200" s="487"/>
      <c r="U200" s="486"/>
      <c r="V200" s="487"/>
      <c r="W200" s="486"/>
      <c r="X200" s="487"/>
      <c r="Y200" s="486"/>
      <c r="Z200" s="487"/>
      <c r="AA200" s="402"/>
    </row>
    <row r="201" spans="2:27" x14ac:dyDescent="0.2">
      <c r="B201" s="405"/>
      <c r="C201" s="372"/>
      <c r="D201" s="372"/>
      <c r="E201" s="402"/>
      <c r="F201" s="486"/>
      <c r="G201" s="487"/>
      <c r="H201" s="486"/>
      <c r="I201" s="487"/>
      <c r="J201" s="486"/>
      <c r="K201" s="487"/>
      <c r="L201" s="486"/>
      <c r="M201" s="487"/>
      <c r="N201" s="486"/>
      <c r="O201" s="487"/>
      <c r="P201" s="486"/>
      <c r="Q201" s="487"/>
      <c r="R201" s="486"/>
      <c r="S201" s="487"/>
      <c r="T201" s="486"/>
      <c r="U201" s="487"/>
      <c r="V201" s="486"/>
      <c r="W201" s="487"/>
      <c r="X201" s="486"/>
      <c r="Y201" s="487"/>
      <c r="Z201" s="486"/>
      <c r="AA201" s="487"/>
    </row>
    <row r="202" spans="2:27" x14ac:dyDescent="0.2">
      <c r="B202" s="406"/>
      <c r="C202" s="372"/>
      <c r="D202" s="372"/>
      <c r="E202" s="486"/>
      <c r="F202" s="487"/>
      <c r="G202" s="486"/>
      <c r="H202" s="487"/>
      <c r="I202" s="486"/>
      <c r="J202" s="487"/>
      <c r="K202" s="486"/>
      <c r="L202" s="487"/>
      <c r="M202" s="486"/>
      <c r="N202" s="487"/>
      <c r="O202" s="486"/>
      <c r="P202" s="487"/>
      <c r="Q202" s="486"/>
      <c r="R202" s="487"/>
      <c r="S202" s="486"/>
      <c r="T202" s="487"/>
      <c r="U202" s="486"/>
      <c r="V202" s="487"/>
      <c r="W202" s="486"/>
      <c r="X202" s="487"/>
      <c r="Y202" s="486"/>
      <c r="Z202" s="487"/>
      <c r="AA202" s="402"/>
    </row>
    <row r="203" spans="2:27" x14ac:dyDescent="0.2">
      <c r="B203" s="405"/>
      <c r="C203" s="372"/>
      <c r="D203" s="372"/>
      <c r="E203" s="402"/>
      <c r="F203" s="486"/>
      <c r="G203" s="487"/>
      <c r="H203" s="486"/>
      <c r="I203" s="487"/>
      <c r="J203" s="486"/>
      <c r="K203" s="487"/>
      <c r="L203" s="486"/>
      <c r="M203" s="487"/>
      <c r="N203" s="486"/>
      <c r="O203" s="487"/>
      <c r="P203" s="486"/>
      <c r="Q203" s="487"/>
      <c r="R203" s="486"/>
      <c r="S203" s="487"/>
      <c r="T203" s="486"/>
      <c r="U203" s="487"/>
      <c r="V203" s="486"/>
      <c r="W203" s="487"/>
      <c r="X203" s="486"/>
      <c r="Y203" s="487"/>
      <c r="Z203" s="486"/>
      <c r="AA203" s="487"/>
    </row>
    <row r="204" spans="2:27" x14ac:dyDescent="0.2">
      <c r="B204" s="406"/>
      <c r="C204" s="372"/>
      <c r="D204" s="372"/>
      <c r="E204" s="486"/>
      <c r="F204" s="487"/>
      <c r="G204" s="486"/>
      <c r="H204" s="487"/>
      <c r="I204" s="486"/>
      <c r="J204" s="487"/>
      <c r="K204" s="486"/>
      <c r="L204" s="487"/>
      <c r="M204" s="486"/>
      <c r="N204" s="487"/>
      <c r="O204" s="486"/>
      <c r="P204" s="487"/>
      <c r="Q204" s="486"/>
      <c r="R204" s="487"/>
      <c r="S204" s="486"/>
      <c r="T204" s="487"/>
      <c r="U204" s="486"/>
      <c r="V204" s="487"/>
      <c r="W204" s="486"/>
      <c r="X204" s="487"/>
      <c r="Y204" s="486"/>
      <c r="Z204" s="487"/>
      <c r="AA204" s="402"/>
    </row>
    <row r="205" spans="2:27" x14ac:dyDescent="0.2">
      <c r="B205" s="405"/>
      <c r="C205" s="372"/>
      <c r="D205" s="372"/>
      <c r="E205" s="402"/>
      <c r="F205" s="486"/>
      <c r="G205" s="487"/>
      <c r="H205" s="486"/>
      <c r="I205" s="487"/>
      <c r="J205" s="486"/>
      <c r="K205" s="487"/>
      <c r="L205" s="486"/>
      <c r="M205" s="487"/>
      <c r="N205" s="486"/>
      <c r="O205" s="487"/>
      <c r="P205" s="486"/>
      <c r="Q205" s="487"/>
      <c r="R205" s="486"/>
      <c r="S205" s="487"/>
      <c r="T205" s="486"/>
      <c r="U205" s="487"/>
      <c r="V205" s="486"/>
      <c r="W205" s="487"/>
      <c r="X205" s="486"/>
      <c r="Y205" s="487"/>
      <c r="Z205" s="486"/>
      <c r="AA205" s="487"/>
    </row>
    <row r="206" spans="2:27" x14ac:dyDescent="0.2">
      <c r="B206" s="406"/>
      <c r="C206" s="372"/>
      <c r="D206" s="372"/>
      <c r="E206" s="486"/>
      <c r="F206" s="487"/>
      <c r="G206" s="486"/>
      <c r="H206" s="487"/>
      <c r="I206" s="486"/>
      <c r="J206" s="487"/>
      <c r="K206" s="486"/>
      <c r="L206" s="487"/>
      <c r="M206" s="486"/>
      <c r="N206" s="487"/>
      <c r="O206" s="486"/>
      <c r="P206" s="487"/>
      <c r="Q206" s="486"/>
      <c r="R206" s="487"/>
      <c r="S206" s="486"/>
      <c r="T206" s="487"/>
      <c r="U206" s="486"/>
      <c r="V206" s="487"/>
      <c r="W206" s="486"/>
      <c r="X206" s="487"/>
      <c r="Y206" s="486"/>
      <c r="Z206" s="487"/>
      <c r="AA206" s="402"/>
    </row>
    <row r="207" spans="2:27" x14ac:dyDescent="0.2">
      <c r="B207" s="405"/>
      <c r="C207" s="372"/>
      <c r="D207" s="372"/>
      <c r="E207" s="402"/>
      <c r="F207" s="486"/>
      <c r="G207" s="487"/>
      <c r="H207" s="486"/>
      <c r="I207" s="487"/>
      <c r="J207" s="486"/>
      <c r="K207" s="487"/>
      <c r="L207" s="486"/>
      <c r="M207" s="487"/>
      <c r="N207" s="486"/>
      <c r="O207" s="487"/>
      <c r="P207" s="486"/>
      <c r="Q207" s="487"/>
      <c r="R207" s="486"/>
      <c r="S207" s="487"/>
      <c r="T207" s="486"/>
      <c r="U207" s="487"/>
      <c r="V207" s="486"/>
      <c r="W207" s="487"/>
      <c r="X207" s="486"/>
      <c r="Y207" s="487"/>
      <c r="Z207" s="486"/>
      <c r="AA207" s="487"/>
    </row>
    <row r="208" spans="2:27" x14ac:dyDescent="0.2">
      <c r="B208" s="406"/>
      <c r="C208" s="372"/>
      <c r="D208" s="372"/>
      <c r="E208" s="486"/>
      <c r="F208" s="487"/>
      <c r="G208" s="486"/>
      <c r="H208" s="487"/>
      <c r="I208" s="486"/>
      <c r="J208" s="487"/>
      <c r="K208" s="486"/>
      <c r="L208" s="487"/>
      <c r="M208" s="486"/>
      <c r="N208" s="487"/>
      <c r="O208" s="486"/>
      <c r="P208" s="487"/>
      <c r="Q208" s="486"/>
      <c r="R208" s="487"/>
      <c r="S208" s="486"/>
      <c r="T208" s="487"/>
      <c r="U208" s="486"/>
      <c r="V208" s="487"/>
      <c r="W208" s="486"/>
      <c r="X208" s="487"/>
      <c r="Y208" s="486"/>
      <c r="Z208" s="487"/>
      <c r="AA208" s="402"/>
    </row>
    <row r="209" spans="2:27" x14ac:dyDescent="0.2">
      <c r="B209" s="405"/>
      <c r="C209" s="372"/>
      <c r="D209" s="372"/>
      <c r="E209" s="402"/>
      <c r="F209" s="486"/>
      <c r="G209" s="487"/>
      <c r="H209" s="486"/>
      <c r="I209" s="487"/>
      <c r="J209" s="486"/>
      <c r="K209" s="487"/>
      <c r="L209" s="486"/>
      <c r="M209" s="487"/>
      <c r="N209" s="486"/>
      <c r="O209" s="487"/>
      <c r="P209" s="486"/>
      <c r="Q209" s="487"/>
      <c r="R209" s="486"/>
      <c r="S209" s="487"/>
      <c r="T209" s="486"/>
      <c r="U209" s="487"/>
      <c r="V209" s="486"/>
      <c r="W209" s="487"/>
      <c r="X209" s="486"/>
      <c r="Y209" s="487"/>
      <c r="Z209" s="486"/>
      <c r="AA209" s="487"/>
    </row>
    <row r="210" spans="2:27" x14ac:dyDescent="0.2">
      <c r="B210" s="406"/>
      <c r="C210" s="372"/>
      <c r="D210" s="372"/>
      <c r="E210" s="486"/>
      <c r="F210" s="487"/>
      <c r="G210" s="486"/>
      <c r="H210" s="487"/>
      <c r="I210" s="486"/>
      <c r="J210" s="487"/>
      <c r="K210" s="486"/>
      <c r="L210" s="487"/>
      <c r="M210" s="486"/>
      <c r="N210" s="487"/>
      <c r="O210" s="486"/>
      <c r="P210" s="487"/>
      <c r="Q210" s="486"/>
      <c r="R210" s="487"/>
      <c r="S210" s="486"/>
      <c r="T210" s="487"/>
      <c r="U210" s="486"/>
      <c r="V210" s="487"/>
      <c r="W210" s="486"/>
      <c r="X210" s="487"/>
      <c r="Y210" s="486"/>
      <c r="Z210" s="487"/>
      <c r="AA210" s="402"/>
    </row>
    <row r="211" spans="2:27" x14ac:dyDescent="0.2">
      <c r="B211" s="405"/>
      <c r="C211" s="372"/>
      <c r="D211" s="372"/>
      <c r="E211" s="402"/>
      <c r="F211" s="486"/>
      <c r="G211" s="487"/>
      <c r="H211" s="486"/>
      <c r="I211" s="487"/>
      <c r="J211" s="486"/>
      <c r="K211" s="487"/>
      <c r="L211" s="486"/>
      <c r="M211" s="487"/>
      <c r="N211" s="486"/>
      <c r="O211" s="487"/>
      <c r="P211" s="486"/>
      <c r="Q211" s="487"/>
      <c r="R211" s="486"/>
      <c r="S211" s="487"/>
      <c r="T211" s="486"/>
      <c r="U211" s="487"/>
      <c r="V211" s="486"/>
      <c r="W211" s="487"/>
      <c r="X211" s="486"/>
      <c r="Y211" s="487"/>
      <c r="Z211" s="486"/>
      <c r="AA211" s="487"/>
    </row>
    <row r="212" spans="2:27" x14ac:dyDescent="0.2">
      <c r="B212" s="406"/>
      <c r="C212" s="372"/>
      <c r="D212" s="372"/>
      <c r="E212" s="486"/>
      <c r="F212" s="487"/>
      <c r="G212" s="486"/>
      <c r="H212" s="487"/>
      <c r="I212" s="486"/>
      <c r="J212" s="487"/>
      <c r="K212" s="486"/>
      <c r="L212" s="487"/>
      <c r="M212" s="486"/>
      <c r="N212" s="487"/>
      <c r="O212" s="486"/>
      <c r="P212" s="487"/>
      <c r="Q212" s="486"/>
      <c r="R212" s="487"/>
      <c r="S212" s="486"/>
      <c r="T212" s="487"/>
      <c r="U212" s="486"/>
      <c r="V212" s="487"/>
      <c r="W212" s="486"/>
      <c r="X212" s="487"/>
      <c r="Y212" s="486"/>
      <c r="Z212" s="487"/>
      <c r="AA212" s="402"/>
    </row>
    <row r="213" spans="2:27" x14ac:dyDescent="0.2">
      <c r="B213" s="405"/>
      <c r="C213" s="372"/>
      <c r="D213" s="372"/>
      <c r="E213" s="402"/>
      <c r="F213" s="486"/>
      <c r="G213" s="487"/>
      <c r="H213" s="486"/>
      <c r="I213" s="487"/>
      <c r="J213" s="486"/>
      <c r="K213" s="487"/>
      <c r="L213" s="486"/>
      <c r="M213" s="487"/>
      <c r="N213" s="486"/>
      <c r="O213" s="487"/>
      <c r="P213" s="486"/>
      <c r="Q213" s="487"/>
      <c r="R213" s="486"/>
      <c r="S213" s="487"/>
      <c r="T213" s="486"/>
      <c r="U213" s="487"/>
      <c r="V213" s="486"/>
      <c r="W213" s="487"/>
      <c r="X213" s="486"/>
      <c r="Y213" s="487"/>
      <c r="Z213" s="486"/>
      <c r="AA213" s="487"/>
    </row>
    <row r="214" spans="2:27" x14ac:dyDescent="0.2">
      <c r="B214" s="406"/>
      <c r="C214" s="372"/>
      <c r="D214" s="372"/>
      <c r="E214" s="486"/>
      <c r="F214" s="487"/>
      <c r="G214" s="486"/>
      <c r="H214" s="487"/>
      <c r="I214" s="486"/>
      <c r="J214" s="487"/>
      <c r="K214" s="486"/>
      <c r="L214" s="487"/>
      <c r="M214" s="486"/>
      <c r="N214" s="487"/>
      <c r="O214" s="486"/>
      <c r="P214" s="487"/>
      <c r="Q214" s="486"/>
      <c r="R214" s="487"/>
      <c r="S214" s="486"/>
      <c r="T214" s="487"/>
      <c r="U214" s="486"/>
      <c r="V214" s="487"/>
      <c r="W214" s="486"/>
      <c r="X214" s="487"/>
      <c r="Y214" s="486"/>
      <c r="Z214" s="487"/>
      <c r="AA214" s="402"/>
    </row>
    <row r="215" spans="2:27" x14ac:dyDescent="0.2">
      <c r="B215" s="405"/>
      <c r="C215" s="372"/>
      <c r="D215" s="372"/>
      <c r="E215" s="402"/>
      <c r="F215" s="486"/>
      <c r="G215" s="487"/>
      <c r="H215" s="486"/>
      <c r="I215" s="487"/>
      <c r="J215" s="486"/>
      <c r="K215" s="487"/>
      <c r="L215" s="486"/>
      <c r="M215" s="487"/>
      <c r="N215" s="486"/>
      <c r="O215" s="487"/>
      <c r="P215" s="486"/>
      <c r="Q215" s="487"/>
      <c r="R215" s="486"/>
      <c r="S215" s="487"/>
      <c r="T215" s="486"/>
      <c r="U215" s="487"/>
      <c r="V215" s="486"/>
      <c r="W215" s="487"/>
      <c r="X215" s="486"/>
      <c r="Y215" s="487"/>
      <c r="Z215" s="486"/>
      <c r="AA215" s="487"/>
    </row>
    <row r="216" spans="2:27" x14ac:dyDescent="0.2">
      <c r="B216" s="406"/>
      <c r="C216" s="372"/>
      <c r="D216" s="372"/>
      <c r="E216" s="486"/>
      <c r="F216" s="487"/>
      <c r="G216" s="486"/>
      <c r="H216" s="487"/>
      <c r="I216" s="486"/>
      <c r="J216" s="487"/>
      <c r="K216" s="486"/>
      <c r="L216" s="487"/>
      <c r="M216" s="486"/>
      <c r="N216" s="487"/>
      <c r="O216" s="486"/>
      <c r="P216" s="487"/>
      <c r="Q216" s="486"/>
      <c r="R216" s="487"/>
      <c r="S216" s="486"/>
      <c r="T216" s="487"/>
      <c r="U216" s="486"/>
      <c r="V216" s="487"/>
      <c r="W216" s="486"/>
      <c r="X216" s="487"/>
      <c r="Y216" s="486"/>
      <c r="Z216" s="487"/>
      <c r="AA216" s="402"/>
    </row>
    <row r="217" spans="2:27" x14ac:dyDescent="0.2">
      <c r="B217" s="405"/>
      <c r="C217" s="372"/>
      <c r="D217" s="372"/>
      <c r="E217" s="402"/>
      <c r="F217" s="486"/>
      <c r="G217" s="487"/>
      <c r="H217" s="486"/>
      <c r="I217" s="487"/>
      <c r="J217" s="486"/>
      <c r="K217" s="487"/>
      <c r="L217" s="486"/>
      <c r="M217" s="487"/>
      <c r="N217" s="486"/>
      <c r="O217" s="487"/>
      <c r="P217" s="486"/>
      <c r="Q217" s="487"/>
      <c r="R217" s="486"/>
      <c r="S217" s="487"/>
      <c r="T217" s="486"/>
      <c r="U217" s="487"/>
      <c r="V217" s="486"/>
      <c r="W217" s="487"/>
      <c r="X217" s="486"/>
      <c r="Y217" s="487"/>
      <c r="Z217" s="486"/>
      <c r="AA217" s="487"/>
    </row>
    <row r="218" spans="2:27" x14ac:dyDescent="0.2">
      <c r="B218" s="406"/>
      <c r="C218" s="372"/>
      <c r="D218" s="372"/>
      <c r="E218" s="486"/>
      <c r="F218" s="487"/>
      <c r="G218" s="486"/>
      <c r="H218" s="487"/>
      <c r="I218" s="486"/>
      <c r="J218" s="487"/>
      <c r="K218" s="486"/>
      <c r="L218" s="487"/>
      <c r="M218" s="486"/>
      <c r="N218" s="487"/>
      <c r="O218" s="486"/>
      <c r="P218" s="487"/>
      <c r="Q218" s="486"/>
      <c r="R218" s="487"/>
      <c r="S218" s="486"/>
      <c r="T218" s="487"/>
      <c r="U218" s="486"/>
      <c r="V218" s="487"/>
      <c r="W218" s="486"/>
      <c r="X218" s="487"/>
      <c r="Y218" s="486"/>
      <c r="Z218" s="487"/>
      <c r="AA218" s="402"/>
    </row>
    <row r="219" spans="2:27" x14ac:dyDescent="0.2">
      <c r="B219" s="405"/>
      <c r="C219" s="372"/>
      <c r="D219" s="372"/>
      <c r="E219" s="402"/>
      <c r="F219" s="486"/>
      <c r="G219" s="487"/>
      <c r="H219" s="486"/>
      <c r="I219" s="487"/>
      <c r="J219" s="486"/>
      <c r="K219" s="487"/>
      <c r="L219" s="486"/>
      <c r="M219" s="487"/>
      <c r="N219" s="486"/>
      <c r="O219" s="487"/>
      <c r="P219" s="486"/>
      <c r="Q219" s="487"/>
      <c r="R219" s="486"/>
      <c r="S219" s="487"/>
      <c r="T219" s="486"/>
      <c r="U219" s="487"/>
      <c r="V219" s="486"/>
      <c r="W219" s="487"/>
      <c r="X219" s="486"/>
      <c r="Y219" s="487"/>
      <c r="Z219" s="486"/>
      <c r="AA219" s="487"/>
    </row>
    <row r="220" spans="2:27" x14ac:dyDescent="0.2">
      <c r="B220" s="406"/>
      <c r="C220" s="372"/>
      <c r="D220" s="372"/>
      <c r="E220" s="486"/>
      <c r="F220" s="487"/>
      <c r="G220" s="486"/>
      <c r="H220" s="487"/>
      <c r="I220" s="486"/>
      <c r="J220" s="487"/>
      <c r="K220" s="486"/>
      <c r="L220" s="487"/>
      <c r="M220" s="486"/>
      <c r="N220" s="487"/>
      <c r="O220" s="486"/>
      <c r="P220" s="487"/>
      <c r="Q220" s="486"/>
      <c r="R220" s="487"/>
      <c r="S220" s="486"/>
      <c r="T220" s="487"/>
      <c r="U220" s="486"/>
      <c r="V220" s="487"/>
      <c r="W220" s="486"/>
      <c r="X220" s="487"/>
      <c r="Y220" s="486"/>
      <c r="Z220" s="487"/>
      <c r="AA220" s="402"/>
    </row>
    <row r="221" spans="2:27" x14ac:dyDescent="0.2">
      <c r="B221" s="405"/>
      <c r="C221" s="372"/>
      <c r="D221" s="372"/>
      <c r="E221" s="402"/>
      <c r="F221" s="486"/>
      <c r="G221" s="487"/>
      <c r="H221" s="486"/>
      <c r="I221" s="487"/>
      <c r="J221" s="486"/>
      <c r="K221" s="487"/>
      <c r="L221" s="486"/>
      <c r="M221" s="487"/>
      <c r="N221" s="486"/>
      <c r="O221" s="487"/>
      <c r="P221" s="486"/>
      <c r="Q221" s="487"/>
      <c r="R221" s="486"/>
      <c r="S221" s="487"/>
      <c r="T221" s="486"/>
      <c r="U221" s="487"/>
      <c r="V221" s="486"/>
      <c r="W221" s="487"/>
      <c r="X221" s="486"/>
      <c r="Y221" s="487"/>
      <c r="Z221" s="486"/>
      <c r="AA221" s="487"/>
    </row>
    <row r="222" spans="2:27" x14ac:dyDescent="0.2">
      <c r="B222" s="406"/>
      <c r="C222" s="372"/>
      <c r="D222" s="372"/>
      <c r="E222" s="486"/>
      <c r="F222" s="487"/>
      <c r="G222" s="486"/>
      <c r="H222" s="487"/>
      <c r="I222" s="486"/>
      <c r="J222" s="487"/>
      <c r="K222" s="486"/>
      <c r="L222" s="487"/>
      <c r="M222" s="486"/>
      <c r="N222" s="487"/>
      <c r="O222" s="486"/>
      <c r="P222" s="487"/>
      <c r="Q222" s="486"/>
      <c r="R222" s="487"/>
      <c r="S222" s="486"/>
      <c r="T222" s="487"/>
      <c r="U222" s="486"/>
      <c r="V222" s="487"/>
      <c r="W222" s="486"/>
      <c r="X222" s="487"/>
      <c r="Y222" s="486"/>
      <c r="Z222" s="487"/>
      <c r="AA222" s="402"/>
    </row>
    <row r="223" spans="2:27" x14ac:dyDescent="0.2">
      <c r="B223" s="405"/>
      <c r="C223" s="372"/>
      <c r="D223" s="372"/>
      <c r="E223" s="402"/>
      <c r="F223" s="486"/>
      <c r="G223" s="487"/>
      <c r="H223" s="486"/>
      <c r="I223" s="487"/>
      <c r="J223" s="486"/>
      <c r="K223" s="487"/>
      <c r="L223" s="486"/>
      <c r="M223" s="487"/>
      <c r="N223" s="486"/>
      <c r="O223" s="487"/>
      <c r="P223" s="486"/>
      <c r="Q223" s="487"/>
      <c r="R223" s="486"/>
      <c r="S223" s="487"/>
      <c r="T223" s="486"/>
      <c r="U223" s="487"/>
      <c r="V223" s="486"/>
      <c r="W223" s="487"/>
      <c r="X223" s="486"/>
      <c r="Y223" s="487"/>
      <c r="Z223" s="486"/>
      <c r="AA223" s="487"/>
    </row>
    <row r="224" spans="2:27" x14ac:dyDescent="0.2">
      <c r="B224" s="406"/>
      <c r="C224" s="372"/>
      <c r="D224" s="372"/>
      <c r="E224" s="486"/>
      <c r="F224" s="487"/>
      <c r="G224" s="486"/>
      <c r="H224" s="487"/>
      <c r="I224" s="486"/>
      <c r="J224" s="487"/>
      <c r="K224" s="486"/>
      <c r="L224" s="487"/>
      <c r="M224" s="486"/>
      <c r="N224" s="487"/>
      <c r="O224" s="486"/>
      <c r="P224" s="487"/>
      <c r="Q224" s="486"/>
      <c r="R224" s="487"/>
      <c r="S224" s="486"/>
      <c r="T224" s="487"/>
      <c r="U224" s="486"/>
      <c r="V224" s="487"/>
      <c r="W224" s="486"/>
      <c r="X224" s="487"/>
      <c r="Y224" s="486"/>
      <c r="Z224" s="487"/>
      <c r="AA224" s="402"/>
    </row>
    <row r="225" spans="2:27" x14ac:dyDescent="0.2">
      <c r="B225" s="405"/>
      <c r="C225" s="372"/>
      <c r="D225" s="372"/>
      <c r="E225" s="402"/>
      <c r="F225" s="486"/>
      <c r="G225" s="487"/>
      <c r="H225" s="486"/>
      <c r="I225" s="487"/>
      <c r="J225" s="486"/>
      <c r="K225" s="487"/>
      <c r="L225" s="486"/>
      <c r="M225" s="487"/>
      <c r="N225" s="486"/>
      <c r="O225" s="487"/>
      <c r="P225" s="486"/>
      <c r="Q225" s="487"/>
      <c r="R225" s="486"/>
      <c r="S225" s="487"/>
      <c r="T225" s="486"/>
      <c r="U225" s="487"/>
      <c r="V225" s="486"/>
      <c r="W225" s="487"/>
      <c r="X225" s="486"/>
      <c r="Y225" s="487"/>
      <c r="Z225" s="486"/>
      <c r="AA225" s="487"/>
    </row>
    <row r="226" spans="2:27" x14ac:dyDescent="0.2">
      <c r="B226" s="406"/>
      <c r="C226" s="372"/>
      <c r="D226" s="372"/>
      <c r="E226" s="486"/>
      <c r="F226" s="487"/>
      <c r="G226" s="486"/>
      <c r="H226" s="487"/>
      <c r="I226" s="486"/>
      <c r="J226" s="487"/>
      <c r="K226" s="486"/>
      <c r="L226" s="487"/>
      <c r="M226" s="486"/>
      <c r="N226" s="487"/>
      <c r="O226" s="486"/>
      <c r="P226" s="487"/>
      <c r="Q226" s="486"/>
      <c r="R226" s="487"/>
      <c r="S226" s="486"/>
      <c r="T226" s="487"/>
      <c r="U226" s="486"/>
      <c r="V226" s="487"/>
      <c r="W226" s="486"/>
      <c r="X226" s="487"/>
      <c r="Y226" s="486"/>
      <c r="Z226" s="487"/>
      <c r="AA226" s="402"/>
    </row>
    <row r="227" spans="2:27" x14ac:dyDescent="0.2">
      <c r="B227" s="405"/>
      <c r="C227" s="372"/>
      <c r="D227" s="372"/>
      <c r="E227" s="402"/>
      <c r="F227" s="486"/>
      <c r="G227" s="487"/>
      <c r="H227" s="486"/>
      <c r="I227" s="487"/>
      <c r="J227" s="486"/>
      <c r="K227" s="487"/>
      <c r="L227" s="486"/>
      <c r="M227" s="487"/>
      <c r="N227" s="486"/>
      <c r="O227" s="487"/>
      <c r="P227" s="486"/>
      <c r="Q227" s="487"/>
      <c r="R227" s="486"/>
      <c r="S227" s="487"/>
      <c r="T227" s="486"/>
      <c r="U227" s="487"/>
      <c r="V227" s="486"/>
      <c r="W227" s="487"/>
      <c r="X227" s="486"/>
      <c r="Y227" s="487"/>
      <c r="Z227" s="486"/>
      <c r="AA227" s="487"/>
    </row>
    <row r="228" spans="2:27" x14ac:dyDescent="0.2">
      <c r="B228" s="406"/>
      <c r="C228" s="372"/>
      <c r="D228" s="372"/>
      <c r="E228" s="486"/>
      <c r="F228" s="487"/>
      <c r="G228" s="486"/>
      <c r="H228" s="487"/>
      <c r="I228" s="486"/>
      <c r="J228" s="487"/>
      <c r="K228" s="486"/>
      <c r="L228" s="487"/>
      <c r="M228" s="486"/>
      <c r="N228" s="487"/>
      <c r="O228" s="486"/>
      <c r="P228" s="487"/>
      <c r="Q228" s="486"/>
      <c r="R228" s="487"/>
      <c r="S228" s="486"/>
      <c r="T228" s="487"/>
      <c r="U228" s="486"/>
      <c r="V228" s="487"/>
      <c r="W228" s="486"/>
      <c r="X228" s="487"/>
      <c r="Y228" s="486"/>
      <c r="Z228" s="487"/>
      <c r="AA228" s="402"/>
    </row>
    <row r="229" spans="2:27" x14ac:dyDescent="0.2">
      <c r="B229" s="405"/>
      <c r="C229" s="372"/>
      <c r="D229" s="372"/>
      <c r="E229" s="402"/>
      <c r="F229" s="486"/>
      <c r="G229" s="487"/>
      <c r="H229" s="486"/>
      <c r="I229" s="487"/>
      <c r="J229" s="486"/>
      <c r="K229" s="487"/>
      <c r="L229" s="486"/>
      <c r="M229" s="487"/>
      <c r="N229" s="486"/>
      <c r="O229" s="487"/>
      <c r="P229" s="486"/>
      <c r="Q229" s="487"/>
      <c r="R229" s="486"/>
      <c r="S229" s="487"/>
      <c r="T229" s="486"/>
      <c r="U229" s="487"/>
      <c r="V229" s="486"/>
      <c r="W229" s="487"/>
      <c r="X229" s="486"/>
      <c r="Y229" s="487"/>
      <c r="Z229" s="486"/>
      <c r="AA229" s="487"/>
    </row>
    <row r="230" spans="2:27" x14ac:dyDescent="0.2">
      <c r="B230" s="406"/>
      <c r="C230" s="372"/>
      <c r="D230" s="372"/>
      <c r="E230" s="486"/>
      <c r="F230" s="487"/>
      <c r="G230" s="486"/>
      <c r="H230" s="487"/>
      <c r="I230" s="486"/>
      <c r="J230" s="487"/>
      <c r="K230" s="486"/>
      <c r="L230" s="487"/>
      <c r="M230" s="486"/>
      <c r="N230" s="487"/>
      <c r="O230" s="486"/>
      <c r="P230" s="487"/>
      <c r="Q230" s="486"/>
      <c r="R230" s="487"/>
      <c r="S230" s="486"/>
      <c r="T230" s="487"/>
      <c r="U230" s="486"/>
      <c r="V230" s="487"/>
      <c r="W230" s="486"/>
      <c r="X230" s="487"/>
      <c r="Y230" s="486"/>
      <c r="Z230" s="487"/>
      <c r="AA230" s="402"/>
    </row>
    <row r="231" spans="2:27" x14ac:dyDescent="0.2">
      <c r="B231" s="405"/>
      <c r="C231" s="372"/>
      <c r="D231" s="372"/>
      <c r="E231" s="402"/>
      <c r="F231" s="486"/>
      <c r="G231" s="487"/>
      <c r="H231" s="486"/>
      <c r="I231" s="487"/>
      <c r="J231" s="486"/>
      <c r="K231" s="487"/>
      <c r="L231" s="486"/>
      <c r="M231" s="487"/>
      <c r="N231" s="486"/>
      <c r="O231" s="487"/>
      <c r="P231" s="486"/>
      <c r="Q231" s="487"/>
      <c r="R231" s="486"/>
      <c r="S231" s="487"/>
      <c r="T231" s="486"/>
      <c r="U231" s="487"/>
      <c r="V231" s="486"/>
      <c r="W231" s="487"/>
      <c r="X231" s="486"/>
      <c r="Y231" s="487"/>
      <c r="Z231" s="486"/>
      <c r="AA231" s="487"/>
    </row>
    <row r="232" spans="2:27" x14ac:dyDescent="0.2">
      <c r="B232" s="406"/>
      <c r="C232" s="372"/>
      <c r="D232" s="372"/>
      <c r="E232" s="486"/>
      <c r="F232" s="487"/>
      <c r="G232" s="486"/>
      <c r="H232" s="487"/>
      <c r="I232" s="486"/>
      <c r="J232" s="487"/>
      <c r="K232" s="486"/>
      <c r="L232" s="487"/>
      <c r="M232" s="486"/>
      <c r="N232" s="487"/>
      <c r="O232" s="486"/>
      <c r="P232" s="487"/>
      <c r="Q232" s="486"/>
      <c r="R232" s="487"/>
      <c r="S232" s="486"/>
      <c r="T232" s="487"/>
      <c r="U232" s="486"/>
      <c r="V232" s="487"/>
      <c r="W232" s="486"/>
      <c r="X232" s="487"/>
      <c r="Y232" s="486"/>
      <c r="Z232" s="487"/>
      <c r="AA232" s="402"/>
    </row>
    <row r="233" spans="2:27" x14ac:dyDescent="0.2">
      <c r="B233" s="405"/>
      <c r="C233" s="372"/>
      <c r="D233" s="372"/>
      <c r="E233" s="402"/>
      <c r="F233" s="486"/>
      <c r="G233" s="487"/>
      <c r="H233" s="486"/>
      <c r="I233" s="487"/>
      <c r="J233" s="486"/>
      <c r="K233" s="487"/>
      <c r="L233" s="486"/>
      <c r="M233" s="487"/>
      <c r="N233" s="486"/>
      <c r="O233" s="487"/>
      <c r="P233" s="486"/>
      <c r="Q233" s="487"/>
      <c r="R233" s="486"/>
      <c r="S233" s="487"/>
      <c r="T233" s="486"/>
      <c r="U233" s="487"/>
      <c r="V233" s="486"/>
      <c r="W233" s="487"/>
      <c r="X233" s="486"/>
      <c r="Y233" s="487"/>
      <c r="Z233" s="486"/>
      <c r="AA233" s="487"/>
    </row>
    <row r="234" spans="2:27" x14ac:dyDescent="0.2">
      <c r="B234" s="406"/>
      <c r="C234" s="372"/>
      <c r="D234" s="372"/>
      <c r="E234" s="486"/>
      <c r="F234" s="487"/>
      <c r="G234" s="486"/>
      <c r="H234" s="487"/>
      <c r="I234" s="486"/>
      <c r="J234" s="487"/>
      <c r="K234" s="486"/>
      <c r="L234" s="487"/>
      <c r="M234" s="486"/>
      <c r="N234" s="487"/>
      <c r="O234" s="486"/>
      <c r="P234" s="487"/>
      <c r="Q234" s="486"/>
      <c r="R234" s="487"/>
      <c r="S234" s="486"/>
      <c r="T234" s="487"/>
      <c r="U234" s="486"/>
      <c r="V234" s="487"/>
      <c r="W234" s="486"/>
      <c r="X234" s="487"/>
      <c r="Y234" s="486"/>
      <c r="Z234" s="487"/>
      <c r="AA234" s="402"/>
    </row>
    <row r="235" spans="2:27" x14ac:dyDescent="0.2">
      <c r="B235" s="405"/>
      <c r="C235" s="372"/>
      <c r="D235" s="372"/>
      <c r="E235" s="402"/>
      <c r="F235" s="486"/>
      <c r="G235" s="487"/>
      <c r="H235" s="486"/>
      <c r="I235" s="487"/>
      <c r="J235" s="486"/>
      <c r="K235" s="487"/>
      <c r="L235" s="486"/>
      <c r="M235" s="487"/>
      <c r="N235" s="486"/>
      <c r="O235" s="487"/>
      <c r="P235" s="486"/>
      <c r="Q235" s="487"/>
      <c r="R235" s="486"/>
      <c r="S235" s="487"/>
      <c r="T235" s="486"/>
      <c r="U235" s="487"/>
      <c r="V235" s="486"/>
      <c r="W235" s="487"/>
      <c r="X235" s="486"/>
      <c r="Y235" s="487"/>
      <c r="Z235" s="486"/>
      <c r="AA235" s="487"/>
    </row>
    <row r="236" spans="2:27" x14ac:dyDescent="0.2">
      <c r="B236" s="406"/>
      <c r="C236" s="372"/>
      <c r="D236" s="372"/>
      <c r="E236" s="486"/>
      <c r="F236" s="487"/>
      <c r="G236" s="486"/>
      <c r="H236" s="487"/>
      <c r="I236" s="486"/>
      <c r="J236" s="487"/>
      <c r="K236" s="486"/>
      <c r="L236" s="487"/>
      <c r="M236" s="486"/>
      <c r="N236" s="487"/>
      <c r="O236" s="486"/>
      <c r="P236" s="487"/>
      <c r="Q236" s="486"/>
      <c r="R236" s="487"/>
      <c r="S236" s="486"/>
      <c r="T236" s="487"/>
      <c r="U236" s="486"/>
      <c r="V236" s="487"/>
      <c r="W236" s="486"/>
      <c r="X236" s="487"/>
      <c r="Y236" s="486"/>
      <c r="Z236" s="487"/>
      <c r="AA236" s="402"/>
    </row>
    <row r="237" spans="2:27" x14ac:dyDescent="0.2">
      <c r="B237" s="405"/>
      <c r="C237" s="372"/>
      <c r="D237" s="372"/>
      <c r="E237" s="402"/>
      <c r="F237" s="486"/>
      <c r="G237" s="487"/>
      <c r="H237" s="486"/>
      <c r="I237" s="487"/>
      <c r="J237" s="486"/>
      <c r="K237" s="487"/>
      <c r="L237" s="486"/>
      <c r="M237" s="487"/>
      <c r="N237" s="486"/>
      <c r="O237" s="487"/>
      <c r="P237" s="486"/>
      <c r="Q237" s="487"/>
      <c r="R237" s="486"/>
      <c r="S237" s="487"/>
      <c r="T237" s="486"/>
      <c r="U237" s="487"/>
      <c r="V237" s="486"/>
      <c r="W237" s="487"/>
      <c r="X237" s="486"/>
      <c r="Y237" s="487"/>
      <c r="Z237" s="486"/>
      <c r="AA237" s="487"/>
    </row>
    <row r="238" spans="2:27" x14ac:dyDescent="0.2">
      <c r="B238" s="406"/>
      <c r="C238" s="372"/>
      <c r="D238" s="372"/>
      <c r="E238" s="486"/>
      <c r="F238" s="487"/>
      <c r="G238" s="486"/>
      <c r="H238" s="487"/>
      <c r="I238" s="486"/>
      <c r="J238" s="487"/>
      <c r="K238" s="486"/>
      <c r="L238" s="487"/>
      <c r="M238" s="486"/>
      <c r="N238" s="487"/>
      <c r="O238" s="486"/>
      <c r="P238" s="487"/>
      <c r="Q238" s="486"/>
      <c r="R238" s="487"/>
      <c r="S238" s="486"/>
      <c r="T238" s="487"/>
      <c r="U238" s="486"/>
      <c r="V238" s="487"/>
      <c r="W238" s="486"/>
      <c r="X238" s="487"/>
      <c r="Y238" s="486"/>
      <c r="Z238" s="487"/>
      <c r="AA238" s="402"/>
    </row>
    <row r="239" spans="2:27" x14ac:dyDescent="0.2">
      <c r="B239" s="405"/>
      <c r="C239" s="372"/>
      <c r="D239" s="372"/>
      <c r="E239" s="402"/>
      <c r="F239" s="486"/>
      <c r="G239" s="487"/>
      <c r="H239" s="486"/>
      <c r="I239" s="487"/>
      <c r="J239" s="486"/>
      <c r="K239" s="487"/>
      <c r="L239" s="486"/>
      <c r="M239" s="487"/>
      <c r="N239" s="486"/>
      <c r="O239" s="487"/>
      <c r="P239" s="486"/>
      <c r="Q239" s="487"/>
      <c r="R239" s="486"/>
      <c r="S239" s="487"/>
      <c r="T239" s="486"/>
      <c r="U239" s="487"/>
      <c r="V239" s="486"/>
      <c r="W239" s="487"/>
      <c r="X239" s="486"/>
      <c r="Y239" s="487"/>
      <c r="Z239" s="486"/>
      <c r="AA239" s="487"/>
    </row>
    <row r="240" spans="2:27" x14ac:dyDescent="0.2">
      <c r="B240" s="406"/>
      <c r="C240" s="372"/>
      <c r="D240" s="372"/>
      <c r="E240" s="486"/>
      <c r="F240" s="487"/>
      <c r="G240" s="486"/>
      <c r="H240" s="487"/>
      <c r="I240" s="486"/>
      <c r="J240" s="487"/>
      <c r="K240" s="486"/>
      <c r="L240" s="487"/>
      <c r="M240" s="486"/>
      <c r="N240" s="487"/>
      <c r="O240" s="486"/>
      <c r="P240" s="487"/>
      <c r="Q240" s="486"/>
      <c r="R240" s="487"/>
      <c r="S240" s="486"/>
      <c r="T240" s="487"/>
      <c r="U240" s="486"/>
      <c r="V240" s="487"/>
      <c r="W240" s="486"/>
      <c r="X240" s="487"/>
      <c r="Y240" s="486"/>
      <c r="Z240" s="487"/>
      <c r="AA240" s="402"/>
    </row>
    <row r="241" spans="2:27" x14ac:dyDescent="0.2">
      <c r="B241" s="405"/>
      <c r="C241" s="372"/>
      <c r="D241" s="372"/>
      <c r="E241" s="402"/>
      <c r="F241" s="486"/>
      <c r="G241" s="487"/>
      <c r="H241" s="486"/>
      <c r="I241" s="487"/>
      <c r="J241" s="486"/>
      <c r="K241" s="487"/>
      <c r="L241" s="486"/>
      <c r="M241" s="487"/>
      <c r="N241" s="486"/>
      <c r="O241" s="487"/>
      <c r="P241" s="486"/>
      <c r="Q241" s="487"/>
      <c r="R241" s="486"/>
      <c r="S241" s="487"/>
      <c r="T241" s="486"/>
      <c r="U241" s="487"/>
      <c r="V241" s="486"/>
      <c r="W241" s="487"/>
      <c r="X241" s="486"/>
      <c r="Y241" s="487"/>
      <c r="Z241" s="486"/>
      <c r="AA241" s="487"/>
    </row>
    <row r="242" spans="2:27" x14ac:dyDescent="0.2">
      <c r="B242" s="406"/>
      <c r="C242" s="372"/>
      <c r="D242" s="372"/>
      <c r="E242" s="486"/>
      <c r="F242" s="487"/>
      <c r="G242" s="486"/>
      <c r="H242" s="487"/>
      <c r="I242" s="486"/>
      <c r="J242" s="487"/>
      <c r="K242" s="486"/>
      <c r="L242" s="487"/>
      <c r="M242" s="486"/>
      <c r="N242" s="487"/>
      <c r="O242" s="486"/>
      <c r="P242" s="487"/>
      <c r="Q242" s="486"/>
      <c r="R242" s="487"/>
      <c r="S242" s="486"/>
      <c r="T242" s="487"/>
      <c r="U242" s="486"/>
      <c r="V242" s="487"/>
      <c r="W242" s="486"/>
      <c r="X242" s="487"/>
      <c r="Y242" s="486"/>
      <c r="Z242" s="487"/>
      <c r="AA242" s="402"/>
    </row>
    <row r="243" spans="2:27" x14ac:dyDescent="0.2">
      <c r="B243" s="405"/>
      <c r="C243" s="372"/>
      <c r="D243" s="372"/>
      <c r="E243" s="402"/>
      <c r="F243" s="486"/>
      <c r="G243" s="487"/>
      <c r="H243" s="486"/>
      <c r="I243" s="487"/>
      <c r="J243" s="486"/>
      <c r="K243" s="487"/>
      <c r="L243" s="486"/>
      <c r="M243" s="487"/>
      <c r="N243" s="486"/>
      <c r="O243" s="487"/>
      <c r="P243" s="486"/>
      <c r="Q243" s="487"/>
      <c r="R243" s="486"/>
      <c r="S243" s="487"/>
      <c r="T243" s="486"/>
      <c r="U243" s="487"/>
      <c r="V243" s="486"/>
      <c r="W243" s="487"/>
      <c r="X243" s="486"/>
      <c r="Y243" s="487"/>
      <c r="Z243" s="486"/>
      <c r="AA243" s="487"/>
    </row>
    <row r="244" spans="2:27" x14ac:dyDescent="0.2">
      <c r="B244" s="406"/>
      <c r="C244" s="372"/>
      <c r="D244" s="372"/>
      <c r="E244" s="486"/>
      <c r="F244" s="487"/>
      <c r="G244" s="486"/>
      <c r="H244" s="487"/>
      <c r="I244" s="486"/>
      <c r="J244" s="487"/>
      <c r="K244" s="486"/>
      <c r="L244" s="487"/>
      <c r="M244" s="486"/>
      <c r="N244" s="487"/>
      <c r="O244" s="486"/>
      <c r="P244" s="487"/>
      <c r="Q244" s="486"/>
      <c r="R244" s="487"/>
      <c r="S244" s="486"/>
      <c r="T244" s="487"/>
      <c r="U244" s="486"/>
      <c r="V244" s="487"/>
      <c r="W244" s="486"/>
      <c r="X244" s="487"/>
      <c r="Y244" s="486"/>
      <c r="Z244" s="487"/>
      <c r="AA244" s="402"/>
    </row>
    <row r="245" spans="2:27" x14ac:dyDescent="0.2">
      <c r="B245" s="405"/>
      <c r="C245" s="372"/>
      <c r="D245" s="372"/>
      <c r="E245" s="402"/>
      <c r="F245" s="486"/>
      <c r="G245" s="487"/>
      <c r="H245" s="486"/>
      <c r="I245" s="487"/>
      <c r="J245" s="486"/>
      <c r="K245" s="487"/>
      <c r="L245" s="486"/>
      <c r="M245" s="487"/>
      <c r="N245" s="486"/>
      <c r="O245" s="487"/>
      <c r="P245" s="486"/>
      <c r="Q245" s="487"/>
      <c r="R245" s="486"/>
      <c r="S245" s="487"/>
      <c r="T245" s="486"/>
      <c r="U245" s="487"/>
      <c r="V245" s="486"/>
      <c r="W245" s="487"/>
      <c r="X245" s="486"/>
      <c r="Y245" s="487"/>
      <c r="Z245" s="486"/>
      <c r="AA245" s="487"/>
    </row>
    <row r="246" spans="2:27" x14ac:dyDescent="0.2">
      <c r="B246" s="406"/>
      <c r="C246" s="372"/>
      <c r="D246" s="372"/>
      <c r="E246" s="486"/>
      <c r="F246" s="487"/>
      <c r="G246" s="486"/>
      <c r="H246" s="487"/>
      <c r="I246" s="486"/>
      <c r="J246" s="487"/>
      <c r="K246" s="486"/>
      <c r="L246" s="487"/>
      <c r="M246" s="486"/>
      <c r="N246" s="487"/>
      <c r="O246" s="486"/>
      <c r="P246" s="487"/>
      <c r="Q246" s="486"/>
      <c r="R246" s="487"/>
      <c r="S246" s="486"/>
      <c r="T246" s="487"/>
      <c r="U246" s="486"/>
      <c r="V246" s="487"/>
      <c r="W246" s="486"/>
      <c r="X246" s="487"/>
      <c r="Y246" s="486"/>
      <c r="Z246" s="487"/>
      <c r="AA246" s="402"/>
    </row>
    <row r="247" spans="2:27" x14ac:dyDescent="0.2">
      <c r="B247" s="405"/>
      <c r="C247" s="372"/>
      <c r="D247" s="372"/>
      <c r="E247" s="402"/>
      <c r="F247" s="486"/>
      <c r="G247" s="487"/>
      <c r="H247" s="486"/>
      <c r="I247" s="487"/>
      <c r="J247" s="486"/>
      <c r="K247" s="487"/>
      <c r="L247" s="486"/>
      <c r="M247" s="487"/>
      <c r="N247" s="486"/>
      <c r="O247" s="487"/>
      <c r="P247" s="486"/>
      <c r="Q247" s="487"/>
      <c r="R247" s="486"/>
      <c r="S247" s="487"/>
      <c r="T247" s="486"/>
      <c r="U247" s="487"/>
      <c r="V247" s="486"/>
      <c r="W247" s="487"/>
      <c r="X247" s="486"/>
      <c r="Y247" s="487"/>
      <c r="Z247" s="486"/>
      <c r="AA247" s="487"/>
    </row>
    <row r="248" spans="2:27" x14ac:dyDescent="0.2">
      <c r="B248" s="406"/>
      <c r="C248" s="372"/>
      <c r="D248" s="372"/>
      <c r="E248" s="486"/>
      <c r="F248" s="487"/>
      <c r="G248" s="486"/>
      <c r="H248" s="487"/>
      <c r="I248" s="486"/>
      <c r="J248" s="487"/>
      <c r="K248" s="486"/>
      <c r="L248" s="487"/>
      <c r="M248" s="486"/>
      <c r="N248" s="487"/>
      <c r="O248" s="486"/>
      <c r="P248" s="487"/>
      <c r="Q248" s="486"/>
      <c r="R248" s="487"/>
      <c r="S248" s="486"/>
      <c r="T248" s="487"/>
      <c r="U248" s="486"/>
      <c r="V248" s="487"/>
      <c r="W248" s="486"/>
      <c r="X248" s="487"/>
      <c r="Y248" s="486"/>
      <c r="Z248" s="487"/>
      <c r="AA248" s="402"/>
    </row>
    <row r="249" spans="2:27" x14ac:dyDescent="0.2">
      <c r="B249" s="405"/>
      <c r="C249" s="372"/>
      <c r="D249" s="372"/>
      <c r="E249" s="402"/>
      <c r="F249" s="486"/>
      <c r="G249" s="487"/>
      <c r="H249" s="486"/>
      <c r="I249" s="487"/>
      <c r="J249" s="486"/>
      <c r="K249" s="487"/>
      <c r="L249" s="486"/>
      <c r="M249" s="487"/>
      <c r="N249" s="486"/>
      <c r="O249" s="487"/>
      <c r="P249" s="486"/>
      <c r="Q249" s="487"/>
      <c r="R249" s="486"/>
      <c r="S249" s="487"/>
      <c r="T249" s="486"/>
      <c r="U249" s="487"/>
      <c r="V249" s="486"/>
      <c r="W249" s="487"/>
      <c r="X249" s="486"/>
      <c r="Y249" s="487"/>
      <c r="Z249" s="486"/>
      <c r="AA249" s="487"/>
    </row>
    <row r="250" spans="2:27" x14ac:dyDescent="0.2">
      <c r="B250" s="406"/>
      <c r="C250" s="372"/>
      <c r="D250" s="372"/>
      <c r="E250" s="486"/>
      <c r="F250" s="487"/>
      <c r="G250" s="486"/>
      <c r="H250" s="487"/>
      <c r="I250" s="486"/>
      <c r="J250" s="487"/>
      <c r="K250" s="486"/>
      <c r="L250" s="487"/>
      <c r="M250" s="486"/>
      <c r="N250" s="487"/>
      <c r="O250" s="486"/>
      <c r="P250" s="487"/>
      <c r="Q250" s="486"/>
      <c r="R250" s="487"/>
      <c r="S250" s="486"/>
      <c r="T250" s="487"/>
      <c r="U250" s="486"/>
      <c r="V250" s="487"/>
      <c r="W250" s="486"/>
      <c r="X250" s="487"/>
      <c r="Y250" s="486"/>
      <c r="Z250" s="487"/>
      <c r="AA250" s="402"/>
    </row>
    <row r="251" spans="2:27" x14ac:dyDescent="0.2">
      <c r="B251" s="405"/>
      <c r="C251" s="372"/>
      <c r="D251" s="372"/>
      <c r="E251" s="402"/>
      <c r="F251" s="486"/>
      <c r="G251" s="487"/>
      <c r="H251" s="486"/>
      <c r="I251" s="487"/>
      <c r="J251" s="486"/>
      <c r="K251" s="487"/>
      <c r="L251" s="486"/>
      <c r="M251" s="487"/>
      <c r="N251" s="486"/>
      <c r="O251" s="487"/>
      <c r="P251" s="486"/>
      <c r="Q251" s="487"/>
      <c r="R251" s="486"/>
      <c r="S251" s="487"/>
      <c r="T251" s="486"/>
      <c r="U251" s="487"/>
      <c r="V251" s="486"/>
      <c r="W251" s="487"/>
      <c r="X251" s="486"/>
      <c r="Y251" s="487"/>
      <c r="Z251" s="486"/>
      <c r="AA251" s="487"/>
    </row>
    <row r="252" spans="2:27" x14ac:dyDescent="0.2">
      <c r="B252" s="406"/>
      <c r="C252" s="372"/>
      <c r="D252" s="372"/>
      <c r="E252" s="486"/>
      <c r="F252" s="487"/>
      <c r="G252" s="486"/>
      <c r="H252" s="487"/>
      <c r="I252" s="486"/>
      <c r="J252" s="487"/>
      <c r="K252" s="486"/>
      <c r="L252" s="487"/>
      <c r="M252" s="486"/>
      <c r="N252" s="487"/>
      <c r="O252" s="486"/>
      <c r="P252" s="487"/>
      <c r="Q252" s="486"/>
      <c r="R252" s="487"/>
      <c r="S252" s="486"/>
      <c r="T252" s="487"/>
      <c r="U252" s="486"/>
      <c r="V252" s="487"/>
      <c r="W252" s="486"/>
      <c r="X252" s="487"/>
      <c r="Y252" s="486"/>
      <c r="Z252" s="487"/>
      <c r="AA252" s="402"/>
    </row>
    <row r="253" spans="2:27" x14ac:dyDescent="0.2">
      <c r="B253" s="405"/>
      <c r="C253" s="372"/>
      <c r="D253" s="372"/>
      <c r="E253" s="402"/>
      <c r="F253" s="486"/>
      <c r="G253" s="487"/>
      <c r="H253" s="486"/>
      <c r="I253" s="487"/>
      <c r="J253" s="486"/>
      <c r="K253" s="487"/>
      <c r="L253" s="486"/>
      <c r="M253" s="487"/>
      <c r="N253" s="486"/>
      <c r="O253" s="487"/>
      <c r="P253" s="486"/>
      <c r="Q253" s="487"/>
      <c r="R253" s="486"/>
      <c r="S253" s="487"/>
      <c r="T253" s="486"/>
      <c r="U253" s="487"/>
      <c r="V253" s="486"/>
      <c r="W253" s="487"/>
      <c r="X253" s="486"/>
      <c r="Y253" s="487"/>
      <c r="Z253" s="486"/>
      <c r="AA253" s="487"/>
    </row>
    <row r="254" spans="2:27" x14ac:dyDescent="0.2">
      <c r="B254" s="406"/>
      <c r="C254" s="372"/>
      <c r="D254" s="372"/>
      <c r="E254" s="486"/>
      <c r="F254" s="487"/>
      <c r="G254" s="486"/>
      <c r="H254" s="487"/>
      <c r="I254" s="486"/>
      <c r="J254" s="487"/>
      <c r="K254" s="486"/>
      <c r="L254" s="487"/>
      <c r="M254" s="486"/>
      <c r="N254" s="487"/>
      <c r="O254" s="486"/>
      <c r="P254" s="487"/>
      <c r="Q254" s="486"/>
      <c r="R254" s="487"/>
      <c r="S254" s="486"/>
      <c r="T254" s="487"/>
      <c r="U254" s="486"/>
      <c r="V254" s="487"/>
      <c r="W254" s="486"/>
      <c r="X254" s="487"/>
      <c r="Y254" s="486"/>
      <c r="Z254" s="487"/>
      <c r="AA254" s="402"/>
    </row>
    <row r="255" spans="2:27" x14ac:dyDescent="0.2">
      <c r="B255" s="405"/>
      <c r="C255" s="372"/>
      <c r="D255" s="372"/>
      <c r="E255" s="402"/>
      <c r="F255" s="486"/>
      <c r="G255" s="487"/>
      <c r="H255" s="486"/>
      <c r="I255" s="487"/>
      <c r="J255" s="486"/>
      <c r="K255" s="487"/>
      <c r="L255" s="486"/>
      <c r="M255" s="487"/>
      <c r="N255" s="486"/>
      <c r="O255" s="487"/>
      <c r="P255" s="486"/>
      <c r="Q255" s="487"/>
      <c r="R255" s="486"/>
      <c r="S255" s="487"/>
      <c r="T255" s="486"/>
      <c r="U255" s="487"/>
      <c r="V255" s="486"/>
      <c r="W255" s="487"/>
      <c r="X255" s="486"/>
      <c r="Y255" s="487"/>
      <c r="Z255" s="486"/>
      <c r="AA255" s="487"/>
    </row>
    <row r="256" spans="2:27" x14ac:dyDescent="0.2">
      <c r="B256" s="406"/>
      <c r="C256" s="372"/>
      <c r="D256" s="372"/>
      <c r="E256" s="486"/>
      <c r="F256" s="487"/>
      <c r="G256" s="486"/>
      <c r="H256" s="487"/>
      <c r="I256" s="486"/>
      <c r="J256" s="487"/>
      <c r="K256" s="486"/>
      <c r="L256" s="487"/>
      <c r="M256" s="486"/>
      <c r="N256" s="487"/>
      <c r="O256" s="486"/>
      <c r="P256" s="487"/>
      <c r="Q256" s="486"/>
      <c r="R256" s="487"/>
      <c r="S256" s="486"/>
      <c r="T256" s="487"/>
      <c r="U256" s="486"/>
      <c r="V256" s="487"/>
      <c r="W256" s="486"/>
      <c r="X256" s="487"/>
      <c r="Y256" s="486"/>
      <c r="Z256" s="487"/>
      <c r="AA256" s="402"/>
    </row>
    <row r="257" spans="2:27" x14ac:dyDescent="0.2">
      <c r="B257" s="405"/>
      <c r="C257" s="372"/>
      <c r="D257" s="372"/>
      <c r="E257" s="402"/>
      <c r="F257" s="486"/>
      <c r="G257" s="487"/>
      <c r="H257" s="486"/>
      <c r="I257" s="487"/>
      <c r="J257" s="486"/>
      <c r="K257" s="487"/>
      <c r="L257" s="486"/>
      <c r="M257" s="487"/>
      <c r="N257" s="486"/>
      <c r="O257" s="487"/>
      <c r="P257" s="486"/>
      <c r="Q257" s="487"/>
      <c r="R257" s="486"/>
      <c r="S257" s="487"/>
      <c r="T257" s="486"/>
      <c r="U257" s="487"/>
      <c r="V257" s="486"/>
      <c r="W257" s="487"/>
      <c r="X257" s="486"/>
      <c r="Y257" s="487"/>
      <c r="Z257" s="486"/>
      <c r="AA257" s="487"/>
    </row>
    <row r="258" spans="2:27" x14ac:dyDescent="0.2">
      <c r="B258" s="406"/>
      <c r="C258" s="372"/>
      <c r="D258" s="372"/>
      <c r="E258" s="486"/>
      <c r="F258" s="487"/>
      <c r="G258" s="486"/>
      <c r="H258" s="487"/>
      <c r="I258" s="486"/>
      <c r="J258" s="487"/>
      <c r="K258" s="486"/>
      <c r="L258" s="487"/>
      <c r="M258" s="486"/>
      <c r="N258" s="487"/>
      <c r="O258" s="486"/>
      <c r="P258" s="487"/>
      <c r="Q258" s="486"/>
      <c r="R258" s="487"/>
      <c r="S258" s="486"/>
      <c r="T258" s="487"/>
      <c r="U258" s="486"/>
      <c r="V258" s="487"/>
      <c r="W258" s="486"/>
      <c r="X258" s="487"/>
      <c r="Y258" s="486"/>
      <c r="Z258" s="487"/>
      <c r="AA258" s="402"/>
    </row>
    <row r="259" spans="2:27" x14ac:dyDescent="0.2">
      <c r="B259" s="405"/>
      <c r="C259" s="372"/>
      <c r="D259" s="372"/>
      <c r="E259" s="402"/>
      <c r="F259" s="486"/>
      <c r="G259" s="487"/>
      <c r="H259" s="486"/>
      <c r="I259" s="487"/>
      <c r="J259" s="486"/>
      <c r="K259" s="487"/>
      <c r="L259" s="486"/>
      <c r="M259" s="487"/>
      <c r="N259" s="486"/>
      <c r="O259" s="487"/>
      <c r="P259" s="486"/>
      <c r="Q259" s="487"/>
      <c r="R259" s="486"/>
      <c r="S259" s="487"/>
      <c r="T259" s="486"/>
      <c r="U259" s="487"/>
      <c r="V259" s="486"/>
      <c r="W259" s="487"/>
      <c r="X259" s="486"/>
      <c r="Y259" s="487"/>
      <c r="Z259" s="486"/>
      <c r="AA259" s="487"/>
    </row>
    <row r="260" spans="2:27" x14ac:dyDescent="0.2">
      <c r="B260" s="406"/>
      <c r="C260" s="372"/>
      <c r="D260" s="372"/>
      <c r="E260" s="486"/>
      <c r="F260" s="487"/>
      <c r="G260" s="486"/>
      <c r="H260" s="487"/>
      <c r="I260" s="486"/>
      <c r="J260" s="487"/>
      <c r="K260" s="486"/>
      <c r="L260" s="487"/>
      <c r="M260" s="486"/>
      <c r="N260" s="487"/>
      <c r="O260" s="486"/>
      <c r="P260" s="487"/>
      <c r="Q260" s="486"/>
      <c r="R260" s="487"/>
      <c r="S260" s="486"/>
      <c r="T260" s="487"/>
      <c r="U260" s="486"/>
      <c r="V260" s="487"/>
      <c r="W260" s="486"/>
      <c r="X260" s="487"/>
      <c r="Y260" s="486"/>
      <c r="Z260" s="487"/>
      <c r="AA260" s="402"/>
    </row>
    <row r="261" spans="2:27" x14ac:dyDescent="0.2">
      <c r="B261" s="405"/>
      <c r="C261" s="372"/>
      <c r="D261" s="372"/>
      <c r="E261" s="402"/>
      <c r="F261" s="486"/>
      <c r="G261" s="487"/>
      <c r="H261" s="486"/>
      <c r="I261" s="487"/>
      <c r="J261" s="486"/>
      <c r="K261" s="487"/>
      <c r="L261" s="486"/>
      <c r="M261" s="487"/>
      <c r="N261" s="486"/>
      <c r="O261" s="487"/>
      <c r="P261" s="486"/>
      <c r="Q261" s="487"/>
      <c r="R261" s="486"/>
      <c r="S261" s="487"/>
      <c r="T261" s="486"/>
      <c r="U261" s="487"/>
      <c r="V261" s="486"/>
      <c r="W261" s="487"/>
      <c r="X261" s="486"/>
      <c r="Y261" s="487"/>
      <c r="Z261" s="486"/>
      <c r="AA261" s="487"/>
    </row>
    <row r="262" spans="2:27" x14ac:dyDescent="0.2">
      <c r="B262" s="406"/>
      <c r="C262" s="372"/>
      <c r="D262" s="372"/>
      <c r="E262" s="486"/>
      <c r="F262" s="487"/>
      <c r="G262" s="486"/>
      <c r="H262" s="487"/>
      <c r="I262" s="486"/>
      <c r="J262" s="487"/>
      <c r="K262" s="486"/>
      <c r="L262" s="487"/>
      <c r="M262" s="486"/>
      <c r="N262" s="487"/>
      <c r="O262" s="486"/>
      <c r="P262" s="487"/>
      <c r="Q262" s="486"/>
      <c r="R262" s="487"/>
      <c r="S262" s="486"/>
      <c r="T262" s="487"/>
      <c r="U262" s="486"/>
      <c r="V262" s="487"/>
      <c r="W262" s="486"/>
      <c r="X262" s="487"/>
      <c r="Y262" s="486"/>
      <c r="Z262" s="487"/>
      <c r="AA262" s="402"/>
    </row>
    <row r="263" spans="2:27" x14ac:dyDescent="0.2">
      <c r="B263" s="405"/>
      <c r="C263" s="372"/>
      <c r="D263" s="372"/>
      <c r="E263" s="402"/>
      <c r="F263" s="486"/>
      <c r="G263" s="487"/>
      <c r="H263" s="486"/>
      <c r="I263" s="487"/>
      <c r="J263" s="486"/>
      <c r="K263" s="487"/>
      <c r="L263" s="486"/>
      <c r="M263" s="487"/>
      <c r="N263" s="486"/>
      <c r="O263" s="487"/>
      <c r="P263" s="486"/>
      <c r="Q263" s="487"/>
      <c r="R263" s="486"/>
      <c r="S263" s="487"/>
      <c r="T263" s="486"/>
      <c r="U263" s="487"/>
      <c r="V263" s="486"/>
      <c r="W263" s="487"/>
      <c r="X263" s="486"/>
      <c r="Y263" s="487"/>
      <c r="Z263" s="486"/>
      <c r="AA263" s="487"/>
    </row>
    <row r="264" spans="2:27" x14ac:dyDescent="0.2">
      <c r="B264" s="406"/>
      <c r="C264" s="372"/>
      <c r="D264" s="372"/>
      <c r="E264" s="486"/>
      <c r="F264" s="487"/>
      <c r="G264" s="486"/>
      <c r="H264" s="487"/>
      <c r="I264" s="486"/>
      <c r="J264" s="487"/>
      <c r="K264" s="486"/>
      <c r="L264" s="487"/>
      <c r="M264" s="486"/>
      <c r="N264" s="487"/>
      <c r="O264" s="486"/>
      <c r="P264" s="487"/>
      <c r="Q264" s="486"/>
      <c r="R264" s="487"/>
      <c r="S264" s="486"/>
      <c r="T264" s="487"/>
      <c r="U264" s="486"/>
      <c r="V264" s="487"/>
      <c r="W264" s="486"/>
      <c r="X264" s="487"/>
      <c r="Y264" s="486"/>
      <c r="Z264" s="487"/>
      <c r="AA264" s="402"/>
    </row>
    <row r="265" spans="2:27" x14ac:dyDescent="0.2">
      <c r="B265" s="405"/>
      <c r="C265" s="372"/>
      <c r="D265" s="372"/>
      <c r="E265" s="402"/>
      <c r="F265" s="486"/>
      <c r="G265" s="487"/>
      <c r="H265" s="486"/>
      <c r="I265" s="487"/>
      <c r="J265" s="486"/>
      <c r="K265" s="487"/>
      <c r="L265" s="486"/>
      <c r="M265" s="487"/>
      <c r="N265" s="486"/>
      <c r="O265" s="487"/>
      <c r="P265" s="486"/>
      <c r="Q265" s="487"/>
      <c r="R265" s="486"/>
      <c r="S265" s="487"/>
      <c r="T265" s="486"/>
      <c r="U265" s="487"/>
      <c r="V265" s="486"/>
      <c r="W265" s="487"/>
      <c r="X265" s="486"/>
      <c r="Y265" s="487"/>
      <c r="Z265" s="486"/>
      <c r="AA265" s="487"/>
    </row>
    <row r="266" spans="2:27" x14ac:dyDescent="0.2">
      <c r="B266" s="406"/>
      <c r="C266" s="372"/>
      <c r="D266" s="372"/>
      <c r="E266" s="486"/>
      <c r="F266" s="487"/>
      <c r="G266" s="486"/>
      <c r="H266" s="487"/>
      <c r="I266" s="486"/>
      <c r="J266" s="487"/>
      <c r="K266" s="486"/>
      <c r="L266" s="487"/>
      <c r="M266" s="486"/>
      <c r="N266" s="487"/>
      <c r="O266" s="486"/>
      <c r="P266" s="487"/>
      <c r="Q266" s="486"/>
      <c r="R266" s="487"/>
      <c r="S266" s="486"/>
      <c r="T266" s="487"/>
      <c r="U266" s="486"/>
      <c r="V266" s="487"/>
      <c r="W266" s="486"/>
      <c r="X266" s="487"/>
      <c r="Y266" s="486"/>
      <c r="Z266" s="487"/>
      <c r="AA266" s="402"/>
    </row>
    <row r="267" spans="2:27" x14ac:dyDescent="0.2">
      <c r="B267" s="405"/>
      <c r="C267" s="372"/>
      <c r="D267" s="372"/>
      <c r="E267" s="402"/>
      <c r="F267" s="486"/>
      <c r="G267" s="487"/>
      <c r="H267" s="486"/>
      <c r="I267" s="487"/>
      <c r="J267" s="486"/>
      <c r="K267" s="487"/>
      <c r="L267" s="486"/>
      <c r="M267" s="487"/>
      <c r="N267" s="486"/>
      <c r="O267" s="487"/>
      <c r="P267" s="486"/>
      <c r="Q267" s="487"/>
      <c r="R267" s="486"/>
      <c r="S267" s="487"/>
      <c r="T267" s="486"/>
      <c r="U267" s="487"/>
      <c r="V267" s="486"/>
      <c r="W267" s="487"/>
      <c r="X267" s="486"/>
      <c r="Y267" s="487"/>
      <c r="Z267" s="486"/>
      <c r="AA267" s="487"/>
    </row>
    <row r="268" spans="2:27" x14ac:dyDescent="0.2">
      <c r="B268" s="406"/>
      <c r="C268" s="372"/>
      <c r="D268" s="372"/>
      <c r="E268" s="486"/>
      <c r="F268" s="487"/>
      <c r="G268" s="486"/>
      <c r="H268" s="487"/>
      <c r="I268" s="486"/>
      <c r="J268" s="487"/>
      <c r="K268" s="486"/>
      <c r="L268" s="487"/>
      <c r="M268" s="486"/>
      <c r="N268" s="487"/>
      <c r="O268" s="486"/>
      <c r="P268" s="487"/>
      <c r="Q268" s="486"/>
      <c r="R268" s="487"/>
      <c r="S268" s="486"/>
      <c r="T268" s="487"/>
      <c r="U268" s="486"/>
      <c r="V268" s="487"/>
      <c r="W268" s="486"/>
      <c r="X268" s="487"/>
      <c r="Y268" s="486"/>
      <c r="Z268" s="487"/>
      <c r="AA268" s="402"/>
    </row>
    <row r="269" spans="2:27" x14ac:dyDescent="0.2">
      <c r="B269" s="405"/>
      <c r="C269" s="372"/>
      <c r="D269" s="372"/>
      <c r="E269" s="402"/>
      <c r="F269" s="486"/>
      <c r="G269" s="487"/>
      <c r="H269" s="486"/>
      <c r="I269" s="487"/>
      <c r="J269" s="486"/>
      <c r="K269" s="487"/>
      <c r="L269" s="486"/>
      <c r="M269" s="487"/>
      <c r="N269" s="486"/>
      <c r="O269" s="487"/>
      <c r="P269" s="486"/>
      <c r="Q269" s="487"/>
      <c r="R269" s="486"/>
      <c r="S269" s="487"/>
      <c r="T269" s="486"/>
      <c r="U269" s="487"/>
      <c r="V269" s="486"/>
      <c r="W269" s="487"/>
      <c r="X269" s="486"/>
      <c r="Y269" s="487"/>
      <c r="Z269" s="486"/>
      <c r="AA269" s="487"/>
    </row>
    <row r="270" spans="2:27" x14ac:dyDescent="0.2">
      <c r="B270" s="406"/>
      <c r="C270" s="372"/>
      <c r="D270" s="372"/>
      <c r="E270" s="486"/>
      <c r="F270" s="487"/>
      <c r="G270" s="486"/>
      <c r="H270" s="487"/>
      <c r="I270" s="486"/>
      <c r="J270" s="487"/>
      <c r="K270" s="486"/>
      <c r="L270" s="487"/>
      <c r="M270" s="486"/>
      <c r="N270" s="487"/>
      <c r="O270" s="486"/>
      <c r="P270" s="487"/>
      <c r="Q270" s="486"/>
      <c r="R270" s="487"/>
      <c r="S270" s="486"/>
      <c r="T270" s="487"/>
      <c r="U270" s="486"/>
      <c r="V270" s="487"/>
      <c r="W270" s="486"/>
      <c r="X270" s="487"/>
      <c r="Y270" s="486"/>
      <c r="Z270" s="487"/>
      <c r="AA270" s="402"/>
    </row>
    <row r="271" spans="2:27" x14ac:dyDescent="0.2">
      <c r="B271" s="405"/>
      <c r="C271" s="372"/>
      <c r="D271" s="372"/>
      <c r="E271" s="402"/>
      <c r="F271" s="486"/>
      <c r="G271" s="487"/>
      <c r="H271" s="486"/>
      <c r="I271" s="487"/>
      <c r="J271" s="486"/>
      <c r="K271" s="487"/>
      <c r="L271" s="486"/>
      <c r="M271" s="487"/>
      <c r="N271" s="486"/>
      <c r="O271" s="487"/>
      <c r="P271" s="486"/>
      <c r="Q271" s="487"/>
      <c r="R271" s="486"/>
      <c r="S271" s="487"/>
      <c r="T271" s="486"/>
      <c r="U271" s="487"/>
      <c r="V271" s="486"/>
      <c r="W271" s="487"/>
      <c r="X271" s="486"/>
      <c r="Y271" s="487"/>
      <c r="Z271" s="486"/>
      <c r="AA271" s="487"/>
    </row>
    <row r="272" spans="2:27" x14ac:dyDescent="0.2">
      <c r="B272" s="406"/>
      <c r="C272" s="372"/>
      <c r="D272" s="372"/>
      <c r="E272" s="486"/>
      <c r="F272" s="487"/>
      <c r="G272" s="486"/>
      <c r="H272" s="487"/>
      <c r="I272" s="486"/>
      <c r="J272" s="487"/>
      <c r="K272" s="486"/>
      <c r="L272" s="487"/>
      <c r="M272" s="486"/>
      <c r="N272" s="487"/>
      <c r="O272" s="486"/>
      <c r="P272" s="487"/>
      <c r="Q272" s="486"/>
      <c r="R272" s="487"/>
      <c r="S272" s="486"/>
      <c r="T272" s="487"/>
      <c r="U272" s="486"/>
      <c r="V272" s="487"/>
      <c r="W272" s="486"/>
      <c r="X272" s="487"/>
      <c r="Y272" s="486"/>
      <c r="Z272" s="487"/>
      <c r="AA272" s="402"/>
    </row>
    <row r="273" spans="2:27" x14ac:dyDescent="0.2">
      <c r="B273" s="405"/>
      <c r="C273" s="372"/>
      <c r="D273" s="372"/>
      <c r="E273" s="402"/>
      <c r="F273" s="486"/>
      <c r="G273" s="487"/>
      <c r="H273" s="486"/>
      <c r="I273" s="487"/>
      <c r="J273" s="486"/>
      <c r="K273" s="487"/>
      <c r="L273" s="486"/>
      <c r="M273" s="487"/>
      <c r="N273" s="486"/>
      <c r="O273" s="487"/>
      <c r="P273" s="486"/>
      <c r="Q273" s="487"/>
      <c r="R273" s="486"/>
      <c r="S273" s="487"/>
      <c r="T273" s="486"/>
      <c r="U273" s="487"/>
      <c r="V273" s="486"/>
      <c r="W273" s="487"/>
      <c r="X273" s="486"/>
      <c r="Y273" s="487"/>
      <c r="Z273" s="486"/>
      <c r="AA273" s="487"/>
    </row>
    <row r="274" spans="2:27" x14ac:dyDescent="0.2">
      <c r="B274" s="406"/>
      <c r="C274" s="372"/>
      <c r="D274" s="372"/>
      <c r="E274" s="486"/>
      <c r="F274" s="487"/>
      <c r="G274" s="486"/>
      <c r="H274" s="487"/>
      <c r="I274" s="486"/>
      <c r="J274" s="487"/>
      <c r="K274" s="486"/>
      <c r="L274" s="487"/>
      <c r="M274" s="486"/>
      <c r="N274" s="487"/>
      <c r="O274" s="486"/>
      <c r="P274" s="487"/>
      <c r="Q274" s="486"/>
      <c r="R274" s="487"/>
      <c r="S274" s="486"/>
      <c r="T274" s="487"/>
      <c r="U274" s="486"/>
      <c r="V274" s="487"/>
      <c r="W274" s="486"/>
      <c r="X274" s="487"/>
      <c r="Y274" s="486"/>
      <c r="Z274" s="487"/>
      <c r="AA274" s="402"/>
    </row>
    <row r="275" spans="2:27" x14ac:dyDescent="0.2">
      <c r="B275" s="405"/>
      <c r="C275" s="372"/>
      <c r="D275" s="372"/>
      <c r="E275" s="402"/>
      <c r="F275" s="486"/>
      <c r="G275" s="487"/>
      <c r="H275" s="486"/>
      <c r="I275" s="487"/>
      <c r="J275" s="486"/>
      <c r="K275" s="487"/>
      <c r="L275" s="486"/>
      <c r="M275" s="487"/>
      <c r="N275" s="486"/>
      <c r="O275" s="487"/>
      <c r="P275" s="486"/>
      <c r="Q275" s="487"/>
      <c r="R275" s="486"/>
      <c r="S275" s="487"/>
      <c r="T275" s="486"/>
      <c r="U275" s="487"/>
      <c r="V275" s="486"/>
      <c r="W275" s="487"/>
      <c r="X275" s="486"/>
      <c r="Y275" s="487"/>
      <c r="Z275" s="486"/>
      <c r="AA275" s="487"/>
    </row>
    <row r="276" spans="2:27" x14ac:dyDescent="0.2">
      <c r="B276" s="406"/>
      <c r="C276" s="372"/>
      <c r="D276" s="372"/>
      <c r="E276" s="486"/>
      <c r="F276" s="487"/>
      <c r="G276" s="486"/>
      <c r="H276" s="487"/>
      <c r="I276" s="486"/>
      <c r="J276" s="487"/>
      <c r="K276" s="486"/>
      <c r="L276" s="487"/>
      <c r="M276" s="486"/>
      <c r="N276" s="487"/>
      <c r="O276" s="486"/>
      <c r="P276" s="487"/>
      <c r="Q276" s="486"/>
      <c r="R276" s="487"/>
      <c r="S276" s="486"/>
      <c r="T276" s="487"/>
      <c r="U276" s="486"/>
      <c r="V276" s="487"/>
      <c r="W276" s="486"/>
      <c r="X276" s="487"/>
      <c r="Y276" s="486"/>
      <c r="Z276" s="487"/>
      <c r="AA276" s="402"/>
    </row>
    <row r="277" spans="2:27" x14ac:dyDescent="0.2">
      <c r="B277" s="405"/>
      <c r="C277" s="372"/>
      <c r="D277" s="372"/>
      <c r="E277" s="402"/>
      <c r="F277" s="486"/>
      <c r="G277" s="487"/>
      <c r="H277" s="486"/>
      <c r="I277" s="487"/>
      <c r="J277" s="486"/>
      <c r="K277" s="487"/>
      <c r="L277" s="486"/>
      <c r="M277" s="487"/>
      <c r="N277" s="486"/>
      <c r="O277" s="487"/>
      <c r="P277" s="486"/>
      <c r="Q277" s="487"/>
      <c r="R277" s="486"/>
      <c r="S277" s="487"/>
      <c r="T277" s="486"/>
      <c r="U277" s="487"/>
      <c r="V277" s="486"/>
      <c r="W277" s="487"/>
      <c r="X277" s="486"/>
      <c r="Y277" s="487"/>
      <c r="Z277" s="486"/>
      <c r="AA277" s="487"/>
    </row>
    <row r="278" spans="2:27" x14ac:dyDescent="0.2">
      <c r="B278" s="406"/>
      <c r="C278" s="372"/>
      <c r="D278" s="372"/>
      <c r="E278" s="486"/>
      <c r="F278" s="487"/>
      <c r="G278" s="486"/>
      <c r="H278" s="487"/>
      <c r="I278" s="486"/>
      <c r="J278" s="487"/>
      <c r="K278" s="486"/>
      <c r="L278" s="487"/>
      <c r="M278" s="486"/>
      <c r="N278" s="487"/>
      <c r="O278" s="486"/>
      <c r="P278" s="487"/>
      <c r="Q278" s="486"/>
      <c r="R278" s="487"/>
      <c r="S278" s="486"/>
      <c r="T278" s="487"/>
      <c r="U278" s="486"/>
      <c r="V278" s="487"/>
      <c r="W278" s="486"/>
      <c r="X278" s="487"/>
      <c r="Y278" s="486"/>
      <c r="Z278" s="487"/>
      <c r="AA278" s="402"/>
    </row>
    <row r="279" spans="2:27" x14ac:dyDescent="0.2">
      <c r="B279" s="405"/>
      <c r="C279" s="372"/>
      <c r="D279" s="372"/>
      <c r="E279" s="402"/>
      <c r="F279" s="486"/>
      <c r="G279" s="487"/>
      <c r="H279" s="486"/>
      <c r="I279" s="487"/>
      <c r="J279" s="486"/>
      <c r="K279" s="487"/>
      <c r="L279" s="486"/>
      <c r="M279" s="487"/>
      <c r="N279" s="486"/>
      <c r="O279" s="487"/>
      <c r="P279" s="486"/>
      <c r="Q279" s="487"/>
      <c r="R279" s="486"/>
      <c r="S279" s="487"/>
      <c r="T279" s="486"/>
      <c r="U279" s="487"/>
      <c r="V279" s="486"/>
      <c r="W279" s="487"/>
      <c r="X279" s="486"/>
      <c r="Y279" s="487"/>
      <c r="Z279" s="486"/>
      <c r="AA279" s="487"/>
    </row>
    <row r="280" spans="2:27" x14ac:dyDescent="0.2">
      <c r="B280" s="406"/>
      <c r="C280" s="372"/>
      <c r="D280" s="372"/>
      <c r="E280" s="486"/>
      <c r="F280" s="487"/>
      <c r="G280" s="486"/>
      <c r="H280" s="487"/>
      <c r="I280" s="486"/>
      <c r="J280" s="487"/>
      <c r="K280" s="486"/>
      <c r="L280" s="487"/>
      <c r="M280" s="486"/>
      <c r="N280" s="487"/>
      <c r="O280" s="486"/>
      <c r="P280" s="487"/>
      <c r="Q280" s="486"/>
      <c r="R280" s="487"/>
      <c r="S280" s="486"/>
      <c r="T280" s="487"/>
      <c r="U280" s="486"/>
      <c r="V280" s="487"/>
      <c r="W280" s="486"/>
      <c r="X280" s="487"/>
      <c r="Y280" s="486"/>
      <c r="Z280" s="487"/>
      <c r="AA280" s="402"/>
    </row>
    <row r="281" spans="2:27" x14ac:dyDescent="0.2">
      <c r="B281" s="405"/>
      <c r="C281" s="372"/>
      <c r="D281" s="372"/>
      <c r="E281" s="402"/>
      <c r="F281" s="486"/>
      <c r="G281" s="487"/>
      <c r="H281" s="486"/>
      <c r="I281" s="487"/>
      <c r="J281" s="486"/>
      <c r="K281" s="487"/>
      <c r="L281" s="486"/>
      <c r="M281" s="487"/>
      <c r="N281" s="486"/>
      <c r="O281" s="487"/>
      <c r="P281" s="486"/>
      <c r="Q281" s="487"/>
      <c r="R281" s="486"/>
      <c r="S281" s="487"/>
      <c r="T281" s="486"/>
      <c r="U281" s="487"/>
      <c r="V281" s="486"/>
      <c r="W281" s="487"/>
      <c r="X281" s="486"/>
      <c r="Y281" s="487"/>
      <c r="Z281" s="486"/>
      <c r="AA281" s="487"/>
    </row>
    <row r="282" spans="2:27" x14ac:dyDescent="0.2">
      <c r="B282" s="406"/>
      <c r="C282" s="372"/>
      <c r="D282" s="372"/>
      <c r="E282" s="486"/>
      <c r="F282" s="487"/>
      <c r="G282" s="486"/>
      <c r="H282" s="487"/>
      <c r="I282" s="486"/>
      <c r="J282" s="487"/>
      <c r="K282" s="486"/>
      <c r="L282" s="487"/>
      <c r="M282" s="486"/>
      <c r="N282" s="487"/>
      <c r="O282" s="486"/>
      <c r="P282" s="487"/>
      <c r="Q282" s="486"/>
      <c r="R282" s="487"/>
      <c r="S282" s="486"/>
      <c r="T282" s="487"/>
      <c r="U282" s="486"/>
      <c r="V282" s="487"/>
      <c r="W282" s="486"/>
      <c r="X282" s="487"/>
      <c r="Y282" s="486"/>
      <c r="Z282" s="487"/>
      <c r="AA282" s="402"/>
    </row>
    <row r="283" spans="2:27" x14ac:dyDescent="0.2">
      <c r="B283" s="405"/>
      <c r="C283" s="372"/>
      <c r="D283" s="372"/>
      <c r="E283" s="402"/>
      <c r="F283" s="486"/>
      <c r="G283" s="487"/>
      <c r="H283" s="486"/>
      <c r="I283" s="487"/>
      <c r="J283" s="486"/>
      <c r="K283" s="487"/>
      <c r="L283" s="486"/>
      <c r="M283" s="487"/>
      <c r="N283" s="486"/>
      <c r="O283" s="487"/>
      <c r="P283" s="486"/>
      <c r="Q283" s="487"/>
      <c r="R283" s="486"/>
      <c r="S283" s="487"/>
      <c r="T283" s="486"/>
      <c r="U283" s="487"/>
      <c r="V283" s="486"/>
      <c r="W283" s="487"/>
      <c r="X283" s="486"/>
      <c r="Y283" s="487"/>
      <c r="Z283" s="486"/>
      <c r="AA283" s="487"/>
    </row>
    <row r="284" spans="2:27" x14ac:dyDescent="0.2">
      <c r="B284" s="406"/>
      <c r="C284" s="372"/>
      <c r="D284" s="372"/>
      <c r="E284" s="486"/>
      <c r="F284" s="487"/>
      <c r="G284" s="486"/>
      <c r="H284" s="487"/>
      <c r="I284" s="486"/>
      <c r="J284" s="487"/>
      <c r="K284" s="486"/>
      <c r="L284" s="487"/>
      <c r="M284" s="486"/>
      <c r="N284" s="487"/>
      <c r="O284" s="486"/>
      <c r="P284" s="487"/>
      <c r="Q284" s="486"/>
      <c r="R284" s="487"/>
      <c r="S284" s="486"/>
      <c r="T284" s="487"/>
      <c r="U284" s="486"/>
      <c r="V284" s="487"/>
      <c r="W284" s="486"/>
      <c r="X284" s="487"/>
      <c r="Y284" s="486"/>
      <c r="Z284" s="487"/>
      <c r="AA284" s="402"/>
    </row>
    <row r="285" spans="2:27" x14ac:dyDescent="0.2">
      <c r="B285" s="405"/>
      <c r="C285" s="372"/>
      <c r="D285" s="372"/>
      <c r="E285" s="402"/>
      <c r="F285" s="486"/>
      <c r="G285" s="487"/>
      <c r="H285" s="486"/>
      <c r="I285" s="487"/>
      <c r="J285" s="486"/>
      <c r="K285" s="487"/>
      <c r="L285" s="486"/>
      <c r="M285" s="487"/>
      <c r="N285" s="486"/>
      <c r="O285" s="487"/>
      <c r="P285" s="486"/>
      <c r="Q285" s="487"/>
      <c r="R285" s="486"/>
      <c r="S285" s="487"/>
      <c r="T285" s="486"/>
      <c r="U285" s="487"/>
      <c r="V285" s="486"/>
      <c r="W285" s="487"/>
      <c r="X285" s="486"/>
      <c r="Y285" s="487"/>
      <c r="Z285" s="486"/>
      <c r="AA285" s="487"/>
    </row>
    <row r="286" spans="2:27" x14ac:dyDescent="0.2">
      <c r="B286" s="406"/>
      <c r="C286" s="372"/>
      <c r="D286" s="372"/>
      <c r="E286" s="486"/>
      <c r="F286" s="487"/>
      <c r="G286" s="486"/>
      <c r="H286" s="487"/>
      <c r="I286" s="486"/>
      <c r="J286" s="487"/>
      <c r="K286" s="486"/>
      <c r="L286" s="487"/>
      <c r="M286" s="486"/>
      <c r="N286" s="487"/>
      <c r="O286" s="486"/>
      <c r="P286" s="487"/>
      <c r="Q286" s="486"/>
      <c r="R286" s="487"/>
      <c r="S286" s="486"/>
      <c r="T286" s="487"/>
      <c r="U286" s="486"/>
      <c r="V286" s="487"/>
      <c r="W286" s="486"/>
      <c r="X286" s="487"/>
      <c r="Y286" s="486"/>
      <c r="Z286" s="487"/>
      <c r="AA286" s="402"/>
    </row>
    <row r="287" spans="2:27" x14ac:dyDescent="0.2">
      <c r="B287" s="405"/>
      <c r="C287" s="372"/>
      <c r="D287" s="372"/>
      <c r="E287" s="402"/>
      <c r="F287" s="486"/>
      <c r="G287" s="487"/>
      <c r="H287" s="486"/>
      <c r="I287" s="487"/>
      <c r="J287" s="486"/>
      <c r="K287" s="487"/>
      <c r="L287" s="486"/>
      <c r="M287" s="487"/>
      <c r="N287" s="486"/>
      <c r="O287" s="487"/>
      <c r="P287" s="486"/>
      <c r="Q287" s="487"/>
      <c r="R287" s="486"/>
      <c r="S287" s="487"/>
      <c r="T287" s="486"/>
      <c r="U287" s="487"/>
      <c r="V287" s="486"/>
      <c r="W287" s="487"/>
      <c r="X287" s="486"/>
      <c r="Y287" s="487"/>
      <c r="Z287" s="486"/>
      <c r="AA287" s="487"/>
    </row>
    <row r="288" spans="2:27" x14ac:dyDescent="0.2">
      <c r="B288" s="406"/>
      <c r="C288" s="372"/>
      <c r="D288" s="372"/>
      <c r="E288" s="486"/>
      <c r="F288" s="487"/>
      <c r="G288" s="486"/>
      <c r="H288" s="487"/>
      <c r="I288" s="486"/>
      <c r="J288" s="487"/>
      <c r="K288" s="486"/>
      <c r="L288" s="487"/>
      <c r="M288" s="486"/>
      <c r="N288" s="487"/>
      <c r="O288" s="486"/>
      <c r="P288" s="487"/>
      <c r="Q288" s="486"/>
      <c r="R288" s="487"/>
      <c r="S288" s="486"/>
      <c r="T288" s="487"/>
      <c r="U288" s="486"/>
      <c r="V288" s="487"/>
      <c r="W288" s="486"/>
      <c r="X288" s="487"/>
      <c r="Y288" s="486"/>
      <c r="Z288" s="487"/>
      <c r="AA288" s="402"/>
    </row>
    <row r="289" spans="2:27" x14ac:dyDescent="0.2">
      <c r="B289" s="405"/>
      <c r="C289" s="372"/>
      <c r="D289" s="372"/>
      <c r="E289" s="402"/>
      <c r="F289" s="486"/>
      <c r="G289" s="487"/>
      <c r="H289" s="486"/>
      <c r="I289" s="487"/>
      <c r="J289" s="486"/>
      <c r="K289" s="487"/>
      <c r="L289" s="486"/>
      <c r="M289" s="487"/>
      <c r="N289" s="486"/>
      <c r="O289" s="487"/>
      <c r="P289" s="486"/>
      <c r="Q289" s="487"/>
      <c r="R289" s="486"/>
      <c r="S289" s="487"/>
      <c r="T289" s="486"/>
      <c r="U289" s="487"/>
      <c r="V289" s="486"/>
      <c r="W289" s="487"/>
      <c r="X289" s="486"/>
      <c r="Y289" s="487"/>
      <c r="Z289" s="486"/>
      <c r="AA289" s="487"/>
    </row>
    <row r="290" spans="2:27" x14ac:dyDescent="0.2">
      <c r="B290" s="406"/>
      <c r="C290" s="372"/>
      <c r="D290" s="372"/>
      <c r="E290" s="486"/>
      <c r="F290" s="487"/>
      <c r="G290" s="486"/>
      <c r="H290" s="487"/>
      <c r="I290" s="486"/>
      <c r="J290" s="487"/>
      <c r="K290" s="486"/>
      <c r="L290" s="487"/>
      <c r="M290" s="486"/>
      <c r="N290" s="487"/>
      <c r="O290" s="486"/>
      <c r="P290" s="487"/>
      <c r="Q290" s="486"/>
      <c r="R290" s="487"/>
      <c r="S290" s="486"/>
      <c r="T290" s="487"/>
      <c r="U290" s="486"/>
      <c r="V290" s="487"/>
      <c r="W290" s="486"/>
      <c r="X290" s="487"/>
      <c r="Y290" s="486"/>
      <c r="Z290" s="487"/>
      <c r="AA290" s="402"/>
    </row>
    <row r="291" spans="2:27" x14ac:dyDescent="0.2">
      <c r="B291" s="405"/>
      <c r="C291" s="372"/>
      <c r="D291" s="372"/>
      <c r="E291" s="402"/>
      <c r="F291" s="486"/>
      <c r="G291" s="487"/>
      <c r="H291" s="486"/>
      <c r="I291" s="487"/>
      <c r="J291" s="486"/>
      <c r="K291" s="487"/>
      <c r="L291" s="486"/>
      <c r="M291" s="487"/>
      <c r="N291" s="486"/>
      <c r="O291" s="487"/>
      <c r="P291" s="486"/>
      <c r="Q291" s="487"/>
      <c r="R291" s="486"/>
      <c r="S291" s="487"/>
      <c r="T291" s="486"/>
      <c r="U291" s="487"/>
      <c r="V291" s="486"/>
      <c r="W291" s="487"/>
      <c r="X291" s="486"/>
      <c r="Y291" s="487"/>
      <c r="Z291" s="486"/>
      <c r="AA291" s="487"/>
    </row>
    <row r="292" spans="2:27" x14ac:dyDescent="0.2">
      <c r="B292" s="406"/>
      <c r="C292" s="372"/>
      <c r="D292" s="372"/>
      <c r="E292" s="486"/>
      <c r="F292" s="487"/>
      <c r="G292" s="486"/>
      <c r="H292" s="487"/>
      <c r="I292" s="486"/>
      <c r="J292" s="487"/>
      <c r="K292" s="486"/>
      <c r="L292" s="487"/>
      <c r="M292" s="486"/>
      <c r="N292" s="487"/>
      <c r="O292" s="486"/>
      <c r="P292" s="487"/>
      <c r="Q292" s="486"/>
      <c r="R292" s="487"/>
      <c r="S292" s="486"/>
      <c r="T292" s="487"/>
      <c r="U292" s="486"/>
      <c r="V292" s="487"/>
      <c r="W292" s="486"/>
      <c r="X292" s="487"/>
      <c r="Y292" s="486"/>
      <c r="Z292" s="487"/>
      <c r="AA292" s="402"/>
    </row>
    <row r="293" spans="2:27" x14ac:dyDescent="0.2">
      <c r="B293" s="405"/>
      <c r="C293" s="372"/>
      <c r="D293" s="372"/>
      <c r="E293" s="402"/>
      <c r="F293" s="486"/>
      <c r="G293" s="487"/>
      <c r="H293" s="486"/>
      <c r="I293" s="487"/>
      <c r="J293" s="486"/>
      <c r="K293" s="487"/>
      <c r="L293" s="486"/>
      <c r="M293" s="487"/>
      <c r="N293" s="486"/>
      <c r="O293" s="487"/>
      <c r="P293" s="486"/>
      <c r="Q293" s="487"/>
      <c r="R293" s="486"/>
      <c r="S293" s="487"/>
      <c r="T293" s="486"/>
      <c r="U293" s="487"/>
      <c r="V293" s="486"/>
      <c r="W293" s="487"/>
      <c r="X293" s="486"/>
      <c r="Y293" s="487"/>
      <c r="Z293" s="486"/>
      <c r="AA293" s="487"/>
    </row>
    <row r="294" spans="2:27" x14ac:dyDescent="0.2">
      <c r="B294" s="406"/>
      <c r="C294" s="372"/>
      <c r="D294" s="372"/>
      <c r="E294" s="486"/>
      <c r="F294" s="487"/>
      <c r="G294" s="486"/>
      <c r="H294" s="487"/>
      <c r="I294" s="486"/>
      <c r="J294" s="487"/>
      <c r="K294" s="486"/>
      <c r="L294" s="487"/>
      <c r="M294" s="486"/>
      <c r="N294" s="487"/>
      <c r="O294" s="486"/>
      <c r="P294" s="487"/>
      <c r="Q294" s="486"/>
      <c r="R294" s="487"/>
      <c r="S294" s="486"/>
      <c r="T294" s="487"/>
      <c r="U294" s="486"/>
      <c r="V294" s="487"/>
      <c r="W294" s="486"/>
      <c r="X294" s="487"/>
      <c r="Y294" s="486"/>
      <c r="Z294" s="487"/>
      <c r="AA294" s="402"/>
    </row>
    <row r="295" spans="2:27" x14ac:dyDescent="0.2">
      <c r="B295" s="405"/>
      <c r="C295" s="372"/>
      <c r="D295" s="372"/>
      <c r="E295" s="402"/>
      <c r="F295" s="486"/>
      <c r="G295" s="487"/>
      <c r="H295" s="486"/>
      <c r="I295" s="487"/>
      <c r="J295" s="486"/>
      <c r="K295" s="487"/>
      <c r="L295" s="486"/>
      <c r="M295" s="487"/>
      <c r="N295" s="486"/>
      <c r="O295" s="487"/>
      <c r="P295" s="486"/>
      <c r="Q295" s="487"/>
      <c r="R295" s="486"/>
      <c r="S295" s="487"/>
      <c r="T295" s="486"/>
      <c r="U295" s="487"/>
      <c r="V295" s="486"/>
      <c r="W295" s="487"/>
      <c r="X295" s="486"/>
      <c r="Y295" s="487"/>
      <c r="Z295" s="486"/>
      <c r="AA295" s="487"/>
    </row>
    <row r="296" spans="2:27" x14ac:dyDescent="0.2">
      <c r="B296" s="406"/>
      <c r="C296" s="372"/>
      <c r="D296" s="372"/>
      <c r="E296" s="486"/>
      <c r="F296" s="487"/>
      <c r="G296" s="486"/>
      <c r="H296" s="487"/>
      <c r="I296" s="486"/>
      <c r="J296" s="487"/>
      <c r="K296" s="486"/>
      <c r="L296" s="487"/>
      <c r="M296" s="486"/>
      <c r="N296" s="487"/>
      <c r="O296" s="486"/>
      <c r="P296" s="487"/>
      <c r="Q296" s="486"/>
      <c r="R296" s="487"/>
      <c r="S296" s="486"/>
      <c r="T296" s="487"/>
      <c r="U296" s="486"/>
      <c r="V296" s="487"/>
      <c r="W296" s="486"/>
      <c r="X296" s="487"/>
      <c r="Y296" s="486"/>
      <c r="Z296" s="487"/>
      <c r="AA296" s="402"/>
    </row>
    <row r="297" spans="2:27" x14ac:dyDescent="0.2">
      <c r="B297" s="405"/>
      <c r="C297" s="372"/>
      <c r="D297" s="372"/>
      <c r="E297" s="402"/>
      <c r="F297" s="486"/>
      <c r="G297" s="487"/>
      <c r="H297" s="486"/>
      <c r="I297" s="487"/>
      <c r="J297" s="486"/>
      <c r="K297" s="487"/>
      <c r="L297" s="486"/>
      <c r="M297" s="487"/>
      <c r="N297" s="486"/>
      <c r="O297" s="487"/>
      <c r="P297" s="486"/>
      <c r="Q297" s="487"/>
      <c r="R297" s="486"/>
      <c r="S297" s="487"/>
      <c r="T297" s="486"/>
      <c r="U297" s="487"/>
      <c r="V297" s="486"/>
      <c r="W297" s="487"/>
      <c r="X297" s="486"/>
      <c r="Y297" s="487"/>
      <c r="Z297" s="486"/>
      <c r="AA297" s="487"/>
    </row>
    <row r="298" spans="2:27" x14ac:dyDescent="0.2">
      <c r="B298" s="406"/>
      <c r="C298" s="372"/>
      <c r="D298" s="372"/>
      <c r="E298" s="486"/>
      <c r="F298" s="487"/>
      <c r="G298" s="486"/>
      <c r="H298" s="487"/>
      <c r="I298" s="486"/>
      <c r="J298" s="487"/>
      <c r="K298" s="486"/>
      <c r="L298" s="487"/>
      <c r="M298" s="486"/>
      <c r="N298" s="487"/>
      <c r="O298" s="486"/>
      <c r="P298" s="487"/>
      <c r="Q298" s="486"/>
      <c r="R298" s="487"/>
      <c r="S298" s="486"/>
      <c r="T298" s="487"/>
      <c r="U298" s="486"/>
      <c r="V298" s="487"/>
      <c r="W298" s="486"/>
      <c r="X298" s="487"/>
      <c r="Y298" s="486"/>
      <c r="Z298" s="487"/>
      <c r="AA298" s="402"/>
    </row>
    <row r="299" spans="2:27" x14ac:dyDescent="0.2">
      <c r="B299" s="405"/>
      <c r="C299" s="372"/>
      <c r="D299" s="372"/>
      <c r="E299" s="402"/>
      <c r="F299" s="486"/>
      <c r="G299" s="487"/>
      <c r="H299" s="486"/>
      <c r="I299" s="487"/>
      <c r="J299" s="486"/>
      <c r="K299" s="487"/>
      <c r="L299" s="486"/>
      <c r="M299" s="487"/>
      <c r="N299" s="486"/>
      <c r="O299" s="487"/>
      <c r="P299" s="486"/>
      <c r="Q299" s="487"/>
      <c r="R299" s="486"/>
      <c r="S299" s="487"/>
      <c r="T299" s="486"/>
      <c r="U299" s="487"/>
      <c r="V299" s="486"/>
      <c r="W299" s="487"/>
      <c r="X299" s="486"/>
      <c r="Y299" s="487"/>
      <c r="Z299" s="486"/>
      <c r="AA299" s="487"/>
    </row>
    <row r="300" spans="2:27" x14ac:dyDescent="0.2">
      <c r="B300" s="406"/>
      <c r="C300" s="372"/>
      <c r="D300" s="372"/>
      <c r="E300" s="486"/>
      <c r="F300" s="487"/>
      <c r="G300" s="486"/>
      <c r="H300" s="487"/>
      <c r="I300" s="486"/>
      <c r="J300" s="487"/>
      <c r="K300" s="486"/>
      <c r="L300" s="487"/>
      <c r="M300" s="486"/>
      <c r="N300" s="487"/>
      <c r="O300" s="486"/>
      <c r="P300" s="487"/>
      <c r="Q300" s="486"/>
      <c r="R300" s="487"/>
      <c r="S300" s="486"/>
      <c r="T300" s="487"/>
      <c r="U300" s="486"/>
      <c r="V300" s="487"/>
      <c r="W300" s="486"/>
      <c r="X300" s="487"/>
      <c r="Y300" s="486"/>
      <c r="Z300" s="487"/>
      <c r="AA300" s="402"/>
    </row>
    <row r="301" spans="2:27" x14ac:dyDescent="0.2">
      <c r="B301" s="405"/>
      <c r="C301" s="372"/>
      <c r="D301" s="372"/>
      <c r="E301" s="402"/>
      <c r="F301" s="486"/>
      <c r="G301" s="487"/>
      <c r="H301" s="486"/>
      <c r="I301" s="487"/>
      <c r="J301" s="486"/>
      <c r="K301" s="487"/>
      <c r="L301" s="486"/>
      <c r="M301" s="487"/>
      <c r="N301" s="486"/>
      <c r="O301" s="487"/>
      <c r="P301" s="486"/>
      <c r="Q301" s="487"/>
      <c r="R301" s="486"/>
      <c r="S301" s="487"/>
      <c r="T301" s="486"/>
      <c r="U301" s="487"/>
      <c r="V301" s="486"/>
      <c r="W301" s="487"/>
      <c r="X301" s="486"/>
      <c r="Y301" s="487"/>
      <c r="Z301" s="486"/>
      <c r="AA301" s="487"/>
    </row>
    <row r="302" spans="2:27" x14ac:dyDescent="0.2">
      <c r="B302" s="406"/>
      <c r="C302" s="372"/>
      <c r="D302" s="372"/>
      <c r="E302" s="486"/>
      <c r="F302" s="487"/>
      <c r="G302" s="486"/>
      <c r="H302" s="487"/>
      <c r="I302" s="486"/>
      <c r="J302" s="487"/>
      <c r="K302" s="486"/>
      <c r="L302" s="487"/>
      <c r="M302" s="486"/>
      <c r="N302" s="487"/>
      <c r="O302" s="486"/>
      <c r="P302" s="487"/>
      <c r="Q302" s="486"/>
      <c r="R302" s="487"/>
      <c r="S302" s="486"/>
      <c r="T302" s="487"/>
      <c r="U302" s="486"/>
      <c r="V302" s="487"/>
      <c r="W302" s="486"/>
      <c r="X302" s="487"/>
      <c r="Y302" s="486"/>
      <c r="Z302" s="487"/>
      <c r="AA302" s="402"/>
    </row>
    <row r="303" spans="2:27" x14ac:dyDescent="0.2">
      <c r="B303" s="405"/>
      <c r="C303" s="372"/>
      <c r="D303" s="372"/>
      <c r="E303" s="402"/>
      <c r="F303" s="486"/>
      <c r="G303" s="487"/>
      <c r="H303" s="486"/>
      <c r="I303" s="487"/>
      <c r="J303" s="486"/>
      <c r="K303" s="487"/>
      <c r="L303" s="486"/>
      <c r="M303" s="487"/>
      <c r="N303" s="486"/>
      <c r="O303" s="487"/>
      <c r="P303" s="486"/>
      <c r="Q303" s="487"/>
      <c r="R303" s="486"/>
      <c r="S303" s="487"/>
      <c r="T303" s="486"/>
      <c r="U303" s="487"/>
      <c r="V303" s="486"/>
      <c r="W303" s="487"/>
      <c r="X303" s="486"/>
      <c r="Y303" s="487"/>
      <c r="Z303" s="486"/>
      <c r="AA303" s="487"/>
    </row>
    <row r="304" spans="2:27" x14ac:dyDescent="0.2">
      <c r="B304" s="406"/>
      <c r="C304" s="372"/>
      <c r="D304" s="372"/>
      <c r="E304" s="486"/>
      <c r="F304" s="487"/>
      <c r="G304" s="486"/>
      <c r="H304" s="487"/>
      <c r="I304" s="486"/>
      <c r="J304" s="487"/>
      <c r="K304" s="486"/>
      <c r="L304" s="487"/>
      <c r="M304" s="486"/>
      <c r="N304" s="487"/>
      <c r="O304" s="486"/>
      <c r="P304" s="487"/>
      <c r="Q304" s="486"/>
      <c r="R304" s="487"/>
      <c r="S304" s="486"/>
      <c r="T304" s="487"/>
      <c r="U304" s="486"/>
      <c r="V304" s="487"/>
      <c r="W304" s="486"/>
      <c r="X304" s="487"/>
      <c r="Y304" s="486"/>
      <c r="Z304" s="487"/>
      <c r="AA304" s="402"/>
    </row>
    <row r="305" spans="2:27" x14ac:dyDescent="0.2">
      <c r="B305" s="405"/>
      <c r="C305" s="372"/>
      <c r="D305" s="372"/>
      <c r="E305" s="402"/>
      <c r="F305" s="486"/>
      <c r="G305" s="487"/>
      <c r="H305" s="486"/>
      <c r="I305" s="487"/>
      <c r="J305" s="486"/>
      <c r="K305" s="487"/>
      <c r="L305" s="486"/>
      <c r="M305" s="487"/>
      <c r="N305" s="486"/>
      <c r="O305" s="487"/>
      <c r="P305" s="486"/>
      <c r="Q305" s="487"/>
      <c r="R305" s="486"/>
      <c r="S305" s="487"/>
      <c r="T305" s="486"/>
      <c r="U305" s="487"/>
      <c r="V305" s="486"/>
      <c r="W305" s="487"/>
      <c r="X305" s="486"/>
      <c r="Y305" s="487"/>
      <c r="Z305" s="486"/>
      <c r="AA305" s="487"/>
    </row>
    <row r="306" spans="2:27" x14ac:dyDescent="0.2">
      <c r="B306" s="406"/>
      <c r="C306" s="372"/>
      <c r="D306" s="372"/>
      <c r="E306" s="486"/>
      <c r="F306" s="487"/>
      <c r="G306" s="486"/>
      <c r="H306" s="487"/>
      <c r="I306" s="486"/>
      <c r="J306" s="487"/>
      <c r="K306" s="486"/>
      <c r="L306" s="487"/>
      <c r="M306" s="486"/>
      <c r="N306" s="487"/>
      <c r="O306" s="486"/>
      <c r="P306" s="487"/>
      <c r="Q306" s="486"/>
      <c r="R306" s="487"/>
      <c r="S306" s="486"/>
      <c r="T306" s="487"/>
      <c r="U306" s="486"/>
      <c r="V306" s="487"/>
      <c r="W306" s="486"/>
      <c r="X306" s="487"/>
      <c r="Y306" s="486"/>
      <c r="Z306" s="487"/>
      <c r="AA306" s="402"/>
    </row>
    <row r="307" spans="2:27" x14ac:dyDescent="0.2">
      <c r="B307" s="405"/>
      <c r="C307" s="372"/>
      <c r="D307" s="372"/>
      <c r="E307" s="402"/>
      <c r="F307" s="486"/>
      <c r="G307" s="487"/>
      <c r="H307" s="486"/>
      <c r="I307" s="487"/>
      <c r="J307" s="486"/>
      <c r="K307" s="487"/>
      <c r="L307" s="486"/>
      <c r="M307" s="487"/>
      <c r="N307" s="486"/>
      <c r="O307" s="487"/>
      <c r="P307" s="486"/>
      <c r="Q307" s="487"/>
      <c r="R307" s="486"/>
      <c r="S307" s="487"/>
      <c r="T307" s="486"/>
      <c r="U307" s="487"/>
      <c r="V307" s="486"/>
      <c r="W307" s="487"/>
      <c r="X307" s="486"/>
      <c r="Y307" s="487"/>
      <c r="Z307" s="486"/>
      <c r="AA307" s="487"/>
    </row>
    <row r="308" spans="2:27" x14ac:dyDescent="0.2">
      <c r="B308" s="406"/>
      <c r="C308" s="372"/>
      <c r="D308" s="372"/>
      <c r="E308" s="486"/>
      <c r="F308" s="487"/>
      <c r="G308" s="486"/>
      <c r="H308" s="487"/>
      <c r="I308" s="486"/>
      <c r="J308" s="487"/>
      <c r="K308" s="486"/>
      <c r="L308" s="487"/>
      <c r="M308" s="486"/>
      <c r="N308" s="487"/>
      <c r="O308" s="486"/>
      <c r="P308" s="487"/>
      <c r="Q308" s="486"/>
      <c r="R308" s="487"/>
      <c r="S308" s="486"/>
      <c r="T308" s="487"/>
      <c r="U308" s="486"/>
      <c r="V308" s="487"/>
      <c r="W308" s="486"/>
      <c r="X308" s="487"/>
      <c r="Y308" s="486"/>
      <c r="Z308" s="487"/>
      <c r="AA308" s="402"/>
    </row>
    <row r="309" spans="2:27" x14ac:dyDescent="0.2">
      <c r="B309" s="405"/>
      <c r="C309" s="372"/>
      <c r="D309" s="372"/>
      <c r="E309" s="402"/>
      <c r="F309" s="486"/>
      <c r="G309" s="487"/>
      <c r="H309" s="486"/>
      <c r="I309" s="487"/>
      <c r="J309" s="486"/>
      <c r="K309" s="487"/>
      <c r="L309" s="486"/>
      <c r="M309" s="487"/>
      <c r="N309" s="486"/>
      <c r="O309" s="487"/>
      <c r="P309" s="486"/>
      <c r="Q309" s="487"/>
      <c r="R309" s="486"/>
      <c r="S309" s="487"/>
      <c r="T309" s="486"/>
      <c r="U309" s="487"/>
      <c r="V309" s="486"/>
      <c r="W309" s="487"/>
      <c r="X309" s="486"/>
      <c r="Y309" s="487"/>
      <c r="Z309" s="486"/>
      <c r="AA309" s="487"/>
    </row>
    <row r="310" spans="2:27" x14ac:dyDescent="0.2">
      <c r="B310" s="406"/>
      <c r="C310" s="372"/>
      <c r="D310" s="372"/>
      <c r="E310" s="486"/>
      <c r="F310" s="487"/>
      <c r="G310" s="486"/>
      <c r="H310" s="487"/>
      <c r="I310" s="486"/>
      <c r="J310" s="487"/>
      <c r="K310" s="486"/>
      <c r="L310" s="487"/>
      <c r="M310" s="486"/>
      <c r="N310" s="487"/>
      <c r="O310" s="486"/>
      <c r="P310" s="487"/>
      <c r="Q310" s="486"/>
      <c r="R310" s="487"/>
      <c r="S310" s="486"/>
      <c r="T310" s="487"/>
      <c r="U310" s="486"/>
      <c r="V310" s="487"/>
      <c r="W310" s="486"/>
      <c r="X310" s="487"/>
      <c r="Y310" s="486"/>
      <c r="Z310" s="487"/>
      <c r="AA310" s="402"/>
    </row>
    <row r="311" spans="2:27" x14ac:dyDescent="0.2">
      <c r="B311" s="405"/>
      <c r="C311" s="372"/>
      <c r="D311" s="372"/>
      <c r="E311" s="402"/>
      <c r="F311" s="486"/>
      <c r="G311" s="487"/>
      <c r="H311" s="486"/>
      <c r="I311" s="487"/>
      <c r="J311" s="486"/>
      <c r="K311" s="487"/>
      <c r="L311" s="486"/>
      <c r="M311" s="487"/>
      <c r="N311" s="486"/>
      <c r="O311" s="487"/>
      <c r="P311" s="486"/>
      <c r="Q311" s="487"/>
      <c r="R311" s="486"/>
      <c r="S311" s="487"/>
      <c r="T311" s="486"/>
      <c r="U311" s="487"/>
      <c r="V311" s="486"/>
      <c r="W311" s="487"/>
      <c r="X311" s="486"/>
      <c r="Y311" s="487"/>
      <c r="Z311" s="486"/>
      <c r="AA311" s="487"/>
    </row>
    <row r="312" spans="2:27" x14ac:dyDescent="0.2">
      <c r="B312" s="406"/>
      <c r="C312" s="372"/>
      <c r="D312" s="372"/>
      <c r="E312" s="486"/>
      <c r="F312" s="487"/>
      <c r="G312" s="486"/>
      <c r="H312" s="487"/>
      <c r="I312" s="486"/>
      <c r="J312" s="487"/>
      <c r="K312" s="486"/>
      <c r="L312" s="487"/>
      <c r="M312" s="486"/>
      <c r="N312" s="487"/>
      <c r="O312" s="486"/>
      <c r="P312" s="487"/>
      <c r="Q312" s="486"/>
      <c r="R312" s="487"/>
      <c r="S312" s="486"/>
      <c r="T312" s="487"/>
      <c r="U312" s="486"/>
      <c r="V312" s="487"/>
      <c r="W312" s="486"/>
      <c r="X312" s="487"/>
      <c r="Y312" s="486"/>
      <c r="Z312" s="487"/>
      <c r="AA312" s="402"/>
    </row>
    <row r="313" spans="2:27" x14ac:dyDescent="0.2">
      <c r="B313" s="405"/>
      <c r="C313" s="372"/>
      <c r="D313" s="372"/>
      <c r="E313" s="402"/>
      <c r="F313" s="486"/>
      <c r="G313" s="487"/>
      <c r="H313" s="486"/>
      <c r="I313" s="487"/>
      <c r="J313" s="486"/>
      <c r="K313" s="487"/>
      <c r="L313" s="486"/>
      <c r="M313" s="487"/>
      <c r="N313" s="486"/>
      <c r="O313" s="487"/>
      <c r="P313" s="486"/>
      <c r="Q313" s="487"/>
      <c r="R313" s="486"/>
      <c r="S313" s="487"/>
      <c r="T313" s="486"/>
      <c r="U313" s="487"/>
      <c r="V313" s="486"/>
      <c r="W313" s="487"/>
      <c r="X313" s="486"/>
      <c r="Y313" s="487"/>
      <c r="Z313" s="486"/>
      <c r="AA313" s="487"/>
    </row>
    <row r="314" spans="2:27" x14ac:dyDescent="0.2">
      <c r="B314" s="406"/>
      <c r="C314" s="372"/>
      <c r="D314" s="372"/>
      <c r="E314" s="486"/>
      <c r="F314" s="487"/>
      <c r="G314" s="486"/>
      <c r="H314" s="487"/>
      <c r="I314" s="486"/>
      <c r="J314" s="487"/>
      <c r="K314" s="486"/>
      <c r="L314" s="487"/>
      <c r="M314" s="486"/>
      <c r="N314" s="487"/>
      <c r="O314" s="486"/>
      <c r="P314" s="487"/>
      <c r="Q314" s="486"/>
      <c r="R314" s="487"/>
      <c r="S314" s="486"/>
      <c r="T314" s="487"/>
      <c r="U314" s="486"/>
      <c r="V314" s="487"/>
      <c r="W314" s="486"/>
      <c r="X314" s="487"/>
      <c r="Y314" s="486"/>
      <c r="Z314" s="487"/>
      <c r="AA314" s="402"/>
    </row>
    <row r="315" spans="2:27" x14ac:dyDescent="0.2">
      <c r="B315" s="405"/>
      <c r="C315" s="372"/>
      <c r="D315" s="372"/>
      <c r="E315" s="402"/>
      <c r="F315" s="486"/>
      <c r="G315" s="487"/>
      <c r="H315" s="486"/>
      <c r="I315" s="487"/>
      <c r="J315" s="486"/>
      <c r="K315" s="487"/>
      <c r="L315" s="486"/>
      <c r="M315" s="487"/>
      <c r="N315" s="486"/>
      <c r="O315" s="487"/>
      <c r="P315" s="486"/>
      <c r="Q315" s="487"/>
      <c r="R315" s="486"/>
      <c r="S315" s="487"/>
      <c r="T315" s="486"/>
      <c r="U315" s="487"/>
      <c r="V315" s="486"/>
      <c r="W315" s="487"/>
      <c r="X315" s="486"/>
      <c r="Y315" s="487"/>
      <c r="Z315" s="486"/>
      <c r="AA315" s="487"/>
    </row>
    <row r="316" spans="2:27" x14ac:dyDescent="0.2">
      <c r="B316" s="406"/>
      <c r="C316" s="372"/>
      <c r="D316" s="372"/>
      <c r="E316" s="486"/>
      <c r="F316" s="487"/>
      <c r="G316" s="486"/>
      <c r="H316" s="487"/>
      <c r="I316" s="486"/>
      <c r="J316" s="487"/>
      <c r="K316" s="486"/>
      <c r="L316" s="487"/>
      <c r="M316" s="486"/>
      <c r="N316" s="487"/>
      <c r="O316" s="486"/>
      <c r="P316" s="487"/>
      <c r="Q316" s="486"/>
      <c r="R316" s="487"/>
      <c r="S316" s="486"/>
      <c r="T316" s="487"/>
      <c r="U316" s="486"/>
      <c r="V316" s="487"/>
      <c r="W316" s="486"/>
      <c r="X316" s="487"/>
      <c r="Y316" s="486"/>
      <c r="Z316" s="487"/>
      <c r="AA316" s="402"/>
    </row>
    <row r="317" spans="2:27" x14ac:dyDescent="0.2">
      <c r="B317" s="405"/>
      <c r="C317" s="372"/>
      <c r="D317" s="372"/>
      <c r="E317" s="402"/>
      <c r="F317" s="486"/>
      <c r="G317" s="487"/>
      <c r="H317" s="486"/>
      <c r="I317" s="487"/>
      <c r="J317" s="486"/>
      <c r="K317" s="487"/>
      <c r="L317" s="486"/>
      <c r="M317" s="487"/>
      <c r="N317" s="486"/>
      <c r="O317" s="487"/>
      <c r="P317" s="486"/>
      <c r="Q317" s="487"/>
      <c r="R317" s="486"/>
      <c r="S317" s="487"/>
      <c r="T317" s="486"/>
      <c r="U317" s="487"/>
      <c r="V317" s="486"/>
      <c r="W317" s="487"/>
      <c r="X317" s="486"/>
      <c r="Y317" s="487"/>
      <c r="Z317" s="486"/>
      <c r="AA317" s="487"/>
    </row>
    <row r="318" spans="2:27" x14ac:dyDescent="0.2">
      <c r="B318" s="406"/>
      <c r="C318" s="372"/>
      <c r="D318" s="372"/>
      <c r="E318" s="486"/>
      <c r="F318" s="487"/>
      <c r="G318" s="486"/>
      <c r="H318" s="487"/>
      <c r="I318" s="486"/>
      <c r="J318" s="487"/>
      <c r="K318" s="486"/>
      <c r="L318" s="487"/>
      <c r="M318" s="486"/>
      <c r="N318" s="487"/>
      <c r="O318" s="486"/>
      <c r="P318" s="487"/>
      <c r="Q318" s="486"/>
      <c r="R318" s="487"/>
      <c r="S318" s="486"/>
      <c r="T318" s="487"/>
      <c r="U318" s="486"/>
      <c r="V318" s="487"/>
      <c r="W318" s="486"/>
      <c r="X318" s="487"/>
      <c r="Y318" s="486"/>
      <c r="Z318" s="487"/>
      <c r="AA318" s="402"/>
    </row>
    <row r="319" spans="2:27" x14ac:dyDescent="0.2">
      <c r="B319" s="405"/>
      <c r="C319" s="372"/>
      <c r="D319" s="372"/>
      <c r="E319" s="402"/>
      <c r="F319" s="486"/>
      <c r="G319" s="487"/>
      <c r="H319" s="486"/>
      <c r="I319" s="487"/>
      <c r="J319" s="486"/>
      <c r="K319" s="487"/>
      <c r="L319" s="486"/>
      <c r="M319" s="487"/>
      <c r="N319" s="486"/>
      <c r="O319" s="487"/>
      <c r="P319" s="486"/>
      <c r="Q319" s="487"/>
      <c r="R319" s="486"/>
      <c r="S319" s="487"/>
      <c r="T319" s="486"/>
      <c r="U319" s="487"/>
      <c r="V319" s="486"/>
      <c r="W319" s="487"/>
      <c r="X319" s="486"/>
      <c r="Y319" s="487"/>
      <c r="Z319" s="486"/>
      <c r="AA319" s="487"/>
    </row>
    <row r="320" spans="2:27" x14ac:dyDescent="0.2">
      <c r="B320" s="406"/>
      <c r="C320" s="372"/>
      <c r="D320" s="372"/>
      <c r="E320" s="486"/>
      <c r="F320" s="487"/>
      <c r="G320" s="486"/>
      <c r="H320" s="487"/>
      <c r="I320" s="486"/>
      <c r="J320" s="487"/>
      <c r="K320" s="486"/>
      <c r="L320" s="487"/>
      <c r="M320" s="486"/>
      <c r="N320" s="487"/>
      <c r="O320" s="486"/>
      <c r="P320" s="487"/>
      <c r="Q320" s="486"/>
      <c r="R320" s="487"/>
      <c r="S320" s="486"/>
      <c r="T320" s="487"/>
      <c r="U320" s="486"/>
      <c r="V320" s="487"/>
      <c r="W320" s="486"/>
      <c r="X320" s="487"/>
      <c r="Y320" s="486"/>
      <c r="Z320" s="487"/>
      <c r="AA320" s="402"/>
    </row>
    <row r="321" spans="2:27" x14ac:dyDescent="0.2">
      <c r="B321" s="405"/>
      <c r="C321" s="372"/>
      <c r="D321" s="372"/>
      <c r="E321" s="402"/>
      <c r="F321" s="486"/>
      <c r="G321" s="487"/>
      <c r="H321" s="486"/>
      <c r="I321" s="487"/>
      <c r="J321" s="486"/>
      <c r="K321" s="487"/>
      <c r="L321" s="486"/>
      <c r="M321" s="487"/>
      <c r="N321" s="486"/>
      <c r="O321" s="487"/>
      <c r="P321" s="486"/>
      <c r="Q321" s="487"/>
      <c r="R321" s="486"/>
      <c r="S321" s="487"/>
      <c r="T321" s="486"/>
      <c r="U321" s="487"/>
      <c r="V321" s="486"/>
      <c r="W321" s="487"/>
      <c r="X321" s="486"/>
      <c r="Y321" s="487"/>
      <c r="Z321" s="486"/>
      <c r="AA321" s="487"/>
    </row>
    <row r="322" spans="2:27" x14ac:dyDescent="0.2">
      <c r="B322" s="406"/>
      <c r="C322" s="372"/>
      <c r="D322" s="372"/>
      <c r="E322" s="486"/>
      <c r="F322" s="487"/>
      <c r="G322" s="486"/>
      <c r="H322" s="487"/>
      <c r="I322" s="486"/>
      <c r="J322" s="487"/>
      <c r="K322" s="486"/>
      <c r="L322" s="487"/>
      <c r="M322" s="486"/>
      <c r="N322" s="487"/>
      <c r="O322" s="486"/>
      <c r="P322" s="487"/>
      <c r="Q322" s="486"/>
      <c r="R322" s="487"/>
      <c r="S322" s="486"/>
      <c r="T322" s="487"/>
      <c r="U322" s="486"/>
      <c r="V322" s="487"/>
      <c r="W322" s="486"/>
      <c r="X322" s="487"/>
      <c r="Y322" s="486"/>
      <c r="Z322" s="487"/>
      <c r="AA322" s="402"/>
    </row>
    <row r="323" spans="2:27" x14ac:dyDescent="0.2">
      <c r="B323" s="405"/>
      <c r="C323" s="372"/>
      <c r="D323" s="372"/>
      <c r="E323" s="402"/>
      <c r="F323" s="486"/>
      <c r="G323" s="487"/>
      <c r="H323" s="486"/>
      <c r="I323" s="487"/>
      <c r="J323" s="486"/>
      <c r="K323" s="487"/>
      <c r="L323" s="486"/>
      <c r="M323" s="487"/>
      <c r="N323" s="486"/>
      <c r="O323" s="487"/>
      <c r="P323" s="486"/>
      <c r="Q323" s="487"/>
      <c r="R323" s="486"/>
      <c r="S323" s="487"/>
      <c r="T323" s="486"/>
      <c r="U323" s="487"/>
      <c r="V323" s="486"/>
      <c r="W323" s="487"/>
      <c r="X323" s="486"/>
      <c r="Y323" s="487"/>
      <c r="Z323" s="486"/>
      <c r="AA323" s="487"/>
    </row>
    <row r="324" spans="2:27" x14ac:dyDescent="0.2">
      <c r="B324" s="406"/>
      <c r="C324" s="372"/>
      <c r="D324" s="372"/>
      <c r="E324" s="486"/>
      <c r="F324" s="487"/>
      <c r="G324" s="486"/>
      <c r="H324" s="487"/>
      <c r="I324" s="486"/>
      <c r="J324" s="487"/>
      <c r="K324" s="486"/>
      <c r="L324" s="487"/>
      <c r="M324" s="486"/>
      <c r="N324" s="487"/>
      <c r="O324" s="486"/>
      <c r="P324" s="487"/>
      <c r="Q324" s="486"/>
      <c r="R324" s="487"/>
      <c r="S324" s="486"/>
      <c r="T324" s="487"/>
      <c r="U324" s="486"/>
      <c r="V324" s="487"/>
      <c r="W324" s="486"/>
      <c r="X324" s="487"/>
      <c r="Y324" s="486"/>
      <c r="Z324" s="487"/>
      <c r="AA324" s="402"/>
    </row>
    <row r="325" spans="2:27" x14ac:dyDescent="0.2">
      <c r="B325" s="405"/>
      <c r="C325" s="372"/>
      <c r="D325" s="372"/>
      <c r="E325" s="402"/>
      <c r="F325" s="486"/>
      <c r="G325" s="487"/>
      <c r="H325" s="486"/>
      <c r="I325" s="487"/>
      <c r="J325" s="486"/>
      <c r="K325" s="487"/>
      <c r="L325" s="486"/>
      <c r="M325" s="487"/>
      <c r="N325" s="486"/>
      <c r="O325" s="487"/>
      <c r="P325" s="486"/>
      <c r="Q325" s="487"/>
      <c r="R325" s="486"/>
      <c r="S325" s="487"/>
      <c r="T325" s="486"/>
      <c r="U325" s="487"/>
      <c r="V325" s="486"/>
      <c r="W325" s="487"/>
      <c r="X325" s="486"/>
      <c r="Y325" s="487"/>
      <c r="Z325" s="486"/>
      <c r="AA325" s="487"/>
    </row>
    <row r="326" spans="2:27" x14ac:dyDescent="0.2">
      <c r="B326" s="406"/>
      <c r="C326" s="372"/>
      <c r="D326" s="372"/>
      <c r="E326" s="486"/>
      <c r="F326" s="487"/>
      <c r="G326" s="486"/>
      <c r="H326" s="487"/>
      <c r="I326" s="486"/>
      <c r="J326" s="487"/>
      <c r="K326" s="486"/>
      <c r="L326" s="487"/>
      <c r="M326" s="486"/>
      <c r="N326" s="487"/>
      <c r="O326" s="486"/>
      <c r="P326" s="487"/>
      <c r="Q326" s="486"/>
      <c r="R326" s="487"/>
      <c r="S326" s="486"/>
      <c r="T326" s="487"/>
      <c r="U326" s="486"/>
      <c r="V326" s="487"/>
      <c r="W326" s="486"/>
      <c r="X326" s="487"/>
      <c r="Y326" s="486"/>
      <c r="Z326" s="487"/>
      <c r="AA326" s="402"/>
    </row>
    <row r="327" spans="2:27" x14ac:dyDescent="0.2">
      <c r="B327" s="405"/>
      <c r="C327" s="372"/>
      <c r="D327" s="372"/>
      <c r="E327" s="402"/>
      <c r="F327" s="486"/>
      <c r="G327" s="487"/>
      <c r="H327" s="486"/>
      <c r="I327" s="487"/>
      <c r="J327" s="486"/>
      <c r="K327" s="487"/>
      <c r="L327" s="486"/>
      <c r="M327" s="487"/>
      <c r="N327" s="486"/>
      <c r="O327" s="487"/>
      <c r="P327" s="486"/>
      <c r="Q327" s="487"/>
      <c r="R327" s="486"/>
      <c r="S327" s="487"/>
      <c r="T327" s="486"/>
      <c r="U327" s="487"/>
      <c r="V327" s="486"/>
      <c r="W327" s="487"/>
      <c r="X327" s="486"/>
      <c r="Y327" s="487"/>
      <c r="Z327" s="486"/>
      <c r="AA327" s="487"/>
    </row>
    <row r="328" spans="2:27" x14ac:dyDescent="0.2">
      <c r="B328" s="406"/>
      <c r="C328" s="372"/>
      <c r="D328" s="372"/>
      <c r="E328" s="486"/>
      <c r="F328" s="487"/>
      <c r="G328" s="486"/>
      <c r="H328" s="487"/>
      <c r="I328" s="486"/>
      <c r="J328" s="487"/>
      <c r="K328" s="486"/>
      <c r="L328" s="487"/>
      <c r="M328" s="486"/>
      <c r="N328" s="487"/>
      <c r="O328" s="486"/>
      <c r="P328" s="487"/>
      <c r="Q328" s="486"/>
      <c r="R328" s="487"/>
      <c r="S328" s="486"/>
      <c r="T328" s="487"/>
      <c r="U328" s="486"/>
      <c r="V328" s="487"/>
      <c r="W328" s="486"/>
      <c r="X328" s="487"/>
      <c r="Y328" s="486"/>
      <c r="Z328" s="487"/>
      <c r="AA328" s="402"/>
    </row>
    <row r="329" spans="2:27" x14ac:dyDescent="0.2">
      <c r="B329" s="405"/>
      <c r="C329" s="372"/>
      <c r="D329" s="372"/>
      <c r="E329" s="402"/>
      <c r="F329" s="486"/>
      <c r="G329" s="487"/>
      <c r="H329" s="486"/>
      <c r="I329" s="487"/>
      <c r="J329" s="486"/>
      <c r="K329" s="487"/>
      <c r="L329" s="486"/>
      <c r="M329" s="487"/>
      <c r="N329" s="486"/>
      <c r="O329" s="487"/>
      <c r="P329" s="486"/>
      <c r="Q329" s="487"/>
      <c r="R329" s="486"/>
      <c r="S329" s="487"/>
      <c r="T329" s="486"/>
      <c r="U329" s="487"/>
      <c r="V329" s="486"/>
      <c r="W329" s="487"/>
      <c r="X329" s="486"/>
      <c r="Y329" s="487"/>
      <c r="Z329" s="486"/>
      <c r="AA329" s="487"/>
    </row>
    <row r="330" spans="2:27" x14ac:dyDescent="0.2">
      <c r="B330" s="406"/>
      <c r="C330" s="372"/>
      <c r="D330" s="372"/>
      <c r="E330" s="486"/>
      <c r="F330" s="487"/>
      <c r="G330" s="486"/>
      <c r="H330" s="487"/>
      <c r="I330" s="486"/>
      <c r="J330" s="487"/>
      <c r="K330" s="486"/>
      <c r="L330" s="487"/>
      <c r="M330" s="486"/>
      <c r="N330" s="487"/>
      <c r="O330" s="486"/>
      <c r="P330" s="487"/>
      <c r="Q330" s="486"/>
      <c r="R330" s="487"/>
      <c r="S330" s="486"/>
      <c r="T330" s="487"/>
      <c r="U330" s="486"/>
      <c r="V330" s="487"/>
      <c r="W330" s="486"/>
      <c r="X330" s="487"/>
      <c r="Y330" s="486"/>
      <c r="Z330" s="487"/>
      <c r="AA330" s="402"/>
    </row>
    <row r="331" spans="2:27" x14ac:dyDescent="0.2">
      <c r="B331" s="405"/>
      <c r="C331" s="372"/>
      <c r="D331" s="372"/>
      <c r="E331" s="402"/>
      <c r="F331" s="486"/>
      <c r="G331" s="487"/>
      <c r="H331" s="486"/>
      <c r="I331" s="487"/>
      <c r="J331" s="486"/>
      <c r="K331" s="487"/>
      <c r="L331" s="486"/>
      <c r="M331" s="487"/>
      <c r="N331" s="486"/>
      <c r="O331" s="487"/>
      <c r="P331" s="486"/>
      <c r="Q331" s="487"/>
      <c r="R331" s="486"/>
      <c r="S331" s="487"/>
      <c r="T331" s="486"/>
      <c r="U331" s="487"/>
      <c r="V331" s="486"/>
      <c r="W331" s="487"/>
      <c r="X331" s="486"/>
      <c r="Y331" s="487"/>
      <c r="Z331" s="486"/>
      <c r="AA331" s="487"/>
    </row>
    <row r="332" spans="2:27" x14ac:dyDescent="0.2">
      <c r="B332" s="406"/>
      <c r="C332" s="372"/>
      <c r="D332" s="372"/>
      <c r="E332" s="486"/>
      <c r="F332" s="487"/>
      <c r="G332" s="486"/>
      <c r="H332" s="487"/>
      <c r="I332" s="486"/>
      <c r="J332" s="487"/>
      <c r="K332" s="486"/>
      <c r="L332" s="487"/>
      <c r="M332" s="486"/>
      <c r="N332" s="487"/>
      <c r="O332" s="486"/>
      <c r="P332" s="487"/>
      <c r="Q332" s="486"/>
      <c r="R332" s="487"/>
      <c r="S332" s="486"/>
      <c r="T332" s="487"/>
      <c r="U332" s="486"/>
      <c r="V332" s="487"/>
      <c r="W332" s="486"/>
      <c r="X332" s="487"/>
      <c r="Y332" s="486"/>
      <c r="Z332" s="487"/>
      <c r="AA332" s="402"/>
    </row>
    <row r="333" spans="2:27" x14ac:dyDescent="0.2">
      <c r="B333" s="405"/>
      <c r="C333" s="372"/>
      <c r="D333" s="372"/>
      <c r="E333" s="402"/>
      <c r="F333" s="486"/>
      <c r="G333" s="487"/>
      <c r="H333" s="486"/>
      <c r="I333" s="487"/>
      <c r="J333" s="486"/>
      <c r="K333" s="487"/>
      <c r="L333" s="486"/>
      <c r="M333" s="487"/>
      <c r="N333" s="486"/>
      <c r="O333" s="487"/>
      <c r="P333" s="486"/>
      <c r="Q333" s="487"/>
      <c r="R333" s="486"/>
      <c r="S333" s="487"/>
      <c r="T333" s="486"/>
      <c r="U333" s="487"/>
      <c r="V333" s="486"/>
      <c r="W333" s="487"/>
      <c r="X333" s="486"/>
      <c r="Y333" s="487"/>
      <c r="Z333" s="486"/>
      <c r="AA333" s="487"/>
    </row>
    <row r="334" spans="2:27" x14ac:dyDescent="0.2">
      <c r="B334" s="406"/>
      <c r="C334" s="372"/>
      <c r="D334" s="372"/>
      <c r="E334" s="486"/>
      <c r="F334" s="487"/>
      <c r="G334" s="486"/>
      <c r="H334" s="487"/>
      <c r="I334" s="486"/>
      <c r="J334" s="487"/>
      <c r="K334" s="486"/>
      <c r="L334" s="487"/>
      <c r="M334" s="486"/>
      <c r="N334" s="487"/>
      <c r="O334" s="486"/>
      <c r="P334" s="487"/>
      <c r="Q334" s="486"/>
      <c r="R334" s="487"/>
      <c r="S334" s="486"/>
      <c r="T334" s="487"/>
      <c r="U334" s="486"/>
      <c r="V334" s="487"/>
      <c r="W334" s="486"/>
      <c r="X334" s="487"/>
      <c r="Y334" s="486"/>
      <c r="Z334" s="487"/>
      <c r="AA334" s="402"/>
    </row>
    <row r="335" spans="2:27" x14ac:dyDescent="0.2">
      <c r="B335" s="405"/>
      <c r="C335" s="372"/>
      <c r="D335" s="372"/>
      <c r="E335" s="402"/>
      <c r="F335" s="486"/>
      <c r="G335" s="487"/>
      <c r="H335" s="486"/>
      <c r="I335" s="487"/>
      <c r="J335" s="486"/>
      <c r="K335" s="487"/>
      <c r="L335" s="486"/>
      <c r="M335" s="487"/>
      <c r="N335" s="486"/>
      <c r="O335" s="487"/>
      <c r="P335" s="486"/>
      <c r="Q335" s="487"/>
      <c r="R335" s="486"/>
      <c r="S335" s="487"/>
      <c r="T335" s="486"/>
      <c r="U335" s="487"/>
      <c r="V335" s="486"/>
      <c r="W335" s="487"/>
      <c r="X335" s="486"/>
      <c r="Y335" s="487"/>
      <c r="Z335" s="486"/>
      <c r="AA335" s="487"/>
    </row>
    <row r="336" spans="2:27" x14ac:dyDescent="0.2">
      <c r="B336" s="406"/>
      <c r="C336" s="372"/>
      <c r="D336" s="372"/>
      <c r="E336" s="486"/>
      <c r="F336" s="487"/>
      <c r="G336" s="486"/>
      <c r="H336" s="487"/>
      <c r="I336" s="486"/>
      <c r="J336" s="487"/>
      <c r="K336" s="486"/>
      <c r="L336" s="487"/>
      <c r="M336" s="486"/>
      <c r="N336" s="487"/>
      <c r="O336" s="486"/>
      <c r="P336" s="487"/>
      <c r="Q336" s="486"/>
      <c r="R336" s="487"/>
      <c r="S336" s="486"/>
      <c r="T336" s="487"/>
      <c r="U336" s="486"/>
      <c r="V336" s="487"/>
      <c r="W336" s="486"/>
      <c r="X336" s="487"/>
      <c r="Y336" s="486"/>
      <c r="Z336" s="487"/>
      <c r="AA336" s="402"/>
    </row>
    <row r="337" spans="2:27" x14ac:dyDescent="0.2">
      <c r="B337" s="405"/>
      <c r="C337" s="372"/>
      <c r="D337" s="372"/>
      <c r="E337" s="402"/>
      <c r="F337" s="486"/>
      <c r="G337" s="487"/>
      <c r="H337" s="486"/>
      <c r="I337" s="487"/>
      <c r="J337" s="486"/>
      <c r="K337" s="487"/>
      <c r="L337" s="486"/>
      <c r="M337" s="487"/>
      <c r="N337" s="486"/>
      <c r="O337" s="487"/>
      <c r="P337" s="486"/>
      <c r="Q337" s="487"/>
      <c r="R337" s="486"/>
      <c r="S337" s="487"/>
      <c r="T337" s="486"/>
      <c r="U337" s="487"/>
      <c r="V337" s="486"/>
      <c r="W337" s="487"/>
      <c r="X337" s="486"/>
      <c r="Y337" s="487"/>
      <c r="Z337" s="486"/>
      <c r="AA337" s="487"/>
    </row>
    <row r="338" spans="2:27" x14ac:dyDescent="0.2">
      <c r="B338" s="406"/>
      <c r="C338" s="372"/>
      <c r="D338" s="372"/>
      <c r="E338" s="486"/>
      <c r="F338" s="487"/>
      <c r="G338" s="486"/>
      <c r="H338" s="487"/>
      <c r="I338" s="486"/>
      <c r="J338" s="487"/>
      <c r="K338" s="486"/>
      <c r="L338" s="487"/>
      <c r="M338" s="486"/>
      <c r="N338" s="487"/>
      <c r="O338" s="486"/>
      <c r="P338" s="487"/>
      <c r="Q338" s="486"/>
      <c r="R338" s="487"/>
      <c r="S338" s="486"/>
      <c r="T338" s="487"/>
      <c r="U338" s="486"/>
      <c r="V338" s="487"/>
      <c r="W338" s="486"/>
      <c r="X338" s="487"/>
      <c r="Y338" s="486"/>
      <c r="Z338" s="487"/>
      <c r="AA338" s="402"/>
    </row>
    <row r="339" spans="2:27" x14ac:dyDescent="0.2">
      <c r="B339" s="405"/>
      <c r="C339" s="372"/>
      <c r="D339" s="372"/>
      <c r="E339" s="402"/>
      <c r="F339" s="486"/>
      <c r="G339" s="487"/>
      <c r="H339" s="486"/>
      <c r="I339" s="487"/>
      <c r="J339" s="486"/>
      <c r="K339" s="487"/>
      <c r="L339" s="486"/>
      <c r="M339" s="487"/>
      <c r="N339" s="486"/>
      <c r="O339" s="487"/>
      <c r="P339" s="486"/>
      <c r="Q339" s="487"/>
      <c r="R339" s="486"/>
      <c r="S339" s="487"/>
      <c r="T339" s="486"/>
      <c r="U339" s="487"/>
      <c r="V339" s="486"/>
      <c r="W339" s="487"/>
      <c r="X339" s="486"/>
      <c r="Y339" s="487"/>
      <c r="Z339" s="486"/>
      <c r="AA339" s="487"/>
    </row>
    <row r="340" spans="2:27" x14ac:dyDescent="0.2">
      <c r="B340" s="406"/>
      <c r="C340" s="372"/>
      <c r="D340" s="372"/>
      <c r="E340" s="486"/>
      <c r="F340" s="487"/>
      <c r="G340" s="486"/>
      <c r="H340" s="487"/>
      <c r="I340" s="486"/>
      <c r="J340" s="487"/>
      <c r="K340" s="486"/>
      <c r="L340" s="487"/>
      <c r="M340" s="486"/>
      <c r="N340" s="487"/>
      <c r="O340" s="486"/>
      <c r="P340" s="487"/>
      <c r="Q340" s="486"/>
      <c r="R340" s="487"/>
      <c r="S340" s="486"/>
      <c r="T340" s="487"/>
      <c r="U340" s="486"/>
      <c r="V340" s="487"/>
      <c r="W340" s="486"/>
      <c r="X340" s="487"/>
      <c r="Y340" s="486"/>
      <c r="Z340" s="487"/>
      <c r="AA340" s="402"/>
    </row>
    <row r="341" spans="2:27" x14ac:dyDescent="0.2">
      <c r="B341" s="405"/>
      <c r="C341" s="372"/>
      <c r="D341" s="372"/>
      <c r="E341" s="402"/>
      <c r="F341" s="486"/>
      <c r="G341" s="487"/>
      <c r="H341" s="486"/>
      <c r="I341" s="487"/>
      <c r="J341" s="486"/>
      <c r="K341" s="487"/>
      <c r="L341" s="486"/>
      <c r="M341" s="487"/>
      <c r="N341" s="486"/>
      <c r="O341" s="487"/>
      <c r="P341" s="486"/>
      <c r="Q341" s="487"/>
      <c r="R341" s="486"/>
      <c r="S341" s="487"/>
      <c r="T341" s="486"/>
      <c r="U341" s="487"/>
      <c r="V341" s="486"/>
      <c r="W341" s="487"/>
      <c r="X341" s="486"/>
      <c r="Y341" s="487"/>
      <c r="Z341" s="486"/>
      <c r="AA341" s="487"/>
    </row>
    <row r="342" spans="2:27" x14ac:dyDescent="0.2">
      <c r="B342" s="406"/>
      <c r="C342" s="372"/>
      <c r="D342" s="372"/>
      <c r="E342" s="486"/>
      <c r="F342" s="487"/>
      <c r="G342" s="486"/>
      <c r="H342" s="487"/>
      <c r="I342" s="486"/>
      <c r="J342" s="487"/>
      <c r="K342" s="486"/>
      <c r="L342" s="487"/>
      <c r="M342" s="486"/>
      <c r="N342" s="487"/>
      <c r="O342" s="486"/>
      <c r="P342" s="487"/>
      <c r="Q342" s="486"/>
      <c r="R342" s="487"/>
      <c r="S342" s="486"/>
      <c r="T342" s="487"/>
      <c r="U342" s="486"/>
      <c r="V342" s="487"/>
      <c r="W342" s="486"/>
      <c r="X342" s="487"/>
      <c r="Y342" s="486"/>
      <c r="Z342" s="487"/>
      <c r="AA342" s="402"/>
    </row>
    <row r="343" spans="2:27" x14ac:dyDescent="0.2">
      <c r="B343" s="405"/>
      <c r="C343" s="372"/>
      <c r="D343" s="372"/>
      <c r="E343" s="402"/>
      <c r="F343" s="486"/>
      <c r="G343" s="487"/>
      <c r="H343" s="486"/>
      <c r="I343" s="487"/>
      <c r="J343" s="486"/>
      <c r="K343" s="487"/>
      <c r="L343" s="486"/>
      <c r="M343" s="487"/>
      <c r="N343" s="486"/>
      <c r="O343" s="487"/>
      <c r="P343" s="486"/>
      <c r="Q343" s="487"/>
      <c r="R343" s="486"/>
      <c r="S343" s="487"/>
      <c r="T343" s="486"/>
      <c r="U343" s="487"/>
      <c r="V343" s="486"/>
      <c r="W343" s="487"/>
      <c r="X343" s="486"/>
      <c r="Y343" s="487"/>
      <c r="Z343" s="486"/>
      <c r="AA343" s="487"/>
    </row>
    <row r="344" spans="2:27" x14ac:dyDescent="0.2">
      <c r="B344" s="406"/>
      <c r="C344" s="372"/>
      <c r="D344" s="372"/>
      <c r="E344" s="486"/>
      <c r="F344" s="487"/>
      <c r="G344" s="486"/>
      <c r="H344" s="487"/>
      <c r="I344" s="486"/>
      <c r="J344" s="487"/>
      <c r="K344" s="486"/>
      <c r="L344" s="487"/>
      <c r="M344" s="486"/>
      <c r="N344" s="487"/>
      <c r="O344" s="486"/>
      <c r="P344" s="487"/>
      <c r="Q344" s="486"/>
      <c r="R344" s="487"/>
      <c r="S344" s="486"/>
      <c r="T344" s="487"/>
      <c r="U344" s="486"/>
      <c r="V344" s="487"/>
      <c r="W344" s="486"/>
      <c r="X344" s="487"/>
      <c r="Y344" s="486"/>
      <c r="Z344" s="487"/>
      <c r="AA344" s="402"/>
    </row>
    <row r="345" spans="2:27" x14ac:dyDescent="0.2">
      <c r="B345" s="405"/>
      <c r="C345" s="372"/>
      <c r="D345" s="372"/>
      <c r="E345" s="402"/>
      <c r="F345" s="486"/>
      <c r="G345" s="487"/>
      <c r="H345" s="486"/>
      <c r="I345" s="487"/>
      <c r="J345" s="486"/>
      <c r="K345" s="487"/>
      <c r="L345" s="486"/>
      <c r="M345" s="487"/>
      <c r="N345" s="486"/>
      <c r="O345" s="487"/>
      <c r="P345" s="486"/>
      <c r="Q345" s="487"/>
      <c r="R345" s="486"/>
      <c r="S345" s="487"/>
      <c r="T345" s="486"/>
      <c r="U345" s="487"/>
      <c r="V345" s="486"/>
      <c r="W345" s="487"/>
      <c r="X345" s="486"/>
      <c r="Y345" s="487"/>
      <c r="Z345" s="486"/>
      <c r="AA345" s="487"/>
    </row>
    <row r="346" spans="2:27" x14ac:dyDescent="0.2">
      <c r="B346" s="406"/>
      <c r="C346" s="372"/>
      <c r="D346" s="372"/>
      <c r="E346" s="486"/>
      <c r="F346" s="487"/>
      <c r="G346" s="486"/>
      <c r="H346" s="487"/>
      <c r="I346" s="486"/>
      <c r="J346" s="487"/>
      <c r="K346" s="486"/>
      <c r="L346" s="487"/>
      <c r="M346" s="486"/>
      <c r="N346" s="487"/>
      <c r="O346" s="486"/>
      <c r="P346" s="487"/>
      <c r="Q346" s="486"/>
      <c r="R346" s="487"/>
      <c r="S346" s="486"/>
      <c r="T346" s="487"/>
      <c r="U346" s="486"/>
      <c r="V346" s="487"/>
      <c r="W346" s="486"/>
      <c r="X346" s="487"/>
      <c r="Y346" s="486"/>
      <c r="Z346" s="487"/>
      <c r="AA346" s="402"/>
    </row>
    <row r="347" spans="2:27" x14ac:dyDescent="0.2">
      <c r="B347" s="405"/>
      <c r="C347" s="372"/>
      <c r="D347" s="372"/>
      <c r="E347" s="402"/>
      <c r="F347" s="486"/>
      <c r="G347" s="487"/>
      <c r="H347" s="486"/>
      <c r="I347" s="487"/>
      <c r="J347" s="486"/>
      <c r="K347" s="487"/>
      <c r="L347" s="486"/>
      <c r="M347" s="487"/>
      <c r="N347" s="486"/>
      <c r="O347" s="487"/>
      <c r="P347" s="486"/>
      <c r="Q347" s="487"/>
      <c r="R347" s="486"/>
      <c r="S347" s="487"/>
      <c r="T347" s="486"/>
      <c r="U347" s="487"/>
      <c r="V347" s="486"/>
      <c r="W347" s="487"/>
      <c r="X347" s="486"/>
      <c r="Y347" s="487"/>
      <c r="Z347" s="486"/>
      <c r="AA347" s="487"/>
    </row>
    <row r="348" spans="2:27" x14ac:dyDescent="0.2">
      <c r="B348" s="406"/>
      <c r="C348" s="372"/>
      <c r="D348" s="372"/>
      <c r="E348" s="486"/>
      <c r="F348" s="487"/>
      <c r="G348" s="486"/>
      <c r="H348" s="487"/>
      <c r="I348" s="486"/>
      <c r="J348" s="487"/>
      <c r="K348" s="486"/>
      <c r="L348" s="487"/>
      <c r="M348" s="486"/>
      <c r="N348" s="487"/>
      <c r="O348" s="486"/>
      <c r="P348" s="487"/>
      <c r="Q348" s="486"/>
      <c r="R348" s="487"/>
      <c r="S348" s="486"/>
      <c r="T348" s="487"/>
      <c r="U348" s="486"/>
      <c r="V348" s="487"/>
      <c r="W348" s="486"/>
      <c r="X348" s="487"/>
      <c r="Y348" s="486"/>
      <c r="Z348" s="487"/>
      <c r="AA348" s="402"/>
    </row>
    <row r="349" spans="2:27" x14ac:dyDescent="0.2">
      <c r="B349" s="405"/>
      <c r="C349" s="372"/>
      <c r="D349" s="372"/>
      <c r="E349" s="402"/>
      <c r="F349" s="486"/>
      <c r="G349" s="487"/>
      <c r="H349" s="486"/>
      <c r="I349" s="487"/>
      <c r="J349" s="486"/>
      <c r="K349" s="487"/>
      <c r="L349" s="486"/>
      <c r="M349" s="487"/>
      <c r="N349" s="486"/>
      <c r="O349" s="487"/>
      <c r="P349" s="486"/>
      <c r="Q349" s="487"/>
      <c r="R349" s="486"/>
      <c r="S349" s="487"/>
      <c r="T349" s="486"/>
      <c r="U349" s="487"/>
      <c r="V349" s="486"/>
      <c r="W349" s="487"/>
      <c r="X349" s="486"/>
      <c r="Y349" s="487"/>
      <c r="Z349" s="486"/>
      <c r="AA349" s="487"/>
    </row>
    <row r="350" spans="2:27" x14ac:dyDescent="0.2">
      <c r="B350" s="406"/>
      <c r="C350" s="372"/>
      <c r="D350" s="372"/>
      <c r="E350" s="486"/>
      <c r="F350" s="487"/>
      <c r="G350" s="486"/>
      <c r="H350" s="487"/>
      <c r="I350" s="486"/>
      <c r="J350" s="487"/>
      <c r="K350" s="486"/>
      <c r="L350" s="487"/>
      <c r="M350" s="486"/>
      <c r="N350" s="487"/>
      <c r="O350" s="486"/>
      <c r="P350" s="487"/>
      <c r="Q350" s="486"/>
      <c r="R350" s="487"/>
      <c r="S350" s="486"/>
      <c r="T350" s="487"/>
      <c r="U350" s="486"/>
      <c r="V350" s="487"/>
      <c r="W350" s="486"/>
      <c r="X350" s="487"/>
      <c r="Y350" s="486"/>
      <c r="Z350" s="487"/>
      <c r="AA350" s="402"/>
    </row>
    <row r="351" spans="2:27" x14ac:dyDescent="0.2">
      <c r="B351" s="405"/>
      <c r="C351" s="372"/>
      <c r="D351" s="372"/>
      <c r="E351" s="402"/>
      <c r="F351" s="486"/>
      <c r="G351" s="487"/>
      <c r="H351" s="486"/>
      <c r="I351" s="487"/>
      <c r="J351" s="486"/>
      <c r="K351" s="487"/>
      <c r="L351" s="486"/>
      <c r="M351" s="487"/>
      <c r="N351" s="486"/>
      <c r="O351" s="487"/>
      <c r="P351" s="486"/>
      <c r="Q351" s="487"/>
      <c r="R351" s="486"/>
      <c r="S351" s="487"/>
      <c r="T351" s="486"/>
      <c r="U351" s="487"/>
      <c r="V351" s="486"/>
      <c r="W351" s="487"/>
      <c r="X351" s="486"/>
      <c r="Y351" s="487"/>
      <c r="Z351" s="486"/>
      <c r="AA351" s="487"/>
    </row>
    <row r="352" spans="2:27" x14ac:dyDescent="0.2">
      <c r="B352" s="406"/>
      <c r="C352" s="372"/>
      <c r="D352" s="372"/>
      <c r="E352" s="486"/>
      <c r="F352" s="487"/>
      <c r="G352" s="486"/>
      <c r="H352" s="487"/>
      <c r="I352" s="486"/>
      <c r="J352" s="487"/>
      <c r="K352" s="486"/>
      <c r="L352" s="487"/>
      <c r="M352" s="486"/>
      <c r="N352" s="487"/>
      <c r="O352" s="486"/>
      <c r="P352" s="487"/>
      <c r="Q352" s="486"/>
      <c r="R352" s="487"/>
      <c r="S352" s="486"/>
      <c r="T352" s="487"/>
      <c r="U352" s="486"/>
      <c r="V352" s="487"/>
      <c r="W352" s="486"/>
      <c r="X352" s="487"/>
      <c r="Y352" s="486"/>
      <c r="Z352" s="487"/>
      <c r="AA352" s="402"/>
    </row>
    <row r="353" spans="2:27" x14ac:dyDescent="0.2">
      <c r="B353" s="405"/>
      <c r="C353" s="372"/>
      <c r="D353" s="372"/>
      <c r="E353" s="402"/>
      <c r="F353" s="486"/>
      <c r="G353" s="487"/>
      <c r="H353" s="486"/>
      <c r="I353" s="487"/>
      <c r="J353" s="486"/>
      <c r="K353" s="487"/>
      <c r="L353" s="486"/>
      <c r="M353" s="487"/>
      <c r="N353" s="486"/>
      <c r="O353" s="487"/>
      <c r="P353" s="486"/>
      <c r="Q353" s="487"/>
      <c r="R353" s="486"/>
      <c r="S353" s="487"/>
      <c r="T353" s="486"/>
      <c r="U353" s="487"/>
      <c r="V353" s="486"/>
      <c r="W353" s="487"/>
      <c r="X353" s="486"/>
      <c r="Y353" s="487"/>
      <c r="Z353" s="486"/>
      <c r="AA353" s="487"/>
    </row>
    <row r="354" spans="2:27" x14ac:dyDescent="0.2">
      <c r="B354" s="406"/>
      <c r="C354" s="372"/>
      <c r="D354" s="372"/>
      <c r="E354" s="486"/>
      <c r="F354" s="487"/>
      <c r="G354" s="486"/>
      <c r="H354" s="487"/>
      <c r="I354" s="486"/>
      <c r="J354" s="487"/>
      <c r="K354" s="486"/>
      <c r="L354" s="487"/>
      <c r="M354" s="486"/>
      <c r="N354" s="487"/>
      <c r="O354" s="486"/>
      <c r="P354" s="487"/>
      <c r="Q354" s="486"/>
      <c r="R354" s="487"/>
      <c r="S354" s="486"/>
      <c r="T354" s="487"/>
      <c r="U354" s="486"/>
      <c r="V354" s="487"/>
      <c r="W354" s="486"/>
      <c r="X354" s="487"/>
      <c r="Y354" s="486"/>
      <c r="Z354" s="487"/>
      <c r="AA354" s="402"/>
    </row>
    <row r="355" spans="2:27" x14ac:dyDescent="0.2">
      <c r="B355" s="405"/>
      <c r="C355" s="372"/>
      <c r="D355" s="372"/>
      <c r="E355" s="402"/>
      <c r="F355" s="486"/>
      <c r="G355" s="487"/>
      <c r="H355" s="486"/>
      <c r="I355" s="487"/>
      <c r="J355" s="486"/>
      <c r="K355" s="487"/>
      <c r="L355" s="486"/>
      <c r="M355" s="487"/>
      <c r="N355" s="486"/>
      <c r="O355" s="487"/>
      <c r="P355" s="486"/>
      <c r="Q355" s="487"/>
      <c r="R355" s="486"/>
      <c r="S355" s="487"/>
      <c r="T355" s="486"/>
      <c r="U355" s="487"/>
      <c r="V355" s="486"/>
      <c r="W355" s="487"/>
      <c r="X355" s="486"/>
      <c r="Y355" s="487"/>
      <c r="Z355" s="486"/>
      <c r="AA355" s="487"/>
    </row>
    <row r="356" spans="2:27" x14ac:dyDescent="0.2">
      <c r="B356" s="406"/>
      <c r="C356" s="372"/>
      <c r="D356" s="372"/>
      <c r="E356" s="486"/>
      <c r="F356" s="487"/>
      <c r="G356" s="486"/>
      <c r="H356" s="487"/>
      <c r="I356" s="486"/>
      <c r="J356" s="487"/>
      <c r="K356" s="486"/>
      <c r="L356" s="487"/>
      <c r="M356" s="486"/>
      <c r="N356" s="487"/>
      <c r="O356" s="486"/>
      <c r="P356" s="487"/>
      <c r="Q356" s="486"/>
      <c r="R356" s="487"/>
      <c r="S356" s="486"/>
      <c r="T356" s="487"/>
      <c r="U356" s="486"/>
      <c r="V356" s="487"/>
      <c r="W356" s="486"/>
      <c r="X356" s="487"/>
      <c r="Y356" s="486"/>
      <c r="Z356" s="487"/>
      <c r="AA356" s="402"/>
    </row>
    <row r="357" spans="2:27" x14ac:dyDescent="0.2">
      <c r="B357" s="405"/>
      <c r="C357" s="372"/>
      <c r="D357" s="372"/>
      <c r="E357" s="402"/>
      <c r="F357" s="486"/>
      <c r="G357" s="487"/>
      <c r="H357" s="486"/>
      <c r="I357" s="487"/>
      <c r="J357" s="486"/>
      <c r="K357" s="487"/>
      <c r="L357" s="486"/>
      <c r="M357" s="487"/>
      <c r="N357" s="486"/>
      <c r="O357" s="487"/>
      <c r="P357" s="486"/>
      <c r="Q357" s="487"/>
      <c r="R357" s="486"/>
      <c r="S357" s="487"/>
      <c r="T357" s="486"/>
      <c r="U357" s="487"/>
      <c r="V357" s="486"/>
      <c r="W357" s="487"/>
      <c r="X357" s="486"/>
      <c r="Y357" s="487"/>
      <c r="Z357" s="486"/>
      <c r="AA357" s="487"/>
    </row>
    <row r="358" spans="2:27" x14ac:dyDescent="0.2">
      <c r="B358" s="406"/>
      <c r="C358" s="372"/>
      <c r="D358" s="372"/>
      <c r="E358" s="486"/>
      <c r="F358" s="487"/>
      <c r="G358" s="486"/>
      <c r="H358" s="487"/>
      <c r="I358" s="486"/>
      <c r="J358" s="487"/>
      <c r="K358" s="486"/>
      <c r="L358" s="487"/>
      <c r="M358" s="486"/>
      <c r="N358" s="487"/>
      <c r="O358" s="486"/>
      <c r="P358" s="487"/>
      <c r="Q358" s="486"/>
      <c r="R358" s="487"/>
      <c r="S358" s="486"/>
      <c r="T358" s="487"/>
      <c r="U358" s="486"/>
      <c r="V358" s="487"/>
      <c r="W358" s="486"/>
      <c r="X358" s="487"/>
      <c r="Y358" s="486"/>
      <c r="Z358" s="487"/>
      <c r="AA358" s="402"/>
    </row>
    <row r="359" spans="2:27" x14ac:dyDescent="0.2">
      <c r="B359" s="405"/>
      <c r="C359" s="372"/>
      <c r="D359" s="372"/>
      <c r="E359" s="402"/>
      <c r="F359" s="486"/>
      <c r="G359" s="487"/>
      <c r="H359" s="486"/>
      <c r="I359" s="487"/>
      <c r="J359" s="486"/>
      <c r="K359" s="487"/>
      <c r="L359" s="486"/>
      <c r="M359" s="487"/>
      <c r="N359" s="486"/>
      <c r="O359" s="487"/>
      <c r="P359" s="486"/>
      <c r="Q359" s="487"/>
      <c r="R359" s="486"/>
      <c r="S359" s="487"/>
      <c r="T359" s="486"/>
      <c r="U359" s="487"/>
      <c r="V359" s="486"/>
      <c r="W359" s="487"/>
      <c r="X359" s="486"/>
      <c r="Y359" s="487"/>
      <c r="Z359" s="486"/>
      <c r="AA359" s="487"/>
    </row>
    <row r="360" spans="2:27" x14ac:dyDescent="0.2">
      <c r="B360" s="406"/>
      <c r="C360" s="372"/>
      <c r="D360" s="372"/>
      <c r="E360" s="486"/>
      <c r="F360" s="487"/>
      <c r="G360" s="486"/>
      <c r="H360" s="487"/>
      <c r="I360" s="486"/>
      <c r="J360" s="487"/>
      <c r="K360" s="486"/>
      <c r="L360" s="487"/>
      <c r="M360" s="486"/>
      <c r="N360" s="487"/>
      <c r="O360" s="486"/>
      <c r="P360" s="487"/>
      <c r="Q360" s="486"/>
      <c r="R360" s="487"/>
      <c r="S360" s="486"/>
      <c r="T360" s="487"/>
      <c r="U360" s="486"/>
      <c r="V360" s="487"/>
      <c r="W360" s="486"/>
      <c r="X360" s="487"/>
      <c r="Y360" s="486"/>
      <c r="Z360" s="487"/>
      <c r="AA360" s="402"/>
    </row>
    <row r="361" spans="2:27" x14ac:dyDescent="0.2">
      <c r="B361" s="405"/>
      <c r="C361" s="372"/>
      <c r="D361" s="372"/>
      <c r="E361" s="402"/>
      <c r="F361" s="486"/>
      <c r="G361" s="487"/>
      <c r="H361" s="486"/>
      <c r="I361" s="487"/>
      <c r="J361" s="486"/>
      <c r="K361" s="487"/>
      <c r="L361" s="486"/>
      <c r="M361" s="487"/>
      <c r="N361" s="486"/>
      <c r="O361" s="487"/>
      <c r="P361" s="486"/>
      <c r="Q361" s="487"/>
      <c r="R361" s="486"/>
      <c r="S361" s="487"/>
      <c r="T361" s="486"/>
      <c r="U361" s="487"/>
      <c r="V361" s="486"/>
      <c r="W361" s="487"/>
      <c r="X361" s="486"/>
      <c r="Y361" s="487"/>
      <c r="Z361" s="486"/>
      <c r="AA361" s="487"/>
    </row>
    <row r="362" spans="2:27" x14ac:dyDescent="0.2">
      <c r="B362" s="406"/>
      <c r="C362" s="372"/>
      <c r="D362" s="372"/>
      <c r="E362" s="486"/>
      <c r="F362" s="487"/>
      <c r="G362" s="486"/>
      <c r="H362" s="487"/>
      <c r="I362" s="486"/>
      <c r="J362" s="487"/>
      <c r="K362" s="486"/>
      <c r="L362" s="487"/>
      <c r="M362" s="486"/>
      <c r="N362" s="487"/>
      <c r="O362" s="486"/>
      <c r="P362" s="487"/>
      <c r="Q362" s="486"/>
      <c r="R362" s="487"/>
      <c r="S362" s="486"/>
      <c r="T362" s="487"/>
      <c r="U362" s="486"/>
      <c r="V362" s="487"/>
      <c r="W362" s="486"/>
      <c r="X362" s="487"/>
      <c r="Y362" s="486"/>
      <c r="Z362" s="487"/>
      <c r="AA362" s="402"/>
    </row>
    <row r="363" spans="2:27" x14ac:dyDescent="0.2">
      <c r="B363" s="405"/>
      <c r="C363" s="372"/>
      <c r="D363" s="372"/>
      <c r="E363" s="402"/>
      <c r="F363" s="486"/>
      <c r="G363" s="487"/>
      <c r="H363" s="486"/>
      <c r="I363" s="487"/>
      <c r="J363" s="486"/>
      <c r="K363" s="487"/>
      <c r="L363" s="486"/>
      <c r="M363" s="487"/>
      <c r="N363" s="486"/>
      <c r="O363" s="487"/>
      <c r="P363" s="486"/>
      <c r="Q363" s="487"/>
      <c r="R363" s="486"/>
      <c r="S363" s="487"/>
      <c r="T363" s="486"/>
      <c r="U363" s="487"/>
      <c r="V363" s="486"/>
      <c r="W363" s="487"/>
      <c r="X363" s="486"/>
      <c r="Y363" s="487"/>
      <c r="Z363" s="486"/>
      <c r="AA363" s="487"/>
    </row>
    <row r="364" spans="2:27" x14ac:dyDescent="0.2">
      <c r="B364" s="406"/>
      <c r="C364" s="372"/>
      <c r="D364" s="372"/>
      <c r="E364" s="486"/>
      <c r="F364" s="487"/>
      <c r="G364" s="486"/>
      <c r="H364" s="487"/>
      <c r="I364" s="486"/>
      <c r="J364" s="487"/>
      <c r="K364" s="486"/>
      <c r="L364" s="487"/>
      <c r="M364" s="486"/>
      <c r="N364" s="487"/>
      <c r="O364" s="486"/>
      <c r="P364" s="487"/>
      <c r="Q364" s="486"/>
      <c r="R364" s="487"/>
      <c r="S364" s="486"/>
      <c r="T364" s="487"/>
      <c r="U364" s="486"/>
      <c r="V364" s="487"/>
      <c r="W364" s="486"/>
      <c r="X364" s="487"/>
      <c r="Y364" s="486"/>
      <c r="Z364" s="487"/>
      <c r="AA364" s="402"/>
    </row>
    <row r="365" spans="2:27" x14ac:dyDescent="0.2">
      <c r="B365" s="405"/>
      <c r="C365" s="372"/>
      <c r="D365" s="372"/>
      <c r="E365" s="402"/>
      <c r="F365" s="486"/>
      <c r="G365" s="487"/>
      <c r="H365" s="486"/>
      <c r="I365" s="487"/>
      <c r="J365" s="486"/>
      <c r="K365" s="487"/>
      <c r="L365" s="486"/>
      <c r="M365" s="487"/>
      <c r="N365" s="486"/>
      <c r="O365" s="487"/>
      <c r="P365" s="486"/>
      <c r="Q365" s="487"/>
      <c r="R365" s="486"/>
      <c r="S365" s="487"/>
      <c r="T365" s="486"/>
      <c r="U365" s="487"/>
      <c r="V365" s="486"/>
      <c r="W365" s="487"/>
      <c r="X365" s="486"/>
      <c r="Y365" s="487"/>
      <c r="Z365" s="486"/>
      <c r="AA365" s="487"/>
    </row>
    <row r="366" spans="2:27" x14ac:dyDescent="0.2">
      <c r="B366" s="406"/>
      <c r="C366" s="372"/>
      <c r="D366" s="372"/>
      <c r="E366" s="486"/>
      <c r="F366" s="487"/>
      <c r="G366" s="486"/>
      <c r="H366" s="487"/>
      <c r="I366" s="486"/>
      <c r="J366" s="487"/>
      <c r="K366" s="486"/>
      <c r="L366" s="487"/>
      <c r="M366" s="486"/>
      <c r="N366" s="487"/>
      <c r="O366" s="486"/>
      <c r="P366" s="487"/>
      <c r="Q366" s="486"/>
      <c r="R366" s="487"/>
      <c r="S366" s="486"/>
      <c r="T366" s="487"/>
      <c r="U366" s="486"/>
      <c r="V366" s="487"/>
      <c r="W366" s="486"/>
      <c r="X366" s="487"/>
      <c r="Y366" s="486"/>
      <c r="Z366" s="487"/>
      <c r="AA366" s="402"/>
    </row>
    <row r="367" spans="2:27" x14ac:dyDescent="0.2">
      <c r="B367" s="405"/>
      <c r="C367" s="372"/>
      <c r="D367" s="372"/>
      <c r="E367" s="402"/>
      <c r="F367" s="486"/>
      <c r="G367" s="487"/>
      <c r="H367" s="486"/>
      <c r="I367" s="487"/>
      <c r="J367" s="486"/>
      <c r="K367" s="487"/>
      <c r="L367" s="486"/>
      <c r="M367" s="487"/>
      <c r="N367" s="486"/>
      <c r="O367" s="487"/>
      <c r="P367" s="486"/>
      <c r="Q367" s="487"/>
      <c r="R367" s="486"/>
      <c r="S367" s="487"/>
      <c r="T367" s="486"/>
      <c r="U367" s="487"/>
      <c r="V367" s="486"/>
      <c r="W367" s="487"/>
      <c r="X367" s="486"/>
      <c r="Y367" s="487"/>
      <c r="Z367" s="486"/>
      <c r="AA367" s="487"/>
    </row>
    <row r="368" spans="2:27" x14ac:dyDescent="0.2">
      <c r="B368" s="406"/>
      <c r="C368" s="372"/>
      <c r="D368" s="372"/>
      <c r="E368" s="486"/>
      <c r="F368" s="487"/>
      <c r="G368" s="486"/>
      <c r="H368" s="487"/>
      <c r="I368" s="486"/>
      <c r="J368" s="487"/>
      <c r="K368" s="486"/>
      <c r="L368" s="487"/>
      <c r="M368" s="486"/>
      <c r="N368" s="487"/>
      <c r="O368" s="486"/>
      <c r="P368" s="487"/>
      <c r="Q368" s="486"/>
      <c r="R368" s="487"/>
      <c r="S368" s="486"/>
      <c r="T368" s="487"/>
      <c r="U368" s="486"/>
      <c r="V368" s="487"/>
      <c r="W368" s="486"/>
      <c r="X368" s="487"/>
      <c r="Y368" s="486"/>
      <c r="Z368" s="487"/>
      <c r="AA368" s="402"/>
    </row>
    <row r="369" spans="2:27" x14ac:dyDescent="0.2">
      <c r="B369" s="405"/>
      <c r="C369" s="372"/>
      <c r="D369" s="372"/>
      <c r="E369" s="402"/>
      <c r="F369" s="486"/>
      <c r="G369" s="487"/>
      <c r="H369" s="486"/>
      <c r="I369" s="487"/>
      <c r="J369" s="486"/>
      <c r="K369" s="487"/>
      <c r="L369" s="486"/>
      <c r="M369" s="487"/>
      <c r="N369" s="486"/>
      <c r="O369" s="487"/>
      <c r="P369" s="486"/>
      <c r="Q369" s="487"/>
      <c r="R369" s="486"/>
      <c r="S369" s="487"/>
      <c r="T369" s="486"/>
      <c r="U369" s="487"/>
      <c r="V369" s="486"/>
      <c r="W369" s="487"/>
      <c r="X369" s="486"/>
      <c r="Y369" s="487"/>
      <c r="Z369" s="486"/>
      <c r="AA369" s="487"/>
    </row>
    <row r="370" spans="2:27" x14ac:dyDescent="0.2">
      <c r="B370" s="406"/>
      <c r="C370" s="372"/>
      <c r="D370" s="372"/>
      <c r="E370" s="486"/>
      <c r="F370" s="487"/>
      <c r="G370" s="486"/>
      <c r="H370" s="487"/>
      <c r="I370" s="486"/>
      <c r="J370" s="487"/>
      <c r="K370" s="486"/>
      <c r="L370" s="487"/>
      <c r="M370" s="486"/>
      <c r="N370" s="487"/>
      <c r="O370" s="486"/>
      <c r="P370" s="487"/>
      <c r="Q370" s="486"/>
      <c r="R370" s="487"/>
      <c r="S370" s="486"/>
      <c r="T370" s="487"/>
      <c r="U370" s="486"/>
      <c r="V370" s="487"/>
      <c r="W370" s="486"/>
      <c r="X370" s="487"/>
      <c r="Y370" s="486"/>
      <c r="Z370" s="487"/>
      <c r="AA370" s="402"/>
    </row>
    <row r="371" spans="2:27" x14ac:dyDescent="0.2">
      <c r="B371" s="405"/>
      <c r="C371" s="372"/>
      <c r="D371" s="372"/>
      <c r="E371" s="402"/>
      <c r="F371" s="486"/>
      <c r="G371" s="487"/>
      <c r="H371" s="486"/>
      <c r="I371" s="487"/>
      <c r="J371" s="486"/>
      <c r="K371" s="487"/>
      <c r="L371" s="486"/>
      <c r="M371" s="487"/>
      <c r="N371" s="486"/>
      <c r="O371" s="487"/>
      <c r="P371" s="486"/>
      <c r="Q371" s="487"/>
      <c r="R371" s="486"/>
      <c r="S371" s="487"/>
      <c r="T371" s="486"/>
      <c r="U371" s="487"/>
      <c r="V371" s="486"/>
      <c r="W371" s="487"/>
      <c r="X371" s="486"/>
      <c r="Y371" s="487"/>
      <c r="Z371" s="486"/>
      <c r="AA371" s="487"/>
    </row>
    <row r="372" spans="2:27" x14ac:dyDescent="0.2">
      <c r="B372" s="406"/>
      <c r="C372" s="372"/>
      <c r="D372" s="372"/>
      <c r="E372" s="486"/>
      <c r="F372" s="487"/>
      <c r="G372" s="486"/>
      <c r="H372" s="487"/>
      <c r="I372" s="486"/>
      <c r="J372" s="487"/>
      <c r="K372" s="486"/>
      <c r="L372" s="487"/>
      <c r="M372" s="486"/>
      <c r="N372" s="487"/>
      <c r="O372" s="486"/>
      <c r="P372" s="487"/>
      <c r="Q372" s="486"/>
      <c r="R372" s="487"/>
      <c r="S372" s="486"/>
      <c r="T372" s="487"/>
      <c r="U372" s="486"/>
      <c r="V372" s="487"/>
      <c r="W372" s="486"/>
      <c r="X372" s="487"/>
      <c r="Y372" s="486"/>
      <c r="Z372" s="487"/>
      <c r="AA372" s="402"/>
    </row>
    <row r="373" spans="2:27" x14ac:dyDescent="0.2">
      <c r="B373" s="405"/>
      <c r="C373" s="372"/>
      <c r="D373" s="372"/>
      <c r="E373" s="402"/>
      <c r="F373" s="486"/>
      <c r="G373" s="487"/>
      <c r="H373" s="486"/>
      <c r="I373" s="487"/>
      <c r="J373" s="486"/>
      <c r="K373" s="487"/>
      <c r="L373" s="486"/>
      <c r="M373" s="487"/>
      <c r="N373" s="486"/>
      <c r="O373" s="487"/>
      <c r="P373" s="486"/>
      <c r="Q373" s="487"/>
      <c r="R373" s="486"/>
      <c r="S373" s="487"/>
      <c r="T373" s="486"/>
      <c r="U373" s="487"/>
      <c r="V373" s="486"/>
      <c r="W373" s="487"/>
      <c r="X373" s="486"/>
      <c r="Y373" s="487"/>
      <c r="Z373" s="486"/>
      <c r="AA373" s="487"/>
    </row>
    <row r="374" spans="2:27" x14ac:dyDescent="0.2">
      <c r="B374" s="406"/>
      <c r="C374" s="372"/>
      <c r="D374" s="372"/>
      <c r="E374" s="486"/>
      <c r="F374" s="487"/>
      <c r="G374" s="486"/>
      <c r="H374" s="487"/>
      <c r="I374" s="486"/>
      <c r="J374" s="487"/>
      <c r="K374" s="486"/>
      <c r="L374" s="487"/>
      <c r="M374" s="486"/>
      <c r="N374" s="487"/>
      <c r="O374" s="486"/>
      <c r="P374" s="487"/>
      <c r="Q374" s="486"/>
      <c r="R374" s="487"/>
      <c r="S374" s="486"/>
      <c r="T374" s="487"/>
      <c r="U374" s="486"/>
      <c r="V374" s="487"/>
      <c r="W374" s="486"/>
      <c r="X374" s="487"/>
      <c r="Y374" s="486"/>
      <c r="Z374" s="487"/>
      <c r="AA374" s="402"/>
    </row>
    <row r="375" spans="2:27" x14ac:dyDescent="0.2">
      <c r="B375" s="405"/>
      <c r="C375" s="372"/>
      <c r="D375" s="372"/>
      <c r="E375" s="402"/>
      <c r="F375" s="486"/>
      <c r="G375" s="487"/>
      <c r="H375" s="486"/>
      <c r="I375" s="487"/>
      <c r="J375" s="486"/>
      <c r="K375" s="487"/>
      <c r="L375" s="486"/>
      <c r="M375" s="487"/>
      <c r="N375" s="486"/>
      <c r="O375" s="487"/>
      <c r="P375" s="486"/>
      <c r="Q375" s="487"/>
      <c r="R375" s="486"/>
      <c r="S375" s="487"/>
      <c r="T375" s="486"/>
      <c r="U375" s="487"/>
      <c r="V375" s="486"/>
      <c r="W375" s="487"/>
      <c r="X375" s="486"/>
      <c r="Y375" s="487"/>
      <c r="Z375" s="486"/>
      <c r="AA375" s="487"/>
    </row>
    <row r="376" spans="2:27" x14ac:dyDescent="0.2">
      <c r="B376" s="406"/>
      <c r="C376" s="372"/>
      <c r="D376" s="372"/>
      <c r="E376" s="486"/>
      <c r="F376" s="487"/>
      <c r="G376" s="486"/>
      <c r="H376" s="487"/>
      <c r="I376" s="486"/>
      <c r="J376" s="487"/>
      <c r="K376" s="486"/>
      <c r="L376" s="487"/>
      <c r="M376" s="486"/>
      <c r="N376" s="487"/>
      <c r="O376" s="486"/>
      <c r="P376" s="487"/>
      <c r="Q376" s="486"/>
      <c r="R376" s="487"/>
      <c r="S376" s="486"/>
      <c r="T376" s="487"/>
      <c r="U376" s="486"/>
      <c r="V376" s="487"/>
      <c r="W376" s="486"/>
      <c r="X376" s="487"/>
      <c r="Y376" s="486"/>
      <c r="Z376" s="487"/>
      <c r="AA376" s="402"/>
    </row>
    <row r="377" spans="2:27" x14ac:dyDescent="0.2">
      <c r="B377" s="405"/>
      <c r="C377" s="372"/>
      <c r="D377" s="372"/>
      <c r="E377" s="402"/>
      <c r="F377" s="486"/>
      <c r="G377" s="487"/>
      <c r="H377" s="486"/>
      <c r="I377" s="487"/>
      <c r="J377" s="486"/>
      <c r="K377" s="487"/>
      <c r="L377" s="486"/>
      <c r="M377" s="487"/>
      <c r="N377" s="486"/>
      <c r="O377" s="487"/>
      <c r="P377" s="486"/>
      <c r="Q377" s="487"/>
      <c r="R377" s="486"/>
      <c r="S377" s="487"/>
      <c r="T377" s="486"/>
      <c r="U377" s="487"/>
      <c r="V377" s="486"/>
      <c r="W377" s="487"/>
      <c r="X377" s="486"/>
      <c r="Y377" s="487"/>
      <c r="Z377" s="486"/>
      <c r="AA377" s="487"/>
    </row>
    <row r="378" spans="2:27" x14ac:dyDescent="0.2">
      <c r="B378" s="406"/>
      <c r="C378" s="372"/>
      <c r="D378" s="372"/>
      <c r="E378" s="486"/>
      <c r="F378" s="487"/>
      <c r="G378" s="486"/>
      <c r="H378" s="487"/>
      <c r="I378" s="486"/>
      <c r="J378" s="487"/>
      <c r="K378" s="486"/>
      <c r="L378" s="487"/>
      <c r="M378" s="486"/>
      <c r="N378" s="487"/>
      <c r="O378" s="486"/>
      <c r="P378" s="487"/>
      <c r="Q378" s="486"/>
      <c r="R378" s="487"/>
      <c r="S378" s="486"/>
      <c r="T378" s="487"/>
      <c r="U378" s="486"/>
      <c r="V378" s="487"/>
      <c r="W378" s="486"/>
      <c r="X378" s="487"/>
      <c r="Y378" s="486"/>
      <c r="Z378" s="487"/>
      <c r="AA378" s="402"/>
    </row>
    <row r="379" spans="2:27" x14ac:dyDescent="0.2">
      <c r="B379" s="405"/>
      <c r="C379" s="372"/>
      <c r="D379" s="372"/>
      <c r="E379" s="402"/>
      <c r="F379" s="486"/>
      <c r="G379" s="487"/>
      <c r="H379" s="486"/>
      <c r="I379" s="487"/>
      <c r="J379" s="486"/>
      <c r="K379" s="487"/>
      <c r="L379" s="486"/>
      <c r="M379" s="487"/>
      <c r="N379" s="486"/>
      <c r="O379" s="487"/>
      <c r="P379" s="486"/>
      <c r="Q379" s="487"/>
      <c r="R379" s="486"/>
      <c r="S379" s="487"/>
      <c r="T379" s="486"/>
      <c r="U379" s="487"/>
      <c r="V379" s="486"/>
      <c r="W379" s="487"/>
      <c r="X379" s="486"/>
      <c r="Y379" s="487"/>
      <c r="Z379" s="486"/>
      <c r="AA379" s="487"/>
    </row>
    <row r="380" spans="2:27" x14ac:dyDescent="0.2">
      <c r="B380" s="406"/>
      <c r="C380" s="372"/>
      <c r="D380" s="372"/>
      <c r="E380" s="486"/>
      <c r="F380" s="487"/>
      <c r="G380" s="486"/>
      <c r="H380" s="487"/>
      <c r="I380" s="486"/>
      <c r="J380" s="487"/>
      <c r="K380" s="486"/>
      <c r="L380" s="487"/>
      <c r="M380" s="486"/>
      <c r="N380" s="487"/>
      <c r="O380" s="486"/>
      <c r="P380" s="487"/>
      <c r="Q380" s="486"/>
      <c r="R380" s="487"/>
      <c r="S380" s="486"/>
      <c r="T380" s="487"/>
      <c r="U380" s="486"/>
      <c r="V380" s="487"/>
      <c r="W380" s="486"/>
      <c r="X380" s="487"/>
      <c r="Y380" s="486"/>
      <c r="Z380" s="487"/>
      <c r="AA380" s="402"/>
    </row>
    <row r="381" spans="2:27" x14ac:dyDescent="0.2">
      <c r="B381" s="405"/>
      <c r="C381" s="372"/>
      <c r="D381" s="372"/>
      <c r="E381" s="402"/>
      <c r="F381" s="486"/>
      <c r="G381" s="487"/>
      <c r="H381" s="486"/>
      <c r="I381" s="487"/>
      <c r="J381" s="486"/>
      <c r="K381" s="487"/>
      <c r="L381" s="486"/>
      <c r="M381" s="487"/>
      <c r="N381" s="486"/>
      <c r="O381" s="487"/>
      <c r="P381" s="486"/>
      <c r="Q381" s="487"/>
      <c r="R381" s="486"/>
      <c r="S381" s="487"/>
      <c r="T381" s="486"/>
      <c r="U381" s="487"/>
      <c r="V381" s="486"/>
      <c r="W381" s="487"/>
      <c r="X381" s="486"/>
      <c r="Y381" s="487"/>
      <c r="Z381" s="486"/>
      <c r="AA381" s="487"/>
    </row>
    <row r="382" spans="2:27" x14ac:dyDescent="0.2">
      <c r="B382" s="406"/>
      <c r="C382" s="372"/>
      <c r="D382" s="372"/>
      <c r="E382" s="486"/>
      <c r="F382" s="487"/>
      <c r="G382" s="486"/>
      <c r="H382" s="487"/>
      <c r="I382" s="486"/>
      <c r="J382" s="487"/>
      <c r="K382" s="486"/>
      <c r="L382" s="487"/>
      <c r="M382" s="486"/>
      <c r="N382" s="487"/>
      <c r="O382" s="486"/>
      <c r="P382" s="487"/>
      <c r="Q382" s="486"/>
      <c r="R382" s="487"/>
      <c r="S382" s="486"/>
      <c r="T382" s="487"/>
      <c r="U382" s="486"/>
      <c r="V382" s="487"/>
      <c r="W382" s="486"/>
      <c r="X382" s="487"/>
      <c r="Y382" s="486"/>
      <c r="Z382" s="487"/>
      <c r="AA382" s="402"/>
    </row>
    <row r="383" spans="2:27" x14ac:dyDescent="0.2">
      <c r="B383" s="405"/>
      <c r="C383" s="372"/>
      <c r="D383" s="372"/>
      <c r="E383" s="402"/>
      <c r="F383" s="486"/>
      <c r="G383" s="487"/>
      <c r="H383" s="486"/>
      <c r="I383" s="487"/>
      <c r="J383" s="486"/>
      <c r="K383" s="487"/>
      <c r="L383" s="486"/>
      <c r="M383" s="487"/>
      <c r="N383" s="486"/>
      <c r="O383" s="487"/>
      <c r="P383" s="486"/>
      <c r="Q383" s="487"/>
      <c r="R383" s="486"/>
      <c r="S383" s="487"/>
      <c r="T383" s="486"/>
      <c r="U383" s="487"/>
      <c r="V383" s="486"/>
      <c r="W383" s="487"/>
      <c r="X383" s="486"/>
      <c r="Y383" s="487"/>
      <c r="Z383" s="486"/>
      <c r="AA383" s="487"/>
    </row>
    <row r="384" spans="2:27" x14ac:dyDescent="0.2">
      <c r="B384" s="406"/>
      <c r="C384" s="372"/>
      <c r="D384" s="372"/>
      <c r="E384" s="486"/>
      <c r="F384" s="487"/>
      <c r="G384" s="486"/>
      <c r="H384" s="487"/>
      <c r="I384" s="486"/>
      <c r="J384" s="487"/>
      <c r="K384" s="486"/>
      <c r="L384" s="487"/>
      <c r="M384" s="486"/>
      <c r="N384" s="487"/>
      <c r="O384" s="486"/>
      <c r="P384" s="487"/>
      <c r="Q384" s="486"/>
      <c r="R384" s="487"/>
      <c r="S384" s="486"/>
      <c r="T384" s="487"/>
      <c r="U384" s="486"/>
      <c r="V384" s="487"/>
      <c r="W384" s="486"/>
      <c r="X384" s="487"/>
      <c r="Y384" s="486"/>
      <c r="Z384" s="487"/>
      <c r="AA384" s="402"/>
    </row>
    <row r="385" spans="2:27" x14ac:dyDescent="0.2">
      <c r="B385" s="405"/>
      <c r="C385" s="372"/>
      <c r="D385" s="372"/>
      <c r="E385" s="402"/>
      <c r="F385" s="486"/>
      <c r="G385" s="487"/>
      <c r="H385" s="486"/>
      <c r="I385" s="487"/>
      <c r="J385" s="486"/>
      <c r="K385" s="487"/>
      <c r="L385" s="486"/>
      <c r="M385" s="487"/>
      <c r="N385" s="486"/>
      <c r="O385" s="487"/>
      <c r="P385" s="486"/>
      <c r="Q385" s="487"/>
      <c r="R385" s="486"/>
      <c r="S385" s="487"/>
      <c r="T385" s="486"/>
      <c r="U385" s="487"/>
      <c r="V385" s="486"/>
      <c r="W385" s="487"/>
      <c r="X385" s="486"/>
      <c r="Y385" s="487"/>
      <c r="Z385" s="486"/>
      <c r="AA385" s="487"/>
    </row>
    <row r="386" spans="2:27" x14ac:dyDescent="0.2">
      <c r="B386" s="406"/>
      <c r="C386" s="372"/>
      <c r="D386" s="372"/>
      <c r="E386" s="486"/>
      <c r="F386" s="487"/>
      <c r="G386" s="486"/>
      <c r="H386" s="487"/>
      <c r="I386" s="486"/>
      <c r="J386" s="487"/>
      <c r="K386" s="486"/>
      <c r="L386" s="487"/>
      <c r="M386" s="486"/>
      <c r="N386" s="487"/>
      <c r="O386" s="486"/>
      <c r="P386" s="487"/>
      <c r="Q386" s="486"/>
      <c r="R386" s="487"/>
      <c r="S386" s="486"/>
      <c r="T386" s="487"/>
      <c r="U386" s="486"/>
      <c r="V386" s="487"/>
      <c r="W386" s="486"/>
      <c r="X386" s="487"/>
      <c r="Y386" s="486"/>
      <c r="Z386" s="487"/>
      <c r="AA386" s="402"/>
    </row>
    <row r="387" spans="2:27" x14ac:dyDescent="0.2">
      <c r="B387" s="405"/>
      <c r="C387" s="372"/>
      <c r="D387" s="372"/>
      <c r="E387" s="402"/>
      <c r="F387" s="486"/>
      <c r="G387" s="487"/>
      <c r="H387" s="486"/>
      <c r="I387" s="487"/>
      <c r="J387" s="486"/>
      <c r="K387" s="487"/>
      <c r="L387" s="486"/>
      <c r="M387" s="487"/>
      <c r="N387" s="486"/>
      <c r="O387" s="487"/>
      <c r="P387" s="486"/>
      <c r="Q387" s="487"/>
      <c r="R387" s="486"/>
      <c r="S387" s="487"/>
      <c r="T387" s="486"/>
      <c r="U387" s="487"/>
      <c r="V387" s="486"/>
      <c r="W387" s="487"/>
      <c r="X387" s="486"/>
      <c r="Y387" s="487"/>
      <c r="Z387" s="486"/>
      <c r="AA387" s="487"/>
    </row>
    <row r="388" spans="2:27" x14ac:dyDescent="0.2">
      <c r="B388" s="406"/>
      <c r="C388" s="372"/>
      <c r="D388" s="372"/>
      <c r="E388" s="486"/>
      <c r="F388" s="487"/>
      <c r="G388" s="486"/>
      <c r="H388" s="487"/>
      <c r="I388" s="486"/>
      <c r="J388" s="487"/>
      <c r="K388" s="486"/>
      <c r="L388" s="487"/>
      <c r="M388" s="486"/>
      <c r="N388" s="487"/>
      <c r="O388" s="486"/>
      <c r="P388" s="487"/>
      <c r="Q388" s="486"/>
      <c r="R388" s="487"/>
      <c r="S388" s="486"/>
      <c r="T388" s="487"/>
      <c r="U388" s="486"/>
      <c r="V388" s="487"/>
      <c r="W388" s="486"/>
      <c r="X388" s="487"/>
      <c r="Y388" s="486"/>
      <c r="Z388" s="487"/>
      <c r="AA388" s="402"/>
    </row>
    <row r="389" spans="2:27" x14ac:dyDescent="0.2">
      <c r="B389" s="405"/>
      <c r="C389" s="372"/>
      <c r="D389" s="372"/>
      <c r="E389" s="402"/>
      <c r="F389" s="486"/>
      <c r="G389" s="487"/>
      <c r="H389" s="486"/>
      <c r="I389" s="487"/>
      <c r="J389" s="486"/>
      <c r="K389" s="487"/>
      <c r="L389" s="486"/>
      <c r="M389" s="487"/>
      <c r="N389" s="486"/>
      <c r="O389" s="487"/>
      <c r="P389" s="486"/>
      <c r="Q389" s="487"/>
      <c r="R389" s="486"/>
      <c r="S389" s="487"/>
      <c r="T389" s="486"/>
      <c r="U389" s="487"/>
      <c r="V389" s="486"/>
      <c r="W389" s="487"/>
      <c r="X389" s="486"/>
      <c r="Y389" s="487"/>
      <c r="Z389" s="486"/>
      <c r="AA389" s="487"/>
    </row>
    <row r="390" spans="2:27" x14ac:dyDescent="0.2">
      <c r="B390" s="406"/>
      <c r="C390" s="372"/>
      <c r="D390" s="372"/>
      <c r="E390" s="486"/>
      <c r="F390" s="487"/>
      <c r="G390" s="486"/>
      <c r="H390" s="487"/>
      <c r="I390" s="486"/>
      <c r="J390" s="487"/>
      <c r="K390" s="486"/>
      <c r="L390" s="487"/>
      <c r="M390" s="486"/>
      <c r="N390" s="487"/>
      <c r="O390" s="486"/>
      <c r="P390" s="487"/>
      <c r="Q390" s="486"/>
      <c r="R390" s="487"/>
      <c r="S390" s="486"/>
      <c r="T390" s="487"/>
      <c r="U390" s="486"/>
      <c r="V390" s="487"/>
      <c r="W390" s="486"/>
      <c r="X390" s="487"/>
      <c r="Y390" s="486"/>
      <c r="Z390" s="487"/>
      <c r="AA390" s="402"/>
    </row>
    <row r="391" spans="2:27" x14ac:dyDescent="0.2">
      <c r="B391" s="405"/>
      <c r="C391" s="372"/>
      <c r="D391" s="372"/>
      <c r="E391" s="402"/>
      <c r="F391" s="486"/>
      <c r="G391" s="487"/>
      <c r="H391" s="486"/>
      <c r="I391" s="487"/>
      <c r="J391" s="486"/>
      <c r="K391" s="487"/>
      <c r="L391" s="486"/>
      <c r="M391" s="487"/>
      <c r="N391" s="486"/>
      <c r="O391" s="487"/>
      <c r="P391" s="486"/>
      <c r="Q391" s="487"/>
      <c r="R391" s="486"/>
      <c r="S391" s="487"/>
      <c r="T391" s="486"/>
      <c r="U391" s="487"/>
      <c r="V391" s="486"/>
      <c r="W391" s="487"/>
      <c r="X391" s="486"/>
      <c r="Y391" s="487"/>
      <c r="Z391" s="486"/>
      <c r="AA391" s="487"/>
    </row>
    <row r="392" spans="2:27" x14ac:dyDescent="0.2">
      <c r="B392" s="406"/>
      <c r="C392" s="372"/>
      <c r="D392" s="372"/>
      <c r="E392" s="486"/>
      <c r="F392" s="487"/>
      <c r="G392" s="486"/>
      <c r="H392" s="487"/>
      <c r="I392" s="486"/>
      <c r="J392" s="487"/>
      <c r="K392" s="486"/>
      <c r="L392" s="487"/>
      <c r="M392" s="486"/>
      <c r="N392" s="487"/>
      <c r="O392" s="486"/>
      <c r="P392" s="487"/>
      <c r="Q392" s="486"/>
      <c r="R392" s="487"/>
      <c r="S392" s="486"/>
      <c r="T392" s="487"/>
      <c r="U392" s="486"/>
      <c r="V392" s="487"/>
      <c r="W392" s="486"/>
      <c r="X392" s="487"/>
      <c r="Y392" s="486"/>
      <c r="Z392" s="487"/>
      <c r="AA392" s="402"/>
    </row>
    <row r="393" spans="2:27" x14ac:dyDescent="0.2">
      <c r="B393" s="405"/>
      <c r="C393" s="372"/>
      <c r="D393" s="372"/>
      <c r="E393" s="402"/>
      <c r="F393" s="486"/>
      <c r="G393" s="487"/>
      <c r="H393" s="486"/>
      <c r="I393" s="487"/>
      <c r="J393" s="486"/>
      <c r="K393" s="487"/>
      <c r="L393" s="486"/>
      <c r="M393" s="487"/>
      <c r="N393" s="486"/>
      <c r="O393" s="487"/>
      <c r="P393" s="486"/>
      <c r="Q393" s="487"/>
      <c r="R393" s="486"/>
      <c r="S393" s="487"/>
      <c r="T393" s="486"/>
      <c r="U393" s="487"/>
      <c r="V393" s="486"/>
      <c r="W393" s="487"/>
      <c r="X393" s="486"/>
      <c r="Y393" s="487"/>
      <c r="Z393" s="486"/>
      <c r="AA393" s="487"/>
    </row>
    <row r="394" spans="2:27" x14ac:dyDescent="0.2">
      <c r="B394" s="406"/>
      <c r="C394" s="372"/>
      <c r="D394" s="372"/>
      <c r="E394" s="486"/>
      <c r="F394" s="487"/>
      <c r="G394" s="486"/>
      <c r="H394" s="487"/>
      <c r="I394" s="486"/>
      <c r="J394" s="487"/>
      <c r="K394" s="486"/>
      <c r="L394" s="487"/>
      <c r="M394" s="486"/>
      <c r="N394" s="487"/>
      <c r="O394" s="486"/>
      <c r="P394" s="487"/>
      <c r="Q394" s="486"/>
      <c r="R394" s="487"/>
      <c r="S394" s="486"/>
      <c r="T394" s="487"/>
      <c r="U394" s="486"/>
      <c r="V394" s="487"/>
      <c r="W394" s="486"/>
      <c r="X394" s="487"/>
      <c r="Y394" s="486"/>
      <c r="Z394" s="487"/>
      <c r="AA394" s="402"/>
    </row>
    <row r="395" spans="2:27" x14ac:dyDescent="0.2">
      <c r="B395" s="405"/>
      <c r="C395" s="372"/>
      <c r="D395" s="372"/>
      <c r="E395" s="402"/>
      <c r="F395" s="486"/>
      <c r="G395" s="487"/>
      <c r="H395" s="486"/>
      <c r="I395" s="487"/>
      <c r="J395" s="486"/>
      <c r="K395" s="487"/>
      <c r="L395" s="486"/>
      <c r="M395" s="487"/>
      <c r="N395" s="486"/>
      <c r="O395" s="487"/>
      <c r="P395" s="486"/>
      <c r="Q395" s="487"/>
      <c r="R395" s="486"/>
      <c r="S395" s="487"/>
      <c r="T395" s="486"/>
      <c r="U395" s="487"/>
      <c r="V395" s="486"/>
      <c r="W395" s="487"/>
      <c r="X395" s="486"/>
      <c r="Y395" s="487"/>
      <c r="Z395" s="486"/>
      <c r="AA395" s="487"/>
    </row>
    <row r="396" spans="2:27" x14ac:dyDescent="0.2">
      <c r="B396" s="406"/>
      <c r="C396" s="372"/>
      <c r="D396" s="372"/>
      <c r="E396" s="486"/>
      <c r="F396" s="487"/>
      <c r="G396" s="486"/>
      <c r="H396" s="487"/>
      <c r="I396" s="486"/>
      <c r="J396" s="487"/>
      <c r="K396" s="486"/>
      <c r="L396" s="487"/>
      <c r="M396" s="486"/>
      <c r="N396" s="487"/>
      <c r="O396" s="486"/>
      <c r="P396" s="487"/>
      <c r="Q396" s="486"/>
      <c r="R396" s="487"/>
      <c r="S396" s="486"/>
      <c r="T396" s="487"/>
      <c r="U396" s="486"/>
      <c r="V396" s="487"/>
      <c r="W396" s="486"/>
      <c r="X396" s="487"/>
      <c r="Y396" s="486"/>
      <c r="Z396" s="487"/>
      <c r="AA396" s="402"/>
    </row>
    <row r="397" spans="2:27" x14ac:dyDescent="0.2">
      <c r="B397" s="405"/>
      <c r="C397" s="372"/>
      <c r="D397" s="372"/>
      <c r="E397" s="402"/>
      <c r="F397" s="486"/>
      <c r="G397" s="487"/>
      <c r="H397" s="486"/>
      <c r="I397" s="487"/>
      <c r="J397" s="486"/>
      <c r="K397" s="487"/>
      <c r="L397" s="486"/>
      <c r="M397" s="487"/>
      <c r="N397" s="486"/>
      <c r="O397" s="487"/>
      <c r="P397" s="486"/>
      <c r="Q397" s="487"/>
      <c r="R397" s="486"/>
      <c r="S397" s="487"/>
      <c r="T397" s="486"/>
      <c r="U397" s="487"/>
      <c r="V397" s="486"/>
      <c r="W397" s="487"/>
      <c r="X397" s="486"/>
      <c r="Y397" s="487"/>
      <c r="Z397" s="486"/>
      <c r="AA397" s="487"/>
    </row>
    <row r="398" spans="2:27" x14ac:dyDescent="0.2">
      <c r="B398" s="406"/>
      <c r="C398" s="372"/>
      <c r="D398" s="372"/>
      <c r="E398" s="486"/>
      <c r="F398" s="487"/>
      <c r="G398" s="486"/>
      <c r="H398" s="487"/>
      <c r="I398" s="486"/>
      <c r="J398" s="487"/>
      <c r="K398" s="486"/>
      <c r="L398" s="487"/>
      <c r="M398" s="486"/>
      <c r="N398" s="487"/>
      <c r="O398" s="486"/>
      <c r="P398" s="487"/>
      <c r="Q398" s="486"/>
      <c r="R398" s="487"/>
      <c r="S398" s="486"/>
      <c r="T398" s="487"/>
      <c r="U398" s="486"/>
      <c r="V398" s="487"/>
      <c r="W398" s="486"/>
      <c r="X398" s="487"/>
      <c r="Y398" s="486"/>
      <c r="Z398" s="487"/>
      <c r="AA398" s="402"/>
    </row>
    <row r="399" spans="2:27" x14ac:dyDescent="0.2">
      <c r="B399" s="405"/>
      <c r="C399" s="372"/>
      <c r="D399" s="372"/>
      <c r="E399" s="402"/>
      <c r="F399" s="486"/>
      <c r="G399" s="487"/>
      <c r="H399" s="486"/>
      <c r="I399" s="487"/>
      <c r="J399" s="486"/>
      <c r="K399" s="487"/>
      <c r="L399" s="486"/>
      <c r="M399" s="487"/>
      <c r="N399" s="486"/>
      <c r="O399" s="487"/>
      <c r="P399" s="486"/>
      <c r="Q399" s="487"/>
      <c r="R399" s="486"/>
      <c r="S399" s="487"/>
      <c r="T399" s="486"/>
      <c r="U399" s="487"/>
      <c r="V399" s="486"/>
      <c r="W399" s="487"/>
      <c r="X399" s="486"/>
      <c r="Y399" s="487"/>
      <c r="Z399" s="486"/>
      <c r="AA399" s="487"/>
    </row>
    <row r="400" spans="2:27" x14ac:dyDescent="0.2">
      <c r="B400" s="406"/>
      <c r="C400" s="372"/>
      <c r="D400" s="372"/>
      <c r="E400" s="486"/>
      <c r="F400" s="487"/>
      <c r="G400" s="486"/>
      <c r="H400" s="487"/>
      <c r="I400" s="486"/>
      <c r="J400" s="487"/>
      <c r="K400" s="486"/>
      <c r="L400" s="487"/>
      <c r="M400" s="486"/>
      <c r="N400" s="487"/>
      <c r="O400" s="486"/>
      <c r="P400" s="487"/>
      <c r="Q400" s="486"/>
      <c r="R400" s="487"/>
      <c r="S400" s="486"/>
      <c r="T400" s="487"/>
      <c r="U400" s="486"/>
      <c r="V400" s="487"/>
      <c r="W400" s="486"/>
      <c r="X400" s="487"/>
      <c r="Y400" s="486"/>
      <c r="Z400" s="487"/>
      <c r="AA400" s="402"/>
    </row>
    <row r="401" spans="2:27" x14ac:dyDescent="0.2">
      <c r="B401" s="405"/>
      <c r="C401" s="372"/>
      <c r="D401" s="372"/>
      <c r="E401" s="402"/>
      <c r="F401" s="486"/>
      <c r="G401" s="487"/>
      <c r="H401" s="486"/>
      <c r="I401" s="487"/>
      <c r="J401" s="486"/>
      <c r="K401" s="487"/>
      <c r="L401" s="486"/>
      <c r="M401" s="487"/>
      <c r="N401" s="486"/>
      <c r="O401" s="487"/>
      <c r="P401" s="486"/>
      <c r="Q401" s="487"/>
      <c r="R401" s="486"/>
      <c r="S401" s="487"/>
      <c r="T401" s="486"/>
      <c r="U401" s="487"/>
      <c r="V401" s="486"/>
      <c r="W401" s="487"/>
      <c r="X401" s="486"/>
      <c r="Y401" s="487"/>
      <c r="Z401" s="486"/>
      <c r="AA401" s="487"/>
    </row>
    <row r="402" spans="2:27" x14ac:dyDescent="0.2">
      <c r="B402" s="406"/>
      <c r="C402" s="372"/>
      <c r="D402" s="372"/>
      <c r="E402" s="486"/>
      <c r="F402" s="487"/>
      <c r="G402" s="486"/>
      <c r="H402" s="487"/>
      <c r="I402" s="486"/>
      <c r="J402" s="487"/>
      <c r="K402" s="486"/>
      <c r="L402" s="487"/>
      <c r="M402" s="486"/>
      <c r="N402" s="487"/>
      <c r="O402" s="486"/>
      <c r="P402" s="487"/>
      <c r="Q402" s="486"/>
      <c r="R402" s="487"/>
      <c r="S402" s="486"/>
      <c r="T402" s="487"/>
      <c r="U402" s="486"/>
      <c r="V402" s="487"/>
      <c r="W402" s="486"/>
      <c r="X402" s="487"/>
      <c r="Y402" s="486"/>
      <c r="Z402" s="487"/>
      <c r="AA402" s="402"/>
    </row>
    <row r="403" spans="2:27" x14ac:dyDescent="0.2">
      <c r="B403" s="405"/>
      <c r="C403" s="372"/>
      <c r="D403" s="372"/>
      <c r="E403" s="402"/>
      <c r="F403" s="486"/>
      <c r="G403" s="487"/>
      <c r="H403" s="486"/>
      <c r="I403" s="487"/>
      <c r="J403" s="486"/>
      <c r="K403" s="487"/>
      <c r="L403" s="486"/>
      <c r="M403" s="487"/>
      <c r="N403" s="486"/>
      <c r="O403" s="487"/>
      <c r="P403" s="486"/>
      <c r="Q403" s="487"/>
      <c r="R403" s="486"/>
      <c r="S403" s="487"/>
      <c r="T403" s="486"/>
      <c r="U403" s="487"/>
      <c r="V403" s="486"/>
      <c r="W403" s="487"/>
      <c r="X403" s="486"/>
      <c r="Y403" s="487"/>
      <c r="Z403" s="486"/>
      <c r="AA403" s="487"/>
    </row>
    <row r="404" spans="2:27" x14ac:dyDescent="0.2">
      <c r="B404" s="406"/>
      <c r="C404" s="372"/>
      <c r="D404" s="372"/>
      <c r="E404" s="486"/>
      <c r="F404" s="487"/>
      <c r="G404" s="486"/>
      <c r="H404" s="487"/>
      <c r="I404" s="486"/>
      <c r="J404" s="487"/>
      <c r="K404" s="486"/>
      <c r="L404" s="487"/>
      <c r="M404" s="486"/>
      <c r="N404" s="487"/>
      <c r="O404" s="486"/>
      <c r="P404" s="487"/>
      <c r="Q404" s="486"/>
      <c r="R404" s="487"/>
      <c r="S404" s="486"/>
      <c r="T404" s="487"/>
      <c r="U404" s="486"/>
      <c r="V404" s="487"/>
      <c r="W404" s="486"/>
      <c r="X404" s="487"/>
      <c r="Y404" s="486"/>
      <c r="Z404" s="487"/>
      <c r="AA404" s="402"/>
    </row>
    <row r="405" spans="2:27" x14ac:dyDescent="0.2">
      <c r="B405" s="405"/>
      <c r="C405" s="372"/>
      <c r="D405" s="372"/>
      <c r="E405" s="402"/>
      <c r="F405" s="486"/>
      <c r="G405" s="487"/>
      <c r="H405" s="486"/>
      <c r="I405" s="487"/>
      <c r="J405" s="486"/>
      <c r="K405" s="487"/>
      <c r="L405" s="486"/>
      <c r="M405" s="487"/>
      <c r="N405" s="486"/>
      <c r="O405" s="487"/>
      <c r="P405" s="486"/>
      <c r="Q405" s="487"/>
      <c r="R405" s="486"/>
      <c r="S405" s="487"/>
      <c r="T405" s="486"/>
      <c r="U405" s="487"/>
      <c r="V405" s="486"/>
      <c r="W405" s="487"/>
      <c r="X405" s="486"/>
      <c r="Y405" s="487"/>
      <c r="Z405" s="486"/>
      <c r="AA405" s="487"/>
    </row>
    <row r="406" spans="2:27" x14ac:dyDescent="0.2">
      <c r="B406" s="406"/>
      <c r="C406" s="372"/>
      <c r="D406" s="372"/>
      <c r="E406" s="486"/>
      <c r="F406" s="487"/>
      <c r="G406" s="486"/>
      <c r="H406" s="487"/>
      <c r="I406" s="486"/>
      <c r="J406" s="487"/>
      <c r="K406" s="486"/>
      <c r="L406" s="487"/>
      <c r="M406" s="486"/>
      <c r="N406" s="487"/>
      <c r="O406" s="486"/>
      <c r="P406" s="487"/>
      <c r="Q406" s="486"/>
      <c r="R406" s="487"/>
      <c r="S406" s="486"/>
      <c r="T406" s="487"/>
      <c r="U406" s="486"/>
      <c r="V406" s="487"/>
      <c r="W406" s="486"/>
      <c r="X406" s="487"/>
      <c r="Y406" s="486"/>
      <c r="Z406" s="487"/>
      <c r="AA406" s="402"/>
    </row>
    <row r="407" spans="2:27" x14ac:dyDescent="0.2">
      <c r="B407" s="405"/>
      <c r="C407" s="372"/>
      <c r="D407" s="372"/>
      <c r="E407" s="402"/>
      <c r="F407" s="486"/>
      <c r="G407" s="487"/>
      <c r="H407" s="486"/>
      <c r="I407" s="487"/>
      <c r="J407" s="486"/>
      <c r="K407" s="487"/>
      <c r="L407" s="486"/>
      <c r="M407" s="487"/>
      <c r="N407" s="486"/>
      <c r="O407" s="487"/>
      <c r="P407" s="486"/>
      <c r="Q407" s="487"/>
      <c r="R407" s="486"/>
      <c r="S407" s="487"/>
      <c r="T407" s="486"/>
      <c r="U407" s="487"/>
      <c r="V407" s="486"/>
      <c r="W407" s="487"/>
      <c r="X407" s="486"/>
      <c r="Y407" s="487"/>
      <c r="Z407" s="486"/>
      <c r="AA407" s="487"/>
    </row>
    <row r="408" spans="2:27" x14ac:dyDescent="0.2">
      <c r="B408" s="406"/>
      <c r="C408" s="372"/>
      <c r="D408" s="372"/>
      <c r="E408" s="486"/>
      <c r="F408" s="487"/>
      <c r="G408" s="486"/>
      <c r="H408" s="487"/>
      <c r="I408" s="486"/>
      <c r="J408" s="487"/>
      <c r="K408" s="486"/>
      <c r="L408" s="487"/>
      <c r="M408" s="486"/>
      <c r="N408" s="487"/>
      <c r="O408" s="486"/>
      <c r="P408" s="487"/>
      <c r="Q408" s="486"/>
      <c r="R408" s="487"/>
      <c r="S408" s="486"/>
      <c r="T408" s="487"/>
      <c r="U408" s="486"/>
      <c r="V408" s="487"/>
      <c r="W408" s="486"/>
      <c r="X408" s="487"/>
      <c r="Y408" s="486"/>
      <c r="Z408" s="487"/>
      <c r="AA408" s="402"/>
    </row>
    <row r="409" spans="2:27" x14ac:dyDescent="0.2">
      <c r="B409" s="405"/>
      <c r="C409" s="372"/>
      <c r="D409" s="372"/>
      <c r="E409" s="402"/>
      <c r="F409" s="486"/>
      <c r="G409" s="487"/>
      <c r="H409" s="486"/>
      <c r="I409" s="487"/>
      <c r="J409" s="486"/>
      <c r="K409" s="487"/>
      <c r="L409" s="486"/>
      <c r="M409" s="487"/>
      <c r="N409" s="486"/>
      <c r="O409" s="487"/>
      <c r="P409" s="486"/>
      <c r="Q409" s="487"/>
      <c r="R409" s="486"/>
      <c r="S409" s="487"/>
      <c r="T409" s="486"/>
      <c r="U409" s="487"/>
      <c r="V409" s="486"/>
      <c r="W409" s="487"/>
      <c r="X409" s="486"/>
      <c r="Y409" s="487"/>
      <c r="Z409" s="486"/>
      <c r="AA409" s="487"/>
    </row>
    <row r="410" spans="2:27" x14ac:dyDescent="0.2">
      <c r="B410" s="406"/>
      <c r="C410" s="372"/>
      <c r="D410" s="372"/>
      <c r="E410" s="486"/>
      <c r="F410" s="487"/>
      <c r="G410" s="486"/>
      <c r="H410" s="487"/>
      <c r="I410" s="486"/>
      <c r="J410" s="487"/>
      <c r="K410" s="486"/>
      <c r="L410" s="487"/>
      <c r="M410" s="486"/>
      <c r="N410" s="487"/>
      <c r="O410" s="486"/>
      <c r="P410" s="487"/>
      <c r="Q410" s="486"/>
      <c r="R410" s="487"/>
      <c r="S410" s="486"/>
      <c r="T410" s="487"/>
      <c r="U410" s="486"/>
      <c r="V410" s="487"/>
      <c r="W410" s="486"/>
      <c r="X410" s="487"/>
      <c r="Y410" s="486"/>
      <c r="Z410" s="487"/>
      <c r="AA410" s="402"/>
    </row>
    <row r="411" spans="2:27" x14ac:dyDescent="0.2">
      <c r="B411" s="405"/>
      <c r="C411" s="372"/>
      <c r="D411" s="372"/>
      <c r="E411" s="402"/>
      <c r="F411" s="486"/>
      <c r="G411" s="487"/>
      <c r="H411" s="486"/>
      <c r="I411" s="487"/>
      <c r="J411" s="486"/>
      <c r="K411" s="487"/>
      <c r="L411" s="486"/>
      <c r="M411" s="487"/>
      <c r="N411" s="486"/>
      <c r="O411" s="487"/>
      <c r="P411" s="486"/>
      <c r="Q411" s="487"/>
      <c r="R411" s="486"/>
      <c r="S411" s="487"/>
      <c r="T411" s="486"/>
      <c r="U411" s="487"/>
      <c r="V411" s="486"/>
      <c r="W411" s="487"/>
      <c r="X411" s="486"/>
      <c r="Y411" s="487"/>
      <c r="Z411" s="486"/>
      <c r="AA411" s="487"/>
    </row>
    <row r="412" spans="2:27" x14ac:dyDescent="0.2">
      <c r="B412" s="406"/>
      <c r="C412" s="372"/>
      <c r="D412" s="372"/>
      <c r="E412" s="486"/>
      <c r="F412" s="487"/>
      <c r="G412" s="486"/>
      <c r="H412" s="487"/>
      <c r="I412" s="486"/>
      <c r="J412" s="487"/>
      <c r="K412" s="486"/>
      <c r="L412" s="487"/>
      <c r="M412" s="486"/>
      <c r="N412" s="487"/>
      <c r="O412" s="486"/>
      <c r="P412" s="487"/>
      <c r="Q412" s="486"/>
      <c r="R412" s="487"/>
      <c r="S412" s="486"/>
      <c r="T412" s="487"/>
      <c r="U412" s="486"/>
      <c r="V412" s="487"/>
      <c r="W412" s="486"/>
      <c r="X412" s="487"/>
      <c r="Y412" s="486"/>
      <c r="Z412" s="487"/>
      <c r="AA412" s="402"/>
    </row>
    <row r="413" spans="2:27" x14ac:dyDescent="0.2">
      <c r="B413" s="405"/>
      <c r="C413" s="372"/>
      <c r="D413" s="372"/>
      <c r="E413" s="402"/>
      <c r="F413" s="486"/>
      <c r="G413" s="487"/>
      <c r="H413" s="486"/>
      <c r="I413" s="487"/>
      <c r="J413" s="486"/>
      <c r="K413" s="487"/>
      <c r="L413" s="486"/>
      <c r="M413" s="487"/>
      <c r="N413" s="486"/>
      <c r="O413" s="487"/>
      <c r="P413" s="486"/>
      <c r="Q413" s="487"/>
      <c r="R413" s="486"/>
      <c r="S413" s="487"/>
      <c r="T413" s="486"/>
      <c r="U413" s="487"/>
      <c r="V413" s="486"/>
      <c r="W413" s="487"/>
      <c r="X413" s="486"/>
      <c r="Y413" s="487"/>
      <c r="Z413" s="486"/>
      <c r="AA413" s="487"/>
    </row>
    <row r="414" spans="2:27" x14ac:dyDescent="0.2">
      <c r="B414" s="406"/>
      <c r="C414" s="372"/>
      <c r="D414" s="372"/>
      <c r="E414" s="486"/>
      <c r="F414" s="487"/>
      <c r="G414" s="486"/>
      <c r="H414" s="487"/>
      <c r="I414" s="486"/>
      <c r="J414" s="487"/>
      <c r="K414" s="486"/>
      <c r="L414" s="487"/>
      <c r="M414" s="486"/>
      <c r="N414" s="487"/>
      <c r="O414" s="486"/>
      <c r="P414" s="487"/>
      <c r="Q414" s="486"/>
      <c r="R414" s="487"/>
      <c r="S414" s="486"/>
      <c r="T414" s="487"/>
      <c r="U414" s="486"/>
      <c r="V414" s="487"/>
      <c r="W414" s="486"/>
      <c r="X414" s="487"/>
      <c r="Y414" s="486"/>
      <c r="Z414" s="487"/>
      <c r="AA414" s="402"/>
    </row>
    <row r="415" spans="2:27" x14ac:dyDescent="0.2">
      <c r="B415" s="405"/>
      <c r="C415" s="372"/>
      <c r="D415" s="372"/>
      <c r="E415" s="402"/>
      <c r="F415" s="486"/>
      <c r="G415" s="487"/>
      <c r="H415" s="486"/>
      <c r="I415" s="487"/>
      <c r="J415" s="486"/>
      <c r="K415" s="487"/>
      <c r="L415" s="486"/>
      <c r="M415" s="487"/>
      <c r="N415" s="486"/>
      <c r="O415" s="487"/>
      <c r="P415" s="486"/>
      <c r="Q415" s="487"/>
      <c r="R415" s="486"/>
      <c r="S415" s="487"/>
      <c r="T415" s="486"/>
      <c r="U415" s="487"/>
      <c r="V415" s="486"/>
      <c r="W415" s="487"/>
      <c r="X415" s="486"/>
      <c r="Y415" s="487"/>
      <c r="Z415" s="486"/>
      <c r="AA415" s="487"/>
    </row>
    <row r="416" spans="2:27" x14ac:dyDescent="0.2">
      <c r="B416" s="406"/>
      <c r="C416" s="372"/>
      <c r="D416" s="372"/>
      <c r="E416" s="486"/>
      <c r="F416" s="487"/>
      <c r="G416" s="486"/>
      <c r="H416" s="487"/>
      <c r="I416" s="486"/>
      <c r="J416" s="487"/>
      <c r="K416" s="486"/>
      <c r="L416" s="487"/>
      <c r="M416" s="486"/>
      <c r="N416" s="487"/>
      <c r="O416" s="486"/>
      <c r="P416" s="487"/>
      <c r="Q416" s="486"/>
      <c r="R416" s="487"/>
      <c r="S416" s="486"/>
      <c r="T416" s="487"/>
      <c r="U416" s="486"/>
      <c r="V416" s="487"/>
      <c r="W416" s="486"/>
      <c r="X416" s="487"/>
      <c r="Y416" s="486"/>
      <c r="Z416" s="487"/>
      <c r="AA416" s="402"/>
    </row>
    <row r="417" spans="2:27" x14ac:dyDescent="0.2">
      <c r="B417" s="405"/>
      <c r="C417" s="372"/>
      <c r="D417" s="372"/>
      <c r="E417" s="402"/>
      <c r="F417" s="486"/>
      <c r="G417" s="487"/>
      <c r="H417" s="486"/>
      <c r="I417" s="487"/>
      <c r="J417" s="486"/>
      <c r="K417" s="487"/>
      <c r="L417" s="486"/>
      <c r="M417" s="487"/>
      <c r="N417" s="486"/>
      <c r="O417" s="487"/>
      <c r="P417" s="486"/>
      <c r="Q417" s="487"/>
      <c r="R417" s="486"/>
      <c r="S417" s="487"/>
      <c r="T417" s="486"/>
      <c r="U417" s="487"/>
      <c r="V417" s="486"/>
      <c r="W417" s="487"/>
      <c r="X417" s="486"/>
      <c r="Y417" s="487"/>
      <c r="Z417" s="486"/>
      <c r="AA417" s="487"/>
    </row>
    <row r="418" spans="2:27" x14ac:dyDescent="0.2">
      <c r="B418" s="406"/>
      <c r="C418" s="372"/>
      <c r="D418" s="372"/>
      <c r="E418" s="486"/>
      <c r="F418" s="487"/>
      <c r="G418" s="486"/>
      <c r="H418" s="487"/>
      <c r="I418" s="486"/>
      <c r="J418" s="487"/>
      <c r="K418" s="486"/>
      <c r="L418" s="487"/>
      <c r="M418" s="486"/>
      <c r="N418" s="487"/>
      <c r="O418" s="486"/>
      <c r="P418" s="487"/>
      <c r="Q418" s="486"/>
      <c r="R418" s="487"/>
      <c r="S418" s="486"/>
      <c r="T418" s="487"/>
      <c r="U418" s="486"/>
      <c r="V418" s="487"/>
      <c r="W418" s="486"/>
      <c r="X418" s="487"/>
      <c r="Y418" s="486"/>
      <c r="Z418" s="487"/>
      <c r="AA418" s="402"/>
    </row>
    <row r="419" spans="2:27" x14ac:dyDescent="0.2">
      <c r="B419" s="405"/>
      <c r="C419" s="372"/>
      <c r="D419" s="372"/>
      <c r="E419" s="402"/>
      <c r="F419" s="486"/>
      <c r="G419" s="487"/>
      <c r="H419" s="486"/>
      <c r="I419" s="487"/>
      <c r="J419" s="486"/>
      <c r="K419" s="487"/>
      <c r="L419" s="486"/>
      <c r="M419" s="487"/>
      <c r="N419" s="486"/>
      <c r="O419" s="487"/>
      <c r="P419" s="486"/>
      <c r="Q419" s="487"/>
      <c r="R419" s="486"/>
      <c r="S419" s="487"/>
      <c r="T419" s="486"/>
      <c r="U419" s="487"/>
      <c r="V419" s="486"/>
      <c r="W419" s="487"/>
      <c r="X419" s="486"/>
      <c r="Y419" s="487"/>
      <c r="Z419" s="486"/>
      <c r="AA419" s="487"/>
    </row>
    <row r="420" spans="2:27" x14ac:dyDescent="0.2">
      <c r="B420" s="406"/>
      <c r="C420" s="372"/>
      <c r="D420" s="372"/>
      <c r="E420" s="486"/>
      <c r="F420" s="487"/>
      <c r="G420" s="486"/>
      <c r="H420" s="487"/>
      <c r="I420" s="486"/>
      <c r="J420" s="487"/>
      <c r="K420" s="486"/>
      <c r="L420" s="487"/>
      <c r="M420" s="486"/>
      <c r="N420" s="487"/>
      <c r="O420" s="486"/>
      <c r="P420" s="487"/>
      <c r="Q420" s="486"/>
      <c r="R420" s="487"/>
      <c r="S420" s="486"/>
      <c r="T420" s="487"/>
      <c r="U420" s="486"/>
      <c r="V420" s="487"/>
      <c r="W420" s="486"/>
      <c r="X420" s="487"/>
      <c r="Y420" s="486"/>
      <c r="Z420" s="487"/>
      <c r="AA420" s="402"/>
    </row>
    <row r="421" spans="2:27" x14ac:dyDescent="0.2">
      <c r="B421" s="405"/>
      <c r="C421" s="372"/>
      <c r="D421" s="372"/>
      <c r="E421" s="402"/>
      <c r="F421" s="486"/>
      <c r="G421" s="487"/>
      <c r="H421" s="486"/>
      <c r="I421" s="487"/>
      <c r="J421" s="486"/>
      <c r="K421" s="487"/>
      <c r="L421" s="486"/>
      <c r="M421" s="487"/>
      <c r="N421" s="486"/>
      <c r="O421" s="487"/>
      <c r="P421" s="486"/>
      <c r="Q421" s="487"/>
      <c r="R421" s="486"/>
      <c r="S421" s="487"/>
      <c r="T421" s="486"/>
      <c r="U421" s="487"/>
      <c r="V421" s="486"/>
      <c r="W421" s="487"/>
      <c r="X421" s="486"/>
      <c r="Y421" s="487"/>
      <c r="Z421" s="486"/>
      <c r="AA421" s="487"/>
    </row>
    <row r="422" spans="2:27" x14ac:dyDescent="0.2">
      <c r="B422" s="406"/>
      <c r="C422" s="372"/>
      <c r="D422" s="372"/>
      <c r="E422" s="486"/>
      <c r="F422" s="487"/>
      <c r="G422" s="486"/>
      <c r="H422" s="487"/>
      <c r="I422" s="486"/>
      <c r="J422" s="487"/>
      <c r="K422" s="486"/>
      <c r="L422" s="487"/>
      <c r="M422" s="486"/>
      <c r="N422" s="487"/>
      <c r="O422" s="486"/>
      <c r="P422" s="487"/>
      <c r="Q422" s="486"/>
      <c r="R422" s="487"/>
      <c r="S422" s="486"/>
      <c r="T422" s="487"/>
      <c r="U422" s="486"/>
      <c r="V422" s="487"/>
      <c r="W422" s="486"/>
      <c r="X422" s="487"/>
      <c r="Y422" s="486"/>
      <c r="Z422" s="487"/>
      <c r="AA422" s="402"/>
    </row>
    <row r="423" spans="2:27" x14ac:dyDescent="0.2">
      <c r="B423" s="405"/>
      <c r="C423" s="372"/>
      <c r="D423" s="372"/>
      <c r="E423" s="402"/>
      <c r="F423" s="486"/>
      <c r="G423" s="487"/>
      <c r="H423" s="486"/>
      <c r="I423" s="487"/>
      <c r="J423" s="486"/>
      <c r="K423" s="487"/>
      <c r="L423" s="486"/>
      <c r="M423" s="487"/>
      <c r="N423" s="486"/>
      <c r="O423" s="487"/>
      <c r="P423" s="486"/>
      <c r="Q423" s="487"/>
      <c r="R423" s="486"/>
      <c r="S423" s="487"/>
      <c r="T423" s="486"/>
      <c r="U423" s="487"/>
      <c r="V423" s="486"/>
      <c r="W423" s="487"/>
      <c r="X423" s="486"/>
      <c r="Y423" s="487"/>
      <c r="Z423" s="486"/>
      <c r="AA423" s="487"/>
    </row>
    <row r="424" spans="2:27" x14ac:dyDescent="0.2">
      <c r="B424" s="406"/>
      <c r="C424" s="372"/>
      <c r="D424" s="372"/>
      <c r="E424" s="486"/>
      <c r="F424" s="487"/>
      <c r="G424" s="486"/>
      <c r="H424" s="487"/>
      <c r="I424" s="486"/>
      <c r="J424" s="487"/>
      <c r="K424" s="486"/>
      <c r="L424" s="487"/>
      <c r="M424" s="486"/>
      <c r="N424" s="487"/>
      <c r="O424" s="486"/>
      <c r="P424" s="487"/>
      <c r="Q424" s="486"/>
      <c r="R424" s="487"/>
      <c r="S424" s="486"/>
      <c r="T424" s="487"/>
      <c r="U424" s="486"/>
      <c r="V424" s="487"/>
      <c r="W424" s="486"/>
      <c r="X424" s="487"/>
      <c r="Y424" s="486"/>
      <c r="Z424" s="487"/>
      <c r="AA424" s="402"/>
    </row>
    <row r="425" spans="2:27" x14ac:dyDescent="0.2">
      <c r="B425" s="405"/>
      <c r="C425" s="372"/>
      <c r="D425" s="372"/>
      <c r="E425" s="402"/>
      <c r="F425" s="486"/>
      <c r="G425" s="487"/>
      <c r="H425" s="486"/>
      <c r="I425" s="487"/>
      <c r="J425" s="486"/>
      <c r="K425" s="487"/>
      <c r="L425" s="486"/>
      <c r="M425" s="487"/>
      <c r="N425" s="486"/>
      <c r="O425" s="487"/>
      <c r="P425" s="486"/>
      <c r="Q425" s="487"/>
      <c r="R425" s="486"/>
      <c r="S425" s="487"/>
      <c r="T425" s="486"/>
      <c r="U425" s="487"/>
      <c r="V425" s="486"/>
      <c r="W425" s="487"/>
      <c r="X425" s="486"/>
      <c r="Y425" s="487"/>
      <c r="Z425" s="486"/>
      <c r="AA425" s="487"/>
    </row>
    <row r="426" spans="2:27" x14ac:dyDescent="0.2">
      <c r="B426" s="406"/>
      <c r="C426" s="372"/>
      <c r="D426" s="372"/>
      <c r="E426" s="486"/>
      <c r="F426" s="487"/>
      <c r="G426" s="486"/>
      <c r="H426" s="487"/>
      <c r="I426" s="486"/>
      <c r="J426" s="487"/>
      <c r="K426" s="486"/>
      <c r="L426" s="487"/>
      <c r="M426" s="486"/>
      <c r="N426" s="487"/>
      <c r="O426" s="486"/>
      <c r="P426" s="487"/>
      <c r="Q426" s="486"/>
      <c r="R426" s="487"/>
      <c r="S426" s="486"/>
      <c r="T426" s="487"/>
      <c r="U426" s="486"/>
      <c r="V426" s="487"/>
      <c r="W426" s="486"/>
      <c r="X426" s="487"/>
      <c r="Y426" s="486"/>
      <c r="Z426" s="487"/>
      <c r="AA426" s="402"/>
    </row>
    <row r="427" spans="2:27" x14ac:dyDescent="0.2">
      <c r="B427" s="405"/>
      <c r="C427" s="372"/>
      <c r="D427" s="372"/>
      <c r="E427" s="402"/>
      <c r="F427" s="486"/>
      <c r="G427" s="487"/>
      <c r="H427" s="486"/>
      <c r="I427" s="487"/>
      <c r="J427" s="486"/>
      <c r="K427" s="487"/>
      <c r="L427" s="486"/>
      <c r="M427" s="487"/>
      <c r="N427" s="486"/>
      <c r="O427" s="487"/>
      <c r="P427" s="486"/>
      <c r="Q427" s="487"/>
      <c r="R427" s="486"/>
      <c r="S427" s="487"/>
      <c r="T427" s="486"/>
      <c r="U427" s="487"/>
      <c r="V427" s="486"/>
      <c r="W427" s="487"/>
      <c r="X427" s="486"/>
      <c r="Y427" s="487"/>
      <c r="Z427" s="486"/>
      <c r="AA427" s="487"/>
    </row>
    <row r="428" spans="2:27" x14ac:dyDescent="0.2">
      <c r="B428" s="406"/>
      <c r="C428" s="372"/>
      <c r="D428" s="372"/>
      <c r="E428" s="486"/>
      <c r="F428" s="487"/>
      <c r="G428" s="486"/>
      <c r="H428" s="487"/>
      <c r="I428" s="486"/>
      <c r="J428" s="487"/>
      <c r="K428" s="486"/>
      <c r="L428" s="487"/>
      <c r="M428" s="486"/>
      <c r="N428" s="487"/>
      <c r="O428" s="486"/>
      <c r="P428" s="487"/>
      <c r="Q428" s="486"/>
      <c r="R428" s="487"/>
      <c r="S428" s="486"/>
      <c r="T428" s="487"/>
      <c r="U428" s="486"/>
      <c r="V428" s="487"/>
      <c r="W428" s="486"/>
      <c r="X428" s="487"/>
      <c r="Y428" s="486"/>
      <c r="Z428" s="487"/>
      <c r="AA428" s="402"/>
    </row>
    <row r="429" spans="2:27" x14ac:dyDescent="0.2">
      <c r="B429" s="405"/>
      <c r="C429" s="372"/>
      <c r="D429" s="372"/>
      <c r="E429" s="402"/>
      <c r="F429" s="486"/>
      <c r="G429" s="487"/>
      <c r="H429" s="486"/>
      <c r="I429" s="487"/>
      <c r="J429" s="486"/>
      <c r="K429" s="487"/>
      <c r="L429" s="486"/>
      <c r="M429" s="487"/>
      <c r="N429" s="486"/>
      <c r="O429" s="487"/>
      <c r="P429" s="486"/>
      <c r="Q429" s="487"/>
      <c r="R429" s="486"/>
      <c r="S429" s="487"/>
      <c r="T429" s="486"/>
      <c r="U429" s="487"/>
      <c r="V429" s="486"/>
      <c r="W429" s="487"/>
      <c r="X429" s="486"/>
      <c r="Y429" s="487"/>
      <c r="Z429" s="486"/>
      <c r="AA429" s="487"/>
    </row>
    <row r="430" spans="2:27" x14ac:dyDescent="0.2">
      <c r="B430" s="406"/>
      <c r="C430" s="372"/>
      <c r="D430" s="372"/>
      <c r="E430" s="486"/>
      <c r="F430" s="487"/>
      <c r="G430" s="486"/>
      <c r="H430" s="487"/>
      <c r="I430" s="486"/>
      <c r="J430" s="487"/>
      <c r="K430" s="486"/>
      <c r="L430" s="487"/>
      <c r="M430" s="486"/>
      <c r="N430" s="487"/>
      <c r="O430" s="486"/>
      <c r="P430" s="487"/>
      <c r="Q430" s="486"/>
      <c r="R430" s="487"/>
      <c r="S430" s="486"/>
      <c r="T430" s="487"/>
      <c r="U430" s="486"/>
      <c r="V430" s="487"/>
      <c r="W430" s="486"/>
      <c r="X430" s="487"/>
      <c r="Y430" s="486"/>
      <c r="Z430" s="487"/>
      <c r="AA430" s="402"/>
    </row>
    <row r="431" spans="2:27" x14ac:dyDescent="0.2">
      <c r="B431" s="405"/>
      <c r="C431" s="372"/>
      <c r="D431" s="372"/>
      <c r="E431" s="402"/>
      <c r="F431" s="486"/>
      <c r="G431" s="487"/>
      <c r="H431" s="486"/>
      <c r="I431" s="487"/>
      <c r="J431" s="486"/>
      <c r="K431" s="487"/>
      <c r="L431" s="486"/>
      <c r="M431" s="487"/>
      <c r="N431" s="486"/>
      <c r="O431" s="487"/>
      <c r="P431" s="486"/>
      <c r="Q431" s="487"/>
      <c r="R431" s="486"/>
      <c r="S431" s="487"/>
      <c r="T431" s="486"/>
      <c r="U431" s="487"/>
      <c r="V431" s="486"/>
      <c r="W431" s="487"/>
      <c r="X431" s="486"/>
      <c r="Y431" s="487"/>
      <c r="Z431" s="486"/>
      <c r="AA431" s="487"/>
    </row>
    <row r="432" spans="2:27" x14ac:dyDescent="0.2">
      <c r="B432" s="406"/>
      <c r="C432" s="372"/>
      <c r="D432" s="372"/>
      <c r="E432" s="486"/>
      <c r="F432" s="487"/>
      <c r="G432" s="486"/>
      <c r="H432" s="487"/>
      <c r="I432" s="486"/>
      <c r="J432" s="487"/>
      <c r="K432" s="486"/>
      <c r="L432" s="487"/>
      <c r="M432" s="486"/>
      <c r="N432" s="487"/>
      <c r="O432" s="486"/>
      <c r="P432" s="487"/>
      <c r="Q432" s="486"/>
      <c r="R432" s="487"/>
      <c r="S432" s="486"/>
      <c r="T432" s="487"/>
      <c r="U432" s="486"/>
      <c r="V432" s="487"/>
      <c r="W432" s="486"/>
      <c r="X432" s="487"/>
      <c r="Y432" s="486"/>
      <c r="Z432" s="487"/>
      <c r="AA432" s="402"/>
    </row>
    <row r="433" spans="2:27" x14ac:dyDescent="0.2">
      <c r="B433" s="405"/>
      <c r="C433" s="372"/>
      <c r="D433" s="372"/>
      <c r="E433" s="402"/>
      <c r="F433" s="486"/>
      <c r="G433" s="487"/>
      <c r="H433" s="486"/>
      <c r="I433" s="487"/>
      <c r="J433" s="486"/>
      <c r="K433" s="487"/>
      <c r="L433" s="486"/>
      <c r="M433" s="487"/>
      <c r="N433" s="486"/>
      <c r="O433" s="487"/>
      <c r="P433" s="486"/>
      <c r="Q433" s="487"/>
      <c r="R433" s="486"/>
      <c r="S433" s="487"/>
      <c r="T433" s="486"/>
      <c r="U433" s="487"/>
      <c r="V433" s="486"/>
      <c r="W433" s="487"/>
      <c r="X433" s="486"/>
      <c r="Y433" s="487"/>
      <c r="Z433" s="486"/>
      <c r="AA433" s="487"/>
    </row>
    <row r="434" spans="2:27" x14ac:dyDescent="0.2">
      <c r="B434" s="406"/>
      <c r="C434" s="372"/>
      <c r="D434" s="372"/>
      <c r="E434" s="486"/>
      <c r="F434" s="487"/>
      <c r="G434" s="486"/>
      <c r="H434" s="487"/>
      <c r="I434" s="486"/>
      <c r="J434" s="487"/>
      <c r="K434" s="486"/>
      <c r="L434" s="487"/>
      <c r="M434" s="486"/>
      <c r="N434" s="487"/>
      <c r="O434" s="486"/>
      <c r="P434" s="487"/>
      <c r="Q434" s="486"/>
      <c r="R434" s="487"/>
      <c r="S434" s="486"/>
      <c r="T434" s="487"/>
      <c r="U434" s="486"/>
      <c r="V434" s="487"/>
      <c r="W434" s="486"/>
      <c r="X434" s="487"/>
      <c r="Y434" s="486"/>
      <c r="Z434" s="487"/>
      <c r="AA434" s="402"/>
    </row>
    <row r="435" spans="2:27" x14ac:dyDescent="0.2">
      <c r="B435" s="405"/>
      <c r="C435" s="372"/>
      <c r="D435" s="372"/>
      <c r="E435" s="402"/>
      <c r="F435" s="486"/>
      <c r="G435" s="487"/>
      <c r="H435" s="486"/>
      <c r="I435" s="487"/>
      <c r="J435" s="486"/>
      <c r="K435" s="487"/>
      <c r="L435" s="486"/>
      <c r="M435" s="487"/>
      <c r="N435" s="486"/>
      <c r="O435" s="487"/>
      <c r="P435" s="486"/>
      <c r="Q435" s="487"/>
      <c r="R435" s="486"/>
      <c r="S435" s="487"/>
      <c r="T435" s="486"/>
      <c r="U435" s="487"/>
      <c r="V435" s="486"/>
      <c r="W435" s="487"/>
      <c r="X435" s="486"/>
      <c r="Y435" s="487"/>
      <c r="Z435" s="486"/>
      <c r="AA435" s="487"/>
    </row>
    <row r="436" spans="2:27" x14ac:dyDescent="0.2">
      <c r="B436" s="406"/>
      <c r="C436" s="372"/>
      <c r="D436" s="372"/>
      <c r="E436" s="486"/>
      <c r="F436" s="487"/>
      <c r="G436" s="486"/>
      <c r="H436" s="487"/>
      <c r="I436" s="486"/>
      <c r="J436" s="487"/>
      <c r="K436" s="486"/>
      <c r="L436" s="487"/>
      <c r="M436" s="486"/>
      <c r="N436" s="487"/>
      <c r="O436" s="486"/>
      <c r="P436" s="487"/>
      <c r="Q436" s="486"/>
      <c r="R436" s="487"/>
      <c r="S436" s="486"/>
      <c r="T436" s="487"/>
      <c r="U436" s="486"/>
      <c r="V436" s="487"/>
      <c r="W436" s="486"/>
      <c r="X436" s="487"/>
      <c r="Y436" s="486"/>
      <c r="Z436" s="487"/>
      <c r="AA436" s="402"/>
    </row>
    <row r="437" spans="2:27" x14ac:dyDescent="0.2">
      <c r="B437" s="405"/>
      <c r="C437" s="372"/>
      <c r="D437" s="372"/>
      <c r="E437" s="402"/>
      <c r="F437" s="486"/>
      <c r="G437" s="487"/>
      <c r="H437" s="486"/>
      <c r="I437" s="487"/>
      <c r="J437" s="486"/>
      <c r="K437" s="487"/>
      <c r="L437" s="486"/>
      <c r="M437" s="487"/>
      <c r="N437" s="486"/>
      <c r="O437" s="487"/>
      <c r="P437" s="486"/>
      <c r="Q437" s="487"/>
      <c r="R437" s="486"/>
      <c r="S437" s="487"/>
      <c r="T437" s="486"/>
      <c r="U437" s="487"/>
      <c r="V437" s="486"/>
      <c r="W437" s="487"/>
      <c r="X437" s="486"/>
      <c r="Y437" s="487"/>
      <c r="Z437" s="486"/>
      <c r="AA437" s="487"/>
    </row>
    <row r="438" spans="2:27" x14ac:dyDescent="0.2">
      <c r="B438" s="406"/>
      <c r="C438" s="372"/>
      <c r="D438" s="372"/>
      <c r="E438" s="486"/>
      <c r="F438" s="487"/>
      <c r="G438" s="486"/>
      <c r="H438" s="487"/>
      <c r="I438" s="486"/>
      <c r="J438" s="487"/>
      <c r="K438" s="486"/>
      <c r="L438" s="487"/>
      <c r="M438" s="486"/>
      <c r="N438" s="487"/>
      <c r="O438" s="486"/>
      <c r="P438" s="487"/>
      <c r="Q438" s="486"/>
      <c r="R438" s="487"/>
      <c r="S438" s="486"/>
      <c r="T438" s="487"/>
      <c r="U438" s="486"/>
      <c r="V438" s="487"/>
      <c r="W438" s="486"/>
      <c r="X438" s="487"/>
      <c r="Y438" s="486"/>
      <c r="Z438" s="487"/>
      <c r="AA438" s="402"/>
    </row>
    <row r="439" spans="2:27" x14ac:dyDescent="0.2">
      <c r="B439" s="405"/>
      <c r="C439" s="372"/>
      <c r="D439" s="372"/>
      <c r="E439" s="402"/>
      <c r="F439" s="486"/>
      <c r="G439" s="487"/>
      <c r="H439" s="486"/>
      <c r="I439" s="487"/>
      <c r="J439" s="486"/>
      <c r="K439" s="487"/>
      <c r="L439" s="486"/>
      <c r="M439" s="487"/>
      <c r="N439" s="486"/>
      <c r="O439" s="487"/>
      <c r="P439" s="486"/>
      <c r="Q439" s="487"/>
      <c r="R439" s="486"/>
      <c r="S439" s="487"/>
      <c r="T439" s="486"/>
      <c r="U439" s="487"/>
      <c r="V439" s="486"/>
      <c r="W439" s="487"/>
      <c r="X439" s="486"/>
      <c r="Y439" s="487"/>
      <c r="Z439" s="486"/>
      <c r="AA439" s="487"/>
    </row>
    <row r="440" spans="2:27" x14ac:dyDescent="0.2">
      <c r="B440" s="406"/>
      <c r="C440" s="372"/>
      <c r="D440" s="372"/>
      <c r="E440" s="486"/>
      <c r="F440" s="487"/>
      <c r="G440" s="486"/>
      <c r="H440" s="487"/>
      <c r="I440" s="486"/>
      <c r="J440" s="487"/>
      <c r="K440" s="486"/>
      <c r="L440" s="487"/>
      <c r="M440" s="486"/>
      <c r="N440" s="487"/>
      <c r="O440" s="486"/>
      <c r="P440" s="487"/>
      <c r="Q440" s="486"/>
      <c r="R440" s="487"/>
      <c r="S440" s="486"/>
      <c r="T440" s="487"/>
      <c r="U440" s="486"/>
      <c r="V440" s="487"/>
      <c r="W440" s="486"/>
      <c r="X440" s="487"/>
      <c r="Y440" s="486"/>
      <c r="Z440" s="487"/>
      <c r="AA440" s="402"/>
    </row>
    <row r="441" spans="2:27" x14ac:dyDescent="0.2">
      <c r="B441" s="405"/>
      <c r="C441" s="372"/>
      <c r="D441" s="372"/>
      <c r="E441" s="402"/>
      <c r="F441" s="486"/>
      <c r="G441" s="487"/>
      <c r="H441" s="486"/>
      <c r="I441" s="487"/>
      <c r="J441" s="486"/>
      <c r="K441" s="487"/>
      <c r="L441" s="486"/>
      <c r="M441" s="487"/>
      <c r="N441" s="486"/>
      <c r="O441" s="487"/>
      <c r="P441" s="486"/>
      <c r="Q441" s="487"/>
      <c r="R441" s="486"/>
      <c r="S441" s="487"/>
      <c r="T441" s="486"/>
      <c r="U441" s="487"/>
      <c r="V441" s="486"/>
      <c r="W441" s="487"/>
      <c r="X441" s="486"/>
      <c r="Y441" s="487"/>
      <c r="Z441" s="486"/>
      <c r="AA441" s="487"/>
    </row>
    <row r="442" spans="2:27" x14ac:dyDescent="0.2">
      <c r="B442" s="406"/>
      <c r="C442" s="372"/>
      <c r="D442" s="372"/>
      <c r="E442" s="486"/>
      <c r="F442" s="487"/>
      <c r="G442" s="486"/>
      <c r="H442" s="487"/>
      <c r="I442" s="486"/>
      <c r="J442" s="487"/>
      <c r="K442" s="486"/>
      <c r="L442" s="487"/>
      <c r="M442" s="486"/>
      <c r="N442" s="487"/>
      <c r="O442" s="486"/>
      <c r="P442" s="487"/>
      <c r="Q442" s="486"/>
      <c r="R442" s="487"/>
      <c r="S442" s="486"/>
      <c r="T442" s="487"/>
      <c r="U442" s="486"/>
      <c r="V442" s="487"/>
      <c r="W442" s="486"/>
      <c r="X442" s="487"/>
      <c r="Y442" s="486"/>
      <c r="Z442" s="487"/>
      <c r="AA442" s="402"/>
    </row>
    <row r="443" spans="2:27" x14ac:dyDescent="0.2">
      <c r="B443" s="405"/>
      <c r="C443" s="372"/>
      <c r="D443" s="372"/>
      <c r="E443" s="402"/>
      <c r="F443" s="486"/>
      <c r="G443" s="487"/>
      <c r="H443" s="486"/>
      <c r="I443" s="487"/>
      <c r="J443" s="486"/>
      <c r="K443" s="487"/>
      <c r="L443" s="486"/>
      <c r="M443" s="487"/>
      <c r="N443" s="486"/>
      <c r="O443" s="487"/>
      <c r="P443" s="486"/>
      <c r="Q443" s="487"/>
      <c r="R443" s="486"/>
      <c r="S443" s="487"/>
      <c r="T443" s="486"/>
      <c r="U443" s="487"/>
      <c r="V443" s="486"/>
      <c r="W443" s="487"/>
      <c r="X443" s="486"/>
      <c r="Y443" s="487"/>
      <c r="Z443" s="486"/>
      <c r="AA443" s="487"/>
    </row>
    <row r="444" spans="2:27" x14ac:dyDescent="0.2">
      <c r="B444" s="406"/>
      <c r="C444" s="372"/>
      <c r="D444" s="372"/>
      <c r="E444" s="486"/>
      <c r="F444" s="487"/>
      <c r="G444" s="486"/>
      <c r="H444" s="487"/>
      <c r="I444" s="486"/>
      <c r="J444" s="487"/>
      <c r="K444" s="486"/>
      <c r="L444" s="487"/>
      <c r="M444" s="486"/>
      <c r="N444" s="487"/>
      <c r="O444" s="486"/>
      <c r="P444" s="487"/>
      <c r="Q444" s="486"/>
      <c r="R444" s="487"/>
      <c r="S444" s="486"/>
      <c r="T444" s="487"/>
      <c r="U444" s="486"/>
      <c r="V444" s="487"/>
      <c r="W444" s="486"/>
      <c r="X444" s="487"/>
      <c r="Y444" s="486"/>
      <c r="Z444" s="487"/>
      <c r="AA444" s="402"/>
    </row>
    <row r="445" spans="2:27" x14ac:dyDescent="0.2">
      <c r="B445" s="405"/>
      <c r="C445" s="372"/>
      <c r="D445" s="372"/>
      <c r="E445" s="402"/>
      <c r="F445" s="486"/>
      <c r="G445" s="487"/>
      <c r="H445" s="486"/>
      <c r="I445" s="487"/>
      <c r="J445" s="486"/>
      <c r="K445" s="487"/>
      <c r="L445" s="486"/>
      <c r="M445" s="487"/>
      <c r="N445" s="486"/>
      <c r="O445" s="487"/>
      <c r="P445" s="486"/>
      <c r="Q445" s="487"/>
      <c r="R445" s="486"/>
      <c r="S445" s="487"/>
      <c r="T445" s="486"/>
      <c r="U445" s="487"/>
      <c r="V445" s="486"/>
      <c r="W445" s="487"/>
      <c r="X445" s="486"/>
      <c r="Y445" s="487"/>
      <c r="Z445" s="486"/>
      <c r="AA445" s="487"/>
    </row>
    <row r="446" spans="2:27" x14ac:dyDescent="0.2">
      <c r="B446" s="406"/>
      <c r="C446" s="372"/>
      <c r="D446" s="372"/>
      <c r="E446" s="486"/>
      <c r="F446" s="487"/>
      <c r="G446" s="486"/>
      <c r="H446" s="487"/>
      <c r="I446" s="486"/>
      <c r="J446" s="487"/>
      <c r="K446" s="486"/>
      <c r="L446" s="487"/>
      <c r="M446" s="486"/>
      <c r="N446" s="487"/>
      <c r="O446" s="486"/>
      <c r="P446" s="487"/>
      <c r="Q446" s="486"/>
      <c r="R446" s="487"/>
      <c r="S446" s="486"/>
      <c r="T446" s="487"/>
      <c r="U446" s="486"/>
      <c r="V446" s="487"/>
      <c r="W446" s="486"/>
      <c r="X446" s="487"/>
      <c r="Y446" s="486"/>
      <c r="Z446" s="487"/>
      <c r="AA446" s="402"/>
    </row>
    <row r="447" spans="2:27" x14ac:dyDescent="0.2">
      <c r="B447" s="405"/>
      <c r="C447" s="372"/>
      <c r="D447" s="372"/>
      <c r="E447" s="402"/>
      <c r="F447" s="486"/>
      <c r="G447" s="487"/>
      <c r="H447" s="486"/>
      <c r="I447" s="487"/>
      <c r="J447" s="486"/>
      <c r="K447" s="487"/>
      <c r="L447" s="486"/>
      <c r="M447" s="487"/>
      <c r="N447" s="486"/>
      <c r="O447" s="487"/>
      <c r="P447" s="486"/>
      <c r="Q447" s="487"/>
      <c r="R447" s="486"/>
      <c r="S447" s="487"/>
      <c r="T447" s="486"/>
      <c r="U447" s="487"/>
      <c r="V447" s="486"/>
      <c r="W447" s="487"/>
      <c r="X447" s="486"/>
      <c r="Y447" s="487"/>
      <c r="Z447" s="486"/>
      <c r="AA447" s="487"/>
    </row>
    <row r="448" spans="2:27" x14ac:dyDescent="0.2">
      <c r="B448" s="406"/>
      <c r="C448" s="372"/>
      <c r="D448" s="372"/>
      <c r="E448" s="486"/>
      <c r="F448" s="487"/>
      <c r="G448" s="486"/>
      <c r="H448" s="487"/>
      <c r="I448" s="486"/>
      <c r="J448" s="487"/>
      <c r="K448" s="486"/>
      <c r="L448" s="487"/>
      <c r="M448" s="486"/>
      <c r="N448" s="487"/>
      <c r="O448" s="486"/>
      <c r="P448" s="487"/>
      <c r="Q448" s="486"/>
      <c r="R448" s="487"/>
      <c r="S448" s="486"/>
      <c r="T448" s="487"/>
      <c r="U448" s="486"/>
      <c r="V448" s="487"/>
      <c r="W448" s="486"/>
      <c r="X448" s="487"/>
      <c r="Y448" s="486"/>
      <c r="Z448" s="487"/>
      <c r="AA448" s="402"/>
    </row>
    <row r="449" spans="2:27" x14ac:dyDescent="0.2">
      <c r="B449" s="405"/>
      <c r="C449" s="372"/>
      <c r="D449" s="372"/>
      <c r="E449" s="402"/>
      <c r="F449" s="486"/>
      <c r="G449" s="487"/>
      <c r="H449" s="486"/>
      <c r="I449" s="487"/>
      <c r="J449" s="486"/>
      <c r="K449" s="487"/>
      <c r="L449" s="486"/>
      <c r="M449" s="487"/>
      <c r="N449" s="486"/>
      <c r="O449" s="487"/>
      <c r="P449" s="486"/>
      <c r="Q449" s="487"/>
      <c r="R449" s="486"/>
      <c r="S449" s="487"/>
      <c r="T449" s="486"/>
      <c r="U449" s="487"/>
      <c r="V449" s="486"/>
      <c r="W449" s="487"/>
      <c r="X449" s="486"/>
      <c r="Y449" s="487"/>
      <c r="Z449" s="486"/>
      <c r="AA449" s="487"/>
    </row>
    <row r="450" spans="2:27" x14ac:dyDescent="0.2">
      <c r="B450" s="406"/>
      <c r="C450" s="372"/>
      <c r="D450" s="372"/>
      <c r="E450" s="486"/>
      <c r="F450" s="487"/>
      <c r="G450" s="486"/>
      <c r="H450" s="487"/>
      <c r="I450" s="486"/>
      <c r="J450" s="487"/>
      <c r="K450" s="486"/>
      <c r="L450" s="487"/>
      <c r="M450" s="486"/>
      <c r="N450" s="487"/>
      <c r="O450" s="486"/>
      <c r="P450" s="487"/>
      <c r="Q450" s="486"/>
      <c r="R450" s="487"/>
      <c r="S450" s="486"/>
      <c r="T450" s="487"/>
      <c r="U450" s="486"/>
      <c r="V450" s="487"/>
      <c r="W450" s="486"/>
      <c r="X450" s="487"/>
      <c r="Y450" s="486"/>
      <c r="Z450" s="487"/>
      <c r="AA450" s="402"/>
    </row>
    <row r="451" spans="2:27" x14ac:dyDescent="0.2">
      <c r="B451" s="405"/>
      <c r="C451" s="372"/>
      <c r="D451" s="372"/>
      <c r="E451" s="402"/>
      <c r="F451" s="486"/>
      <c r="G451" s="487"/>
      <c r="H451" s="486"/>
      <c r="I451" s="487"/>
      <c r="J451" s="486"/>
      <c r="K451" s="487"/>
      <c r="L451" s="486"/>
      <c r="M451" s="487"/>
      <c r="N451" s="486"/>
      <c r="O451" s="487"/>
      <c r="P451" s="486"/>
      <c r="Q451" s="487"/>
      <c r="R451" s="486"/>
      <c r="S451" s="487"/>
      <c r="T451" s="486"/>
      <c r="U451" s="487"/>
      <c r="V451" s="486"/>
      <c r="W451" s="487"/>
      <c r="X451" s="486"/>
      <c r="Y451" s="487"/>
      <c r="Z451" s="486"/>
      <c r="AA451" s="487"/>
    </row>
    <row r="452" spans="2:27" x14ac:dyDescent="0.2">
      <c r="B452" s="406"/>
      <c r="C452" s="372"/>
      <c r="D452" s="372"/>
      <c r="E452" s="486"/>
      <c r="F452" s="487"/>
      <c r="G452" s="486"/>
      <c r="H452" s="487"/>
      <c r="I452" s="486"/>
      <c r="J452" s="487"/>
      <c r="K452" s="486"/>
      <c r="L452" s="487"/>
      <c r="M452" s="486"/>
      <c r="N452" s="487"/>
      <c r="O452" s="486"/>
      <c r="P452" s="487"/>
      <c r="Q452" s="486"/>
      <c r="R452" s="487"/>
      <c r="S452" s="486"/>
      <c r="T452" s="487"/>
      <c r="U452" s="486"/>
      <c r="V452" s="487"/>
      <c r="W452" s="486"/>
      <c r="X452" s="487"/>
      <c r="Y452" s="486"/>
      <c r="Z452" s="487"/>
      <c r="AA452" s="402"/>
    </row>
    <row r="453" spans="2:27" x14ac:dyDescent="0.2">
      <c r="B453" s="405"/>
      <c r="C453" s="372"/>
      <c r="D453" s="372"/>
      <c r="E453" s="402"/>
      <c r="F453" s="486"/>
      <c r="G453" s="487"/>
      <c r="H453" s="486"/>
      <c r="I453" s="487"/>
      <c r="J453" s="486"/>
      <c r="K453" s="487"/>
      <c r="L453" s="486"/>
      <c r="M453" s="487"/>
      <c r="N453" s="486"/>
      <c r="O453" s="487"/>
      <c r="P453" s="486"/>
      <c r="Q453" s="487"/>
      <c r="R453" s="486"/>
      <c r="S453" s="487"/>
      <c r="T453" s="486"/>
      <c r="U453" s="487"/>
      <c r="V453" s="486"/>
      <c r="W453" s="487"/>
      <c r="X453" s="486"/>
      <c r="Y453" s="487"/>
      <c r="Z453" s="486"/>
      <c r="AA453" s="487"/>
    </row>
    <row r="454" spans="2:27" x14ac:dyDescent="0.2">
      <c r="B454" s="406"/>
      <c r="C454" s="372"/>
      <c r="D454" s="372"/>
      <c r="E454" s="486"/>
      <c r="F454" s="487"/>
      <c r="G454" s="486"/>
      <c r="H454" s="487"/>
      <c r="I454" s="486"/>
      <c r="J454" s="487"/>
      <c r="K454" s="486"/>
      <c r="L454" s="487"/>
      <c r="M454" s="486"/>
      <c r="N454" s="487"/>
      <c r="O454" s="486"/>
      <c r="P454" s="487"/>
      <c r="Q454" s="486"/>
      <c r="R454" s="487"/>
      <c r="S454" s="486"/>
      <c r="T454" s="487"/>
      <c r="U454" s="486"/>
      <c r="V454" s="487"/>
      <c r="W454" s="486"/>
      <c r="X454" s="487"/>
      <c r="Y454" s="486"/>
      <c r="Z454" s="487"/>
      <c r="AA454" s="402"/>
    </row>
    <row r="455" spans="2:27" x14ac:dyDescent="0.2">
      <c r="B455" s="405"/>
      <c r="C455" s="372"/>
      <c r="D455" s="372"/>
      <c r="E455" s="402"/>
      <c r="F455" s="486"/>
      <c r="G455" s="487"/>
      <c r="H455" s="486"/>
      <c r="I455" s="487"/>
      <c r="J455" s="486"/>
      <c r="K455" s="487"/>
      <c r="L455" s="486"/>
      <c r="M455" s="487"/>
      <c r="N455" s="486"/>
      <c r="O455" s="487"/>
      <c r="P455" s="486"/>
      <c r="Q455" s="487"/>
      <c r="R455" s="486"/>
      <c r="S455" s="487"/>
      <c r="T455" s="486"/>
      <c r="U455" s="487"/>
      <c r="V455" s="486"/>
      <c r="W455" s="487"/>
      <c r="X455" s="486"/>
      <c r="Y455" s="487"/>
      <c r="Z455" s="486"/>
      <c r="AA455" s="487"/>
    </row>
    <row r="456" spans="2:27" x14ac:dyDescent="0.2">
      <c r="B456" s="406"/>
      <c r="C456" s="372"/>
      <c r="D456" s="372"/>
      <c r="E456" s="486"/>
      <c r="F456" s="487"/>
      <c r="G456" s="486"/>
      <c r="H456" s="487"/>
      <c r="I456" s="486"/>
      <c r="J456" s="487"/>
      <c r="K456" s="486"/>
      <c r="L456" s="487"/>
      <c r="M456" s="486"/>
      <c r="N456" s="487"/>
      <c r="O456" s="486"/>
      <c r="P456" s="487"/>
      <c r="Q456" s="486"/>
      <c r="R456" s="487"/>
      <c r="S456" s="486"/>
      <c r="T456" s="487"/>
      <c r="U456" s="486"/>
      <c r="V456" s="487"/>
      <c r="W456" s="486"/>
      <c r="X456" s="487"/>
      <c r="Y456" s="486"/>
      <c r="Z456" s="487"/>
      <c r="AA456" s="402"/>
    </row>
    <row r="457" spans="2:27" x14ac:dyDescent="0.2">
      <c r="B457" s="405"/>
      <c r="C457" s="372"/>
      <c r="D457" s="372"/>
      <c r="E457" s="402"/>
      <c r="F457" s="486"/>
      <c r="G457" s="487"/>
      <c r="H457" s="486"/>
      <c r="I457" s="487"/>
      <c r="J457" s="486"/>
      <c r="K457" s="487"/>
      <c r="L457" s="486"/>
      <c r="M457" s="487"/>
      <c r="N457" s="486"/>
      <c r="O457" s="487"/>
      <c r="P457" s="486"/>
      <c r="Q457" s="487"/>
      <c r="R457" s="486"/>
      <c r="S457" s="487"/>
      <c r="T457" s="486"/>
      <c r="U457" s="487"/>
      <c r="V457" s="486"/>
      <c r="W457" s="487"/>
      <c r="X457" s="486"/>
      <c r="Y457" s="487"/>
      <c r="Z457" s="486"/>
      <c r="AA457" s="487"/>
    </row>
    <row r="458" spans="2:27" x14ac:dyDescent="0.2">
      <c r="B458" s="406"/>
      <c r="C458" s="372"/>
      <c r="D458" s="372"/>
      <c r="E458" s="486"/>
      <c r="F458" s="487"/>
      <c r="G458" s="486"/>
      <c r="H458" s="487"/>
      <c r="I458" s="486"/>
      <c r="J458" s="487"/>
      <c r="K458" s="486"/>
      <c r="L458" s="487"/>
      <c r="M458" s="486"/>
      <c r="N458" s="487"/>
      <c r="O458" s="486"/>
      <c r="P458" s="487"/>
      <c r="Q458" s="486"/>
      <c r="R458" s="487"/>
      <c r="S458" s="486"/>
      <c r="T458" s="487"/>
      <c r="U458" s="486"/>
      <c r="V458" s="487"/>
      <c r="W458" s="486"/>
      <c r="X458" s="487"/>
      <c r="Y458" s="486"/>
      <c r="Z458" s="487"/>
      <c r="AA458" s="402"/>
    </row>
    <row r="459" spans="2:27" x14ac:dyDescent="0.2">
      <c r="B459" s="405"/>
      <c r="C459" s="372"/>
      <c r="D459" s="372"/>
      <c r="E459" s="402"/>
      <c r="F459" s="486"/>
      <c r="G459" s="487"/>
      <c r="H459" s="486"/>
      <c r="I459" s="487"/>
      <c r="J459" s="486"/>
      <c r="K459" s="487"/>
      <c r="L459" s="486"/>
      <c r="M459" s="487"/>
      <c r="N459" s="486"/>
      <c r="O459" s="487"/>
      <c r="P459" s="486"/>
      <c r="Q459" s="487"/>
      <c r="R459" s="486"/>
      <c r="S459" s="487"/>
      <c r="T459" s="486"/>
      <c r="U459" s="487"/>
      <c r="V459" s="486"/>
      <c r="W459" s="487"/>
      <c r="X459" s="486"/>
      <c r="Y459" s="487"/>
      <c r="Z459" s="486"/>
      <c r="AA459" s="487"/>
    </row>
    <row r="460" spans="2:27" x14ac:dyDescent="0.2">
      <c r="B460" s="406"/>
      <c r="C460" s="372"/>
      <c r="D460" s="372"/>
      <c r="E460" s="486"/>
      <c r="F460" s="487"/>
      <c r="G460" s="486"/>
      <c r="H460" s="487"/>
      <c r="I460" s="486"/>
      <c r="J460" s="487"/>
      <c r="K460" s="486"/>
      <c r="L460" s="487"/>
      <c r="M460" s="486"/>
      <c r="N460" s="487"/>
      <c r="O460" s="486"/>
      <c r="P460" s="487"/>
      <c r="Q460" s="486"/>
      <c r="R460" s="487"/>
      <c r="S460" s="486"/>
      <c r="T460" s="487"/>
      <c r="U460" s="486"/>
      <c r="V460" s="487"/>
      <c r="W460" s="486"/>
      <c r="X460" s="487"/>
      <c r="Y460" s="486"/>
      <c r="Z460" s="487"/>
      <c r="AA460" s="402"/>
    </row>
    <row r="461" spans="2:27" x14ac:dyDescent="0.2">
      <c r="B461" s="405"/>
      <c r="C461" s="372"/>
      <c r="D461" s="372"/>
      <c r="E461" s="402"/>
      <c r="F461" s="486"/>
      <c r="G461" s="487"/>
      <c r="H461" s="486"/>
      <c r="I461" s="487"/>
      <c r="J461" s="486"/>
      <c r="K461" s="487"/>
      <c r="L461" s="486"/>
      <c r="M461" s="487"/>
      <c r="N461" s="486"/>
      <c r="O461" s="487"/>
      <c r="P461" s="486"/>
      <c r="Q461" s="487"/>
      <c r="R461" s="486"/>
      <c r="S461" s="487"/>
      <c r="T461" s="486"/>
      <c r="U461" s="487"/>
      <c r="V461" s="486"/>
      <c r="W461" s="487"/>
      <c r="X461" s="486"/>
      <c r="Y461" s="487"/>
      <c r="Z461" s="486"/>
      <c r="AA461" s="487"/>
    </row>
    <row r="462" spans="2:27" x14ac:dyDescent="0.2">
      <c r="B462" s="406"/>
      <c r="C462" s="372"/>
      <c r="D462" s="372"/>
      <c r="E462" s="486"/>
      <c r="F462" s="487"/>
      <c r="G462" s="486"/>
      <c r="H462" s="487"/>
      <c r="I462" s="486"/>
      <c r="J462" s="487"/>
      <c r="K462" s="486"/>
      <c r="L462" s="487"/>
      <c r="M462" s="486"/>
      <c r="N462" s="487"/>
      <c r="O462" s="486"/>
      <c r="P462" s="487"/>
      <c r="Q462" s="486"/>
      <c r="R462" s="487"/>
      <c r="S462" s="486"/>
      <c r="T462" s="487"/>
      <c r="U462" s="486"/>
      <c r="V462" s="487"/>
      <c r="W462" s="486"/>
      <c r="X462" s="487"/>
      <c r="Y462" s="486"/>
      <c r="Z462" s="487"/>
      <c r="AA462" s="402"/>
    </row>
    <row r="463" spans="2:27" x14ac:dyDescent="0.2">
      <c r="B463" s="405"/>
      <c r="C463" s="372"/>
      <c r="D463" s="372"/>
      <c r="E463" s="402"/>
      <c r="F463" s="486"/>
      <c r="G463" s="487"/>
      <c r="H463" s="486"/>
      <c r="I463" s="487"/>
      <c r="J463" s="486"/>
      <c r="K463" s="487"/>
      <c r="L463" s="486"/>
      <c r="M463" s="487"/>
      <c r="N463" s="486"/>
      <c r="O463" s="487"/>
      <c r="P463" s="486"/>
      <c r="Q463" s="487"/>
      <c r="R463" s="486"/>
      <c r="S463" s="487"/>
      <c r="T463" s="486"/>
      <c r="U463" s="487"/>
      <c r="V463" s="486"/>
      <c r="W463" s="487"/>
      <c r="X463" s="486"/>
      <c r="Y463" s="487"/>
      <c r="Z463" s="486"/>
      <c r="AA463" s="487"/>
    </row>
    <row r="464" spans="2:27" x14ac:dyDescent="0.2">
      <c r="B464" s="406"/>
      <c r="C464" s="372"/>
      <c r="D464" s="372"/>
      <c r="E464" s="486"/>
      <c r="F464" s="487"/>
      <c r="G464" s="486"/>
      <c r="H464" s="487"/>
      <c r="I464" s="486"/>
      <c r="J464" s="487"/>
      <c r="K464" s="486"/>
      <c r="L464" s="487"/>
      <c r="M464" s="486"/>
      <c r="N464" s="487"/>
      <c r="O464" s="486"/>
      <c r="P464" s="487"/>
      <c r="Q464" s="486"/>
      <c r="R464" s="487"/>
      <c r="S464" s="486"/>
      <c r="T464" s="487"/>
      <c r="U464" s="486"/>
      <c r="V464" s="487"/>
      <c r="W464" s="486"/>
      <c r="X464" s="487"/>
      <c r="Y464" s="486"/>
      <c r="Z464" s="487"/>
      <c r="AA464" s="402"/>
    </row>
    <row r="465" spans="2:27" x14ac:dyDescent="0.2">
      <c r="B465" s="405"/>
      <c r="C465" s="372"/>
      <c r="D465" s="372"/>
      <c r="E465" s="402"/>
      <c r="F465" s="486"/>
      <c r="G465" s="487"/>
      <c r="H465" s="486"/>
      <c r="I465" s="487"/>
      <c r="J465" s="486"/>
      <c r="K465" s="487"/>
      <c r="L465" s="486"/>
      <c r="M465" s="487"/>
      <c r="N465" s="486"/>
      <c r="O465" s="487"/>
      <c r="P465" s="486"/>
      <c r="Q465" s="487"/>
      <c r="R465" s="486"/>
      <c r="S465" s="487"/>
      <c r="T465" s="486"/>
      <c r="U465" s="487"/>
      <c r="V465" s="486"/>
      <c r="W465" s="487"/>
      <c r="X465" s="486"/>
      <c r="Y465" s="487"/>
      <c r="Z465" s="486"/>
      <c r="AA465" s="487"/>
    </row>
    <row r="466" spans="2:27" x14ac:dyDescent="0.2">
      <c r="B466" s="406"/>
      <c r="C466" s="372"/>
      <c r="D466" s="372"/>
      <c r="E466" s="486"/>
      <c r="F466" s="487"/>
      <c r="G466" s="486"/>
      <c r="H466" s="487"/>
      <c r="I466" s="486"/>
      <c r="J466" s="487"/>
      <c r="K466" s="486"/>
      <c r="L466" s="487"/>
      <c r="M466" s="486"/>
      <c r="N466" s="487"/>
      <c r="O466" s="486"/>
      <c r="P466" s="487"/>
      <c r="Q466" s="486"/>
      <c r="R466" s="487"/>
      <c r="S466" s="486"/>
      <c r="T466" s="487"/>
      <c r="U466" s="486"/>
      <c r="V466" s="487"/>
      <c r="W466" s="486"/>
      <c r="X466" s="487"/>
      <c r="Y466" s="486"/>
      <c r="Z466" s="487"/>
      <c r="AA466" s="402"/>
    </row>
    <row r="467" spans="2:27" x14ac:dyDescent="0.2">
      <c r="B467" s="405"/>
      <c r="C467" s="372"/>
      <c r="D467" s="372"/>
      <c r="E467" s="402"/>
      <c r="F467" s="486"/>
      <c r="G467" s="487"/>
      <c r="H467" s="486"/>
      <c r="I467" s="487"/>
      <c r="J467" s="486"/>
      <c r="K467" s="487"/>
      <c r="L467" s="486"/>
      <c r="M467" s="487"/>
      <c r="N467" s="486"/>
      <c r="O467" s="487"/>
      <c r="P467" s="486"/>
      <c r="Q467" s="487"/>
      <c r="R467" s="486"/>
      <c r="S467" s="487"/>
      <c r="T467" s="486"/>
      <c r="U467" s="487"/>
      <c r="V467" s="486"/>
      <c r="W467" s="487"/>
      <c r="X467" s="486"/>
      <c r="Y467" s="487"/>
      <c r="Z467" s="486"/>
      <c r="AA467" s="487"/>
    </row>
    <row r="468" spans="2:27" x14ac:dyDescent="0.2">
      <c r="B468" s="406"/>
      <c r="C468" s="372"/>
      <c r="D468" s="372"/>
      <c r="E468" s="486"/>
      <c r="F468" s="487"/>
      <c r="G468" s="486"/>
      <c r="H468" s="487"/>
      <c r="I468" s="486"/>
      <c r="J468" s="487"/>
      <c r="K468" s="486"/>
      <c r="L468" s="487"/>
      <c r="M468" s="486"/>
      <c r="N468" s="487"/>
      <c r="O468" s="486"/>
      <c r="P468" s="487"/>
      <c r="Q468" s="486"/>
      <c r="R468" s="487"/>
      <c r="S468" s="486"/>
      <c r="T468" s="487"/>
      <c r="U468" s="486"/>
      <c r="V468" s="487"/>
      <c r="W468" s="486"/>
      <c r="X468" s="487"/>
      <c r="Y468" s="486"/>
      <c r="Z468" s="487"/>
      <c r="AA468" s="402"/>
    </row>
    <row r="469" spans="2:27" x14ac:dyDescent="0.2">
      <c r="B469" s="405"/>
      <c r="C469" s="372"/>
      <c r="D469" s="372"/>
      <c r="E469" s="402"/>
      <c r="F469" s="486"/>
      <c r="G469" s="487"/>
      <c r="H469" s="486"/>
      <c r="I469" s="487"/>
      <c r="J469" s="486"/>
      <c r="K469" s="487"/>
      <c r="L469" s="486"/>
      <c r="M469" s="487"/>
      <c r="N469" s="486"/>
      <c r="O469" s="487"/>
      <c r="P469" s="486"/>
      <c r="Q469" s="487"/>
      <c r="R469" s="486"/>
      <c r="S469" s="487"/>
      <c r="T469" s="486"/>
      <c r="U469" s="487"/>
      <c r="V469" s="486"/>
      <c r="W469" s="487"/>
      <c r="X469" s="486"/>
      <c r="Y469" s="487"/>
      <c r="Z469" s="486"/>
      <c r="AA469" s="487"/>
    </row>
    <row r="470" spans="2:27" x14ac:dyDescent="0.2">
      <c r="B470" s="406"/>
      <c r="C470" s="372"/>
      <c r="D470" s="372"/>
      <c r="E470" s="486"/>
      <c r="F470" s="487"/>
      <c r="G470" s="486"/>
      <c r="H470" s="487"/>
      <c r="I470" s="486"/>
      <c r="J470" s="487"/>
      <c r="K470" s="486"/>
      <c r="L470" s="487"/>
      <c r="M470" s="486"/>
      <c r="N470" s="487"/>
      <c r="O470" s="486"/>
      <c r="P470" s="487"/>
      <c r="Q470" s="486"/>
      <c r="R470" s="487"/>
      <c r="S470" s="486"/>
      <c r="T470" s="487"/>
      <c r="U470" s="486"/>
      <c r="V470" s="487"/>
      <c r="W470" s="486"/>
      <c r="X470" s="487"/>
      <c r="Y470" s="486"/>
      <c r="Z470" s="487"/>
      <c r="AA470" s="402"/>
    </row>
    <row r="471" spans="2:27" x14ac:dyDescent="0.2">
      <c r="B471" s="405"/>
      <c r="C471" s="372"/>
      <c r="D471" s="372"/>
      <c r="E471" s="402"/>
      <c r="F471" s="486"/>
      <c r="G471" s="487"/>
      <c r="H471" s="486"/>
      <c r="I471" s="487"/>
      <c r="J471" s="486"/>
      <c r="K471" s="487"/>
      <c r="L471" s="486"/>
      <c r="M471" s="487"/>
      <c r="N471" s="486"/>
      <c r="O471" s="487"/>
      <c r="P471" s="486"/>
      <c r="Q471" s="487"/>
      <c r="R471" s="486"/>
      <c r="S471" s="487"/>
      <c r="T471" s="486"/>
      <c r="U471" s="487"/>
      <c r="V471" s="486"/>
      <c r="W471" s="487"/>
      <c r="X471" s="486"/>
      <c r="Y471" s="487"/>
      <c r="Z471" s="486"/>
      <c r="AA471" s="487"/>
    </row>
    <row r="472" spans="2:27" x14ac:dyDescent="0.2">
      <c r="B472" s="406"/>
      <c r="C472" s="372"/>
      <c r="D472" s="372"/>
      <c r="E472" s="486"/>
      <c r="F472" s="487"/>
      <c r="G472" s="486"/>
      <c r="H472" s="487"/>
      <c r="I472" s="486"/>
      <c r="J472" s="487"/>
      <c r="K472" s="486"/>
      <c r="L472" s="487"/>
      <c r="M472" s="486"/>
      <c r="N472" s="487"/>
      <c r="O472" s="486"/>
      <c r="P472" s="487"/>
      <c r="Q472" s="486"/>
      <c r="R472" s="487"/>
      <c r="S472" s="486"/>
      <c r="T472" s="487"/>
      <c r="U472" s="486"/>
      <c r="V472" s="487"/>
      <c r="W472" s="486"/>
      <c r="X472" s="487"/>
      <c r="Y472" s="486"/>
      <c r="Z472" s="487"/>
      <c r="AA472" s="402"/>
    </row>
    <row r="473" spans="2:27" x14ac:dyDescent="0.2">
      <c r="B473" s="405"/>
      <c r="C473" s="372"/>
      <c r="D473" s="372"/>
      <c r="E473" s="402"/>
      <c r="F473" s="486"/>
      <c r="G473" s="487"/>
      <c r="H473" s="486"/>
      <c r="I473" s="487"/>
      <c r="J473" s="486"/>
      <c r="K473" s="487"/>
      <c r="L473" s="486"/>
      <c r="M473" s="487"/>
      <c r="N473" s="486"/>
      <c r="O473" s="487"/>
      <c r="P473" s="486"/>
      <c r="Q473" s="487"/>
      <c r="R473" s="486"/>
      <c r="S473" s="487"/>
      <c r="T473" s="486"/>
      <c r="U473" s="487"/>
      <c r="V473" s="486"/>
      <c r="W473" s="487"/>
      <c r="X473" s="486"/>
      <c r="Y473" s="487"/>
      <c r="Z473" s="486"/>
      <c r="AA473" s="487"/>
    </row>
    <row r="474" spans="2:27" x14ac:dyDescent="0.2">
      <c r="B474" s="406"/>
      <c r="C474" s="372"/>
      <c r="D474" s="372"/>
      <c r="E474" s="486"/>
      <c r="F474" s="487"/>
      <c r="G474" s="486"/>
      <c r="H474" s="487"/>
      <c r="I474" s="486"/>
      <c r="J474" s="487"/>
      <c r="K474" s="486"/>
      <c r="L474" s="487"/>
      <c r="M474" s="486"/>
      <c r="N474" s="487"/>
      <c r="O474" s="486"/>
      <c r="P474" s="487"/>
      <c r="Q474" s="486"/>
      <c r="R474" s="487"/>
      <c r="S474" s="486"/>
      <c r="T474" s="487"/>
      <c r="U474" s="486"/>
      <c r="V474" s="487"/>
      <c r="W474" s="486"/>
      <c r="X474" s="487"/>
      <c r="Y474" s="486"/>
      <c r="Z474" s="487"/>
      <c r="AA474" s="402"/>
    </row>
    <row r="475" spans="2:27" x14ac:dyDescent="0.2">
      <c r="B475" s="405"/>
      <c r="C475" s="372"/>
      <c r="D475" s="372"/>
      <c r="E475" s="402"/>
      <c r="F475" s="486"/>
      <c r="G475" s="487"/>
      <c r="H475" s="486"/>
      <c r="I475" s="487"/>
      <c r="J475" s="486"/>
      <c r="K475" s="487"/>
      <c r="L475" s="486"/>
      <c r="M475" s="487"/>
      <c r="N475" s="486"/>
      <c r="O475" s="487"/>
      <c r="P475" s="486"/>
      <c r="Q475" s="487"/>
      <c r="R475" s="486"/>
      <c r="S475" s="487"/>
      <c r="T475" s="486"/>
      <c r="U475" s="487"/>
      <c r="V475" s="486"/>
      <c r="W475" s="487"/>
      <c r="X475" s="486"/>
      <c r="Y475" s="487"/>
      <c r="Z475" s="486"/>
      <c r="AA475" s="487"/>
    </row>
    <row r="476" spans="2:27" x14ac:dyDescent="0.2">
      <c r="B476" s="406"/>
      <c r="C476" s="372"/>
      <c r="D476" s="372"/>
      <c r="E476" s="486"/>
      <c r="F476" s="487"/>
      <c r="G476" s="486"/>
      <c r="H476" s="487"/>
      <c r="I476" s="486"/>
      <c r="J476" s="487"/>
      <c r="K476" s="486"/>
      <c r="L476" s="487"/>
      <c r="M476" s="486"/>
      <c r="N476" s="487"/>
      <c r="O476" s="486"/>
      <c r="P476" s="487"/>
      <c r="Q476" s="486"/>
      <c r="R476" s="487"/>
      <c r="S476" s="486"/>
      <c r="T476" s="487"/>
      <c r="U476" s="486"/>
      <c r="V476" s="487"/>
      <c r="W476" s="486"/>
      <c r="X476" s="487"/>
      <c r="Y476" s="486"/>
      <c r="Z476" s="487"/>
      <c r="AA476" s="402"/>
    </row>
    <row r="477" spans="2:27" x14ac:dyDescent="0.2">
      <c r="B477" s="405"/>
      <c r="C477" s="372"/>
      <c r="D477" s="372"/>
      <c r="E477" s="402"/>
      <c r="F477" s="486"/>
      <c r="G477" s="487"/>
      <c r="H477" s="486"/>
      <c r="I477" s="487"/>
      <c r="J477" s="486"/>
      <c r="K477" s="487"/>
      <c r="L477" s="486"/>
      <c r="M477" s="487"/>
      <c r="N477" s="486"/>
      <c r="O477" s="487"/>
      <c r="P477" s="486"/>
      <c r="Q477" s="487"/>
      <c r="R477" s="486"/>
      <c r="S477" s="487"/>
      <c r="T477" s="486"/>
      <c r="U477" s="487"/>
      <c r="V477" s="486"/>
      <c r="W477" s="487"/>
      <c r="X477" s="486"/>
      <c r="Y477" s="487"/>
      <c r="Z477" s="486"/>
      <c r="AA477" s="487"/>
    </row>
    <row r="478" spans="2:27" x14ac:dyDescent="0.2">
      <c r="B478" s="406"/>
      <c r="C478" s="372"/>
      <c r="D478" s="372"/>
      <c r="E478" s="486"/>
      <c r="F478" s="487"/>
      <c r="G478" s="486"/>
      <c r="H478" s="487"/>
      <c r="I478" s="486"/>
      <c r="J478" s="487"/>
      <c r="K478" s="486"/>
      <c r="L478" s="487"/>
      <c r="M478" s="486"/>
      <c r="N478" s="487"/>
      <c r="O478" s="486"/>
      <c r="P478" s="487"/>
      <c r="Q478" s="486"/>
      <c r="R478" s="487"/>
      <c r="S478" s="486"/>
      <c r="T478" s="487"/>
      <c r="U478" s="486"/>
      <c r="V478" s="487"/>
      <c r="W478" s="486"/>
      <c r="X478" s="487"/>
      <c r="Y478" s="486"/>
      <c r="Z478" s="487"/>
      <c r="AA478" s="402"/>
    </row>
    <row r="479" spans="2:27" x14ac:dyDescent="0.2">
      <c r="B479" s="405"/>
      <c r="C479" s="372"/>
      <c r="D479" s="372"/>
      <c r="E479" s="402"/>
      <c r="F479" s="486"/>
      <c r="G479" s="487"/>
      <c r="H479" s="486"/>
      <c r="I479" s="487"/>
      <c r="J479" s="486"/>
      <c r="K479" s="487"/>
      <c r="L479" s="486"/>
      <c r="M479" s="487"/>
      <c r="N479" s="486"/>
      <c r="O479" s="487"/>
      <c r="P479" s="486"/>
      <c r="Q479" s="487"/>
      <c r="R479" s="486"/>
      <c r="S479" s="487"/>
      <c r="T479" s="486"/>
      <c r="U479" s="487"/>
      <c r="V479" s="486"/>
      <c r="W479" s="487"/>
      <c r="X479" s="486"/>
      <c r="Y479" s="487"/>
      <c r="Z479" s="486"/>
      <c r="AA479" s="487"/>
    </row>
    <row r="480" spans="2:27" x14ac:dyDescent="0.2">
      <c r="B480" s="406"/>
      <c r="C480" s="372"/>
      <c r="D480" s="372"/>
      <c r="E480" s="486"/>
      <c r="F480" s="487"/>
      <c r="G480" s="486"/>
      <c r="H480" s="487"/>
      <c r="I480" s="486"/>
      <c r="J480" s="487"/>
      <c r="K480" s="486"/>
      <c r="L480" s="487"/>
      <c r="M480" s="486"/>
      <c r="N480" s="487"/>
      <c r="O480" s="486"/>
      <c r="P480" s="487"/>
      <c r="Q480" s="486"/>
      <c r="R480" s="487"/>
      <c r="S480" s="486"/>
      <c r="T480" s="487"/>
      <c r="U480" s="486"/>
      <c r="V480" s="487"/>
      <c r="W480" s="486"/>
      <c r="X480" s="487"/>
      <c r="Y480" s="486"/>
      <c r="Z480" s="487"/>
      <c r="AA480" s="402"/>
    </row>
    <row r="481" spans="2:27" x14ac:dyDescent="0.2">
      <c r="B481" s="405"/>
      <c r="C481" s="372"/>
      <c r="D481" s="372"/>
      <c r="E481" s="402"/>
      <c r="F481" s="486"/>
      <c r="G481" s="487"/>
      <c r="H481" s="486"/>
      <c r="I481" s="487"/>
      <c r="J481" s="486"/>
      <c r="K481" s="487"/>
      <c r="L481" s="486"/>
      <c r="M481" s="487"/>
      <c r="N481" s="486"/>
      <c r="O481" s="487"/>
      <c r="P481" s="486"/>
      <c r="Q481" s="487"/>
      <c r="R481" s="486"/>
      <c r="S481" s="487"/>
      <c r="T481" s="486"/>
      <c r="U481" s="487"/>
      <c r="V481" s="486"/>
      <c r="W481" s="487"/>
      <c r="X481" s="486"/>
      <c r="Y481" s="487"/>
      <c r="Z481" s="486"/>
      <c r="AA481" s="487"/>
    </row>
    <row r="482" spans="2:27" x14ac:dyDescent="0.2">
      <c r="B482" s="406"/>
      <c r="C482" s="372"/>
      <c r="D482" s="372"/>
      <c r="E482" s="486"/>
      <c r="F482" s="487"/>
      <c r="G482" s="486"/>
      <c r="H482" s="487"/>
      <c r="I482" s="486"/>
      <c r="J482" s="487"/>
      <c r="K482" s="486"/>
      <c r="L482" s="487"/>
      <c r="M482" s="486"/>
      <c r="N482" s="487"/>
      <c r="O482" s="486"/>
      <c r="P482" s="487"/>
      <c r="Q482" s="486"/>
      <c r="R482" s="487"/>
      <c r="S482" s="486"/>
      <c r="T482" s="487"/>
      <c r="U482" s="486"/>
      <c r="V482" s="487"/>
      <c r="W482" s="486"/>
      <c r="X482" s="487"/>
      <c r="Y482" s="486"/>
      <c r="Z482" s="487"/>
      <c r="AA482" s="402"/>
    </row>
    <row r="483" spans="2:27" x14ac:dyDescent="0.2">
      <c r="B483" s="405"/>
      <c r="C483" s="372"/>
      <c r="D483" s="372"/>
      <c r="E483" s="402"/>
      <c r="F483" s="486"/>
      <c r="G483" s="487"/>
      <c r="H483" s="486"/>
      <c r="I483" s="487"/>
      <c r="J483" s="486"/>
      <c r="K483" s="487"/>
      <c r="L483" s="486"/>
      <c r="M483" s="487"/>
      <c r="N483" s="486"/>
      <c r="O483" s="487"/>
      <c r="P483" s="486"/>
      <c r="Q483" s="487"/>
      <c r="R483" s="486"/>
      <c r="S483" s="487"/>
      <c r="T483" s="486"/>
      <c r="U483" s="487"/>
      <c r="V483" s="486"/>
      <c r="W483" s="487"/>
      <c r="X483" s="486"/>
      <c r="Y483" s="487"/>
      <c r="Z483" s="486"/>
      <c r="AA483" s="487"/>
    </row>
    <row r="484" spans="2:27" x14ac:dyDescent="0.2">
      <c r="B484" s="406"/>
      <c r="C484" s="372"/>
      <c r="D484" s="372"/>
      <c r="E484" s="486"/>
      <c r="F484" s="487"/>
      <c r="G484" s="486"/>
      <c r="H484" s="487"/>
      <c r="I484" s="486"/>
      <c r="J484" s="487"/>
      <c r="K484" s="486"/>
      <c r="L484" s="487"/>
      <c r="M484" s="486"/>
      <c r="N484" s="487"/>
      <c r="O484" s="486"/>
      <c r="P484" s="487"/>
      <c r="Q484" s="486"/>
      <c r="R484" s="487"/>
      <c r="S484" s="486"/>
      <c r="T484" s="487"/>
      <c r="U484" s="486"/>
      <c r="V484" s="487"/>
      <c r="W484" s="486"/>
      <c r="X484" s="487"/>
      <c r="Y484" s="486"/>
      <c r="Z484" s="487"/>
      <c r="AA484" s="402"/>
    </row>
    <row r="485" spans="2:27" x14ac:dyDescent="0.2">
      <c r="B485" s="405"/>
      <c r="C485" s="372"/>
      <c r="D485" s="372"/>
      <c r="E485" s="402"/>
      <c r="F485" s="486"/>
      <c r="G485" s="487"/>
      <c r="H485" s="486"/>
      <c r="I485" s="487"/>
      <c r="J485" s="486"/>
      <c r="K485" s="487"/>
      <c r="L485" s="486"/>
      <c r="M485" s="487"/>
      <c r="N485" s="486"/>
      <c r="O485" s="487"/>
      <c r="P485" s="486"/>
      <c r="Q485" s="487"/>
      <c r="R485" s="486"/>
      <c r="S485" s="487"/>
      <c r="T485" s="486"/>
      <c r="U485" s="487"/>
      <c r="V485" s="486"/>
      <c r="W485" s="487"/>
      <c r="X485" s="486"/>
      <c r="Y485" s="487"/>
      <c r="Z485" s="486"/>
      <c r="AA485" s="487"/>
    </row>
    <row r="486" spans="2:27" x14ac:dyDescent="0.2">
      <c r="B486" s="406"/>
      <c r="C486" s="372"/>
      <c r="D486" s="372"/>
      <c r="E486" s="486"/>
      <c r="F486" s="487"/>
      <c r="G486" s="486"/>
      <c r="H486" s="487"/>
      <c r="I486" s="486"/>
      <c r="J486" s="487"/>
      <c r="K486" s="486"/>
      <c r="L486" s="487"/>
      <c r="M486" s="486"/>
      <c r="N486" s="487"/>
      <c r="O486" s="486"/>
      <c r="P486" s="487"/>
      <c r="Q486" s="486"/>
      <c r="R486" s="487"/>
      <c r="S486" s="486"/>
      <c r="T486" s="487"/>
      <c r="U486" s="486"/>
      <c r="V486" s="487"/>
      <c r="W486" s="486"/>
      <c r="X486" s="487"/>
      <c r="Y486" s="486"/>
      <c r="Z486" s="487"/>
      <c r="AA486" s="402"/>
    </row>
    <row r="487" spans="2:27" x14ac:dyDescent="0.2">
      <c r="B487" s="405"/>
      <c r="C487" s="372"/>
      <c r="D487" s="372"/>
      <c r="E487" s="402"/>
      <c r="F487" s="486"/>
      <c r="G487" s="487"/>
      <c r="H487" s="486"/>
      <c r="I487" s="487"/>
      <c r="J487" s="486"/>
      <c r="K487" s="487"/>
      <c r="L487" s="486"/>
      <c r="M487" s="487"/>
      <c r="N487" s="486"/>
      <c r="O487" s="487"/>
      <c r="P487" s="486"/>
      <c r="Q487" s="487"/>
      <c r="R487" s="486"/>
      <c r="S487" s="487"/>
      <c r="T487" s="486"/>
      <c r="U487" s="487"/>
      <c r="V487" s="486"/>
      <c r="W487" s="487"/>
      <c r="X487" s="486"/>
      <c r="Y487" s="487"/>
      <c r="Z487" s="486"/>
      <c r="AA487" s="487"/>
    </row>
    <row r="488" spans="2:27" x14ac:dyDescent="0.2">
      <c r="B488" s="406"/>
      <c r="C488" s="372"/>
      <c r="D488" s="372"/>
      <c r="E488" s="486"/>
      <c r="F488" s="487"/>
      <c r="G488" s="486"/>
      <c r="H488" s="487"/>
      <c r="I488" s="486"/>
      <c r="J488" s="487"/>
      <c r="K488" s="486"/>
      <c r="L488" s="487"/>
      <c r="M488" s="486"/>
      <c r="N488" s="487"/>
      <c r="O488" s="486"/>
      <c r="P488" s="487"/>
      <c r="Q488" s="486"/>
      <c r="R488" s="487"/>
      <c r="S488" s="486"/>
      <c r="T488" s="487"/>
      <c r="U488" s="486"/>
      <c r="V488" s="487"/>
      <c r="W488" s="486"/>
      <c r="X488" s="487"/>
      <c r="Y488" s="486"/>
      <c r="Z488" s="487"/>
      <c r="AA488" s="402"/>
    </row>
    <row r="489" spans="2:27" x14ac:dyDescent="0.2">
      <c r="B489" s="405"/>
      <c r="C489" s="372"/>
      <c r="D489" s="372"/>
      <c r="E489" s="402"/>
      <c r="F489" s="486"/>
      <c r="G489" s="487"/>
      <c r="H489" s="486"/>
      <c r="I489" s="487"/>
      <c r="J489" s="486"/>
      <c r="K489" s="487"/>
      <c r="L489" s="486"/>
      <c r="M489" s="487"/>
      <c r="N489" s="486"/>
      <c r="O489" s="487"/>
      <c r="P489" s="486"/>
      <c r="Q489" s="487"/>
      <c r="R489" s="486"/>
      <c r="S489" s="487"/>
      <c r="T489" s="486"/>
      <c r="U489" s="487"/>
      <c r="V489" s="486"/>
      <c r="W489" s="487"/>
      <c r="X489" s="486"/>
      <c r="Y489" s="487"/>
      <c r="Z489" s="486"/>
      <c r="AA489" s="487"/>
    </row>
    <row r="490" spans="2:27" x14ac:dyDescent="0.2">
      <c r="B490" s="406"/>
      <c r="C490" s="372"/>
      <c r="D490" s="372"/>
      <c r="E490" s="486"/>
      <c r="F490" s="487"/>
      <c r="G490" s="486"/>
      <c r="H490" s="487"/>
      <c r="I490" s="486"/>
      <c r="J490" s="487"/>
      <c r="K490" s="486"/>
      <c r="L490" s="487"/>
      <c r="M490" s="486"/>
      <c r="N490" s="487"/>
      <c r="O490" s="486"/>
      <c r="P490" s="487"/>
      <c r="Q490" s="486"/>
      <c r="R490" s="487"/>
      <c r="S490" s="486"/>
      <c r="T490" s="487"/>
      <c r="U490" s="486"/>
      <c r="V490" s="487"/>
      <c r="W490" s="486"/>
      <c r="X490" s="487"/>
      <c r="Y490" s="486"/>
      <c r="Z490" s="487"/>
      <c r="AA490" s="402"/>
    </row>
    <row r="491" spans="2:27" x14ac:dyDescent="0.2">
      <c r="B491" s="405"/>
      <c r="C491" s="372"/>
      <c r="D491" s="372"/>
      <c r="E491" s="402"/>
      <c r="F491" s="486"/>
      <c r="G491" s="487"/>
      <c r="H491" s="486"/>
      <c r="I491" s="487"/>
      <c r="J491" s="486"/>
      <c r="K491" s="487"/>
      <c r="L491" s="486"/>
      <c r="M491" s="487"/>
      <c r="N491" s="486"/>
      <c r="O491" s="487"/>
      <c r="P491" s="486"/>
      <c r="Q491" s="487"/>
      <c r="R491" s="486"/>
      <c r="S491" s="487"/>
      <c r="T491" s="486"/>
      <c r="U491" s="487"/>
      <c r="V491" s="486"/>
      <c r="W491" s="487"/>
      <c r="X491" s="486"/>
      <c r="Y491" s="487"/>
      <c r="Z491" s="486"/>
      <c r="AA491" s="487"/>
    </row>
    <row r="492" spans="2:27" x14ac:dyDescent="0.2">
      <c r="B492" s="406"/>
      <c r="C492" s="372"/>
      <c r="D492" s="372"/>
      <c r="E492" s="486"/>
      <c r="F492" s="487"/>
      <c r="G492" s="486"/>
      <c r="H492" s="487"/>
      <c r="I492" s="486"/>
      <c r="J492" s="487"/>
      <c r="K492" s="486"/>
      <c r="L492" s="487"/>
      <c r="M492" s="486"/>
      <c r="N492" s="487"/>
      <c r="O492" s="486"/>
      <c r="P492" s="487"/>
      <c r="Q492" s="486"/>
      <c r="R492" s="487"/>
      <c r="S492" s="486"/>
      <c r="T492" s="487"/>
      <c r="U492" s="486"/>
      <c r="V492" s="487"/>
      <c r="W492" s="486"/>
      <c r="X492" s="487"/>
      <c r="Y492" s="486"/>
      <c r="Z492" s="487"/>
      <c r="AA492" s="402"/>
    </row>
    <row r="493" spans="2:27" x14ac:dyDescent="0.2">
      <c r="B493" s="405"/>
      <c r="C493" s="372"/>
      <c r="D493" s="372"/>
      <c r="E493" s="402"/>
      <c r="F493" s="486"/>
      <c r="G493" s="487"/>
      <c r="H493" s="486"/>
      <c r="I493" s="487"/>
      <c r="J493" s="486"/>
      <c r="K493" s="487"/>
      <c r="L493" s="486"/>
      <c r="M493" s="487"/>
      <c r="N493" s="486"/>
      <c r="O493" s="487"/>
      <c r="P493" s="486"/>
      <c r="Q493" s="487"/>
      <c r="R493" s="486"/>
      <c r="S493" s="487"/>
      <c r="T493" s="486"/>
      <c r="U493" s="487"/>
      <c r="V493" s="486"/>
      <c r="W493" s="487"/>
      <c r="X493" s="486"/>
      <c r="Y493" s="487"/>
      <c r="Z493" s="486"/>
      <c r="AA493" s="487"/>
    </row>
    <row r="494" spans="2:27" x14ac:dyDescent="0.2">
      <c r="B494" s="406"/>
      <c r="C494" s="372"/>
      <c r="D494" s="372"/>
      <c r="E494" s="486"/>
      <c r="F494" s="487"/>
      <c r="G494" s="486"/>
      <c r="H494" s="487"/>
      <c r="I494" s="486"/>
      <c r="J494" s="487"/>
      <c r="K494" s="486"/>
      <c r="L494" s="487"/>
      <c r="M494" s="486"/>
      <c r="N494" s="487"/>
      <c r="O494" s="486"/>
      <c r="P494" s="487"/>
      <c r="Q494" s="486"/>
      <c r="R494" s="487"/>
      <c r="S494" s="486"/>
      <c r="T494" s="487"/>
      <c r="U494" s="486"/>
      <c r="V494" s="487"/>
      <c r="W494" s="486"/>
      <c r="X494" s="487"/>
      <c r="Y494" s="486"/>
      <c r="Z494" s="487"/>
      <c r="AA494" s="402"/>
    </row>
    <row r="495" spans="2:27" x14ac:dyDescent="0.2">
      <c r="B495" s="405"/>
      <c r="C495" s="372"/>
      <c r="D495" s="372"/>
      <c r="E495" s="402"/>
      <c r="F495" s="486"/>
      <c r="G495" s="487"/>
      <c r="H495" s="486"/>
      <c r="I495" s="487"/>
      <c r="J495" s="486"/>
      <c r="K495" s="487"/>
      <c r="L495" s="486"/>
      <c r="M495" s="487"/>
      <c r="N495" s="486"/>
      <c r="O495" s="487"/>
      <c r="P495" s="486"/>
      <c r="Q495" s="487"/>
      <c r="R495" s="486"/>
      <c r="S495" s="487"/>
      <c r="T495" s="486"/>
      <c r="U495" s="487"/>
      <c r="V495" s="486"/>
      <c r="W495" s="487"/>
      <c r="X495" s="486"/>
      <c r="Y495" s="487"/>
      <c r="Z495" s="486"/>
      <c r="AA495" s="487"/>
    </row>
    <row r="496" spans="2:27" x14ac:dyDescent="0.2">
      <c r="B496" s="406"/>
      <c r="C496" s="372"/>
      <c r="D496" s="372"/>
      <c r="E496" s="486"/>
      <c r="F496" s="487"/>
      <c r="G496" s="486"/>
      <c r="H496" s="487"/>
      <c r="I496" s="486"/>
      <c r="J496" s="487"/>
      <c r="K496" s="486"/>
      <c r="L496" s="487"/>
      <c r="M496" s="486"/>
      <c r="N496" s="487"/>
      <c r="O496" s="486"/>
      <c r="P496" s="487"/>
      <c r="Q496" s="486"/>
      <c r="R496" s="487"/>
      <c r="S496" s="486"/>
      <c r="T496" s="487"/>
      <c r="U496" s="486"/>
      <c r="V496" s="487"/>
      <c r="W496" s="486"/>
      <c r="X496" s="487"/>
      <c r="Y496" s="486"/>
      <c r="Z496" s="487"/>
      <c r="AA496" s="402"/>
    </row>
    <row r="497" spans="2:27" x14ac:dyDescent="0.2">
      <c r="B497" s="405"/>
      <c r="C497" s="372"/>
      <c r="D497" s="372"/>
      <c r="E497" s="402"/>
      <c r="F497" s="486"/>
      <c r="G497" s="487"/>
      <c r="H497" s="486"/>
      <c r="I497" s="487"/>
      <c r="J497" s="486"/>
      <c r="K497" s="487"/>
      <c r="L497" s="486"/>
      <c r="M497" s="487"/>
      <c r="N497" s="486"/>
      <c r="O497" s="487"/>
      <c r="P497" s="486"/>
      <c r="Q497" s="487"/>
      <c r="R497" s="486"/>
      <c r="S497" s="487"/>
      <c r="T497" s="486"/>
      <c r="U497" s="487"/>
      <c r="V497" s="486"/>
      <c r="W497" s="487"/>
      <c r="X497" s="486"/>
      <c r="Y497" s="487"/>
      <c r="Z497" s="486"/>
      <c r="AA497" s="487"/>
    </row>
    <row r="498" spans="2:27" x14ac:dyDescent="0.2">
      <c r="B498" s="406"/>
      <c r="C498" s="372"/>
      <c r="D498" s="372"/>
      <c r="E498" s="486"/>
      <c r="F498" s="487"/>
      <c r="G498" s="486"/>
      <c r="H498" s="487"/>
      <c r="I498" s="486"/>
      <c r="J498" s="487"/>
      <c r="K498" s="486"/>
      <c r="L498" s="487"/>
      <c r="M498" s="486"/>
      <c r="N498" s="487"/>
      <c r="O498" s="486"/>
      <c r="P498" s="487"/>
      <c r="Q498" s="486"/>
      <c r="R498" s="487"/>
      <c r="S498" s="486"/>
      <c r="T498" s="487"/>
      <c r="U498" s="486"/>
      <c r="V498" s="487"/>
      <c r="W498" s="486"/>
      <c r="X498" s="487"/>
      <c r="Y498" s="486"/>
      <c r="Z498" s="487"/>
      <c r="AA498" s="402"/>
    </row>
    <row r="499" spans="2:27" x14ac:dyDescent="0.2">
      <c r="B499" s="405"/>
      <c r="C499" s="372"/>
      <c r="D499" s="372"/>
      <c r="E499" s="402"/>
      <c r="F499" s="486"/>
      <c r="G499" s="487"/>
      <c r="H499" s="486"/>
      <c r="I499" s="487"/>
      <c r="J499" s="486"/>
      <c r="K499" s="487"/>
      <c r="L499" s="486"/>
      <c r="M499" s="487"/>
      <c r="N499" s="486"/>
      <c r="O499" s="487"/>
      <c r="P499" s="486"/>
      <c r="Q499" s="487"/>
      <c r="R499" s="486"/>
      <c r="S499" s="487"/>
      <c r="T499" s="486"/>
      <c r="U499" s="487"/>
      <c r="V499" s="486"/>
      <c r="W499" s="487"/>
      <c r="X499" s="486"/>
      <c r="Y499" s="487"/>
      <c r="Z499" s="486"/>
      <c r="AA499" s="487"/>
    </row>
    <row r="500" spans="2:27" x14ac:dyDescent="0.2">
      <c r="B500" s="406"/>
      <c r="C500" s="372"/>
      <c r="D500" s="372"/>
      <c r="E500" s="486"/>
      <c r="F500" s="487"/>
      <c r="G500" s="486"/>
      <c r="H500" s="487"/>
      <c r="I500" s="486"/>
      <c r="J500" s="487"/>
      <c r="K500" s="486"/>
      <c r="L500" s="487"/>
      <c r="M500" s="486"/>
      <c r="N500" s="487"/>
      <c r="O500" s="486"/>
      <c r="P500" s="487"/>
      <c r="Q500" s="486"/>
      <c r="R500" s="487"/>
      <c r="S500" s="486"/>
      <c r="T500" s="487"/>
      <c r="U500" s="486"/>
      <c r="V500" s="487"/>
      <c r="W500" s="486"/>
      <c r="X500" s="487"/>
      <c r="Y500" s="486"/>
      <c r="Z500" s="487"/>
      <c r="AA500" s="402"/>
    </row>
    <row r="501" spans="2:27" x14ac:dyDescent="0.2">
      <c r="B501" s="405"/>
      <c r="C501" s="372"/>
      <c r="D501" s="372"/>
      <c r="E501" s="402"/>
      <c r="F501" s="486"/>
      <c r="G501" s="487"/>
      <c r="H501" s="486"/>
      <c r="I501" s="487"/>
      <c r="J501" s="486"/>
      <c r="K501" s="487"/>
      <c r="L501" s="486"/>
      <c r="M501" s="487"/>
      <c r="N501" s="486"/>
      <c r="O501" s="487"/>
      <c r="P501" s="486"/>
      <c r="Q501" s="487"/>
      <c r="R501" s="486"/>
      <c r="S501" s="487"/>
      <c r="T501" s="486"/>
      <c r="U501" s="487"/>
      <c r="V501" s="486"/>
      <c r="W501" s="487"/>
      <c r="X501" s="486"/>
      <c r="Y501" s="487"/>
      <c r="Z501" s="486"/>
      <c r="AA501" s="487"/>
    </row>
    <row r="502" spans="2:27" x14ac:dyDescent="0.2">
      <c r="B502" s="406"/>
      <c r="C502" s="372"/>
      <c r="D502" s="372"/>
      <c r="E502" s="486"/>
      <c r="F502" s="487"/>
      <c r="G502" s="486"/>
      <c r="H502" s="487"/>
      <c r="I502" s="486"/>
      <c r="J502" s="487"/>
      <c r="K502" s="486"/>
      <c r="L502" s="487"/>
      <c r="M502" s="486"/>
      <c r="N502" s="487"/>
      <c r="O502" s="486"/>
      <c r="P502" s="487"/>
      <c r="Q502" s="486"/>
      <c r="R502" s="487"/>
      <c r="S502" s="486"/>
      <c r="T502" s="487"/>
      <c r="U502" s="486"/>
      <c r="V502" s="487"/>
      <c r="W502" s="486"/>
      <c r="X502" s="487"/>
      <c r="Y502" s="486"/>
      <c r="Z502" s="487"/>
      <c r="AA502" s="402"/>
    </row>
    <row r="503" spans="2:27" x14ac:dyDescent="0.2">
      <c r="B503" s="405"/>
      <c r="C503" s="372"/>
      <c r="D503" s="372"/>
      <c r="E503" s="402"/>
      <c r="F503" s="486"/>
      <c r="G503" s="487"/>
      <c r="H503" s="486"/>
      <c r="I503" s="487"/>
      <c r="J503" s="486"/>
      <c r="K503" s="487"/>
      <c r="L503" s="486"/>
      <c r="M503" s="487"/>
      <c r="N503" s="486"/>
      <c r="O503" s="487"/>
      <c r="P503" s="486"/>
      <c r="Q503" s="487"/>
      <c r="R503" s="486"/>
      <c r="S503" s="487"/>
      <c r="T503" s="486"/>
      <c r="U503" s="487"/>
      <c r="V503" s="486"/>
      <c r="W503" s="487"/>
      <c r="X503" s="486"/>
      <c r="Y503" s="487"/>
      <c r="Z503" s="486"/>
      <c r="AA503" s="487"/>
    </row>
    <row r="504" spans="2:27" x14ac:dyDescent="0.2">
      <c r="B504" s="406"/>
      <c r="C504" s="372"/>
      <c r="D504" s="372"/>
      <c r="E504" s="486"/>
      <c r="F504" s="487"/>
      <c r="G504" s="486"/>
      <c r="H504" s="487"/>
      <c r="I504" s="486"/>
      <c r="J504" s="487"/>
      <c r="K504" s="486"/>
      <c r="L504" s="487"/>
      <c r="M504" s="486"/>
      <c r="N504" s="487"/>
      <c r="O504" s="486"/>
      <c r="P504" s="487"/>
      <c r="Q504" s="486"/>
      <c r="R504" s="487"/>
      <c r="S504" s="486"/>
      <c r="T504" s="487"/>
      <c r="U504" s="486"/>
      <c r="V504" s="487"/>
      <c r="W504" s="486"/>
      <c r="X504" s="487"/>
      <c r="Y504" s="486"/>
      <c r="Z504" s="487"/>
      <c r="AA504" s="402"/>
    </row>
    <row r="505" spans="2:27" x14ac:dyDescent="0.2">
      <c r="B505" s="405"/>
      <c r="C505" s="372"/>
      <c r="D505" s="372"/>
      <c r="E505" s="402"/>
      <c r="F505" s="486"/>
      <c r="G505" s="487"/>
      <c r="H505" s="486"/>
      <c r="I505" s="487"/>
      <c r="J505" s="486"/>
      <c r="K505" s="487"/>
      <c r="L505" s="486"/>
      <c r="M505" s="487"/>
      <c r="N505" s="486"/>
      <c r="O505" s="487"/>
      <c r="P505" s="486"/>
      <c r="Q505" s="487"/>
      <c r="R505" s="486"/>
      <c r="S505" s="487"/>
      <c r="T505" s="486"/>
      <c r="U505" s="487"/>
      <c r="V505" s="486"/>
      <c r="W505" s="487"/>
      <c r="X505" s="486"/>
      <c r="Y505" s="487"/>
      <c r="Z505" s="486"/>
      <c r="AA505" s="487"/>
    </row>
    <row r="506" spans="2:27" x14ac:dyDescent="0.2">
      <c r="B506" s="406"/>
      <c r="C506" s="372"/>
      <c r="D506" s="372"/>
      <c r="E506" s="486"/>
      <c r="F506" s="487"/>
      <c r="G506" s="486"/>
      <c r="H506" s="487"/>
      <c r="I506" s="486"/>
      <c r="J506" s="487"/>
      <c r="K506" s="486"/>
      <c r="L506" s="487"/>
      <c r="M506" s="486"/>
      <c r="N506" s="487"/>
      <c r="O506" s="486"/>
      <c r="P506" s="487"/>
      <c r="Q506" s="486"/>
      <c r="R506" s="487"/>
      <c r="S506" s="486"/>
      <c r="T506" s="487"/>
      <c r="U506" s="486"/>
      <c r="V506" s="487"/>
      <c r="W506" s="486"/>
      <c r="X506" s="487"/>
      <c r="Y506" s="486"/>
      <c r="Z506" s="487"/>
      <c r="AA506" s="402"/>
    </row>
    <row r="507" spans="2:27" x14ac:dyDescent="0.2">
      <c r="B507" s="405"/>
      <c r="C507" s="372"/>
      <c r="D507" s="372"/>
      <c r="E507" s="402"/>
      <c r="F507" s="486"/>
      <c r="G507" s="487"/>
      <c r="H507" s="486"/>
      <c r="I507" s="487"/>
      <c r="J507" s="486"/>
      <c r="K507" s="487"/>
      <c r="L507" s="486"/>
      <c r="M507" s="487"/>
      <c r="N507" s="486"/>
      <c r="O507" s="487"/>
      <c r="P507" s="486"/>
      <c r="Q507" s="487"/>
      <c r="R507" s="486"/>
      <c r="S507" s="487"/>
      <c r="T507" s="486"/>
      <c r="U507" s="487"/>
      <c r="V507" s="486"/>
      <c r="W507" s="487"/>
      <c r="X507" s="486"/>
      <c r="Y507" s="487"/>
      <c r="Z507" s="486"/>
      <c r="AA507" s="487"/>
    </row>
    <row r="508" spans="2:27" x14ac:dyDescent="0.2">
      <c r="B508" s="406"/>
      <c r="C508" s="372"/>
      <c r="D508" s="372"/>
      <c r="E508" s="486"/>
      <c r="F508" s="487"/>
      <c r="G508" s="486"/>
      <c r="H508" s="487"/>
      <c r="I508" s="486"/>
      <c r="J508" s="487"/>
      <c r="K508" s="486"/>
      <c r="L508" s="487"/>
      <c r="M508" s="486"/>
      <c r="N508" s="487"/>
      <c r="O508" s="486"/>
      <c r="P508" s="487"/>
      <c r="Q508" s="486"/>
      <c r="R508" s="487"/>
      <c r="S508" s="486"/>
      <c r="T508" s="487"/>
      <c r="U508" s="486"/>
      <c r="V508" s="487"/>
      <c r="W508" s="486"/>
      <c r="X508" s="487"/>
      <c r="Y508" s="486"/>
      <c r="Z508" s="487"/>
      <c r="AA508" s="402"/>
    </row>
    <row r="509" spans="2:27" x14ac:dyDescent="0.2">
      <c r="B509" s="405"/>
      <c r="C509" s="372"/>
      <c r="D509" s="372"/>
      <c r="E509" s="402"/>
      <c r="F509" s="486"/>
      <c r="G509" s="487"/>
      <c r="H509" s="486"/>
      <c r="I509" s="487"/>
      <c r="J509" s="486"/>
      <c r="K509" s="487"/>
      <c r="L509" s="486"/>
      <c r="M509" s="487"/>
      <c r="N509" s="486"/>
      <c r="O509" s="487"/>
      <c r="P509" s="486"/>
      <c r="Q509" s="487"/>
      <c r="R509" s="486"/>
      <c r="S509" s="487"/>
      <c r="T509" s="486"/>
      <c r="U509" s="487"/>
      <c r="V509" s="486"/>
      <c r="W509" s="487"/>
      <c r="X509" s="486"/>
      <c r="Y509" s="487"/>
      <c r="Z509" s="486"/>
      <c r="AA509" s="487"/>
    </row>
    <row r="510" spans="2:27" x14ac:dyDescent="0.2">
      <c r="B510" s="406"/>
      <c r="C510" s="372"/>
      <c r="D510" s="372"/>
      <c r="E510" s="486"/>
      <c r="F510" s="487"/>
      <c r="G510" s="486"/>
      <c r="H510" s="487"/>
      <c r="I510" s="486"/>
      <c r="J510" s="487"/>
      <c r="K510" s="486"/>
      <c r="L510" s="487"/>
      <c r="M510" s="486"/>
      <c r="N510" s="487"/>
      <c r="O510" s="486"/>
      <c r="P510" s="487"/>
      <c r="Q510" s="486"/>
      <c r="R510" s="487"/>
      <c r="S510" s="486"/>
      <c r="T510" s="487"/>
      <c r="U510" s="486"/>
      <c r="V510" s="487"/>
      <c r="W510" s="486"/>
      <c r="X510" s="487"/>
      <c r="Y510" s="486"/>
      <c r="Z510" s="487"/>
      <c r="AA510" s="402"/>
    </row>
    <row r="511" spans="2:27" x14ac:dyDescent="0.2">
      <c r="B511" s="405"/>
      <c r="C511" s="372"/>
      <c r="D511" s="372"/>
      <c r="E511" s="402"/>
      <c r="F511" s="486"/>
      <c r="G511" s="487"/>
      <c r="H511" s="486"/>
      <c r="I511" s="487"/>
      <c r="J511" s="486"/>
      <c r="K511" s="487"/>
      <c r="L511" s="486"/>
      <c r="M511" s="487"/>
      <c r="N511" s="486"/>
      <c r="O511" s="487"/>
      <c r="P511" s="486"/>
      <c r="Q511" s="487"/>
      <c r="R511" s="486"/>
      <c r="S511" s="487"/>
      <c r="T511" s="486"/>
      <c r="U511" s="487"/>
      <c r="V511" s="486"/>
      <c r="W511" s="487"/>
      <c r="X511" s="486"/>
      <c r="Y511" s="487"/>
      <c r="Z511" s="486"/>
      <c r="AA511" s="487"/>
    </row>
    <row r="512" spans="2:27" x14ac:dyDescent="0.2">
      <c r="B512" s="406"/>
      <c r="C512" s="372"/>
      <c r="D512" s="372"/>
      <c r="E512" s="486"/>
      <c r="F512" s="487"/>
      <c r="G512" s="486"/>
      <c r="H512" s="487"/>
      <c r="I512" s="486"/>
      <c r="J512" s="487"/>
      <c r="K512" s="486"/>
      <c r="L512" s="487"/>
      <c r="M512" s="486"/>
      <c r="N512" s="487"/>
      <c r="O512" s="486"/>
      <c r="P512" s="487"/>
      <c r="Q512" s="486"/>
      <c r="R512" s="487"/>
      <c r="S512" s="486"/>
      <c r="T512" s="487"/>
      <c r="U512" s="486"/>
      <c r="V512" s="487"/>
      <c r="W512" s="486"/>
      <c r="X512" s="487"/>
      <c r="Y512" s="486"/>
      <c r="Z512" s="487"/>
      <c r="AA512" s="402"/>
    </row>
    <row r="513" spans="2:27" x14ac:dyDescent="0.2">
      <c r="B513" s="405"/>
      <c r="C513" s="372"/>
      <c r="D513" s="372"/>
      <c r="E513" s="402"/>
      <c r="F513" s="486"/>
      <c r="G513" s="487"/>
      <c r="H513" s="486"/>
      <c r="I513" s="487"/>
      <c r="J513" s="486"/>
      <c r="K513" s="487"/>
      <c r="L513" s="486"/>
      <c r="M513" s="487"/>
      <c r="N513" s="486"/>
      <c r="O513" s="487"/>
      <c r="P513" s="486"/>
      <c r="Q513" s="487"/>
      <c r="R513" s="486"/>
      <c r="S513" s="487"/>
      <c r="T513" s="486"/>
      <c r="U513" s="487"/>
      <c r="V513" s="486"/>
      <c r="W513" s="487"/>
      <c r="X513" s="486"/>
      <c r="Y513" s="487"/>
      <c r="Z513" s="486"/>
      <c r="AA513" s="487"/>
    </row>
    <row r="514" spans="2:27" x14ac:dyDescent="0.2">
      <c r="B514" s="406"/>
      <c r="C514" s="372"/>
      <c r="D514" s="372"/>
      <c r="E514" s="486"/>
      <c r="F514" s="487"/>
      <c r="G514" s="486"/>
      <c r="H514" s="487"/>
      <c r="I514" s="486"/>
      <c r="J514" s="487"/>
      <c r="K514" s="486"/>
      <c r="L514" s="487"/>
      <c r="M514" s="486"/>
      <c r="N514" s="487"/>
      <c r="O514" s="486"/>
      <c r="P514" s="487"/>
      <c r="Q514" s="486"/>
      <c r="R514" s="487"/>
      <c r="S514" s="486"/>
      <c r="T514" s="487"/>
      <c r="U514" s="486"/>
      <c r="V514" s="487"/>
      <c r="W514" s="486"/>
      <c r="X514" s="487"/>
      <c r="Y514" s="486"/>
      <c r="Z514" s="487"/>
      <c r="AA514" s="402"/>
    </row>
    <row r="515" spans="2:27" x14ac:dyDescent="0.2">
      <c r="B515" s="405"/>
      <c r="C515" s="372"/>
      <c r="D515" s="372"/>
      <c r="E515" s="402"/>
      <c r="F515" s="486"/>
      <c r="G515" s="487"/>
      <c r="H515" s="486"/>
      <c r="I515" s="487"/>
      <c r="J515" s="486"/>
      <c r="K515" s="487"/>
      <c r="L515" s="486"/>
      <c r="M515" s="487"/>
      <c r="N515" s="486"/>
      <c r="O515" s="487"/>
      <c r="P515" s="486"/>
      <c r="Q515" s="487"/>
      <c r="R515" s="486"/>
      <c r="S515" s="487"/>
      <c r="T515" s="486"/>
      <c r="U515" s="487"/>
      <c r="V515" s="486"/>
      <c r="W515" s="487"/>
      <c r="X515" s="486"/>
      <c r="Y515" s="487"/>
      <c r="Z515" s="486"/>
      <c r="AA515" s="487"/>
    </row>
    <row r="516" spans="2:27" x14ac:dyDescent="0.2">
      <c r="B516" s="406"/>
      <c r="C516" s="372"/>
      <c r="D516" s="372"/>
      <c r="E516" s="486"/>
      <c r="F516" s="487"/>
      <c r="G516" s="486"/>
      <c r="H516" s="487"/>
      <c r="I516" s="486"/>
      <c r="J516" s="487"/>
      <c r="K516" s="486"/>
      <c r="L516" s="487"/>
      <c r="M516" s="486"/>
      <c r="N516" s="487"/>
      <c r="O516" s="486"/>
      <c r="P516" s="487"/>
      <c r="Q516" s="486"/>
      <c r="R516" s="487"/>
      <c r="S516" s="486"/>
      <c r="T516" s="487"/>
      <c r="U516" s="486"/>
      <c r="V516" s="487"/>
      <c r="W516" s="486"/>
      <c r="X516" s="487"/>
      <c r="Y516" s="486"/>
      <c r="Z516" s="487"/>
      <c r="AA516" s="402"/>
    </row>
    <row r="517" spans="2:27" x14ac:dyDescent="0.2">
      <c r="B517" s="405"/>
      <c r="C517" s="372"/>
      <c r="D517" s="372"/>
      <c r="E517" s="402"/>
      <c r="F517" s="486"/>
      <c r="G517" s="487"/>
      <c r="H517" s="486"/>
      <c r="I517" s="487"/>
      <c r="J517" s="486"/>
      <c r="K517" s="487"/>
      <c r="L517" s="486"/>
      <c r="M517" s="487"/>
      <c r="N517" s="486"/>
      <c r="O517" s="487"/>
      <c r="P517" s="486"/>
      <c r="Q517" s="487"/>
      <c r="R517" s="486"/>
      <c r="S517" s="487"/>
      <c r="T517" s="486"/>
      <c r="U517" s="487"/>
      <c r="V517" s="486"/>
      <c r="W517" s="487"/>
      <c r="X517" s="486"/>
      <c r="Y517" s="487"/>
      <c r="Z517" s="486"/>
      <c r="AA517" s="487"/>
    </row>
    <row r="518" spans="2:27" x14ac:dyDescent="0.2">
      <c r="B518" s="406"/>
      <c r="C518" s="372"/>
      <c r="D518" s="372"/>
      <c r="E518" s="486"/>
      <c r="F518" s="487"/>
      <c r="G518" s="486"/>
      <c r="H518" s="487"/>
      <c r="I518" s="486"/>
      <c r="J518" s="487"/>
      <c r="K518" s="486"/>
      <c r="L518" s="487"/>
      <c r="M518" s="486"/>
      <c r="N518" s="487"/>
      <c r="O518" s="486"/>
      <c r="P518" s="487"/>
      <c r="Q518" s="486"/>
      <c r="R518" s="487"/>
      <c r="S518" s="486"/>
      <c r="T518" s="487"/>
      <c r="U518" s="486"/>
      <c r="V518" s="487"/>
      <c r="W518" s="486"/>
      <c r="X518" s="487"/>
      <c r="Y518" s="486"/>
      <c r="Z518" s="487"/>
      <c r="AA518" s="402"/>
    </row>
    <row r="519" spans="2:27" x14ac:dyDescent="0.2">
      <c r="B519" s="405"/>
      <c r="C519" s="372"/>
      <c r="D519" s="372"/>
      <c r="E519" s="402"/>
      <c r="F519" s="486"/>
      <c r="G519" s="487"/>
      <c r="H519" s="486"/>
      <c r="I519" s="487"/>
      <c r="J519" s="486"/>
      <c r="K519" s="487"/>
      <c r="L519" s="486"/>
      <c r="M519" s="487"/>
      <c r="N519" s="486"/>
      <c r="O519" s="487"/>
      <c r="P519" s="486"/>
      <c r="Q519" s="487"/>
      <c r="R519" s="486"/>
      <c r="S519" s="487"/>
      <c r="T519" s="486"/>
      <c r="U519" s="487"/>
      <c r="V519" s="486"/>
      <c r="W519" s="487"/>
      <c r="X519" s="486"/>
      <c r="Y519" s="487"/>
      <c r="Z519" s="486"/>
      <c r="AA519" s="487"/>
    </row>
    <row r="520" spans="2:27" x14ac:dyDescent="0.2">
      <c r="B520" s="406"/>
      <c r="C520" s="372"/>
      <c r="D520" s="372"/>
      <c r="E520" s="486"/>
      <c r="F520" s="487"/>
      <c r="G520" s="486"/>
      <c r="H520" s="487"/>
      <c r="I520" s="486"/>
      <c r="J520" s="487"/>
      <c r="K520" s="486"/>
      <c r="L520" s="487"/>
      <c r="M520" s="486"/>
      <c r="N520" s="487"/>
      <c r="O520" s="486"/>
      <c r="P520" s="487"/>
      <c r="Q520" s="486"/>
      <c r="R520" s="487"/>
      <c r="S520" s="486"/>
      <c r="T520" s="487"/>
      <c r="U520" s="486"/>
      <c r="V520" s="487"/>
      <c r="W520" s="486"/>
      <c r="X520" s="487"/>
      <c r="Y520" s="486"/>
      <c r="Z520" s="487"/>
      <c r="AA520" s="402"/>
    </row>
    <row r="521" spans="2:27" x14ac:dyDescent="0.2">
      <c r="B521" s="405"/>
      <c r="C521" s="372"/>
      <c r="D521" s="372"/>
      <c r="E521" s="402"/>
      <c r="F521" s="486"/>
      <c r="G521" s="487"/>
      <c r="H521" s="486"/>
      <c r="I521" s="487"/>
      <c r="J521" s="486"/>
      <c r="K521" s="487"/>
      <c r="L521" s="486"/>
      <c r="M521" s="487"/>
      <c r="N521" s="486"/>
      <c r="O521" s="487"/>
      <c r="P521" s="486"/>
      <c r="Q521" s="487"/>
      <c r="R521" s="486"/>
      <c r="S521" s="487"/>
      <c r="T521" s="486"/>
      <c r="U521" s="487"/>
      <c r="V521" s="486"/>
      <c r="W521" s="487"/>
      <c r="X521" s="486"/>
      <c r="Y521" s="487"/>
      <c r="Z521" s="486"/>
      <c r="AA521" s="487"/>
    </row>
    <row r="522" spans="2:27" x14ac:dyDescent="0.2">
      <c r="B522" s="406"/>
      <c r="C522" s="372"/>
      <c r="D522" s="372"/>
      <c r="E522" s="486"/>
      <c r="F522" s="487"/>
      <c r="G522" s="486"/>
      <c r="H522" s="487"/>
      <c r="I522" s="486"/>
      <c r="J522" s="487"/>
      <c r="K522" s="486"/>
      <c r="L522" s="487"/>
      <c r="M522" s="486"/>
      <c r="N522" s="487"/>
      <c r="O522" s="486"/>
      <c r="P522" s="487"/>
      <c r="Q522" s="486"/>
      <c r="R522" s="487"/>
      <c r="S522" s="486"/>
      <c r="T522" s="487"/>
      <c r="U522" s="486"/>
      <c r="V522" s="487"/>
      <c r="W522" s="486"/>
      <c r="X522" s="487"/>
      <c r="Y522" s="486"/>
      <c r="Z522" s="487"/>
      <c r="AA522" s="402"/>
    </row>
    <row r="523" spans="2:27" x14ac:dyDescent="0.2">
      <c r="B523" s="405"/>
      <c r="C523" s="372"/>
      <c r="D523" s="372"/>
      <c r="E523" s="402"/>
      <c r="F523" s="486"/>
      <c r="G523" s="487"/>
      <c r="H523" s="486"/>
      <c r="I523" s="487"/>
      <c r="J523" s="486"/>
      <c r="K523" s="487"/>
      <c r="L523" s="486"/>
      <c r="M523" s="487"/>
      <c r="N523" s="486"/>
      <c r="O523" s="487"/>
      <c r="P523" s="486"/>
      <c r="Q523" s="487"/>
      <c r="R523" s="486"/>
      <c r="S523" s="487"/>
      <c r="T523" s="486"/>
      <c r="U523" s="487"/>
      <c r="V523" s="486"/>
      <c r="W523" s="487"/>
      <c r="X523" s="486"/>
      <c r="Y523" s="487"/>
      <c r="Z523" s="486"/>
      <c r="AA523" s="487"/>
    </row>
    <row r="524" spans="2:27" x14ac:dyDescent="0.2">
      <c r="B524" s="406"/>
      <c r="C524" s="372"/>
      <c r="D524" s="372"/>
      <c r="E524" s="486"/>
      <c r="F524" s="487"/>
      <c r="G524" s="486"/>
      <c r="H524" s="487"/>
      <c r="I524" s="486"/>
      <c r="J524" s="487"/>
      <c r="K524" s="486"/>
      <c r="L524" s="487"/>
      <c r="M524" s="486"/>
      <c r="N524" s="487"/>
      <c r="O524" s="486"/>
      <c r="P524" s="487"/>
      <c r="Q524" s="486"/>
      <c r="R524" s="487"/>
      <c r="S524" s="486"/>
      <c r="T524" s="487"/>
      <c r="U524" s="486"/>
      <c r="V524" s="487"/>
      <c r="W524" s="486"/>
      <c r="X524" s="487"/>
      <c r="Y524" s="486"/>
      <c r="Z524" s="487"/>
      <c r="AA524" s="402"/>
    </row>
    <row r="525" spans="2:27" x14ac:dyDescent="0.2">
      <c r="B525" s="405"/>
      <c r="C525" s="372"/>
      <c r="D525" s="372"/>
      <c r="E525" s="402"/>
      <c r="F525" s="486"/>
      <c r="G525" s="487"/>
      <c r="H525" s="486"/>
      <c r="I525" s="487"/>
      <c r="J525" s="486"/>
      <c r="K525" s="487"/>
      <c r="L525" s="486"/>
      <c r="M525" s="487"/>
      <c r="N525" s="486"/>
      <c r="O525" s="487"/>
      <c r="P525" s="486"/>
      <c r="Q525" s="487"/>
      <c r="R525" s="486"/>
      <c r="S525" s="487"/>
      <c r="T525" s="486"/>
      <c r="U525" s="487"/>
      <c r="V525" s="486"/>
      <c r="W525" s="487"/>
      <c r="X525" s="486"/>
      <c r="Y525" s="487"/>
      <c r="Z525" s="486"/>
      <c r="AA525" s="487"/>
    </row>
    <row r="526" spans="2:27" x14ac:dyDescent="0.2">
      <c r="B526" s="406"/>
      <c r="C526" s="372"/>
      <c r="D526" s="372"/>
      <c r="E526" s="486"/>
      <c r="F526" s="487"/>
      <c r="G526" s="486"/>
      <c r="H526" s="487"/>
      <c r="I526" s="486"/>
      <c r="J526" s="487"/>
      <c r="K526" s="486"/>
      <c r="L526" s="487"/>
      <c r="M526" s="486"/>
      <c r="N526" s="487"/>
      <c r="O526" s="486"/>
      <c r="P526" s="487"/>
      <c r="Q526" s="486"/>
      <c r="R526" s="487"/>
      <c r="S526" s="486"/>
      <c r="T526" s="487"/>
      <c r="U526" s="486"/>
      <c r="V526" s="487"/>
      <c r="W526" s="486"/>
      <c r="X526" s="487"/>
      <c r="Y526" s="486"/>
      <c r="Z526" s="487"/>
      <c r="AA526" s="402"/>
    </row>
    <row r="527" spans="2:27" x14ac:dyDescent="0.2">
      <c r="B527" s="405"/>
      <c r="C527" s="372"/>
      <c r="D527" s="372"/>
      <c r="E527" s="402"/>
      <c r="F527" s="486"/>
      <c r="G527" s="487"/>
      <c r="H527" s="486"/>
      <c r="I527" s="487"/>
      <c r="J527" s="486"/>
      <c r="K527" s="487"/>
      <c r="L527" s="486"/>
      <c r="M527" s="487"/>
      <c r="N527" s="486"/>
      <c r="O527" s="487"/>
      <c r="P527" s="486"/>
      <c r="Q527" s="487"/>
      <c r="R527" s="486"/>
      <c r="S527" s="487"/>
      <c r="T527" s="486"/>
      <c r="U527" s="487"/>
      <c r="V527" s="486"/>
      <c r="W527" s="487"/>
      <c r="X527" s="486"/>
      <c r="Y527" s="487"/>
      <c r="Z527" s="486"/>
      <c r="AA527" s="487"/>
    </row>
    <row r="528" spans="2:27" x14ac:dyDescent="0.2">
      <c r="B528" s="406"/>
      <c r="C528" s="372"/>
      <c r="D528" s="372"/>
      <c r="E528" s="486"/>
      <c r="F528" s="487"/>
      <c r="G528" s="486"/>
      <c r="H528" s="487"/>
      <c r="I528" s="486"/>
      <c r="J528" s="487"/>
      <c r="K528" s="486"/>
      <c r="L528" s="487"/>
      <c r="M528" s="486"/>
      <c r="N528" s="487"/>
      <c r="O528" s="486"/>
      <c r="P528" s="487"/>
      <c r="Q528" s="486"/>
      <c r="R528" s="487"/>
      <c r="S528" s="486"/>
      <c r="T528" s="487"/>
      <c r="U528" s="486"/>
      <c r="V528" s="487"/>
      <c r="W528" s="486"/>
      <c r="X528" s="487"/>
      <c r="Y528" s="486"/>
      <c r="Z528" s="487"/>
      <c r="AA528" s="402"/>
    </row>
    <row r="529" spans="2:27" x14ac:dyDescent="0.2">
      <c r="B529" s="405"/>
      <c r="C529" s="372"/>
      <c r="D529" s="372"/>
      <c r="E529" s="402"/>
      <c r="F529" s="486"/>
      <c r="G529" s="487"/>
      <c r="H529" s="486"/>
      <c r="I529" s="487"/>
      <c r="J529" s="486"/>
      <c r="K529" s="487"/>
      <c r="L529" s="486"/>
      <c r="M529" s="487"/>
      <c r="N529" s="486"/>
      <c r="O529" s="487"/>
      <c r="P529" s="486"/>
      <c r="Q529" s="487"/>
      <c r="R529" s="486"/>
      <c r="S529" s="487"/>
      <c r="T529" s="486"/>
      <c r="U529" s="487"/>
      <c r="V529" s="486"/>
      <c r="W529" s="487"/>
      <c r="X529" s="486"/>
      <c r="Y529" s="487"/>
      <c r="Z529" s="486"/>
      <c r="AA529" s="487"/>
    </row>
    <row r="530" spans="2:27" x14ac:dyDescent="0.2">
      <c r="B530" s="406"/>
      <c r="C530" s="372"/>
      <c r="D530" s="372"/>
      <c r="E530" s="486"/>
      <c r="F530" s="487"/>
      <c r="G530" s="486"/>
      <c r="H530" s="487"/>
      <c r="I530" s="486"/>
      <c r="J530" s="487"/>
      <c r="K530" s="486"/>
      <c r="L530" s="487"/>
      <c r="M530" s="486"/>
      <c r="N530" s="487"/>
      <c r="O530" s="486"/>
      <c r="P530" s="487"/>
      <c r="Q530" s="486"/>
      <c r="R530" s="487"/>
      <c r="S530" s="486"/>
      <c r="T530" s="487"/>
      <c r="U530" s="486"/>
      <c r="V530" s="487"/>
      <c r="W530" s="486"/>
      <c r="X530" s="487"/>
      <c r="Y530" s="486"/>
      <c r="Z530" s="487"/>
      <c r="AA530" s="402"/>
    </row>
    <row r="531" spans="2:27" x14ac:dyDescent="0.2">
      <c r="B531" s="405"/>
      <c r="C531" s="372"/>
      <c r="D531" s="372"/>
      <c r="E531" s="402"/>
      <c r="F531" s="486"/>
      <c r="G531" s="487"/>
      <c r="H531" s="486"/>
      <c r="I531" s="487"/>
      <c r="J531" s="486"/>
      <c r="K531" s="487"/>
      <c r="L531" s="486"/>
      <c r="M531" s="487"/>
      <c r="N531" s="486"/>
      <c r="O531" s="487"/>
      <c r="P531" s="486"/>
      <c r="Q531" s="487"/>
      <c r="R531" s="486"/>
      <c r="S531" s="487"/>
      <c r="T531" s="486"/>
      <c r="U531" s="487"/>
      <c r="V531" s="486"/>
      <c r="W531" s="487"/>
      <c r="X531" s="486"/>
      <c r="Y531" s="487"/>
      <c r="Z531" s="486"/>
      <c r="AA531" s="487"/>
    </row>
    <row r="532" spans="2:27" x14ac:dyDescent="0.2">
      <c r="B532" s="406"/>
      <c r="C532" s="372"/>
      <c r="D532" s="372"/>
      <c r="E532" s="486"/>
      <c r="F532" s="487"/>
      <c r="G532" s="486"/>
      <c r="H532" s="487"/>
      <c r="I532" s="486"/>
      <c r="J532" s="487"/>
      <c r="K532" s="486"/>
      <c r="L532" s="487"/>
      <c r="M532" s="486"/>
      <c r="N532" s="487"/>
      <c r="O532" s="486"/>
      <c r="P532" s="487"/>
      <c r="Q532" s="486"/>
      <c r="R532" s="487"/>
      <c r="S532" s="486"/>
      <c r="T532" s="487"/>
      <c r="U532" s="486"/>
      <c r="V532" s="487"/>
      <c r="W532" s="486"/>
      <c r="X532" s="487"/>
      <c r="Y532" s="486"/>
      <c r="Z532" s="487"/>
      <c r="AA532" s="402"/>
    </row>
    <row r="533" spans="2:27" x14ac:dyDescent="0.2">
      <c r="B533" s="405"/>
      <c r="C533" s="372"/>
      <c r="D533" s="372"/>
      <c r="E533" s="402"/>
      <c r="F533" s="486"/>
      <c r="G533" s="487"/>
      <c r="H533" s="486"/>
      <c r="I533" s="487"/>
      <c r="J533" s="486"/>
      <c r="K533" s="487"/>
      <c r="L533" s="486"/>
      <c r="M533" s="487"/>
      <c r="N533" s="486"/>
      <c r="O533" s="487"/>
      <c r="P533" s="486"/>
      <c r="Q533" s="487"/>
      <c r="R533" s="486"/>
      <c r="S533" s="487"/>
      <c r="T533" s="486"/>
      <c r="U533" s="487"/>
      <c r="V533" s="486"/>
      <c r="W533" s="487"/>
      <c r="X533" s="486"/>
      <c r="Y533" s="487"/>
      <c r="Z533" s="486"/>
      <c r="AA533" s="487"/>
    </row>
    <row r="534" spans="2:27" x14ac:dyDescent="0.2">
      <c r="B534" s="406"/>
      <c r="C534" s="372"/>
      <c r="D534" s="372"/>
      <c r="E534" s="486"/>
      <c r="F534" s="487"/>
      <c r="G534" s="486"/>
      <c r="H534" s="487"/>
      <c r="I534" s="486"/>
      <c r="J534" s="487"/>
      <c r="K534" s="486"/>
      <c r="L534" s="487"/>
      <c r="M534" s="486"/>
      <c r="N534" s="487"/>
      <c r="O534" s="486"/>
      <c r="P534" s="487"/>
      <c r="Q534" s="486"/>
      <c r="R534" s="487"/>
      <c r="S534" s="486"/>
      <c r="T534" s="487"/>
      <c r="U534" s="486"/>
      <c r="V534" s="487"/>
      <c r="W534" s="486"/>
      <c r="X534" s="487"/>
      <c r="Y534" s="486"/>
      <c r="Z534" s="487"/>
      <c r="AA534" s="402"/>
    </row>
    <row r="535" spans="2:27" x14ac:dyDescent="0.2">
      <c r="B535" s="405"/>
      <c r="C535" s="372"/>
      <c r="D535" s="372"/>
      <c r="E535" s="402"/>
      <c r="F535" s="486"/>
      <c r="G535" s="487"/>
      <c r="H535" s="486"/>
      <c r="I535" s="487"/>
      <c r="J535" s="486"/>
      <c r="K535" s="487"/>
      <c r="L535" s="486"/>
      <c r="M535" s="487"/>
      <c r="N535" s="486"/>
      <c r="O535" s="487"/>
      <c r="P535" s="486"/>
      <c r="Q535" s="487"/>
      <c r="R535" s="486"/>
      <c r="S535" s="487"/>
      <c r="T535" s="486"/>
      <c r="U535" s="487"/>
      <c r="V535" s="486"/>
      <c r="W535" s="487"/>
      <c r="X535" s="486"/>
      <c r="Y535" s="487"/>
      <c r="Z535" s="486"/>
      <c r="AA535" s="487"/>
    </row>
    <row r="536" spans="2:27" x14ac:dyDescent="0.2">
      <c r="B536" s="406"/>
      <c r="C536" s="372"/>
      <c r="D536" s="372"/>
      <c r="E536" s="486"/>
      <c r="F536" s="487"/>
      <c r="G536" s="486"/>
      <c r="H536" s="487"/>
      <c r="I536" s="486"/>
      <c r="J536" s="487"/>
      <c r="K536" s="486"/>
      <c r="L536" s="487"/>
      <c r="M536" s="486"/>
      <c r="N536" s="487"/>
      <c r="O536" s="486"/>
      <c r="P536" s="487"/>
      <c r="Q536" s="486"/>
      <c r="R536" s="487"/>
      <c r="S536" s="486"/>
      <c r="T536" s="487"/>
      <c r="U536" s="486"/>
      <c r="V536" s="487"/>
      <c r="W536" s="486"/>
      <c r="X536" s="487"/>
      <c r="Y536" s="486"/>
      <c r="Z536" s="487"/>
      <c r="AA536" s="402"/>
    </row>
    <row r="537" spans="2:27" x14ac:dyDescent="0.2">
      <c r="B537" s="405"/>
      <c r="C537" s="372"/>
      <c r="D537" s="372"/>
      <c r="E537" s="402"/>
      <c r="F537" s="486"/>
      <c r="G537" s="487"/>
      <c r="H537" s="486"/>
      <c r="I537" s="487"/>
      <c r="J537" s="486"/>
      <c r="K537" s="487"/>
      <c r="L537" s="486"/>
      <c r="M537" s="487"/>
      <c r="N537" s="486"/>
      <c r="O537" s="487"/>
      <c r="P537" s="486"/>
      <c r="Q537" s="487"/>
      <c r="R537" s="486"/>
      <c r="S537" s="487"/>
      <c r="T537" s="486"/>
      <c r="U537" s="487"/>
      <c r="V537" s="486"/>
      <c r="W537" s="487"/>
      <c r="X537" s="486"/>
      <c r="Y537" s="487"/>
      <c r="Z537" s="486"/>
      <c r="AA537" s="487"/>
    </row>
    <row r="538" spans="2:27" x14ac:dyDescent="0.2">
      <c r="B538" s="406"/>
      <c r="C538" s="372"/>
      <c r="D538" s="372"/>
      <c r="E538" s="486"/>
      <c r="F538" s="487"/>
      <c r="G538" s="486"/>
      <c r="H538" s="487"/>
      <c r="I538" s="486"/>
      <c r="J538" s="487"/>
      <c r="K538" s="486"/>
      <c r="L538" s="487"/>
      <c r="M538" s="486"/>
      <c r="N538" s="487"/>
      <c r="O538" s="486"/>
      <c r="P538" s="487"/>
      <c r="Q538" s="486"/>
      <c r="R538" s="487"/>
      <c r="S538" s="486"/>
      <c r="T538" s="487"/>
      <c r="U538" s="486"/>
      <c r="V538" s="487"/>
      <c r="W538" s="486"/>
      <c r="X538" s="487"/>
      <c r="Y538" s="486"/>
      <c r="Z538" s="487"/>
      <c r="AA538" s="402"/>
    </row>
    <row r="539" spans="2:27" x14ac:dyDescent="0.2">
      <c r="B539" s="405"/>
      <c r="C539" s="372"/>
      <c r="D539" s="372"/>
      <c r="E539" s="402"/>
      <c r="F539" s="486"/>
      <c r="G539" s="487"/>
      <c r="H539" s="486"/>
      <c r="I539" s="487"/>
      <c r="J539" s="486"/>
      <c r="K539" s="487"/>
      <c r="L539" s="486"/>
      <c r="M539" s="487"/>
      <c r="N539" s="486"/>
      <c r="O539" s="487"/>
      <c r="P539" s="486"/>
      <c r="Q539" s="487"/>
      <c r="R539" s="486"/>
      <c r="S539" s="487"/>
      <c r="T539" s="486"/>
      <c r="U539" s="487"/>
      <c r="V539" s="486"/>
      <c r="W539" s="487"/>
      <c r="X539" s="486"/>
      <c r="Y539" s="487"/>
      <c r="Z539" s="486"/>
      <c r="AA539" s="487"/>
    </row>
    <row r="540" spans="2:27" x14ac:dyDescent="0.2">
      <c r="B540" s="406"/>
      <c r="C540" s="372"/>
      <c r="D540" s="372"/>
      <c r="E540" s="486"/>
      <c r="F540" s="487"/>
      <c r="G540" s="486"/>
      <c r="H540" s="487"/>
      <c r="I540" s="486"/>
      <c r="J540" s="487"/>
      <c r="K540" s="486"/>
      <c r="L540" s="487"/>
      <c r="M540" s="486"/>
      <c r="N540" s="487"/>
      <c r="O540" s="486"/>
      <c r="P540" s="487"/>
      <c r="Q540" s="486"/>
      <c r="R540" s="487"/>
      <c r="S540" s="486"/>
      <c r="T540" s="487"/>
      <c r="U540" s="486"/>
      <c r="V540" s="487"/>
      <c r="W540" s="486"/>
      <c r="X540" s="487"/>
      <c r="Y540" s="486"/>
      <c r="Z540" s="487"/>
      <c r="AA540" s="402"/>
    </row>
    <row r="541" spans="2:27" x14ac:dyDescent="0.2">
      <c r="B541" s="405"/>
      <c r="C541" s="372"/>
      <c r="D541" s="372"/>
      <c r="E541" s="402"/>
      <c r="F541" s="486"/>
      <c r="G541" s="487"/>
      <c r="H541" s="486"/>
      <c r="I541" s="487"/>
      <c r="J541" s="486"/>
      <c r="K541" s="487"/>
      <c r="L541" s="486"/>
      <c r="M541" s="487"/>
      <c r="N541" s="486"/>
      <c r="O541" s="487"/>
      <c r="P541" s="486"/>
      <c r="Q541" s="487"/>
      <c r="R541" s="486"/>
      <c r="S541" s="487"/>
      <c r="T541" s="486"/>
      <c r="U541" s="487"/>
      <c r="V541" s="486"/>
      <c r="W541" s="487"/>
      <c r="X541" s="486"/>
      <c r="Y541" s="487"/>
      <c r="Z541" s="486"/>
      <c r="AA541" s="487"/>
    </row>
    <row r="542" spans="2:27" x14ac:dyDescent="0.2">
      <c r="B542" s="406"/>
      <c r="C542" s="372"/>
      <c r="D542" s="372"/>
      <c r="E542" s="486"/>
      <c r="F542" s="487"/>
      <c r="G542" s="486"/>
      <c r="H542" s="487"/>
      <c r="I542" s="486"/>
      <c r="J542" s="487"/>
      <c r="K542" s="486"/>
      <c r="L542" s="487"/>
      <c r="M542" s="486"/>
      <c r="N542" s="487"/>
      <c r="O542" s="486"/>
      <c r="P542" s="487"/>
      <c r="Q542" s="486"/>
      <c r="R542" s="487"/>
      <c r="S542" s="486"/>
      <c r="T542" s="487"/>
      <c r="U542" s="486"/>
      <c r="V542" s="487"/>
      <c r="W542" s="486"/>
      <c r="X542" s="487"/>
      <c r="Y542" s="486"/>
      <c r="Z542" s="487"/>
      <c r="AA542" s="402"/>
    </row>
    <row r="543" spans="2:27" x14ac:dyDescent="0.2">
      <c r="B543" s="405"/>
      <c r="C543" s="372"/>
      <c r="D543" s="372"/>
      <c r="E543" s="402"/>
      <c r="F543" s="486"/>
      <c r="G543" s="487"/>
      <c r="H543" s="486"/>
      <c r="I543" s="487"/>
      <c r="J543" s="486"/>
      <c r="K543" s="487"/>
      <c r="L543" s="486"/>
      <c r="M543" s="487"/>
      <c r="N543" s="486"/>
      <c r="O543" s="487"/>
      <c r="P543" s="486"/>
      <c r="Q543" s="487"/>
      <c r="R543" s="486"/>
      <c r="S543" s="487"/>
      <c r="T543" s="486"/>
      <c r="U543" s="487"/>
      <c r="V543" s="486"/>
      <c r="W543" s="487"/>
      <c r="X543" s="486"/>
      <c r="Y543" s="487"/>
      <c r="Z543" s="486"/>
      <c r="AA543" s="487"/>
    </row>
    <row r="544" spans="2:27" x14ac:dyDescent="0.2">
      <c r="B544" s="406"/>
      <c r="C544" s="372"/>
      <c r="D544" s="372"/>
      <c r="E544" s="486"/>
      <c r="F544" s="487"/>
      <c r="G544" s="486"/>
      <c r="H544" s="487"/>
      <c r="I544" s="486"/>
      <c r="J544" s="487"/>
      <c r="K544" s="486"/>
      <c r="L544" s="487"/>
      <c r="M544" s="486"/>
      <c r="N544" s="487"/>
      <c r="O544" s="486"/>
      <c r="P544" s="487"/>
      <c r="Q544" s="486"/>
      <c r="R544" s="487"/>
      <c r="S544" s="486"/>
      <c r="T544" s="487"/>
      <c r="U544" s="486"/>
      <c r="V544" s="487"/>
      <c r="W544" s="486"/>
      <c r="X544" s="487"/>
      <c r="Y544" s="486"/>
      <c r="Z544" s="487"/>
      <c r="AA544" s="402"/>
    </row>
    <row r="545" spans="2:27" x14ac:dyDescent="0.2">
      <c r="B545" s="405"/>
      <c r="C545" s="372"/>
      <c r="D545" s="372"/>
      <c r="E545" s="402"/>
      <c r="F545" s="486"/>
      <c r="G545" s="487"/>
      <c r="H545" s="486"/>
      <c r="I545" s="487"/>
      <c r="J545" s="486"/>
      <c r="K545" s="487"/>
      <c r="L545" s="486"/>
      <c r="M545" s="487"/>
      <c r="N545" s="486"/>
      <c r="O545" s="487"/>
      <c r="P545" s="486"/>
      <c r="Q545" s="487"/>
      <c r="R545" s="486"/>
      <c r="S545" s="487"/>
      <c r="T545" s="486"/>
      <c r="U545" s="487"/>
      <c r="V545" s="486"/>
      <c r="W545" s="487"/>
      <c r="X545" s="486"/>
      <c r="Y545" s="487"/>
      <c r="Z545" s="486"/>
      <c r="AA545" s="487"/>
    </row>
    <row r="546" spans="2:27" x14ac:dyDescent="0.2">
      <c r="B546" s="406"/>
      <c r="C546" s="372"/>
      <c r="D546" s="372"/>
      <c r="E546" s="486"/>
      <c r="F546" s="487"/>
      <c r="G546" s="486"/>
      <c r="H546" s="487"/>
      <c r="I546" s="486"/>
      <c r="J546" s="487"/>
      <c r="K546" s="486"/>
      <c r="L546" s="487"/>
      <c r="M546" s="486"/>
      <c r="N546" s="487"/>
      <c r="O546" s="486"/>
      <c r="P546" s="487"/>
      <c r="Q546" s="486"/>
      <c r="R546" s="487"/>
      <c r="S546" s="486"/>
      <c r="T546" s="487"/>
      <c r="U546" s="486"/>
      <c r="V546" s="487"/>
      <c r="W546" s="486"/>
      <c r="X546" s="487"/>
      <c r="Y546" s="486"/>
      <c r="Z546" s="487"/>
      <c r="AA546" s="402"/>
    </row>
    <row r="547" spans="2:27" x14ac:dyDescent="0.2">
      <c r="B547" s="405"/>
      <c r="C547" s="372"/>
      <c r="D547" s="372"/>
      <c r="E547" s="402"/>
      <c r="F547" s="486"/>
      <c r="G547" s="487"/>
      <c r="H547" s="486"/>
      <c r="I547" s="487"/>
      <c r="J547" s="486"/>
      <c r="K547" s="487"/>
      <c r="L547" s="486"/>
      <c r="M547" s="487"/>
      <c r="N547" s="486"/>
      <c r="O547" s="487"/>
      <c r="P547" s="486"/>
      <c r="Q547" s="487"/>
      <c r="R547" s="486"/>
      <c r="S547" s="487"/>
      <c r="T547" s="486"/>
      <c r="U547" s="487"/>
      <c r="V547" s="486"/>
      <c r="W547" s="487"/>
      <c r="X547" s="486"/>
      <c r="Y547" s="487"/>
      <c r="Z547" s="486"/>
      <c r="AA547" s="487"/>
    </row>
    <row r="548" spans="2:27" x14ac:dyDescent="0.2">
      <c r="B548" s="406"/>
      <c r="C548" s="372"/>
      <c r="D548" s="372"/>
      <c r="E548" s="486"/>
      <c r="F548" s="487"/>
      <c r="G548" s="486"/>
      <c r="H548" s="487"/>
      <c r="I548" s="486"/>
      <c r="J548" s="487"/>
      <c r="K548" s="486"/>
      <c r="L548" s="487"/>
      <c r="M548" s="486"/>
      <c r="N548" s="487"/>
      <c r="O548" s="486"/>
      <c r="P548" s="487"/>
      <c r="Q548" s="486"/>
      <c r="R548" s="487"/>
      <c r="S548" s="486"/>
      <c r="T548" s="487"/>
      <c r="U548" s="486"/>
      <c r="V548" s="487"/>
      <c r="W548" s="486"/>
      <c r="X548" s="487"/>
      <c r="Y548" s="486"/>
      <c r="Z548" s="487"/>
      <c r="AA548" s="402"/>
    </row>
    <row r="549" spans="2:27" x14ac:dyDescent="0.2">
      <c r="B549" s="405"/>
      <c r="C549" s="372"/>
      <c r="D549" s="372"/>
      <c r="E549" s="402"/>
      <c r="F549" s="486"/>
      <c r="G549" s="487"/>
      <c r="H549" s="486"/>
      <c r="I549" s="487"/>
      <c r="J549" s="486"/>
      <c r="K549" s="487"/>
      <c r="L549" s="486"/>
      <c r="M549" s="487"/>
      <c r="N549" s="486"/>
      <c r="O549" s="487"/>
      <c r="P549" s="486"/>
      <c r="Q549" s="487"/>
      <c r="R549" s="486"/>
      <c r="S549" s="487"/>
      <c r="T549" s="486"/>
      <c r="U549" s="487"/>
      <c r="V549" s="486"/>
      <c r="W549" s="487"/>
      <c r="X549" s="486"/>
      <c r="Y549" s="487"/>
      <c r="Z549" s="486"/>
      <c r="AA549" s="487"/>
    </row>
    <row r="550" spans="2:27" x14ac:dyDescent="0.2">
      <c r="B550" s="406"/>
      <c r="C550" s="372"/>
      <c r="D550" s="372"/>
      <c r="E550" s="486"/>
      <c r="F550" s="487"/>
      <c r="G550" s="486"/>
      <c r="H550" s="487"/>
      <c r="I550" s="486"/>
      <c r="J550" s="487"/>
      <c r="K550" s="486"/>
      <c r="L550" s="487"/>
      <c r="M550" s="486"/>
      <c r="N550" s="487"/>
      <c r="O550" s="486"/>
      <c r="P550" s="487"/>
      <c r="Q550" s="486"/>
      <c r="R550" s="487"/>
      <c r="S550" s="486"/>
      <c r="T550" s="487"/>
      <c r="U550" s="486"/>
      <c r="V550" s="487"/>
      <c r="W550" s="486"/>
      <c r="X550" s="487"/>
      <c r="Y550" s="486"/>
      <c r="Z550" s="487"/>
      <c r="AA550" s="402"/>
    </row>
    <row r="551" spans="2:27" x14ac:dyDescent="0.2">
      <c r="B551" s="405"/>
      <c r="C551" s="372"/>
      <c r="D551" s="372"/>
      <c r="E551" s="402"/>
      <c r="F551" s="486"/>
      <c r="G551" s="487"/>
      <c r="H551" s="486"/>
      <c r="I551" s="487"/>
      <c r="J551" s="486"/>
      <c r="K551" s="487"/>
      <c r="L551" s="486"/>
      <c r="M551" s="487"/>
      <c r="N551" s="486"/>
      <c r="O551" s="487"/>
      <c r="P551" s="486"/>
      <c r="Q551" s="487"/>
      <c r="R551" s="486"/>
      <c r="S551" s="487"/>
      <c r="T551" s="486"/>
      <c r="U551" s="487"/>
      <c r="V551" s="486"/>
      <c r="W551" s="487"/>
      <c r="X551" s="486"/>
      <c r="Y551" s="487"/>
      <c r="Z551" s="486"/>
      <c r="AA551" s="487"/>
    </row>
    <row r="552" spans="2:27" x14ac:dyDescent="0.2">
      <c r="B552" s="406"/>
      <c r="C552" s="372"/>
      <c r="D552" s="372"/>
      <c r="E552" s="486"/>
      <c r="F552" s="487"/>
      <c r="G552" s="486"/>
      <c r="H552" s="487"/>
      <c r="I552" s="486"/>
      <c r="J552" s="487"/>
      <c r="K552" s="486"/>
      <c r="L552" s="487"/>
      <c r="M552" s="486"/>
      <c r="N552" s="487"/>
      <c r="O552" s="486"/>
      <c r="P552" s="487"/>
      <c r="Q552" s="486"/>
      <c r="R552" s="487"/>
      <c r="S552" s="486"/>
      <c r="T552" s="487"/>
      <c r="U552" s="486"/>
      <c r="V552" s="487"/>
      <c r="W552" s="486"/>
      <c r="X552" s="487"/>
      <c r="Y552" s="486"/>
      <c r="Z552" s="487"/>
      <c r="AA552" s="402"/>
    </row>
    <row r="553" spans="2:27" x14ac:dyDescent="0.2">
      <c r="B553" s="405"/>
      <c r="C553" s="372"/>
      <c r="D553" s="372"/>
      <c r="E553" s="402"/>
      <c r="F553" s="486"/>
      <c r="G553" s="487"/>
      <c r="H553" s="486"/>
      <c r="I553" s="487"/>
      <c r="J553" s="486"/>
      <c r="K553" s="487"/>
      <c r="L553" s="486"/>
      <c r="M553" s="487"/>
      <c r="N553" s="486"/>
      <c r="O553" s="487"/>
      <c r="P553" s="486"/>
      <c r="Q553" s="487"/>
      <c r="R553" s="486"/>
      <c r="S553" s="487"/>
      <c r="T553" s="486"/>
      <c r="U553" s="487"/>
      <c r="V553" s="486"/>
      <c r="W553" s="487"/>
      <c r="X553" s="486"/>
      <c r="Y553" s="487"/>
      <c r="Z553" s="486"/>
      <c r="AA553" s="487"/>
    </row>
    <row r="554" spans="2:27" x14ac:dyDescent="0.2">
      <c r="B554" s="406"/>
      <c r="C554" s="372"/>
      <c r="D554" s="372"/>
      <c r="E554" s="486"/>
      <c r="F554" s="487"/>
      <c r="G554" s="486"/>
      <c r="H554" s="487"/>
      <c r="I554" s="486"/>
      <c r="J554" s="487"/>
      <c r="K554" s="486"/>
      <c r="L554" s="487"/>
      <c r="M554" s="486"/>
      <c r="N554" s="487"/>
      <c r="O554" s="486"/>
      <c r="P554" s="487"/>
      <c r="Q554" s="486"/>
      <c r="R554" s="487"/>
      <c r="S554" s="486"/>
      <c r="T554" s="487"/>
      <c r="U554" s="486"/>
      <c r="V554" s="487"/>
      <c r="W554" s="486"/>
      <c r="X554" s="487"/>
      <c r="Y554" s="486"/>
      <c r="Z554" s="487"/>
      <c r="AA554" s="402"/>
    </row>
    <row r="555" spans="2:27" x14ac:dyDescent="0.2">
      <c r="B555" s="405"/>
      <c r="C555" s="372"/>
      <c r="D555" s="372"/>
      <c r="E555" s="402"/>
      <c r="F555" s="486"/>
      <c r="G555" s="487"/>
      <c r="H555" s="486"/>
      <c r="I555" s="487"/>
      <c r="J555" s="486"/>
      <c r="K555" s="487"/>
      <c r="L555" s="486"/>
      <c r="M555" s="487"/>
      <c r="N555" s="486"/>
      <c r="O555" s="487"/>
      <c r="P555" s="486"/>
      <c r="Q555" s="487"/>
      <c r="R555" s="486"/>
      <c r="S555" s="487"/>
      <c r="T555" s="486"/>
      <c r="U555" s="487"/>
      <c r="V555" s="486"/>
      <c r="W555" s="487"/>
      <c r="X555" s="486"/>
      <c r="Y555" s="487"/>
      <c r="Z555" s="486"/>
      <c r="AA555" s="487"/>
    </row>
    <row r="556" spans="2:27" x14ac:dyDescent="0.2">
      <c r="B556" s="406"/>
      <c r="C556" s="372"/>
      <c r="D556" s="372"/>
      <c r="E556" s="486"/>
      <c r="F556" s="487"/>
      <c r="G556" s="486"/>
      <c r="H556" s="487"/>
      <c r="I556" s="486"/>
      <c r="J556" s="487"/>
      <c r="K556" s="486"/>
      <c r="L556" s="487"/>
      <c r="M556" s="486"/>
      <c r="N556" s="487"/>
      <c r="O556" s="486"/>
      <c r="P556" s="487"/>
      <c r="Q556" s="486"/>
      <c r="R556" s="487"/>
      <c r="S556" s="486"/>
      <c r="T556" s="487"/>
      <c r="U556" s="486"/>
      <c r="V556" s="487"/>
      <c r="W556" s="486"/>
      <c r="X556" s="487"/>
      <c r="Y556" s="486"/>
      <c r="Z556" s="487"/>
      <c r="AA556" s="402"/>
    </row>
    <row r="557" spans="2:27" x14ac:dyDescent="0.2">
      <c r="B557" s="405"/>
      <c r="C557" s="372"/>
      <c r="D557" s="372"/>
      <c r="E557" s="402"/>
      <c r="F557" s="486"/>
      <c r="G557" s="487"/>
      <c r="H557" s="486"/>
      <c r="I557" s="487"/>
      <c r="J557" s="486"/>
      <c r="K557" s="487"/>
      <c r="L557" s="486"/>
      <c r="M557" s="487"/>
      <c r="N557" s="486"/>
      <c r="O557" s="487"/>
      <c r="P557" s="486"/>
      <c r="Q557" s="487"/>
      <c r="R557" s="486"/>
      <c r="S557" s="487"/>
      <c r="T557" s="486"/>
      <c r="U557" s="487"/>
      <c r="V557" s="486"/>
      <c r="W557" s="487"/>
      <c r="X557" s="486"/>
      <c r="Y557" s="487"/>
      <c r="Z557" s="486"/>
      <c r="AA557" s="487"/>
    </row>
    <row r="558" spans="2:27" x14ac:dyDescent="0.2">
      <c r="B558" s="406"/>
      <c r="C558" s="372"/>
      <c r="D558" s="372"/>
      <c r="E558" s="486"/>
      <c r="F558" s="487"/>
      <c r="G558" s="486"/>
      <c r="H558" s="487"/>
      <c r="I558" s="486"/>
      <c r="J558" s="487"/>
      <c r="K558" s="486"/>
      <c r="L558" s="487"/>
      <c r="M558" s="486"/>
      <c r="N558" s="487"/>
      <c r="O558" s="486"/>
      <c r="P558" s="487"/>
      <c r="Q558" s="486"/>
      <c r="R558" s="487"/>
      <c r="S558" s="486"/>
      <c r="T558" s="487"/>
      <c r="U558" s="486"/>
      <c r="V558" s="487"/>
      <c r="W558" s="486"/>
      <c r="X558" s="487"/>
      <c r="Y558" s="486"/>
      <c r="Z558" s="487"/>
      <c r="AA558" s="402"/>
    </row>
    <row r="559" spans="2:27" x14ac:dyDescent="0.2">
      <c r="B559" s="405"/>
      <c r="C559" s="372"/>
      <c r="D559" s="372"/>
      <c r="E559" s="402"/>
      <c r="F559" s="486"/>
      <c r="G559" s="487"/>
      <c r="H559" s="486"/>
      <c r="I559" s="487"/>
      <c r="J559" s="486"/>
      <c r="K559" s="487"/>
      <c r="L559" s="486"/>
      <c r="M559" s="487"/>
      <c r="N559" s="486"/>
      <c r="O559" s="487"/>
      <c r="P559" s="486"/>
      <c r="Q559" s="487"/>
      <c r="R559" s="486"/>
      <c r="S559" s="487"/>
      <c r="T559" s="486"/>
      <c r="U559" s="487"/>
      <c r="V559" s="486"/>
      <c r="W559" s="487"/>
      <c r="X559" s="486"/>
      <c r="Y559" s="487"/>
      <c r="Z559" s="486"/>
      <c r="AA559" s="487"/>
    </row>
    <row r="560" spans="2:27" x14ac:dyDescent="0.2">
      <c r="B560" s="406"/>
      <c r="C560" s="372"/>
      <c r="D560" s="372"/>
      <c r="E560" s="486"/>
      <c r="F560" s="487"/>
      <c r="G560" s="486"/>
      <c r="H560" s="487"/>
      <c r="I560" s="486"/>
      <c r="J560" s="487"/>
      <c r="K560" s="486"/>
      <c r="L560" s="487"/>
      <c r="M560" s="486"/>
      <c r="N560" s="487"/>
      <c r="O560" s="486"/>
      <c r="P560" s="487"/>
      <c r="Q560" s="486"/>
      <c r="R560" s="487"/>
      <c r="S560" s="486"/>
      <c r="T560" s="487"/>
      <c r="U560" s="486"/>
      <c r="V560" s="487"/>
      <c r="W560" s="486"/>
      <c r="X560" s="487"/>
      <c r="Y560" s="486"/>
      <c r="Z560" s="487"/>
      <c r="AA560" s="402"/>
    </row>
    <row r="561" spans="2:27" x14ac:dyDescent="0.2">
      <c r="B561" s="405"/>
      <c r="C561" s="372"/>
      <c r="D561" s="372"/>
      <c r="E561" s="402"/>
      <c r="F561" s="486"/>
      <c r="G561" s="487"/>
      <c r="H561" s="486"/>
      <c r="I561" s="487"/>
      <c r="J561" s="486"/>
      <c r="K561" s="487"/>
      <c r="L561" s="486"/>
      <c r="M561" s="487"/>
      <c r="N561" s="486"/>
      <c r="O561" s="487"/>
      <c r="P561" s="486"/>
      <c r="Q561" s="487"/>
      <c r="R561" s="486"/>
      <c r="S561" s="487"/>
      <c r="T561" s="486"/>
      <c r="U561" s="487"/>
      <c r="V561" s="486"/>
      <c r="W561" s="487"/>
      <c r="X561" s="486"/>
      <c r="Y561" s="487"/>
      <c r="Z561" s="486"/>
      <c r="AA561" s="487"/>
    </row>
    <row r="562" spans="2:27" x14ac:dyDescent="0.2">
      <c r="B562" s="406"/>
      <c r="C562" s="372"/>
      <c r="D562" s="372"/>
      <c r="E562" s="486"/>
      <c r="F562" s="487"/>
      <c r="G562" s="486"/>
      <c r="H562" s="487"/>
      <c r="I562" s="486"/>
      <c r="J562" s="487"/>
      <c r="K562" s="486"/>
      <c r="L562" s="487"/>
      <c r="M562" s="486"/>
      <c r="N562" s="487"/>
      <c r="O562" s="486"/>
      <c r="P562" s="487"/>
      <c r="Q562" s="486"/>
      <c r="R562" s="487"/>
      <c r="S562" s="486"/>
      <c r="T562" s="487"/>
      <c r="U562" s="486"/>
      <c r="V562" s="487"/>
      <c r="W562" s="486"/>
      <c r="X562" s="487"/>
      <c r="Y562" s="486"/>
      <c r="Z562" s="487"/>
      <c r="AA562" s="402"/>
    </row>
    <row r="563" spans="2:27" x14ac:dyDescent="0.2">
      <c r="B563" s="405"/>
      <c r="C563" s="372"/>
      <c r="D563" s="372"/>
      <c r="E563" s="402"/>
      <c r="F563" s="486"/>
      <c r="G563" s="487"/>
      <c r="H563" s="486"/>
      <c r="I563" s="487"/>
      <c r="J563" s="486"/>
      <c r="K563" s="487"/>
      <c r="L563" s="486"/>
      <c r="M563" s="487"/>
      <c r="N563" s="486"/>
      <c r="O563" s="487"/>
      <c r="P563" s="486"/>
      <c r="Q563" s="487"/>
      <c r="R563" s="486"/>
      <c r="S563" s="487"/>
      <c r="T563" s="486"/>
      <c r="U563" s="487"/>
      <c r="V563" s="486"/>
      <c r="W563" s="487"/>
      <c r="X563" s="486"/>
      <c r="Y563" s="487"/>
      <c r="Z563" s="486"/>
      <c r="AA563" s="487"/>
    </row>
    <row r="564" spans="2:27" x14ac:dyDescent="0.2">
      <c r="B564" s="406"/>
      <c r="C564" s="372"/>
      <c r="D564" s="372"/>
      <c r="E564" s="486"/>
      <c r="F564" s="487"/>
      <c r="G564" s="486"/>
      <c r="H564" s="487"/>
      <c r="I564" s="486"/>
      <c r="J564" s="487"/>
      <c r="K564" s="486"/>
      <c r="L564" s="487"/>
      <c r="M564" s="486"/>
      <c r="N564" s="487"/>
      <c r="O564" s="486"/>
      <c r="P564" s="487"/>
      <c r="Q564" s="486"/>
      <c r="R564" s="487"/>
      <c r="S564" s="486"/>
      <c r="T564" s="487"/>
      <c r="U564" s="486"/>
      <c r="V564" s="487"/>
      <c r="W564" s="486"/>
      <c r="X564" s="487"/>
      <c r="Y564" s="486"/>
      <c r="Z564" s="487"/>
      <c r="AA564" s="402"/>
    </row>
    <row r="565" spans="2:27" x14ac:dyDescent="0.2">
      <c r="B565" s="405"/>
      <c r="C565" s="372"/>
      <c r="D565" s="372"/>
      <c r="E565" s="402"/>
      <c r="F565" s="486"/>
      <c r="G565" s="487"/>
      <c r="H565" s="486"/>
      <c r="I565" s="487"/>
      <c r="J565" s="486"/>
      <c r="K565" s="487"/>
      <c r="L565" s="486"/>
      <c r="M565" s="487"/>
      <c r="N565" s="486"/>
      <c r="O565" s="487"/>
      <c r="P565" s="486"/>
      <c r="Q565" s="487"/>
      <c r="R565" s="486"/>
      <c r="S565" s="487"/>
      <c r="T565" s="486"/>
      <c r="U565" s="487"/>
      <c r="V565" s="486"/>
      <c r="W565" s="487"/>
      <c r="X565" s="486"/>
      <c r="Y565" s="487"/>
      <c r="Z565" s="486"/>
      <c r="AA565" s="487"/>
    </row>
    <row r="566" spans="2:27" x14ac:dyDescent="0.2">
      <c r="B566" s="406"/>
      <c r="C566" s="372"/>
      <c r="D566" s="372"/>
      <c r="E566" s="486"/>
      <c r="F566" s="487"/>
      <c r="G566" s="486"/>
      <c r="H566" s="487"/>
      <c r="I566" s="486"/>
      <c r="J566" s="487"/>
      <c r="K566" s="486"/>
      <c r="L566" s="487"/>
      <c r="M566" s="486"/>
      <c r="N566" s="487"/>
      <c r="O566" s="486"/>
      <c r="P566" s="487"/>
      <c r="Q566" s="486"/>
      <c r="R566" s="487"/>
      <c r="S566" s="486"/>
      <c r="T566" s="487"/>
      <c r="U566" s="486"/>
      <c r="V566" s="487"/>
      <c r="W566" s="486"/>
      <c r="X566" s="487"/>
      <c r="Y566" s="486"/>
      <c r="Z566" s="487"/>
      <c r="AA566" s="402"/>
    </row>
    <row r="567" spans="2:27" x14ac:dyDescent="0.2">
      <c r="B567" s="405"/>
      <c r="C567" s="372"/>
      <c r="D567" s="372"/>
      <c r="E567" s="402"/>
      <c r="F567" s="486"/>
      <c r="G567" s="487"/>
      <c r="H567" s="486"/>
      <c r="I567" s="487"/>
      <c r="J567" s="486"/>
      <c r="K567" s="487"/>
      <c r="L567" s="486"/>
      <c r="M567" s="487"/>
      <c r="N567" s="486"/>
      <c r="O567" s="487"/>
      <c r="P567" s="486"/>
      <c r="Q567" s="487"/>
      <c r="R567" s="486"/>
      <c r="S567" s="487"/>
      <c r="T567" s="486"/>
      <c r="U567" s="487"/>
      <c r="V567" s="486"/>
      <c r="W567" s="487"/>
      <c r="X567" s="486"/>
      <c r="Y567" s="487"/>
      <c r="Z567" s="486"/>
      <c r="AA567" s="487"/>
    </row>
    <row r="568" spans="2:27" x14ac:dyDescent="0.2">
      <c r="B568" s="406"/>
      <c r="C568" s="372"/>
      <c r="D568" s="372"/>
      <c r="E568" s="486"/>
      <c r="F568" s="487"/>
      <c r="G568" s="486"/>
      <c r="H568" s="487"/>
      <c r="I568" s="486"/>
      <c r="J568" s="487"/>
      <c r="K568" s="486"/>
      <c r="L568" s="487"/>
      <c r="M568" s="486"/>
      <c r="N568" s="487"/>
      <c r="O568" s="486"/>
      <c r="P568" s="487"/>
      <c r="Q568" s="486"/>
      <c r="R568" s="487"/>
      <c r="S568" s="486"/>
      <c r="T568" s="487"/>
      <c r="U568" s="486"/>
      <c r="V568" s="487"/>
      <c r="W568" s="486"/>
      <c r="X568" s="487"/>
      <c r="Y568" s="486"/>
      <c r="Z568" s="487"/>
      <c r="AA568" s="402"/>
    </row>
    <row r="569" spans="2:27" x14ac:dyDescent="0.2">
      <c r="B569" s="405"/>
      <c r="C569" s="372"/>
      <c r="D569" s="372"/>
      <c r="E569" s="402"/>
      <c r="F569" s="486"/>
      <c r="G569" s="487"/>
      <c r="H569" s="486"/>
      <c r="I569" s="487"/>
      <c r="J569" s="486"/>
      <c r="K569" s="487"/>
      <c r="L569" s="486"/>
      <c r="M569" s="487"/>
      <c r="N569" s="486"/>
      <c r="O569" s="487"/>
      <c r="P569" s="486"/>
      <c r="Q569" s="487"/>
      <c r="R569" s="486"/>
      <c r="S569" s="487"/>
      <c r="T569" s="486"/>
      <c r="U569" s="487"/>
      <c r="V569" s="486"/>
      <c r="W569" s="487"/>
      <c r="X569" s="486"/>
      <c r="Y569" s="487"/>
      <c r="Z569" s="486"/>
      <c r="AA569" s="487"/>
    </row>
    <row r="570" spans="2:27" x14ac:dyDescent="0.2">
      <c r="B570" s="406"/>
      <c r="C570" s="372"/>
      <c r="D570" s="372"/>
      <c r="E570" s="486"/>
      <c r="F570" s="487"/>
      <c r="G570" s="486"/>
      <c r="H570" s="487"/>
      <c r="I570" s="486"/>
      <c r="J570" s="487"/>
      <c r="K570" s="486"/>
      <c r="L570" s="487"/>
      <c r="M570" s="486"/>
      <c r="N570" s="487"/>
      <c r="O570" s="486"/>
      <c r="P570" s="487"/>
      <c r="Q570" s="486"/>
      <c r="R570" s="487"/>
      <c r="S570" s="486"/>
      <c r="T570" s="487"/>
      <c r="U570" s="486"/>
      <c r="V570" s="487"/>
      <c r="W570" s="486"/>
      <c r="X570" s="487"/>
      <c r="Y570" s="486"/>
      <c r="Z570" s="487"/>
      <c r="AA570" s="402"/>
    </row>
    <row r="571" spans="2:27" x14ac:dyDescent="0.2">
      <c r="B571" s="405"/>
      <c r="C571" s="372"/>
      <c r="D571" s="372"/>
      <c r="E571" s="402"/>
      <c r="F571" s="486"/>
      <c r="G571" s="487"/>
      <c r="H571" s="486"/>
      <c r="I571" s="487"/>
      <c r="J571" s="486"/>
      <c r="K571" s="487"/>
      <c r="L571" s="486"/>
      <c r="M571" s="487"/>
      <c r="N571" s="486"/>
      <c r="O571" s="487"/>
      <c r="P571" s="486"/>
      <c r="Q571" s="487"/>
      <c r="R571" s="486"/>
      <c r="S571" s="487"/>
      <c r="T571" s="486"/>
      <c r="U571" s="487"/>
      <c r="V571" s="486"/>
      <c r="W571" s="487"/>
      <c r="X571" s="486"/>
      <c r="Y571" s="487"/>
      <c r="Z571" s="486"/>
      <c r="AA571" s="487"/>
    </row>
    <row r="572" spans="2:27" x14ac:dyDescent="0.2">
      <c r="B572" s="406"/>
      <c r="C572" s="372"/>
      <c r="D572" s="372"/>
      <c r="E572" s="486"/>
      <c r="F572" s="487"/>
      <c r="G572" s="486"/>
      <c r="H572" s="487"/>
      <c r="I572" s="486"/>
      <c r="J572" s="487"/>
      <c r="K572" s="486"/>
      <c r="L572" s="487"/>
      <c r="M572" s="486"/>
      <c r="N572" s="487"/>
      <c r="O572" s="486"/>
      <c r="P572" s="487"/>
      <c r="Q572" s="486"/>
      <c r="R572" s="487"/>
      <c r="S572" s="486"/>
      <c r="T572" s="487"/>
      <c r="U572" s="486"/>
      <c r="V572" s="487"/>
      <c r="W572" s="486"/>
      <c r="X572" s="487"/>
      <c r="Y572" s="486"/>
      <c r="Z572" s="487"/>
      <c r="AA572" s="402"/>
    </row>
    <row r="573" spans="2:27" x14ac:dyDescent="0.2">
      <c r="B573" s="405"/>
      <c r="C573" s="372"/>
      <c r="D573" s="372"/>
      <c r="E573" s="402"/>
      <c r="F573" s="486"/>
      <c r="G573" s="487"/>
      <c r="H573" s="486"/>
      <c r="I573" s="487"/>
      <c r="J573" s="486"/>
      <c r="K573" s="487"/>
      <c r="L573" s="486"/>
      <c r="M573" s="487"/>
      <c r="N573" s="486"/>
      <c r="O573" s="487"/>
      <c r="P573" s="486"/>
      <c r="Q573" s="487"/>
      <c r="R573" s="486"/>
      <c r="S573" s="487"/>
      <c r="T573" s="486"/>
      <c r="U573" s="487"/>
      <c r="V573" s="486"/>
      <c r="W573" s="487"/>
      <c r="X573" s="486"/>
      <c r="Y573" s="487"/>
      <c r="Z573" s="486"/>
      <c r="AA573" s="487"/>
    </row>
    <row r="574" spans="2:27" x14ac:dyDescent="0.2">
      <c r="B574" s="406"/>
      <c r="C574" s="372"/>
      <c r="D574" s="372"/>
      <c r="E574" s="486"/>
      <c r="F574" s="487"/>
      <c r="G574" s="486"/>
      <c r="H574" s="487"/>
      <c r="I574" s="486"/>
      <c r="J574" s="487"/>
      <c r="K574" s="486"/>
      <c r="L574" s="487"/>
      <c r="M574" s="486"/>
      <c r="N574" s="487"/>
      <c r="O574" s="486"/>
      <c r="P574" s="487"/>
      <c r="Q574" s="486"/>
      <c r="R574" s="487"/>
      <c r="S574" s="486"/>
      <c r="T574" s="487"/>
      <c r="U574" s="486"/>
      <c r="V574" s="487"/>
      <c r="W574" s="486"/>
      <c r="X574" s="487"/>
      <c r="Y574" s="486"/>
      <c r="Z574" s="487"/>
      <c r="AA574" s="402"/>
    </row>
    <row r="575" spans="2:27" x14ac:dyDescent="0.2">
      <c r="B575" s="405"/>
      <c r="C575" s="372"/>
      <c r="D575" s="372"/>
      <c r="E575" s="402"/>
      <c r="F575" s="486"/>
      <c r="G575" s="487"/>
      <c r="H575" s="486"/>
      <c r="I575" s="487"/>
      <c r="J575" s="486"/>
      <c r="K575" s="487"/>
      <c r="L575" s="486"/>
      <c r="M575" s="487"/>
      <c r="N575" s="486"/>
      <c r="O575" s="487"/>
      <c r="P575" s="486"/>
      <c r="Q575" s="487"/>
      <c r="R575" s="486"/>
      <c r="S575" s="487"/>
      <c r="T575" s="486"/>
      <c r="U575" s="487"/>
      <c r="V575" s="486"/>
      <c r="W575" s="487"/>
      <c r="X575" s="486"/>
      <c r="Y575" s="487"/>
      <c r="Z575" s="486"/>
      <c r="AA575" s="487"/>
    </row>
    <row r="576" spans="2:27" x14ac:dyDescent="0.2">
      <c r="B576" s="406"/>
      <c r="C576" s="372"/>
      <c r="D576" s="372"/>
      <c r="E576" s="486"/>
      <c r="F576" s="487"/>
      <c r="G576" s="486"/>
      <c r="H576" s="487"/>
      <c r="I576" s="486"/>
      <c r="J576" s="487"/>
      <c r="K576" s="486"/>
      <c r="L576" s="487"/>
      <c r="M576" s="486"/>
      <c r="N576" s="487"/>
      <c r="O576" s="486"/>
      <c r="P576" s="487"/>
      <c r="Q576" s="486"/>
      <c r="R576" s="487"/>
      <c r="S576" s="486"/>
      <c r="T576" s="487"/>
      <c r="U576" s="486"/>
      <c r="V576" s="487"/>
      <c r="W576" s="486"/>
      <c r="X576" s="487"/>
      <c r="Y576" s="486"/>
      <c r="Z576" s="487"/>
      <c r="AA576" s="402"/>
    </row>
    <row r="577" spans="2:27" x14ac:dyDescent="0.2">
      <c r="B577" s="405"/>
      <c r="C577" s="372"/>
      <c r="D577" s="372"/>
      <c r="E577" s="402"/>
      <c r="F577" s="486"/>
      <c r="G577" s="487"/>
      <c r="H577" s="486"/>
      <c r="I577" s="487"/>
      <c r="J577" s="486"/>
      <c r="K577" s="487"/>
      <c r="L577" s="486"/>
      <c r="M577" s="487"/>
      <c r="N577" s="486"/>
      <c r="O577" s="487"/>
      <c r="P577" s="486"/>
      <c r="Q577" s="487"/>
      <c r="R577" s="486"/>
      <c r="S577" s="487"/>
      <c r="T577" s="486"/>
      <c r="U577" s="487"/>
      <c r="V577" s="486"/>
      <c r="W577" s="487"/>
      <c r="X577" s="486"/>
      <c r="Y577" s="487"/>
      <c r="Z577" s="486"/>
      <c r="AA577" s="487"/>
    </row>
    <row r="578" spans="2:27" x14ac:dyDescent="0.2">
      <c r="B578" s="406"/>
      <c r="C578" s="372"/>
      <c r="D578" s="372"/>
      <c r="E578" s="486"/>
      <c r="F578" s="487"/>
      <c r="G578" s="486"/>
      <c r="H578" s="487"/>
      <c r="I578" s="486"/>
      <c r="J578" s="487"/>
      <c r="K578" s="486"/>
      <c r="L578" s="487"/>
      <c r="M578" s="486"/>
      <c r="N578" s="487"/>
      <c r="O578" s="486"/>
      <c r="P578" s="487"/>
      <c r="Q578" s="486"/>
      <c r="R578" s="487"/>
      <c r="S578" s="486"/>
      <c r="T578" s="487"/>
      <c r="U578" s="486"/>
      <c r="V578" s="487"/>
      <c r="W578" s="486"/>
      <c r="X578" s="487"/>
      <c r="Y578" s="486"/>
      <c r="Z578" s="487"/>
      <c r="AA578" s="402"/>
    </row>
    <row r="579" spans="2:27" x14ac:dyDescent="0.2">
      <c r="B579" s="405"/>
      <c r="C579" s="372"/>
      <c r="D579" s="372"/>
      <c r="E579" s="402"/>
      <c r="F579" s="486"/>
      <c r="G579" s="487"/>
      <c r="H579" s="486"/>
      <c r="I579" s="487"/>
      <c r="J579" s="486"/>
      <c r="K579" s="487"/>
      <c r="L579" s="486"/>
      <c r="M579" s="487"/>
      <c r="N579" s="486"/>
      <c r="O579" s="487"/>
      <c r="P579" s="486"/>
      <c r="Q579" s="487"/>
      <c r="R579" s="486"/>
      <c r="S579" s="487"/>
      <c r="T579" s="486"/>
      <c r="U579" s="487"/>
      <c r="V579" s="486"/>
      <c r="W579" s="487"/>
      <c r="X579" s="486"/>
      <c r="Y579" s="487"/>
      <c r="Z579" s="486"/>
      <c r="AA579" s="487"/>
    </row>
    <row r="580" spans="2:27" x14ac:dyDescent="0.2">
      <c r="B580" s="406"/>
      <c r="C580" s="372"/>
      <c r="D580" s="372"/>
      <c r="E580" s="486"/>
      <c r="F580" s="487"/>
      <c r="G580" s="486"/>
      <c r="H580" s="487"/>
      <c r="I580" s="486"/>
      <c r="J580" s="487"/>
      <c r="K580" s="486"/>
      <c r="L580" s="487"/>
      <c r="M580" s="486"/>
      <c r="N580" s="487"/>
      <c r="O580" s="486"/>
      <c r="P580" s="487"/>
      <c r="Q580" s="486"/>
      <c r="R580" s="487"/>
      <c r="S580" s="486"/>
      <c r="T580" s="487"/>
      <c r="U580" s="486"/>
      <c r="V580" s="487"/>
      <c r="W580" s="486"/>
      <c r="X580" s="487"/>
      <c r="Y580" s="486"/>
      <c r="Z580" s="487"/>
      <c r="AA580" s="402"/>
    </row>
    <row r="581" spans="2:27" x14ac:dyDescent="0.2">
      <c r="B581" s="405"/>
      <c r="C581" s="372"/>
      <c r="D581" s="372"/>
      <c r="E581" s="402"/>
      <c r="F581" s="486"/>
      <c r="G581" s="487"/>
      <c r="H581" s="486"/>
      <c r="I581" s="487"/>
      <c r="J581" s="486"/>
      <c r="K581" s="487"/>
      <c r="L581" s="486"/>
      <c r="M581" s="487"/>
      <c r="N581" s="486"/>
      <c r="O581" s="487"/>
      <c r="P581" s="486"/>
      <c r="Q581" s="487"/>
      <c r="R581" s="486"/>
      <c r="S581" s="487"/>
      <c r="T581" s="486"/>
      <c r="U581" s="487"/>
      <c r="V581" s="486"/>
      <c r="W581" s="487"/>
      <c r="X581" s="486"/>
      <c r="Y581" s="487"/>
      <c r="Z581" s="486"/>
      <c r="AA581" s="487"/>
    </row>
    <row r="582" spans="2:27" x14ac:dyDescent="0.2">
      <c r="B582" s="406"/>
      <c r="C582" s="372"/>
      <c r="D582" s="372"/>
      <c r="E582" s="486"/>
      <c r="F582" s="487"/>
      <c r="G582" s="486"/>
      <c r="H582" s="487"/>
      <c r="I582" s="486"/>
      <c r="J582" s="487"/>
      <c r="K582" s="486"/>
      <c r="L582" s="487"/>
      <c r="M582" s="486"/>
      <c r="N582" s="487"/>
      <c r="O582" s="486"/>
      <c r="P582" s="487"/>
      <c r="Q582" s="486"/>
      <c r="R582" s="487"/>
      <c r="S582" s="486"/>
      <c r="T582" s="487"/>
      <c r="U582" s="486"/>
      <c r="V582" s="487"/>
      <c r="W582" s="486"/>
      <c r="X582" s="487"/>
      <c r="Y582" s="486"/>
      <c r="Z582" s="487"/>
      <c r="AA582" s="402"/>
    </row>
    <row r="583" spans="2:27" x14ac:dyDescent="0.2">
      <c r="B583" s="405"/>
      <c r="C583" s="372"/>
      <c r="D583" s="372"/>
      <c r="E583" s="402"/>
      <c r="F583" s="486"/>
      <c r="G583" s="487"/>
      <c r="H583" s="486"/>
      <c r="I583" s="487"/>
      <c r="J583" s="486"/>
      <c r="K583" s="487"/>
      <c r="L583" s="486"/>
      <c r="M583" s="487"/>
      <c r="N583" s="486"/>
      <c r="O583" s="487"/>
      <c r="P583" s="486"/>
      <c r="Q583" s="487"/>
      <c r="R583" s="486"/>
      <c r="S583" s="487"/>
      <c r="T583" s="486"/>
      <c r="U583" s="487"/>
      <c r="V583" s="486"/>
      <c r="W583" s="487"/>
      <c r="X583" s="486"/>
      <c r="Y583" s="487"/>
      <c r="Z583" s="486"/>
      <c r="AA583" s="487"/>
    </row>
    <row r="584" spans="2:27" x14ac:dyDescent="0.2">
      <c r="B584" s="406"/>
      <c r="C584" s="372"/>
      <c r="D584" s="372"/>
      <c r="E584" s="486"/>
      <c r="F584" s="487"/>
      <c r="G584" s="486"/>
      <c r="H584" s="487"/>
      <c r="I584" s="486"/>
      <c r="J584" s="487"/>
      <c r="K584" s="486"/>
      <c r="L584" s="487"/>
      <c r="M584" s="486"/>
      <c r="N584" s="487"/>
      <c r="O584" s="486"/>
      <c r="P584" s="487"/>
      <c r="Q584" s="486"/>
      <c r="R584" s="487"/>
      <c r="S584" s="486"/>
      <c r="T584" s="487"/>
      <c r="U584" s="486"/>
      <c r="V584" s="487"/>
      <c r="W584" s="486"/>
      <c r="X584" s="487"/>
      <c r="Y584" s="486"/>
      <c r="Z584" s="487"/>
      <c r="AA584" s="402"/>
    </row>
    <row r="585" spans="2:27" x14ac:dyDescent="0.2">
      <c r="B585" s="405"/>
      <c r="C585" s="372"/>
      <c r="D585" s="372"/>
      <c r="E585" s="402"/>
      <c r="F585" s="486"/>
      <c r="G585" s="487"/>
      <c r="H585" s="486"/>
      <c r="I585" s="487"/>
      <c r="J585" s="486"/>
      <c r="K585" s="487"/>
      <c r="L585" s="486"/>
      <c r="M585" s="487"/>
      <c r="N585" s="486"/>
      <c r="O585" s="487"/>
      <c r="P585" s="486"/>
      <c r="Q585" s="487"/>
      <c r="R585" s="486"/>
      <c r="S585" s="487"/>
      <c r="T585" s="486"/>
      <c r="U585" s="487"/>
      <c r="V585" s="486"/>
      <c r="W585" s="487"/>
      <c r="X585" s="486"/>
      <c r="Y585" s="487"/>
      <c r="Z585" s="486"/>
      <c r="AA585" s="487"/>
    </row>
    <row r="586" spans="2:27" x14ac:dyDescent="0.2">
      <c r="B586" s="406"/>
      <c r="C586" s="372"/>
      <c r="D586" s="372"/>
      <c r="E586" s="486"/>
      <c r="F586" s="487"/>
      <c r="G586" s="486"/>
      <c r="H586" s="487"/>
      <c r="I586" s="486"/>
      <c r="J586" s="487"/>
      <c r="K586" s="486"/>
      <c r="L586" s="487"/>
      <c r="M586" s="486"/>
      <c r="N586" s="487"/>
      <c r="O586" s="486"/>
      <c r="P586" s="487"/>
      <c r="Q586" s="486"/>
      <c r="R586" s="487"/>
      <c r="S586" s="486"/>
      <c r="T586" s="487"/>
      <c r="U586" s="486"/>
      <c r="V586" s="487"/>
      <c r="W586" s="486"/>
      <c r="X586" s="487"/>
      <c r="Y586" s="486"/>
      <c r="Z586" s="487"/>
      <c r="AA586" s="402"/>
    </row>
    <row r="587" spans="2:27" x14ac:dyDescent="0.2">
      <c r="B587" s="405"/>
      <c r="C587" s="372"/>
      <c r="D587" s="372"/>
      <c r="E587" s="402"/>
      <c r="F587" s="486"/>
      <c r="G587" s="487"/>
      <c r="H587" s="486"/>
      <c r="I587" s="487"/>
      <c r="J587" s="486"/>
      <c r="K587" s="487"/>
      <c r="L587" s="486"/>
      <c r="M587" s="487"/>
      <c r="N587" s="486"/>
      <c r="O587" s="487"/>
      <c r="P587" s="486"/>
      <c r="Q587" s="487"/>
      <c r="R587" s="486"/>
      <c r="S587" s="487"/>
      <c r="T587" s="486"/>
      <c r="U587" s="487"/>
      <c r="V587" s="486"/>
      <c r="W587" s="487"/>
      <c r="X587" s="486"/>
      <c r="Y587" s="487"/>
      <c r="Z587" s="486"/>
      <c r="AA587" s="487"/>
    </row>
    <row r="588" spans="2:27" x14ac:dyDescent="0.2">
      <c r="B588" s="406"/>
      <c r="C588" s="372"/>
      <c r="D588" s="372"/>
      <c r="E588" s="486"/>
      <c r="F588" s="487"/>
      <c r="G588" s="486"/>
      <c r="H588" s="487"/>
      <c r="I588" s="486"/>
      <c r="J588" s="487"/>
      <c r="K588" s="486"/>
      <c r="L588" s="487"/>
      <c r="M588" s="486"/>
      <c r="N588" s="487"/>
      <c r="O588" s="486"/>
      <c r="P588" s="487"/>
      <c r="Q588" s="486"/>
      <c r="R588" s="487"/>
      <c r="S588" s="486"/>
      <c r="T588" s="487"/>
      <c r="U588" s="486"/>
      <c r="V588" s="487"/>
      <c r="W588" s="486"/>
      <c r="X588" s="487"/>
      <c r="Y588" s="486"/>
      <c r="Z588" s="487"/>
      <c r="AA588" s="402"/>
    </row>
    <row r="589" spans="2:27" x14ac:dyDescent="0.2">
      <c r="B589" s="405"/>
      <c r="C589" s="372"/>
      <c r="D589" s="372"/>
      <c r="E589" s="402"/>
      <c r="F589" s="486"/>
      <c r="G589" s="487"/>
      <c r="H589" s="486"/>
      <c r="I589" s="487"/>
      <c r="J589" s="486"/>
      <c r="K589" s="487"/>
      <c r="L589" s="486"/>
      <c r="M589" s="487"/>
      <c r="N589" s="486"/>
      <c r="O589" s="487"/>
      <c r="P589" s="486"/>
      <c r="Q589" s="487"/>
      <c r="R589" s="486"/>
      <c r="S589" s="487"/>
      <c r="T589" s="486"/>
      <c r="U589" s="487"/>
      <c r="V589" s="486"/>
      <c r="W589" s="487"/>
      <c r="X589" s="486"/>
      <c r="Y589" s="487"/>
      <c r="Z589" s="486"/>
      <c r="AA589" s="487"/>
    </row>
    <row r="590" spans="2:27" x14ac:dyDescent="0.2">
      <c r="B590" s="406"/>
      <c r="C590" s="372"/>
      <c r="D590" s="372"/>
      <c r="E590" s="486"/>
      <c r="F590" s="487"/>
      <c r="G590" s="486"/>
      <c r="H590" s="487"/>
      <c r="I590" s="486"/>
      <c r="J590" s="487"/>
      <c r="K590" s="486"/>
      <c r="L590" s="487"/>
      <c r="M590" s="486"/>
      <c r="N590" s="487"/>
      <c r="O590" s="486"/>
      <c r="P590" s="487"/>
      <c r="Q590" s="486"/>
      <c r="R590" s="487"/>
      <c r="S590" s="486"/>
      <c r="T590" s="487"/>
      <c r="U590" s="486"/>
      <c r="V590" s="487"/>
      <c r="W590" s="486"/>
      <c r="X590" s="487"/>
      <c r="Y590" s="486"/>
      <c r="Z590" s="487"/>
      <c r="AA590" s="402"/>
    </row>
    <row r="591" spans="2:27" x14ac:dyDescent="0.2">
      <c r="B591" s="405"/>
      <c r="C591" s="372"/>
      <c r="D591" s="372"/>
      <c r="E591" s="402"/>
      <c r="F591" s="486"/>
      <c r="G591" s="487"/>
      <c r="H591" s="486"/>
      <c r="I591" s="487"/>
      <c r="J591" s="486"/>
      <c r="K591" s="487"/>
      <c r="L591" s="486"/>
      <c r="M591" s="487"/>
      <c r="N591" s="486"/>
      <c r="O591" s="487"/>
      <c r="P591" s="486"/>
      <c r="Q591" s="487"/>
      <c r="R591" s="486"/>
      <c r="S591" s="487"/>
      <c r="T591" s="486"/>
      <c r="U591" s="487"/>
      <c r="V591" s="486"/>
      <c r="W591" s="487"/>
      <c r="X591" s="486"/>
      <c r="Y591" s="487"/>
      <c r="Z591" s="486"/>
      <c r="AA591" s="487"/>
    </row>
    <row r="592" spans="2:27" x14ac:dyDescent="0.2">
      <c r="B592" s="406"/>
      <c r="C592" s="372"/>
      <c r="D592" s="372"/>
      <c r="E592" s="486"/>
      <c r="F592" s="487"/>
      <c r="G592" s="486"/>
      <c r="H592" s="487"/>
      <c r="I592" s="486"/>
      <c r="J592" s="487"/>
      <c r="K592" s="486"/>
      <c r="L592" s="487"/>
      <c r="M592" s="486"/>
      <c r="N592" s="487"/>
      <c r="O592" s="486"/>
      <c r="P592" s="487"/>
      <c r="Q592" s="486"/>
      <c r="R592" s="487"/>
      <c r="S592" s="486"/>
      <c r="T592" s="487"/>
      <c r="U592" s="486"/>
      <c r="V592" s="487"/>
      <c r="W592" s="486"/>
      <c r="X592" s="487"/>
      <c r="Y592" s="486"/>
      <c r="Z592" s="487"/>
      <c r="AA592" s="402"/>
    </row>
    <row r="593" spans="2:27" x14ac:dyDescent="0.2">
      <c r="B593" s="405"/>
      <c r="C593" s="372"/>
      <c r="D593" s="372"/>
      <c r="E593" s="402"/>
      <c r="F593" s="486"/>
      <c r="G593" s="487"/>
      <c r="H593" s="486"/>
      <c r="I593" s="487"/>
      <c r="J593" s="486"/>
      <c r="K593" s="487"/>
      <c r="L593" s="486"/>
      <c r="M593" s="487"/>
      <c r="N593" s="486"/>
      <c r="O593" s="487"/>
      <c r="P593" s="486"/>
      <c r="Q593" s="487"/>
      <c r="R593" s="486"/>
      <c r="S593" s="487"/>
      <c r="T593" s="486"/>
      <c r="U593" s="487"/>
      <c r="V593" s="486"/>
      <c r="W593" s="487"/>
      <c r="X593" s="486"/>
      <c r="Y593" s="487"/>
      <c r="Z593" s="486"/>
      <c r="AA593" s="487"/>
    </row>
    <row r="594" spans="2:27" x14ac:dyDescent="0.2">
      <c r="B594" s="406"/>
      <c r="C594" s="372"/>
      <c r="D594" s="372"/>
      <c r="E594" s="486"/>
      <c r="F594" s="487"/>
      <c r="G594" s="486"/>
      <c r="H594" s="487"/>
      <c r="I594" s="486"/>
      <c r="J594" s="487"/>
      <c r="K594" s="486"/>
      <c r="L594" s="487"/>
      <c r="M594" s="486"/>
      <c r="N594" s="487"/>
      <c r="O594" s="486"/>
      <c r="P594" s="487"/>
      <c r="Q594" s="486"/>
      <c r="R594" s="487"/>
      <c r="S594" s="486"/>
      <c r="T594" s="487"/>
      <c r="U594" s="486"/>
      <c r="V594" s="487"/>
      <c r="W594" s="486"/>
      <c r="X594" s="487"/>
      <c r="Y594" s="486"/>
      <c r="Z594" s="487"/>
      <c r="AA594" s="402"/>
    </row>
    <row r="595" spans="2:27" x14ac:dyDescent="0.2">
      <c r="B595" s="405"/>
      <c r="C595" s="372"/>
      <c r="D595" s="372"/>
      <c r="E595" s="402"/>
      <c r="F595" s="486"/>
      <c r="G595" s="487"/>
      <c r="H595" s="486"/>
      <c r="I595" s="487"/>
      <c r="J595" s="486"/>
      <c r="K595" s="487"/>
      <c r="L595" s="486"/>
      <c r="M595" s="487"/>
      <c r="N595" s="486"/>
      <c r="O595" s="487"/>
      <c r="P595" s="486"/>
      <c r="Q595" s="487"/>
      <c r="R595" s="486"/>
      <c r="S595" s="487"/>
      <c r="T595" s="486"/>
      <c r="U595" s="487"/>
      <c r="V595" s="486"/>
      <c r="W595" s="487"/>
      <c r="X595" s="486"/>
      <c r="Y595" s="487"/>
      <c r="Z595" s="486"/>
      <c r="AA595" s="487"/>
    </row>
    <row r="596" spans="2:27" x14ac:dyDescent="0.2">
      <c r="B596" s="406"/>
      <c r="C596" s="372"/>
      <c r="D596" s="372"/>
      <c r="E596" s="486"/>
      <c r="F596" s="487"/>
      <c r="G596" s="486"/>
      <c r="H596" s="487"/>
      <c r="I596" s="486"/>
      <c r="J596" s="487"/>
      <c r="K596" s="486"/>
      <c r="L596" s="487"/>
      <c r="M596" s="486"/>
      <c r="N596" s="487"/>
      <c r="O596" s="486"/>
      <c r="P596" s="487"/>
      <c r="Q596" s="486"/>
      <c r="R596" s="487"/>
      <c r="S596" s="486"/>
      <c r="T596" s="487"/>
      <c r="U596" s="486"/>
      <c r="V596" s="487"/>
      <c r="W596" s="486"/>
      <c r="X596" s="487"/>
      <c r="Y596" s="486"/>
      <c r="Z596" s="487"/>
      <c r="AA596" s="402"/>
    </row>
    <row r="597" spans="2:27" x14ac:dyDescent="0.2">
      <c r="B597" s="405"/>
      <c r="C597" s="372"/>
      <c r="D597" s="372"/>
      <c r="E597" s="402"/>
      <c r="F597" s="486"/>
      <c r="G597" s="487"/>
      <c r="H597" s="486"/>
      <c r="I597" s="487"/>
      <c r="J597" s="486"/>
      <c r="K597" s="487"/>
      <c r="L597" s="486"/>
      <c r="M597" s="487"/>
      <c r="N597" s="486"/>
      <c r="O597" s="487"/>
      <c r="P597" s="486"/>
      <c r="Q597" s="487"/>
      <c r="R597" s="486"/>
      <c r="S597" s="487"/>
      <c r="T597" s="486"/>
      <c r="U597" s="487"/>
      <c r="V597" s="486"/>
      <c r="W597" s="487"/>
      <c r="X597" s="486"/>
      <c r="Y597" s="487"/>
      <c r="Z597" s="486"/>
      <c r="AA597" s="487"/>
    </row>
    <row r="598" spans="2:27" x14ac:dyDescent="0.2">
      <c r="B598" s="406"/>
      <c r="C598" s="372"/>
      <c r="D598" s="372"/>
      <c r="E598" s="486"/>
      <c r="F598" s="487"/>
      <c r="G598" s="486"/>
      <c r="H598" s="487"/>
      <c r="I598" s="486"/>
      <c r="J598" s="487"/>
      <c r="K598" s="486"/>
      <c r="L598" s="487"/>
      <c r="M598" s="486"/>
      <c r="N598" s="487"/>
      <c r="O598" s="486"/>
      <c r="P598" s="487"/>
      <c r="Q598" s="486"/>
      <c r="R598" s="487"/>
      <c r="S598" s="486"/>
      <c r="T598" s="487"/>
      <c r="U598" s="486"/>
      <c r="V598" s="487"/>
      <c r="W598" s="486"/>
      <c r="X598" s="487"/>
      <c r="Y598" s="486"/>
      <c r="Z598" s="487"/>
      <c r="AA598" s="402"/>
    </row>
    <row r="599" spans="2:27" x14ac:dyDescent="0.2">
      <c r="B599" s="405"/>
      <c r="C599" s="372"/>
      <c r="D599" s="372"/>
      <c r="E599" s="402"/>
      <c r="F599" s="486"/>
      <c r="G599" s="487"/>
      <c r="H599" s="486"/>
      <c r="I599" s="487"/>
      <c r="J599" s="486"/>
      <c r="K599" s="487"/>
      <c r="L599" s="486"/>
      <c r="M599" s="487"/>
      <c r="N599" s="486"/>
      <c r="O599" s="487"/>
      <c r="P599" s="486"/>
      <c r="Q599" s="487"/>
      <c r="R599" s="486"/>
      <c r="S599" s="487"/>
      <c r="T599" s="486"/>
      <c r="U599" s="487"/>
      <c r="V599" s="486"/>
      <c r="W599" s="487"/>
      <c r="X599" s="486"/>
      <c r="Y599" s="487"/>
      <c r="Z599" s="486"/>
      <c r="AA599" s="487"/>
    </row>
    <row r="600" spans="2:27" x14ac:dyDescent="0.2">
      <c r="B600" s="406"/>
      <c r="C600" s="372"/>
      <c r="D600" s="372"/>
      <c r="E600" s="486"/>
      <c r="F600" s="487"/>
      <c r="G600" s="486"/>
      <c r="H600" s="487"/>
      <c r="I600" s="486"/>
      <c r="J600" s="487"/>
      <c r="K600" s="486"/>
      <c r="L600" s="487"/>
      <c r="M600" s="486"/>
      <c r="N600" s="487"/>
      <c r="O600" s="486"/>
      <c r="P600" s="487"/>
      <c r="Q600" s="486"/>
      <c r="R600" s="487"/>
      <c r="S600" s="486"/>
      <c r="T600" s="487"/>
      <c r="U600" s="486"/>
      <c r="V600" s="487"/>
      <c r="W600" s="486"/>
      <c r="X600" s="487"/>
      <c r="Y600" s="486"/>
      <c r="Z600" s="487"/>
      <c r="AA600" s="402"/>
    </row>
    <row r="601" spans="2:27" x14ac:dyDescent="0.2">
      <c r="B601" s="405"/>
      <c r="C601" s="372"/>
      <c r="D601" s="372"/>
      <c r="E601" s="402"/>
      <c r="F601" s="486"/>
      <c r="G601" s="487"/>
      <c r="H601" s="486"/>
      <c r="I601" s="487"/>
      <c r="J601" s="486"/>
      <c r="K601" s="487"/>
      <c r="L601" s="486"/>
      <c r="M601" s="487"/>
      <c r="N601" s="486"/>
      <c r="O601" s="487"/>
      <c r="P601" s="486"/>
      <c r="Q601" s="487"/>
      <c r="R601" s="486"/>
      <c r="S601" s="487"/>
      <c r="T601" s="486"/>
      <c r="U601" s="487"/>
      <c r="V601" s="486"/>
      <c r="W601" s="487"/>
      <c r="X601" s="486"/>
      <c r="Y601" s="487"/>
      <c r="Z601" s="486"/>
      <c r="AA601" s="487"/>
    </row>
    <row r="602" spans="2:27" x14ac:dyDescent="0.2">
      <c r="B602" s="406"/>
      <c r="C602" s="372"/>
      <c r="D602" s="372"/>
      <c r="E602" s="486"/>
      <c r="F602" s="487"/>
      <c r="G602" s="486"/>
      <c r="H602" s="487"/>
      <c r="I602" s="486"/>
      <c r="J602" s="487"/>
      <c r="K602" s="486"/>
      <c r="L602" s="487"/>
      <c r="M602" s="486"/>
      <c r="N602" s="487"/>
      <c r="O602" s="486"/>
      <c r="P602" s="487"/>
      <c r="Q602" s="486"/>
      <c r="R602" s="487"/>
      <c r="S602" s="486"/>
      <c r="T602" s="487"/>
      <c r="U602" s="486"/>
      <c r="V602" s="487"/>
      <c r="W602" s="486"/>
      <c r="X602" s="487"/>
      <c r="Y602" s="486"/>
      <c r="Z602" s="487"/>
      <c r="AA602" s="402"/>
    </row>
    <row r="603" spans="2:27" x14ac:dyDescent="0.2">
      <c r="B603" s="405"/>
      <c r="C603" s="372"/>
      <c r="D603" s="372"/>
      <c r="E603" s="402"/>
      <c r="F603" s="486"/>
      <c r="G603" s="487"/>
      <c r="H603" s="486"/>
      <c r="I603" s="487"/>
      <c r="J603" s="486"/>
      <c r="K603" s="487"/>
      <c r="L603" s="486"/>
      <c r="M603" s="487"/>
      <c r="N603" s="486"/>
      <c r="O603" s="487"/>
      <c r="P603" s="486"/>
      <c r="Q603" s="487"/>
      <c r="R603" s="486"/>
      <c r="S603" s="487"/>
      <c r="T603" s="486"/>
      <c r="U603" s="487"/>
      <c r="V603" s="486"/>
      <c r="W603" s="487"/>
      <c r="X603" s="486"/>
      <c r="Y603" s="487"/>
      <c r="Z603" s="486"/>
      <c r="AA603" s="487"/>
    </row>
    <row r="604" spans="2:27" x14ac:dyDescent="0.2">
      <c r="B604" s="406"/>
      <c r="C604" s="372"/>
      <c r="D604" s="372"/>
      <c r="E604" s="486"/>
      <c r="F604" s="487"/>
      <c r="G604" s="486"/>
      <c r="H604" s="487"/>
      <c r="I604" s="486"/>
      <c r="J604" s="487"/>
      <c r="K604" s="486"/>
      <c r="L604" s="487"/>
      <c r="M604" s="486"/>
      <c r="N604" s="487"/>
      <c r="O604" s="486"/>
      <c r="P604" s="487"/>
      <c r="Q604" s="486"/>
      <c r="R604" s="487"/>
      <c r="S604" s="486"/>
      <c r="T604" s="487"/>
      <c r="U604" s="486"/>
      <c r="V604" s="487"/>
      <c r="W604" s="486"/>
      <c r="X604" s="487"/>
      <c r="Y604" s="486"/>
      <c r="Z604" s="487"/>
      <c r="AA604" s="402"/>
    </row>
    <row r="605" spans="2:27" x14ac:dyDescent="0.2">
      <c r="B605" s="405"/>
      <c r="C605" s="372"/>
      <c r="D605" s="372"/>
      <c r="E605" s="402"/>
      <c r="F605" s="486"/>
      <c r="G605" s="487"/>
      <c r="H605" s="486"/>
      <c r="I605" s="487"/>
      <c r="J605" s="486"/>
      <c r="K605" s="487"/>
      <c r="L605" s="486"/>
      <c r="M605" s="487"/>
      <c r="N605" s="486"/>
      <c r="O605" s="487"/>
      <c r="P605" s="486"/>
      <c r="Q605" s="487"/>
      <c r="R605" s="486"/>
      <c r="S605" s="487"/>
      <c r="T605" s="486"/>
      <c r="U605" s="487"/>
      <c r="V605" s="486"/>
      <c r="W605" s="487"/>
      <c r="X605" s="486"/>
      <c r="Y605" s="487"/>
      <c r="Z605" s="486"/>
      <c r="AA605" s="487"/>
    </row>
    <row r="606" spans="2:27" x14ac:dyDescent="0.2">
      <c r="B606" s="406"/>
      <c r="C606" s="372"/>
      <c r="D606" s="372"/>
      <c r="E606" s="486"/>
      <c r="F606" s="487"/>
      <c r="G606" s="486"/>
      <c r="H606" s="487"/>
      <c r="I606" s="486"/>
      <c r="J606" s="487"/>
      <c r="K606" s="486"/>
      <c r="L606" s="487"/>
      <c r="M606" s="486"/>
      <c r="N606" s="487"/>
      <c r="O606" s="486"/>
      <c r="P606" s="487"/>
      <c r="Q606" s="486"/>
      <c r="R606" s="487"/>
      <c r="S606" s="486"/>
      <c r="T606" s="487"/>
      <c r="U606" s="486"/>
      <c r="V606" s="487"/>
      <c r="W606" s="486"/>
      <c r="X606" s="487"/>
      <c r="Y606" s="486"/>
      <c r="Z606" s="487"/>
      <c r="AA606" s="402"/>
    </row>
    <row r="607" spans="2:27" x14ac:dyDescent="0.2">
      <c r="B607" s="405"/>
      <c r="C607" s="372"/>
      <c r="D607" s="372"/>
      <c r="E607" s="402"/>
      <c r="F607" s="486"/>
      <c r="G607" s="487"/>
      <c r="H607" s="486"/>
      <c r="I607" s="487"/>
      <c r="J607" s="486"/>
      <c r="K607" s="487"/>
      <c r="L607" s="486"/>
      <c r="M607" s="487"/>
      <c r="N607" s="486"/>
      <c r="O607" s="487"/>
      <c r="P607" s="486"/>
      <c r="Q607" s="487"/>
      <c r="R607" s="486"/>
      <c r="S607" s="487"/>
      <c r="T607" s="486"/>
      <c r="U607" s="487"/>
      <c r="V607" s="486"/>
      <c r="W607" s="487"/>
      <c r="X607" s="486"/>
      <c r="Y607" s="487"/>
      <c r="Z607" s="486"/>
      <c r="AA607" s="487"/>
    </row>
    <row r="608" spans="2:27" x14ac:dyDescent="0.2">
      <c r="B608" s="406"/>
      <c r="C608" s="372"/>
      <c r="D608" s="372"/>
      <c r="E608" s="486"/>
      <c r="F608" s="487"/>
      <c r="G608" s="486"/>
      <c r="H608" s="487"/>
      <c r="I608" s="486"/>
      <c r="J608" s="487"/>
      <c r="K608" s="486"/>
      <c r="L608" s="487"/>
      <c r="M608" s="486"/>
      <c r="N608" s="487"/>
      <c r="O608" s="486"/>
      <c r="P608" s="487"/>
      <c r="Q608" s="486"/>
      <c r="R608" s="487"/>
      <c r="S608" s="486"/>
      <c r="T608" s="487"/>
      <c r="U608" s="486"/>
      <c r="V608" s="487"/>
      <c r="W608" s="486"/>
      <c r="X608" s="487"/>
      <c r="Y608" s="486"/>
      <c r="Z608" s="487"/>
      <c r="AA608" s="402"/>
    </row>
    <row r="609" spans="2:27" x14ac:dyDescent="0.2">
      <c r="B609" s="405"/>
      <c r="C609" s="372"/>
      <c r="D609" s="372"/>
      <c r="E609" s="402"/>
      <c r="F609" s="486"/>
      <c r="G609" s="487"/>
      <c r="H609" s="486"/>
      <c r="I609" s="487"/>
      <c r="J609" s="486"/>
      <c r="K609" s="487"/>
      <c r="L609" s="486"/>
      <c r="M609" s="487"/>
      <c r="N609" s="486"/>
      <c r="O609" s="487"/>
      <c r="P609" s="486"/>
      <c r="Q609" s="487"/>
      <c r="R609" s="486"/>
      <c r="S609" s="487"/>
      <c r="T609" s="486"/>
      <c r="U609" s="487"/>
      <c r="V609" s="486"/>
      <c r="W609" s="487"/>
      <c r="X609" s="486"/>
      <c r="Y609" s="487"/>
      <c r="Z609" s="486"/>
      <c r="AA609" s="487"/>
    </row>
    <row r="610" spans="2:27" x14ac:dyDescent="0.2">
      <c r="B610" s="406"/>
      <c r="C610" s="372"/>
      <c r="D610" s="372"/>
      <c r="E610" s="486"/>
      <c r="F610" s="487"/>
      <c r="G610" s="486"/>
      <c r="H610" s="487"/>
      <c r="I610" s="486"/>
      <c r="J610" s="487"/>
      <c r="K610" s="486"/>
      <c r="L610" s="487"/>
      <c r="M610" s="486"/>
      <c r="N610" s="487"/>
      <c r="O610" s="486"/>
      <c r="P610" s="487"/>
      <c r="Q610" s="486"/>
      <c r="R610" s="487"/>
      <c r="S610" s="486"/>
      <c r="T610" s="487"/>
      <c r="U610" s="486"/>
      <c r="V610" s="487"/>
      <c r="W610" s="486"/>
      <c r="X610" s="487"/>
      <c r="Y610" s="486"/>
      <c r="Z610" s="487"/>
      <c r="AA610" s="402"/>
    </row>
    <row r="611" spans="2:27" x14ac:dyDescent="0.2">
      <c r="B611" s="405"/>
      <c r="C611" s="372"/>
      <c r="D611" s="372"/>
      <c r="E611" s="402"/>
      <c r="F611" s="486"/>
      <c r="G611" s="487"/>
      <c r="H611" s="486"/>
      <c r="I611" s="487"/>
      <c r="J611" s="486"/>
      <c r="K611" s="487"/>
      <c r="L611" s="486"/>
      <c r="M611" s="487"/>
      <c r="N611" s="486"/>
      <c r="O611" s="487"/>
      <c r="P611" s="486"/>
      <c r="Q611" s="487"/>
      <c r="R611" s="486"/>
      <c r="S611" s="487"/>
      <c r="T611" s="486"/>
      <c r="U611" s="487"/>
      <c r="V611" s="486"/>
      <c r="W611" s="487"/>
      <c r="X611" s="486"/>
      <c r="Y611" s="487"/>
      <c r="Z611" s="486"/>
      <c r="AA611" s="487"/>
    </row>
    <row r="612" spans="2:27" x14ac:dyDescent="0.2">
      <c r="B612" s="406"/>
      <c r="C612" s="372"/>
      <c r="D612" s="372"/>
      <c r="E612" s="486"/>
      <c r="F612" s="487"/>
      <c r="G612" s="486"/>
      <c r="H612" s="487"/>
      <c r="I612" s="486"/>
      <c r="J612" s="487"/>
      <c r="K612" s="486"/>
      <c r="L612" s="487"/>
      <c r="M612" s="486"/>
      <c r="N612" s="487"/>
      <c r="O612" s="486"/>
      <c r="P612" s="487"/>
      <c r="Q612" s="486"/>
      <c r="R612" s="487"/>
      <c r="S612" s="486"/>
      <c r="T612" s="487"/>
      <c r="U612" s="486"/>
      <c r="V612" s="487"/>
      <c r="W612" s="486"/>
      <c r="X612" s="487"/>
      <c r="Y612" s="486"/>
      <c r="Z612" s="487"/>
      <c r="AA612" s="402"/>
    </row>
    <row r="613" spans="2:27" x14ac:dyDescent="0.2">
      <c r="B613" s="405"/>
      <c r="C613" s="372"/>
      <c r="D613" s="372"/>
      <c r="E613" s="402"/>
      <c r="F613" s="486"/>
      <c r="G613" s="487"/>
      <c r="H613" s="486"/>
      <c r="I613" s="487"/>
      <c r="J613" s="486"/>
      <c r="K613" s="487"/>
      <c r="L613" s="486"/>
      <c r="M613" s="487"/>
      <c r="N613" s="486"/>
      <c r="O613" s="487"/>
      <c r="P613" s="486"/>
      <c r="Q613" s="487"/>
      <c r="R613" s="486"/>
      <c r="S613" s="487"/>
      <c r="T613" s="486"/>
      <c r="U613" s="487"/>
      <c r="V613" s="486"/>
      <c r="W613" s="487"/>
      <c r="X613" s="486"/>
      <c r="Y613" s="487"/>
      <c r="Z613" s="486"/>
      <c r="AA613" s="487"/>
    </row>
    <row r="614" spans="2:27" x14ac:dyDescent="0.2">
      <c r="B614" s="406"/>
      <c r="C614" s="372"/>
      <c r="D614" s="372"/>
      <c r="E614" s="486"/>
      <c r="F614" s="487"/>
      <c r="G614" s="486"/>
      <c r="H614" s="487"/>
      <c r="I614" s="486"/>
      <c r="J614" s="487"/>
      <c r="K614" s="486"/>
      <c r="L614" s="487"/>
      <c r="M614" s="486"/>
      <c r="N614" s="487"/>
      <c r="O614" s="486"/>
      <c r="P614" s="487"/>
      <c r="Q614" s="486"/>
      <c r="R614" s="487"/>
      <c r="S614" s="486"/>
      <c r="T614" s="487"/>
      <c r="U614" s="486"/>
      <c r="V614" s="487"/>
      <c r="W614" s="486"/>
      <c r="X614" s="487"/>
      <c r="Y614" s="486"/>
      <c r="Z614" s="487"/>
      <c r="AA614" s="402"/>
    </row>
    <row r="615" spans="2:27" x14ac:dyDescent="0.2">
      <c r="B615" s="405"/>
      <c r="C615" s="372"/>
      <c r="D615" s="372"/>
      <c r="E615" s="402"/>
      <c r="F615" s="486"/>
      <c r="G615" s="487"/>
      <c r="H615" s="486"/>
      <c r="I615" s="487"/>
      <c r="J615" s="486"/>
      <c r="K615" s="487"/>
      <c r="L615" s="486"/>
      <c r="M615" s="487"/>
      <c r="N615" s="486"/>
      <c r="O615" s="487"/>
      <c r="P615" s="486"/>
      <c r="Q615" s="487"/>
      <c r="R615" s="486"/>
      <c r="S615" s="487"/>
      <c r="T615" s="486"/>
      <c r="U615" s="487"/>
      <c r="V615" s="486"/>
      <c r="W615" s="487"/>
      <c r="X615" s="486"/>
      <c r="Y615" s="487"/>
      <c r="Z615" s="486"/>
      <c r="AA615" s="487"/>
    </row>
    <row r="616" spans="2:27" x14ac:dyDescent="0.2">
      <c r="B616" s="406"/>
      <c r="C616" s="372"/>
      <c r="D616" s="372"/>
      <c r="E616" s="486"/>
      <c r="F616" s="487"/>
      <c r="G616" s="486"/>
      <c r="H616" s="487"/>
      <c r="I616" s="486"/>
      <c r="J616" s="487"/>
      <c r="K616" s="486"/>
      <c r="L616" s="487"/>
      <c r="M616" s="486"/>
      <c r="N616" s="487"/>
      <c r="O616" s="486"/>
      <c r="P616" s="487"/>
      <c r="Q616" s="486"/>
      <c r="R616" s="487"/>
      <c r="S616" s="486"/>
      <c r="T616" s="487"/>
      <c r="U616" s="486"/>
      <c r="V616" s="487"/>
      <c r="W616" s="486"/>
      <c r="X616" s="487"/>
      <c r="Y616" s="486"/>
      <c r="Z616" s="487"/>
      <c r="AA616" s="402"/>
    </row>
    <row r="617" spans="2:27" x14ac:dyDescent="0.2">
      <c r="B617" s="405"/>
      <c r="C617" s="372"/>
      <c r="D617" s="372"/>
      <c r="E617" s="402"/>
      <c r="F617" s="486"/>
      <c r="G617" s="487"/>
      <c r="H617" s="486"/>
      <c r="I617" s="487"/>
      <c r="J617" s="486"/>
      <c r="K617" s="487"/>
      <c r="L617" s="486"/>
      <c r="M617" s="487"/>
      <c r="N617" s="486"/>
      <c r="O617" s="487"/>
      <c r="P617" s="486"/>
      <c r="Q617" s="487"/>
      <c r="R617" s="486"/>
      <c r="S617" s="487"/>
      <c r="T617" s="486"/>
      <c r="U617" s="487"/>
      <c r="V617" s="486"/>
      <c r="W617" s="487"/>
      <c r="X617" s="486"/>
      <c r="Y617" s="487"/>
      <c r="Z617" s="486"/>
      <c r="AA617" s="487"/>
    </row>
    <row r="618" spans="2:27" x14ac:dyDescent="0.2">
      <c r="B618" s="406"/>
      <c r="C618" s="372"/>
      <c r="D618" s="372"/>
      <c r="E618" s="486"/>
      <c r="F618" s="487"/>
      <c r="G618" s="486"/>
      <c r="H618" s="487"/>
      <c r="I618" s="486"/>
      <c r="J618" s="487"/>
      <c r="K618" s="486"/>
      <c r="L618" s="487"/>
      <c r="M618" s="486"/>
      <c r="N618" s="487"/>
      <c r="O618" s="486"/>
      <c r="P618" s="487"/>
      <c r="Q618" s="486"/>
      <c r="R618" s="487"/>
      <c r="S618" s="486"/>
      <c r="T618" s="487"/>
      <c r="U618" s="486"/>
      <c r="V618" s="487"/>
      <c r="W618" s="486"/>
      <c r="X618" s="487"/>
      <c r="Y618" s="486"/>
      <c r="Z618" s="487"/>
      <c r="AA618" s="402"/>
    </row>
    <row r="619" spans="2:27" x14ac:dyDescent="0.2">
      <c r="B619" s="405"/>
      <c r="C619" s="372"/>
      <c r="D619" s="372"/>
      <c r="E619" s="402"/>
      <c r="F619" s="486"/>
      <c r="G619" s="487"/>
      <c r="H619" s="486"/>
      <c r="I619" s="487"/>
      <c r="J619" s="486"/>
      <c r="K619" s="487"/>
      <c r="L619" s="486"/>
      <c r="M619" s="487"/>
      <c r="N619" s="486"/>
      <c r="O619" s="487"/>
      <c r="P619" s="486"/>
      <c r="Q619" s="487"/>
      <c r="R619" s="486"/>
      <c r="S619" s="487"/>
      <c r="T619" s="486"/>
      <c r="U619" s="487"/>
      <c r="V619" s="486"/>
      <c r="W619" s="487"/>
      <c r="X619" s="486"/>
      <c r="Y619" s="487"/>
      <c r="Z619" s="486"/>
      <c r="AA619" s="487"/>
    </row>
    <row r="620" spans="2:27" x14ac:dyDescent="0.2">
      <c r="B620" s="406"/>
      <c r="C620" s="372"/>
      <c r="D620" s="372"/>
      <c r="E620" s="486"/>
      <c r="F620" s="487"/>
      <c r="G620" s="486"/>
      <c r="H620" s="487"/>
      <c r="I620" s="486"/>
      <c r="J620" s="487"/>
      <c r="K620" s="486"/>
      <c r="L620" s="487"/>
      <c r="M620" s="486"/>
      <c r="N620" s="487"/>
      <c r="O620" s="486"/>
      <c r="P620" s="487"/>
      <c r="Q620" s="486"/>
      <c r="R620" s="487"/>
      <c r="S620" s="486"/>
      <c r="T620" s="487"/>
      <c r="U620" s="486"/>
      <c r="V620" s="487"/>
      <c r="W620" s="486"/>
      <c r="X620" s="487"/>
      <c r="Y620" s="486"/>
      <c r="Z620" s="487"/>
      <c r="AA620" s="402"/>
    </row>
    <row r="621" spans="2:27" x14ac:dyDescent="0.2">
      <c r="B621" s="405"/>
      <c r="C621" s="372"/>
      <c r="D621" s="372"/>
      <c r="E621" s="402"/>
      <c r="F621" s="486"/>
      <c r="G621" s="487"/>
      <c r="H621" s="486"/>
      <c r="I621" s="487"/>
      <c r="J621" s="486"/>
      <c r="K621" s="487"/>
      <c r="L621" s="486"/>
      <c r="M621" s="487"/>
      <c r="N621" s="486"/>
      <c r="O621" s="487"/>
      <c r="P621" s="486"/>
      <c r="Q621" s="487"/>
      <c r="R621" s="486"/>
      <c r="S621" s="487"/>
      <c r="T621" s="486"/>
      <c r="U621" s="487"/>
      <c r="V621" s="486"/>
      <c r="W621" s="487"/>
      <c r="X621" s="486"/>
      <c r="Y621" s="487"/>
      <c r="Z621" s="486"/>
      <c r="AA621" s="487"/>
    </row>
    <row r="622" spans="2:27" x14ac:dyDescent="0.2">
      <c r="B622" s="406"/>
      <c r="C622" s="372"/>
      <c r="D622" s="372"/>
      <c r="E622" s="486"/>
      <c r="F622" s="487"/>
      <c r="G622" s="486"/>
      <c r="H622" s="487"/>
      <c r="I622" s="486"/>
      <c r="J622" s="487"/>
      <c r="K622" s="486"/>
      <c r="L622" s="487"/>
      <c r="M622" s="486"/>
      <c r="N622" s="487"/>
      <c r="O622" s="486"/>
      <c r="P622" s="487"/>
      <c r="Q622" s="486"/>
      <c r="R622" s="487"/>
      <c r="S622" s="486"/>
      <c r="T622" s="487"/>
      <c r="U622" s="486"/>
      <c r="V622" s="487"/>
      <c r="W622" s="486"/>
      <c r="X622" s="487"/>
      <c r="Y622" s="486"/>
      <c r="Z622" s="487"/>
      <c r="AA622" s="402"/>
    </row>
    <row r="623" spans="2:27" x14ac:dyDescent="0.2">
      <c r="B623" s="405"/>
      <c r="C623" s="372"/>
      <c r="D623" s="372"/>
      <c r="E623" s="402"/>
      <c r="F623" s="486"/>
      <c r="G623" s="487"/>
      <c r="H623" s="486"/>
      <c r="I623" s="487"/>
      <c r="J623" s="486"/>
      <c r="K623" s="487"/>
      <c r="L623" s="486"/>
      <c r="M623" s="487"/>
      <c r="N623" s="486"/>
      <c r="O623" s="487"/>
      <c r="P623" s="486"/>
      <c r="Q623" s="487"/>
      <c r="R623" s="486"/>
      <c r="S623" s="487"/>
      <c r="T623" s="486"/>
      <c r="U623" s="487"/>
      <c r="V623" s="486"/>
      <c r="W623" s="487"/>
      <c r="X623" s="486"/>
      <c r="Y623" s="487"/>
      <c r="Z623" s="486"/>
      <c r="AA623" s="487"/>
    </row>
    <row r="624" spans="2:27" x14ac:dyDescent="0.2">
      <c r="B624" s="406"/>
      <c r="C624" s="372"/>
      <c r="D624" s="372"/>
      <c r="E624" s="486"/>
      <c r="F624" s="487"/>
      <c r="G624" s="486"/>
      <c r="H624" s="487"/>
      <c r="I624" s="486"/>
      <c r="J624" s="487"/>
      <c r="K624" s="486"/>
      <c r="L624" s="487"/>
      <c r="M624" s="486"/>
      <c r="N624" s="487"/>
      <c r="O624" s="486"/>
      <c r="P624" s="487"/>
      <c r="Q624" s="486"/>
      <c r="R624" s="487"/>
      <c r="S624" s="486"/>
      <c r="T624" s="487"/>
      <c r="U624" s="486"/>
      <c r="V624" s="487"/>
      <c r="W624" s="486"/>
      <c r="X624" s="487"/>
      <c r="Y624" s="486"/>
      <c r="Z624" s="487"/>
      <c r="AA624" s="402"/>
    </row>
    <row r="625" spans="2:27" x14ac:dyDescent="0.2">
      <c r="B625" s="405"/>
      <c r="C625" s="372"/>
      <c r="D625" s="372"/>
      <c r="E625" s="402"/>
      <c r="F625" s="486"/>
      <c r="G625" s="487"/>
      <c r="H625" s="486"/>
      <c r="I625" s="487"/>
      <c r="J625" s="486"/>
      <c r="K625" s="487"/>
      <c r="L625" s="486"/>
      <c r="M625" s="487"/>
      <c r="N625" s="486"/>
      <c r="O625" s="487"/>
      <c r="P625" s="486"/>
      <c r="Q625" s="487"/>
      <c r="R625" s="486"/>
      <c r="S625" s="487"/>
      <c r="T625" s="486"/>
      <c r="U625" s="487"/>
      <c r="V625" s="486"/>
      <c r="W625" s="487"/>
      <c r="X625" s="486"/>
      <c r="Y625" s="487"/>
      <c r="Z625" s="486"/>
      <c r="AA625" s="487"/>
    </row>
    <row r="626" spans="2:27" x14ac:dyDescent="0.2">
      <c r="B626" s="406"/>
      <c r="C626" s="372"/>
      <c r="D626" s="372"/>
      <c r="E626" s="486"/>
      <c r="F626" s="487"/>
      <c r="G626" s="486"/>
      <c r="H626" s="487"/>
      <c r="I626" s="486"/>
      <c r="J626" s="487"/>
      <c r="K626" s="486"/>
      <c r="L626" s="487"/>
      <c r="M626" s="486"/>
      <c r="N626" s="487"/>
      <c r="O626" s="486"/>
      <c r="P626" s="487"/>
      <c r="Q626" s="486"/>
      <c r="R626" s="487"/>
      <c r="S626" s="486"/>
      <c r="T626" s="487"/>
      <c r="U626" s="486"/>
      <c r="V626" s="487"/>
      <c r="W626" s="486"/>
      <c r="X626" s="487"/>
      <c r="Y626" s="486"/>
      <c r="Z626" s="487"/>
      <c r="AA626" s="402"/>
    </row>
    <row r="627" spans="2:27" x14ac:dyDescent="0.2">
      <c r="B627" s="405"/>
      <c r="C627" s="372"/>
      <c r="D627" s="372"/>
      <c r="E627" s="402"/>
      <c r="F627" s="486"/>
      <c r="G627" s="487"/>
      <c r="H627" s="486"/>
      <c r="I627" s="487"/>
      <c r="J627" s="486"/>
      <c r="K627" s="487"/>
      <c r="L627" s="486"/>
      <c r="M627" s="487"/>
      <c r="N627" s="486"/>
      <c r="O627" s="487"/>
      <c r="P627" s="486"/>
      <c r="Q627" s="487"/>
      <c r="R627" s="486"/>
      <c r="S627" s="487"/>
      <c r="T627" s="486"/>
      <c r="U627" s="487"/>
      <c r="V627" s="486"/>
      <c r="W627" s="487"/>
      <c r="X627" s="486"/>
      <c r="Y627" s="487"/>
      <c r="Z627" s="486"/>
      <c r="AA627" s="487"/>
    </row>
    <row r="628" spans="2:27" x14ac:dyDescent="0.2">
      <c r="B628" s="406"/>
      <c r="C628" s="372"/>
      <c r="D628" s="372"/>
      <c r="E628" s="486"/>
      <c r="F628" s="487"/>
      <c r="G628" s="486"/>
      <c r="H628" s="487"/>
      <c r="I628" s="486"/>
      <c r="J628" s="487"/>
      <c r="K628" s="486"/>
      <c r="L628" s="487"/>
      <c r="M628" s="486"/>
      <c r="N628" s="487"/>
      <c r="O628" s="486"/>
      <c r="P628" s="487"/>
      <c r="Q628" s="486"/>
      <c r="R628" s="487"/>
      <c r="S628" s="486"/>
      <c r="T628" s="487"/>
      <c r="U628" s="486"/>
      <c r="V628" s="487"/>
      <c r="W628" s="486"/>
      <c r="X628" s="487"/>
      <c r="Y628" s="486"/>
      <c r="Z628" s="487"/>
      <c r="AA628" s="402"/>
    </row>
    <row r="629" spans="2:27" x14ac:dyDescent="0.2">
      <c r="B629" s="405"/>
      <c r="C629" s="372"/>
      <c r="D629" s="372"/>
      <c r="E629" s="402"/>
      <c r="F629" s="486"/>
      <c r="G629" s="487"/>
      <c r="H629" s="486"/>
      <c r="I629" s="487"/>
      <c r="J629" s="486"/>
      <c r="K629" s="487"/>
      <c r="L629" s="486"/>
      <c r="M629" s="487"/>
      <c r="N629" s="486"/>
      <c r="O629" s="487"/>
      <c r="P629" s="486"/>
      <c r="Q629" s="487"/>
      <c r="R629" s="486"/>
      <c r="S629" s="487"/>
      <c r="T629" s="486"/>
      <c r="U629" s="487"/>
      <c r="V629" s="486"/>
      <c r="W629" s="487"/>
      <c r="X629" s="486"/>
      <c r="Y629" s="487"/>
      <c r="Z629" s="486"/>
      <c r="AA629" s="487"/>
    </row>
    <row r="630" spans="2:27" x14ac:dyDescent="0.2">
      <c r="B630" s="406"/>
      <c r="C630" s="372"/>
      <c r="D630" s="372"/>
      <c r="E630" s="486"/>
      <c r="F630" s="487"/>
      <c r="G630" s="486"/>
      <c r="H630" s="487"/>
      <c r="I630" s="486"/>
      <c r="J630" s="487"/>
      <c r="K630" s="486"/>
      <c r="L630" s="487"/>
      <c r="M630" s="486"/>
      <c r="N630" s="487"/>
      <c r="O630" s="486"/>
      <c r="P630" s="487"/>
      <c r="Q630" s="486"/>
      <c r="R630" s="487"/>
      <c r="S630" s="486"/>
      <c r="T630" s="487"/>
      <c r="U630" s="486"/>
      <c r="V630" s="487"/>
      <c r="W630" s="486"/>
      <c r="X630" s="487"/>
      <c r="Y630" s="486"/>
      <c r="Z630" s="487"/>
      <c r="AA630" s="402"/>
    </row>
    <row r="631" spans="2:27" x14ac:dyDescent="0.2">
      <c r="B631" s="405"/>
      <c r="C631" s="372"/>
      <c r="D631" s="372"/>
      <c r="E631" s="402"/>
      <c r="F631" s="486"/>
      <c r="G631" s="487"/>
      <c r="H631" s="486"/>
      <c r="I631" s="487"/>
      <c r="J631" s="486"/>
      <c r="K631" s="487"/>
      <c r="L631" s="486"/>
      <c r="M631" s="487"/>
      <c r="N631" s="486"/>
      <c r="O631" s="487"/>
      <c r="P631" s="486"/>
      <c r="Q631" s="487"/>
      <c r="R631" s="486"/>
      <c r="S631" s="487"/>
      <c r="T631" s="486"/>
      <c r="U631" s="487"/>
      <c r="V631" s="486"/>
      <c r="W631" s="487"/>
      <c r="X631" s="486"/>
      <c r="Y631" s="487"/>
      <c r="Z631" s="486"/>
      <c r="AA631" s="487"/>
    </row>
    <row r="632" spans="2:27" x14ac:dyDescent="0.2">
      <c r="B632" s="406"/>
      <c r="C632" s="372"/>
      <c r="D632" s="372"/>
      <c r="E632" s="486"/>
      <c r="F632" s="487"/>
      <c r="G632" s="486"/>
      <c r="H632" s="487"/>
      <c r="I632" s="486"/>
      <c r="J632" s="487"/>
      <c r="K632" s="486"/>
      <c r="L632" s="487"/>
      <c r="M632" s="486"/>
      <c r="N632" s="487"/>
      <c r="O632" s="486"/>
      <c r="P632" s="487"/>
      <c r="Q632" s="486"/>
      <c r="R632" s="487"/>
      <c r="S632" s="486"/>
      <c r="T632" s="487"/>
      <c r="U632" s="486"/>
      <c r="V632" s="487"/>
      <c r="W632" s="486"/>
      <c r="X632" s="487"/>
      <c r="Y632" s="486"/>
      <c r="Z632" s="487"/>
      <c r="AA632" s="402"/>
    </row>
    <row r="633" spans="2:27" x14ac:dyDescent="0.2">
      <c r="B633" s="405"/>
      <c r="C633" s="372"/>
      <c r="D633" s="372"/>
      <c r="E633" s="402"/>
      <c r="F633" s="486"/>
      <c r="G633" s="487"/>
      <c r="H633" s="486"/>
      <c r="I633" s="487"/>
      <c r="J633" s="486"/>
      <c r="K633" s="487"/>
      <c r="L633" s="486"/>
      <c r="M633" s="487"/>
      <c r="N633" s="486"/>
      <c r="O633" s="487"/>
      <c r="P633" s="486"/>
      <c r="Q633" s="487"/>
      <c r="R633" s="486"/>
      <c r="S633" s="487"/>
      <c r="T633" s="486"/>
      <c r="U633" s="487"/>
      <c r="V633" s="486"/>
      <c r="W633" s="487"/>
      <c r="X633" s="486"/>
      <c r="Y633" s="487"/>
      <c r="Z633" s="486"/>
      <c r="AA633" s="487"/>
    </row>
    <row r="634" spans="2:27" x14ac:dyDescent="0.2">
      <c r="B634" s="406"/>
      <c r="C634" s="372"/>
      <c r="D634" s="372"/>
      <c r="E634" s="486"/>
      <c r="F634" s="487"/>
      <c r="G634" s="486"/>
      <c r="H634" s="487"/>
      <c r="I634" s="486"/>
      <c r="J634" s="487"/>
      <c r="K634" s="486"/>
      <c r="L634" s="487"/>
      <c r="M634" s="486"/>
      <c r="N634" s="487"/>
      <c r="O634" s="486"/>
      <c r="P634" s="487"/>
      <c r="Q634" s="486"/>
      <c r="R634" s="487"/>
      <c r="S634" s="486"/>
      <c r="T634" s="487"/>
      <c r="U634" s="486"/>
      <c r="V634" s="487"/>
      <c r="W634" s="486"/>
      <c r="X634" s="487"/>
      <c r="Y634" s="486"/>
      <c r="Z634" s="487"/>
      <c r="AA634" s="402"/>
    </row>
    <row r="635" spans="2:27" x14ac:dyDescent="0.2">
      <c r="B635" s="405"/>
      <c r="C635" s="372"/>
      <c r="D635" s="372"/>
      <c r="E635" s="402"/>
      <c r="F635" s="486"/>
      <c r="G635" s="487"/>
      <c r="H635" s="486"/>
      <c r="I635" s="487"/>
      <c r="J635" s="486"/>
      <c r="K635" s="487"/>
      <c r="L635" s="486"/>
      <c r="M635" s="487"/>
      <c r="N635" s="486"/>
      <c r="O635" s="487"/>
      <c r="P635" s="486"/>
      <c r="Q635" s="487"/>
      <c r="R635" s="486"/>
      <c r="S635" s="487"/>
      <c r="T635" s="486"/>
      <c r="U635" s="487"/>
      <c r="V635" s="486"/>
      <c r="W635" s="487"/>
      <c r="X635" s="486"/>
      <c r="Y635" s="487"/>
      <c r="Z635" s="486"/>
      <c r="AA635" s="487"/>
    </row>
    <row r="636" spans="2:27" x14ac:dyDescent="0.2">
      <c r="B636" s="406"/>
      <c r="C636" s="372"/>
      <c r="D636" s="372"/>
      <c r="E636" s="486"/>
      <c r="F636" s="487"/>
      <c r="G636" s="486"/>
      <c r="H636" s="487"/>
      <c r="I636" s="486"/>
      <c r="J636" s="487"/>
      <c r="K636" s="486"/>
      <c r="L636" s="487"/>
      <c r="M636" s="486"/>
      <c r="N636" s="487"/>
      <c r="O636" s="486"/>
      <c r="P636" s="487"/>
      <c r="Q636" s="486"/>
      <c r="R636" s="487"/>
      <c r="S636" s="486"/>
      <c r="T636" s="487"/>
      <c r="U636" s="486"/>
      <c r="V636" s="487"/>
      <c r="W636" s="486"/>
      <c r="X636" s="487"/>
      <c r="Y636" s="486"/>
      <c r="Z636" s="487"/>
      <c r="AA636" s="402"/>
    </row>
    <row r="637" spans="2:27" x14ac:dyDescent="0.2">
      <c r="B637" s="405"/>
      <c r="C637" s="372"/>
      <c r="D637" s="372"/>
      <c r="E637" s="402"/>
      <c r="F637" s="486"/>
      <c r="G637" s="487"/>
      <c r="H637" s="486"/>
      <c r="I637" s="487"/>
      <c r="J637" s="486"/>
      <c r="K637" s="487"/>
      <c r="L637" s="486"/>
      <c r="M637" s="487"/>
      <c r="N637" s="486"/>
      <c r="O637" s="487"/>
      <c r="P637" s="486"/>
      <c r="Q637" s="487"/>
      <c r="R637" s="486"/>
      <c r="S637" s="487"/>
      <c r="T637" s="486"/>
      <c r="U637" s="487"/>
      <c r="V637" s="486"/>
      <c r="W637" s="487"/>
      <c r="X637" s="486"/>
      <c r="Y637" s="487"/>
      <c r="Z637" s="486"/>
      <c r="AA637" s="487"/>
    </row>
    <row r="638" spans="2:27" x14ac:dyDescent="0.2">
      <c r="B638" s="406"/>
      <c r="C638" s="372"/>
      <c r="D638" s="372"/>
      <c r="E638" s="486"/>
      <c r="F638" s="487"/>
      <c r="G638" s="486"/>
      <c r="H638" s="487"/>
      <c r="I638" s="486"/>
      <c r="J638" s="487"/>
      <c r="K638" s="486"/>
      <c r="L638" s="487"/>
      <c r="M638" s="486"/>
      <c r="N638" s="487"/>
      <c r="O638" s="486"/>
      <c r="P638" s="487"/>
      <c r="Q638" s="486"/>
      <c r="R638" s="487"/>
      <c r="S638" s="486"/>
      <c r="T638" s="487"/>
      <c r="U638" s="486"/>
      <c r="V638" s="487"/>
      <c r="W638" s="486"/>
      <c r="X638" s="487"/>
      <c r="Y638" s="486"/>
      <c r="Z638" s="487"/>
      <c r="AA638" s="402"/>
    </row>
    <row r="639" spans="2:27" x14ac:dyDescent="0.2">
      <c r="B639" s="405"/>
      <c r="C639" s="372"/>
      <c r="D639" s="372"/>
      <c r="E639" s="402"/>
      <c r="F639" s="486"/>
      <c r="G639" s="487"/>
      <c r="H639" s="486"/>
      <c r="I639" s="487"/>
      <c r="J639" s="486"/>
      <c r="K639" s="487"/>
      <c r="L639" s="486"/>
      <c r="M639" s="487"/>
      <c r="N639" s="486"/>
      <c r="O639" s="487"/>
      <c r="P639" s="486"/>
      <c r="Q639" s="487"/>
      <c r="R639" s="486"/>
      <c r="S639" s="487"/>
      <c r="T639" s="486"/>
      <c r="U639" s="487"/>
      <c r="V639" s="486"/>
      <c r="W639" s="487"/>
      <c r="X639" s="486"/>
      <c r="Y639" s="487"/>
      <c r="Z639" s="486"/>
      <c r="AA639" s="487"/>
    </row>
    <row r="640" spans="2:27" x14ac:dyDescent="0.2">
      <c r="B640" s="406"/>
      <c r="C640" s="372"/>
      <c r="D640" s="372"/>
      <c r="E640" s="486"/>
      <c r="F640" s="487"/>
      <c r="G640" s="486"/>
      <c r="H640" s="487"/>
      <c r="I640" s="486"/>
      <c r="J640" s="487"/>
      <c r="K640" s="486"/>
      <c r="L640" s="487"/>
      <c r="M640" s="486"/>
      <c r="N640" s="487"/>
      <c r="O640" s="486"/>
      <c r="P640" s="487"/>
      <c r="Q640" s="486"/>
      <c r="R640" s="487"/>
      <c r="S640" s="486"/>
      <c r="T640" s="487"/>
      <c r="U640" s="486"/>
      <c r="V640" s="487"/>
      <c r="W640" s="486"/>
      <c r="X640" s="487"/>
      <c r="Y640" s="486"/>
      <c r="Z640" s="487"/>
      <c r="AA640" s="402"/>
    </row>
    <row r="641" spans="2:27" x14ac:dyDescent="0.2">
      <c r="B641" s="405"/>
      <c r="C641" s="372"/>
      <c r="D641" s="372"/>
      <c r="E641" s="402"/>
      <c r="F641" s="486"/>
      <c r="G641" s="487"/>
      <c r="H641" s="486"/>
      <c r="I641" s="487"/>
      <c r="J641" s="486"/>
      <c r="K641" s="487"/>
      <c r="L641" s="486"/>
      <c r="M641" s="487"/>
      <c r="N641" s="486"/>
      <c r="O641" s="487"/>
      <c r="P641" s="486"/>
      <c r="Q641" s="487"/>
      <c r="R641" s="486"/>
      <c r="S641" s="487"/>
      <c r="T641" s="486"/>
      <c r="U641" s="487"/>
      <c r="V641" s="486"/>
      <c r="W641" s="487"/>
      <c r="X641" s="486"/>
      <c r="Y641" s="487"/>
      <c r="Z641" s="486"/>
      <c r="AA641" s="487"/>
    </row>
    <row r="642" spans="2:27" x14ac:dyDescent="0.2">
      <c r="B642" s="406"/>
      <c r="C642" s="372"/>
      <c r="D642" s="372"/>
      <c r="E642" s="486"/>
      <c r="F642" s="487"/>
      <c r="G642" s="486"/>
      <c r="H642" s="487"/>
      <c r="I642" s="486"/>
      <c r="J642" s="487"/>
      <c r="K642" s="486"/>
      <c r="L642" s="487"/>
      <c r="M642" s="486"/>
      <c r="N642" s="487"/>
      <c r="O642" s="486"/>
      <c r="P642" s="487"/>
      <c r="Q642" s="486"/>
      <c r="R642" s="487"/>
      <c r="S642" s="486"/>
      <c r="T642" s="487"/>
      <c r="U642" s="486"/>
      <c r="V642" s="487"/>
      <c r="W642" s="486"/>
      <c r="X642" s="487"/>
      <c r="Y642" s="486"/>
      <c r="Z642" s="487"/>
      <c r="AA642" s="402"/>
    </row>
    <row r="643" spans="2:27" x14ac:dyDescent="0.2">
      <c r="B643" s="405"/>
      <c r="C643" s="372"/>
      <c r="D643" s="372"/>
      <c r="E643" s="402"/>
      <c r="F643" s="486"/>
      <c r="G643" s="487"/>
      <c r="H643" s="486"/>
      <c r="I643" s="487"/>
      <c r="J643" s="486"/>
      <c r="K643" s="487"/>
      <c r="L643" s="486"/>
      <c r="M643" s="487"/>
      <c r="N643" s="486"/>
      <c r="O643" s="487"/>
      <c r="P643" s="486"/>
      <c r="Q643" s="487"/>
      <c r="R643" s="486"/>
      <c r="S643" s="487"/>
      <c r="T643" s="486"/>
      <c r="U643" s="487"/>
      <c r="V643" s="486"/>
      <c r="W643" s="487"/>
      <c r="X643" s="486"/>
      <c r="Y643" s="487"/>
      <c r="Z643" s="486"/>
      <c r="AA643" s="487"/>
    </row>
    <row r="644" spans="2:27" x14ac:dyDescent="0.2">
      <c r="B644" s="406"/>
      <c r="C644" s="372"/>
      <c r="D644" s="372"/>
      <c r="E644" s="486"/>
      <c r="F644" s="487"/>
      <c r="G644" s="486"/>
      <c r="H644" s="487"/>
      <c r="I644" s="486"/>
      <c r="J644" s="487"/>
      <c r="K644" s="486"/>
      <c r="L644" s="487"/>
      <c r="M644" s="486"/>
      <c r="N644" s="487"/>
      <c r="O644" s="486"/>
      <c r="P644" s="487"/>
      <c r="Q644" s="486"/>
      <c r="R644" s="487"/>
      <c r="S644" s="486"/>
      <c r="T644" s="487"/>
      <c r="U644" s="486"/>
      <c r="V644" s="487"/>
      <c r="W644" s="486"/>
      <c r="X644" s="487"/>
      <c r="Y644" s="486"/>
      <c r="Z644" s="487"/>
      <c r="AA644" s="402"/>
    </row>
    <row r="645" spans="2:27" x14ac:dyDescent="0.2">
      <c r="B645" s="405"/>
      <c r="C645" s="372"/>
      <c r="D645" s="372"/>
      <c r="E645" s="402"/>
      <c r="F645" s="486"/>
      <c r="G645" s="487"/>
      <c r="H645" s="486"/>
      <c r="I645" s="487"/>
      <c r="J645" s="486"/>
      <c r="K645" s="487"/>
      <c r="L645" s="486"/>
      <c r="M645" s="487"/>
      <c r="N645" s="486"/>
      <c r="O645" s="487"/>
      <c r="P645" s="486"/>
      <c r="Q645" s="487"/>
      <c r="R645" s="486"/>
      <c r="S645" s="487"/>
      <c r="T645" s="486"/>
      <c r="U645" s="487"/>
      <c r="V645" s="486"/>
      <c r="W645" s="487"/>
      <c r="X645" s="486"/>
      <c r="Y645" s="487"/>
      <c r="Z645" s="486"/>
      <c r="AA645" s="487"/>
    </row>
    <row r="646" spans="2:27" x14ac:dyDescent="0.2">
      <c r="B646" s="406"/>
      <c r="C646" s="372"/>
      <c r="D646" s="372"/>
      <c r="E646" s="486"/>
      <c r="F646" s="487"/>
      <c r="G646" s="486"/>
      <c r="H646" s="487"/>
      <c r="I646" s="486"/>
      <c r="J646" s="487"/>
      <c r="K646" s="486"/>
      <c r="L646" s="487"/>
      <c r="M646" s="486"/>
      <c r="N646" s="487"/>
      <c r="O646" s="486"/>
      <c r="P646" s="487"/>
      <c r="Q646" s="486"/>
      <c r="R646" s="487"/>
      <c r="S646" s="486"/>
      <c r="T646" s="487"/>
      <c r="U646" s="486"/>
      <c r="V646" s="487"/>
      <c r="W646" s="486"/>
      <c r="X646" s="487"/>
      <c r="Y646" s="486"/>
      <c r="Z646" s="487"/>
      <c r="AA646" s="402"/>
    </row>
    <row r="647" spans="2:27" x14ac:dyDescent="0.2">
      <c r="B647" s="405"/>
      <c r="C647" s="372"/>
      <c r="D647" s="372"/>
      <c r="E647" s="402"/>
      <c r="F647" s="486"/>
      <c r="G647" s="487"/>
      <c r="H647" s="486"/>
      <c r="I647" s="487"/>
      <c r="J647" s="486"/>
      <c r="K647" s="487"/>
      <c r="L647" s="486"/>
      <c r="M647" s="487"/>
      <c r="N647" s="486"/>
      <c r="O647" s="487"/>
      <c r="P647" s="486"/>
      <c r="Q647" s="487"/>
      <c r="R647" s="486"/>
      <c r="S647" s="487"/>
      <c r="T647" s="486"/>
      <c r="U647" s="487"/>
      <c r="V647" s="486"/>
      <c r="W647" s="487"/>
      <c r="X647" s="486"/>
      <c r="Y647" s="487"/>
      <c r="Z647" s="486"/>
      <c r="AA647" s="487"/>
    </row>
    <row r="648" spans="2:27" x14ac:dyDescent="0.2">
      <c r="B648" s="406"/>
      <c r="C648" s="372"/>
      <c r="D648" s="372"/>
      <c r="E648" s="486"/>
      <c r="F648" s="487"/>
      <c r="G648" s="486"/>
      <c r="H648" s="487"/>
      <c r="I648" s="486"/>
      <c r="J648" s="487"/>
      <c r="K648" s="486"/>
      <c r="L648" s="487"/>
      <c r="M648" s="486"/>
      <c r="N648" s="487"/>
      <c r="O648" s="486"/>
      <c r="P648" s="487"/>
      <c r="Q648" s="486"/>
      <c r="R648" s="487"/>
      <c r="S648" s="486"/>
      <c r="T648" s="487"/>
      <c r="U648" s="486"/>
      <c r="V648" s="487"/>
      <c r="W648" s="486"/>
      <c r="X648" s="487"/>
      <c r="Y648" s="486"/>
      <c r="Z648" s="487"/>
      <c r="AA648" s="402"/>
    </row>
    <row r="649" spans="2:27" x14ac:dyDescent="0.2">
      <c r="B649" s="405"/>
      <c r="C649" s="372"/>
      <c r="D649" s="372"/>
      <c r="E649" s="402"/>
      <c r="F649" s="486"/>
      <c r="G649" s="487"/>
      <c r="H649" s="486"/>
      <c r="I649" s="487"/>
      <c r="J649" s="486"/>
      <c r="K649" s="487"/>
      <c r="L649" s="486"/>
      <c r="M649" s="487"/>
      <c r="N649" s="486"/>
      <c r="O649" s="487"/>
      <c r="P649" s="486"/>
      <c r="Q649" s="487"/>
      <c r="R649" s="486"/>
      <c r="S649" s="487"/>
      <c r="T649" s="486"/>
      <c r="U649" s="487"/>
      <c r="V649" s="486"/>
      <c r="W649" s="487"/>
      <c r="X649" s="486"/>
      <c r="Y649" s="487"/>
      <c r="Z649" s="486"/>
      <c r="AA649" s="487"/>
    </row>
    <row r="650" spans="2:27" x14ac:dyDescent="0.2">
      <c r="B650" s="406"/>
      <c r="C650" s="372"/>
      <c r="D650" s="372"/>
      <c r="E650" s="486"/>
      <c r="F650" s="487"/>
      <c r="G650" s="486"/>
      <c r="H650" s="487"/>
      <c r="I650" s="486"/>
      <c r="J650" s="487"/>
      <c r="K650" s="486"/>
      <c r="L650" s="487"/>
      <c r="M650" s="486"/>
      <c r="N650" s="487"/>
      <c r="O650" s="486"/>
      <c r="P650" s="487"/>
      <c r="Q650" s="486"/>
      <c r="R650" s="487"/>
      <c r="S650" s="486"/>
      <c r="T650" s="487"/>
      <c r="U650" s="486"/>
      <c r="V650" s="487"/>
      <c r="W650" s="486"/>
      <c r="X650" s="487"/>
      <c r="Y650" s="486"/>
      <c r="Z650" s="487"/>
      <c r="AA650" s="402"/>
    </row>
    <row r="651" spans="2:27" x14ac:dyDescent="0.2">
      <c r="B651" s="405"/>
      <c r="C651" s="372"/>
      <c r="D651" s="372"/>
      <c r="E651" s="402"/>
      <c r="F651" s="486"/>
      <c r="G651" s="487"/>
      <c r="H651" s="486"/>
      <c r="I651" s="487"/>
      <c r="J651" s="486"/>
      <c r="K651" s="487"/>
      <c r="L651" s="486"/>
      <c r="M651" s="487"/>
      <c r="N651" s="486"/>
      <c r="O651" s="487"/>
      <c r="P651" s="486"/>
      <c r="Q651" s="487"/>
      <c r="R651" s="486"/>
      <c r="S651" s="487"/>
      <c r="T651" s="486"/>
      <c r="U651" s="487"/>
      <c r="V651" s="486"/>
      <c r="W651" s="487"/>
      <c r="X651" s="486"/>
      <c r="Y651" s="487"/>
      <c r="Z651" s="486"/>
      <c r="AA651" s="487"/>
    </row>
    <row r="652" spans="2:27" x14ac:dyDescent="0.2">
      <c r="B652" s="406"/>
      <c r="C652" s="372"/>
      <c r="D652" s="372"/>
      <c r="E652" s="486"/>
      <c r="F652" s="487"/>
      <c r="G652" s="486"/>
      <c r="H652" s="487"/>
      <c r="I652" s="486"/>
      <c r="J652" s="487"/>
      <c r="K652" s="486"/>
      <c r="L652" s="487"/>
      <c r="M652" s="486"/>
      <c r="N652" s="487"/>
      <c r="O652" s="486"/>
      <c r="P652" s="487"/>
      <c r="Q652" s="486"/>
      <c r="R652" s="487"/>
      <c r="S652" s="486"/>
      <c r="T652" s="487"/>
      <c r="U652" s="486"/>
      <c r="V652" s="487"/>
      <c r="W652" s="486"/>
      <c r="X652" s="487"/>
      <c r="Y652" s="486"/>
      <c r="Z652" s="487"/>
      <c r="AA652" s="402"/>
    </row>
    <row r="653" spans="2:27" x14ac:dyDescent="0.2">
      <c r="B653" s="405"/>
      <c r="C653" s="372"/>
      <c r="D653" s="372"/>
      <c r="E653" s="402"/>
      <c r="F653" s="486"/>
      <c r="G653" s="487"/>
      <c r="H653" s="486"/>
      <c r="I653" s="487"/>
      <c r="J653" s="486"/>
      <c r="K653" s="487"/>
      <c r="L653" s="486"/>
      <c r="M653" s="487"/>
      <c r="N653" s="486"/>
      <c r="O653" s="487"/>
      <c r="P653" s="486"/>
      <c r="Q653" s="487"/>
      <c r="R653" s="486"/>
      <c r="S653" s="487"/>
      <c r="T653" s="486"/>
      <c r="U653" s="487"/>
      <c r="V653" s="486"/>
      <c r="W653" s="487"/>
      <c r="X653" s="486"/>
      <c r="Y653" s="487"/>
      <c r="Z653" s="486"/>
      <c r="AA653" s="487"/>
    </row>
    <row r="654" spans="2:27" x14ac:dyDescent="0.2">
      <c r="B654" s="406"/>
      <c r="C654" s="372"/>
      <c r="D654" s="372"/>
      <c r="E654" s="486"/>
      <c r="F654" s="487"/>
      <c r="G654" s="486"/>
      <c r="H654" s="487"/>
      <c r="I654" s="486"/>
      <c r="J654" s="487"/>
      <c r="K654" s="486"/>
      <c r="L654" s="487"/>
      <c r="M654" s="486"/>
      <c r="N654" s="487"/>
      <c r="O654" s="486"/>
      <c r="P654" s="487"/>
      <c r="Q654" s="486"/>
      <c r="R654" s="487"/>
      <c r="S654" s="486"/>
      <c r="T654" s="487"/>
      <c r="U654" s="486"/>
      <c r="V654" s="487"/>
      <c r="W654" s="486"/>
      <c r="X654" s="487"/>
      <c r="Y654" s="486"/>
      <c r="Z654" s="487"/>
      <c r="AA654" s="402"/>
    </row>
    <row r="655" spans="2:27" x14ac:dyDescent="0.2">
      <c r="B655" s="405"/>
      <c r="C655" s="372"/>
      <c r="D655" s="372"/>
      <c r="E655" s="402"/>
      <c r="F655" s="486"/>
      <c r="G655" s="487"/>
      <c r="H655" s="486"/>
      <c r="I655" s="487"/>
      <c r="J655" s="486"/>
      <c r="K655" s="487"/>
      <c r="L655" s="486"/>
      <c r="M655" s="487"/>
      <c r="N655" s="486"/>
      <c r="O655" s="487"/>
      <c r="P655" s="486"/>
      <c r="Q655" s="487"/>
      <c r="R655" s="486"/>
      <c r="S655" s="487"/>
      <c r="T655" s="486"/>
      <c r="U655" s="487"/>
      <c r="V655" s="486"/>
      <c r="W655" s="487"/>
      <c r="X655" s="486"/>
      <c r="Y655" s="487"/>
      <c r="Z655" s="486"/>
      <c r="AA655" s="487"/>
    </row>
    <row r="656" spans="2:27" x14ac:dyDescent="0.2">
      <c r="B656" s="406"/>
      <c r="C656" s="372"/>
      <c r="D656" s="372"/>
      <c r="E656" s="486"/>
      <c r="F656" s="487"/>
      <c r="G656" s="486"/>
      <c r="H656" s="487"/>
      <c r="I656" s="486"/>
      <c r="J656" s="487"/>
      <c r="K656" s="486"/>
      <c r="L656" s="487"/>
      <c r="M656" s="486"/>
      <c r="N656" s="487"/>
      <c r="O656" s="486"/>
      <c r="P656" s="487"/>
      <c r="Q656" s="486"/>
      <c r="R656" s="487"/>
      <c r="S656" s="486"/>
      <c r="T656" s="487"/>
      <c r="U656" s="486"/>
      <c r="V656" s="487"/>
      <c r="W656" s="486"/>
      <c r="X656" s="487"/>
      <c r="Y656" s="486"/>
      <c r="Z656" s="487"/>
      <c r="AA656" s="402"/>
    </row>
    <row r="657" spans="2:27" x14ac:dyDescent="0.2">
      <c r="B657" s="405"/>
      <c r="C657" s="372"/>
      <c r="D657" s="372"/>
      <c r="E657" s="402"/>
      <c r="F657" s="486"/>
      <c r="G657" s="487"/>
      <c r="H657" s="486"/>
      <c r="I657" s="487"/>
      <c r="J657" s="486"/>
      <c r="K657" s="487"/>
      <c r="L657" s="486"/>
      <c r="M657" s="487"/>
      <c r="N657" s="486"/>
      <c r="O657" s="487"/>
      <c r="P657" s="486"/>
      <c r="Q657" s="487"/>
      <c r="R657" s="486"/>
      <c r="S657" s="487"/>
      <c r="T657" s="486"/>
      <c r="U657" s="487"/>
      <c r="V657" s="486"/>
      <c r="W657" s="487"/>
      <c r="X657" s="486"/>
      <c r="Y657" s="487"/>
      <c r="Z657" s="486"/>
      <c r="AA657" s="487"/>
    </row>
    <row r="658" spans="2:27" x14ac:dyDescent="0.2">
      <c r="B658" s="406"/>
      <c r="C658" s="372"/>
      <c r="D658" s="372"/>
      <c r="E658" s="486"/>
      <c r="F658" s="487"/>
      <c r="G658" s="486"/>
      <c r="H658" s="487"/>
      <c r="I658" s="486"/>
      <c r="J658" s="487"/>
      <c r="K658" s="486"/>
      <c r="L658" s="487"/>
      <c r="M658" s="486"/>
      <c r="N658" s="487"/>
      <c r="O658" s="486"/>
      <c r="P658" s="487"/>
      <c r="Q658" s="486"/>
      <c r="R658" s="487"/>
      <c r="S658" s="486"/>
      <c r="T658" s="487"/>
      <c r="U658" s="486"/>
      <c r="V658" s="487"/>
      <c r="W658" s="486"/>
      <c r="X658" s="487"/>
      <c r="Y658" s="486"/>
      <c r="Z658" s="487"/>
      <c r="AA658" s="402"/>
    </row>
    <row r="659" spans="2:27" x14ac:dyDescent="0.2">
      <c r="B659" s="405"/>
      <c r="C659" s="372"/>
      <c r="D659" s="372"/>
      <c r="E659" s="402"/>
      <c r="F659" s="486"/>
      <c r="G659" s="487"/>
      <c r="H659" s="486"/>
      <c r="I659" s="487"/>
      <c r="J659" s="486"/>
      <c r="K659" s="487"/>
      <c r="L659" s="486"/>
      <c r="M659" s="487"/>
      <c r="N659" s="486"/>
      <c r="O659" s="487"/>
      <c r="P659" s="486"/>
      <c r="Q659" s="487"/>
      <c r="R659" s="486"/>
      <c r="S659" s="487"/>
      <c r="T659" s="486"/>
      <c r="U659" s="487"/>
      <c r="V659" s="486"/>
      <c r="W659" s="487"/>
      <c r="X659" s="486"/>
      <c r="Y659" s="487"/>
      <c r="Z659" s="486"/>
      <c r="AA659" s="487"/>
    </row>
    <row r="660" spans="2:27" x14ac:dyDescent="0.2">
      <c r="B660" s="406"/>
      <c r="C660" s="372"/>
      <c r="D660" s="372"/>
      <c r="E660" s="486"/>
      <c r="F660" s="487"/>
      <c r="G660" s="486"/>
      <c r="H660" s="487"/>
      <c r="I660" s="486"/>
      <c r="J660" s="487"/>
      <c r="K660" s="486"/>
      <c r="L660" s="487"/>
      <c r="M660" s="486"/>
      <c r="N660" s="487"/>
      <c r="O660" s="486"/>
      <c r="P660" s="487"/>
      <c r="Q660" s="486"/>
      <c r="R660" s="487"/>
      <c r="S660" s="486"/>
      <c r="T660" s="487"/>
      <c r="U660" s="486"/>
      <c r="V660" s="487"/>
      <c r="W660" s="486"/>
      <c r="X660" s="487"/>
      <c r="Y660" s="486"/>
      <c r="Z660" s="487"/>
      <c r="AA660" s="402"/>
    </row>
    <row r="661" spans="2:27" x14ac:dyDescent="0.2">
      <c r="B661" s="405"/>
      <c r="C661" s="372"/>
      <c r="D661" s="372"/>
      <c r="E661" s="402"/>
      <c r="F661" s="486"/>
      <c r="G661" s="487"/>
      <c r="H661" s="486"/>
      <c r="I661" s="487"/>
      <c r="J661" s="486"/>
      <c r="K661" s="487"/>
      <c r="L661" s="486"/>
      <c r="M661" s="487"/>
      <c r="N661" s="486"/>
      <c r="O661" s="487"/>
      <c r="P661" s="486"/>
      <c r="Q661" s="487"/>
      <c r="R661" s="486"/>
      <c r="S661" s="487"/>
      <c r="T661" s="486"/>
      <c r="U661" s="487"/>
      <c r="V661" s="486"/>
      <c r="W661" s="487"/>
      <c r="X661" s="486"/>
      <c r="Y661" s="487"/>
      <c r="Z661" s="486"/>
      <c r="AA661" s="487"/>
    </row>
    <row r="662" spans="2:27" x14ac:dyDescent="0.2">
      <c r="B662" s="406"/>
      <c r="C662" s="372"/>
      <c r="D662" s="372"/>
      <c r="E662" s="486"/>
      <c r="F662" s="487"/>
      <c r="G662" s="486"/>
      <c r="H662" s="487"/>
      <c r="I662" s="486"/>
      <c r="J662" s="487"/>
      <c r="K662" s="486"/>
      <c r="L662" s="487"/>
      <c r="M662" s="486"/>
      <c r="N662" s="487"/>
      <c r="O662" s="486"/>
      <c r="P662" s="487"/>
      <c r="Q662" s="486"/>
      <c r="R662" s="487"/>
      <c r="S662" s="486"/>
      <c r="T662" s="487"/>
      <c r="U662" s="486"/>
      <c r="V662" s="487"/>
      <c r="W662" s="486"/>
      <c r="X662" s="487"/>
      <c r="Y662" s="486"/>
      <c r="Z662" s="487"/>
      <c r="AA662" s="402"/>
    </row>
    <row r="663" spans="2:27" x14ac:dyDescent="0.2">
      <c r="B663" s="405"/>
      <c r="C663" s="372"/>
      <c r="D663" s="372"/>
      <c r="E663" s="402"/>
      <c r="F663" s="486"/>
      <c r="G663" s="487"/>
      <c r="H663" s="486"/>
      <c r="I663" s="487"/>
      <c r="J663" s="486"/>
      <c r="K663" s="487"/>
      <c r="L663" s="486"/>
      <c r="M663" s="487"/>
      <c r="N663" s="486"/>
      <c r="O663" s="487"/>
      <c r="P663" s="486"/>
      <c r="Q663" s="487"/>
      <c r="R663" s="486"/>
      <c r="S663" s="487"/>
      <c r="T663" s="486"/>
      <c r="U663" s="487"/>
      <c r="V663" s="486"/>
      <c r="W663" s="487"/>
      <c r="X663" s="486"/>
      <c r="Y663" s="487"/>
      <c r="Z663" s="486"/>
      <c r="AA663" s="487"/>
    </row>
    <row r="664" spans="2:27" x14ac:dyDescent="0.2">
      <c r="B664" s="406"/>
      <c r="C664" s="372"/>
      <c r="D664" s="372"/>
      <c r="E664" s="486"/>
      <c r="F664" s="487"/>
      <c r="G664" s="486"/>
      <c r="H664" s="487"/>
      <c r="I664" s="486"/>
      <c r="J664" s="487"/>
      <c r="K664" s="486"/>
      <c r="L664" s="487"/>
      <c r="M664" s="486"/>
      <c r="N664" s="487"/>
      <c r="O664" s="486"/>
      <c r="P664" s="487"/>
      <c r="Q664" s="486"/>
      <c r="R664" s="487"/>
      <c r="S664" s="486"/>
      <c r="T664" s="487"/>
      <c r="U664" s="486"/>
      <c r="V664" s="487"/>
      <c r="W664" s="486"/>
      <c r="X664" s="487"/>
      <c r="Y664" s="486"/>
      <c r="Z664" s="487"/>
      <c r="AA664" s="402"/>
    </row>
    <row r="665" spans="2:27" x14ac:dyDescent="0.2">
      <c r="B665" s="405"/>
      <c r="C665" s="372"/>
      <c r="D665" s="372"/>
      <c r="E665" s="402"/>
      <c r="F665" s="486"/>
      <c r="G665" s="487"/>
      <c r="H665" s="486"/>
      <c r="I665" s="487"/>
      <c r="J665" s="486"/>
      <c r="K665" s="487"/>
      <c r="L665" s="486"/>
      <c r="M665" s="487"/>
      <c r="N665" s="486"/>
      <c r="O665" s="487"/>
      <c r="P665" s="486"/>
      <c r="Q665" s="487"/>
      <c r="R665" s="486"/>
      <c r="S665" s="487"/>
      <c r="T665" s="486"/>
      <c r="U665" s="487"/>
      <c r="V665" s="486"/>
      <c r="W665" s="487"/>
      <c r="X665" s="486"/>
      <c r="Y665" s="487"/>
      <c r="Z665" s="486"/>
      <c r="AA665" s="487"/>
    </row>
    <row r="666" spans="2:27" x14ac:dyDescent="0.2">
      <c r="B666" s="406"/>
      <c r="C666" s="372"/>
      <c r="D666" s="372"/>
      <c r="E666" s="486"/>
      <c r="F666" s="487"/>
      <c r="G666" s="486"/>
      <c r="H666" s="487"/>
      <c r="I666" s="486"/>
      <c r="J666" s="487"/>
      <c r="K666" s="486"/>
      <c r="L666" s="487"/>
      <c r="M666" s="486"/>
      <c r="N666" s="487"/>
      <c r="O666" s="486"/>
      <c r="P666" s="487"/>
      <c r="Q666" s="486"/>
      <c r="R666" s="487"/>
      <c r="S666" s="486"/>
      <c r="T666" s="487"/>
      <c r="U666" s="486"/>
      <c r="V666" s="487"/>
      <c r="W666" s="486"/>
      <c r="X666" s="487"/>
      <c r="Y666" s="486"/>
      <c r="Z666" s="487"/>
      <c r="AA666" s="402"/>
    </row>
    <row r="667" spans="2:27" x14ac:dyDescent="0.2">
      <c r="B667" s="405"/>
      <c r="C667" s="372"/>
      <c r="D667" s="372"/>
      <c r="E667" s="402"/>
      <c r="F667" s="486"/>
      <c r="G667" s="487"/>
      <c r="H667" s="486"/>
      <c r="I667" s="487"/>
      <c r="J667" s="486"/>
      <c r="K667" s="487"/>
      <c r="L667" s="486"/>
      <c r="M667" s="487"/>
      <c r="N667" s="486"/>
      <c r="O667" s="487"/>
      <c r="P667" s="486"/>
      <c r="Q667" s="487"/>
      <c r="R667" s="486"/>
      <c r="S667" s="487"/>
      <c r="T667" s="486"/>
      <c r="U667" s="487"/>
      <c r="V667" s="486"/>
      <c r="W667" s="487"/>
      <c r="X667" s="486"/>
      <c r="Y667" s="487"/>
      <c r="Z667" s="486"/>
      <c r="AA667" s="487"/>
    </row>
    <row r="668" spans="2:27" x14ac:dyDescent="0.2">
      <c r="B668" s="406"/>
      <c r="C668" s="372"/>
      <c r="D668" s="372"/>
      <c r="E668" s="486"/>
      <c r="F668" s="487"/>
      <c r="G668" s="486"/>
      <c r="H668" s="487"/>
      <c r="I668" s="486"/>
      <c r="J668" s="487"/>
      <c r="K668" s="486"/>
      <c r="L668" s="487"/>
      <c r="M668" s="486"/>
      <c r="N668" s="487"/>
      <c r="O668" s="486"/>
      <c r="P668" s="487"/>
      <c r="Q668" s="486"/>
      <c r="R668" s="487"/>
      <c r="S668" s="486"/>
      <c r="T668" s="487"/>
      <c r="U668" s="486"/>
      <c r="V668" s="487"/>
      <c r="W668" s="486"/>
      <c r="X668" s="487"/>
      <c r="Y668" s="486"/>
      <c r="Z668" s="487"/>
      <c r="AA668" s="402"/>
    </row>
    <row r="669" spans="2:27" x14ac:dyDescent="0.2">
      <c r="B669" s="405"/>
      <c r="C669" s="372"/>
      <c r="D669" s="372"/>
      <c r="E669" s="402"/>
      <c r="F669" s="486"/>
      <c r="G669" s="487"/>
      <c r="H669" s="486"/>
      <c r="I669" s="487"/>
      <c r="J669" s="486"/>
      <c r="K669" s="487"/>
      <c r="L669" s="486"/>
      <c r="M669" s="487"/>
      <c r="N669" s="486"/>
      <c r="O669" s="487"/>
      <c r="P669" s="486"/>
      <c r="Q669" s="487"/>
      <c r="R669" s="486"/>
      <c r="S669" s="487"/>
      <c r="T669" s="486"/>
      <c r="U669" s="487"/>
      <c r="V669" s="486"/>
      <c r="W669" s="487"/>
      <c r="X669" s="486"/>
      <c r="Y669" s="487"/>
      <c r="Z669" s="486"/>
      <c r="AA669" s="487"/>
    </row>
    <row r="670" spans="2:27" x14ac:dyDescent="0.2">
      <c r="B670" s="406"/>
      <c r="C670" s="372"/>
      <c r="D670" s="372"/>
      <c r="E670" s="486"/>
      <c r="F670" s="487"/>
      <c r="G670" s="486"/>
      <c r="H670" s="487"/>
      <c r="I670" s="486"/>
      <c r="J670" s="487"/>
      <c r="K670" s="486"/>
      <c r="L670" s="487"/>
      <c r="M670" s="486"/>
      <c r="N670" s="487"/>
      <c r="O670" s="486"/>
      <c r="P670" s="487"/>
      <c r="Q670" s="486"/>
      <c r="R670" s="487"/>
      <c r="S670" s="486"/>
      <c r="T670" s="487"/>
      <c r="U670" s="486"/>
      <c r="V670" s="487"/>
      <c r="W670" s="486"/>
      <c r="X670" s="487"/>
      <c r="Y670" s="486"/>
      <c r="Z670" s="487"/>
      <c r="AA670" s="402"/>
    </row>
    <row r="671" spans="2:27" x14ac:dyDescent="0.2">
      <c r="B671" s="405"/>
      <c r="C671" s="372"/>
      <c r="D671" s="372"/>
      <c r="E671" s="402"/>
      <c r="F671" s="486"/>
      <c r="G671" s="487"/>
      <c r="H671" s="486"/>
      <c r="I671" s="487"/>
      <c r="J671" s="486"/>
      <c r="K671" s="487"/>
      <c r="L671" s="486"/>
      <c r="M671" s="487"/>
      <c r="N671" s="486"/>
      <c r="O671" s="487"/>
      <c r="P671" s="486"/>
      <c r="Q671" s="487"/>
      <c r="R671" s="486"/>
      <c r="S671" s="487"/>
      <c r="T671" s="486"/>
      <c r="U671" s="487"/>
      <c r="V671" s="486"/>
      <c r="W671" s="487"/>
      <c r="X671" s="486"/>
      <c r="Y671" s="487"/>
      <c r="Z671" s="486"/>
      <c r="AA671" s="487"/>
    </row>
    <row r="672" spans="2:27" x14ac:dyDescent="0.2">
      <c r="B672" s="406"/>
      <c r="C672" s="372"/>
      <c r="D672" s="372"/>
      <c r="E672" s="486"/>
      <c r="F672" s="487"/>
      <c r="G672" s="486"/>
      <c r="H672" s="487"/>
      <c r="I672" s="486"/>
      <c r="J672" s="487"/>
      <c r="K672" s="486"/>
      <c r="L672" s="487"/>
      <c r="M672" s="486"/>
      <c r="N672" s="487"/>
      <c r="O672" s="486"/>
      <c r="P672" s="487"/>
      <c r="Q672" s="486"/>
      <c r="R672" s="487"/>
      <c r="S672" s="486"/>
      <c r="T672" s="487"/>
      <c r="U672" s="486"/>
      <c r="V672" s="487"/>
      <c r="W672" s="486"/>
      <c r="X672" s="487"/>
      <c r="Y672" s="486"/>
      <c r="Z672" s="487"/>
      <c r="AA672" s="402"/>
    </row>
    <row r="673" spans="2:27" x14ac:dyDescent="0.2">
      <c r="B673" s="405"/>
      <c r="C673" s="372"/>
      <c r="D673" s="372"/>
      <c r="E673" s="402"/>
      <c r="F673" s="486"/>
      <c r="G673" s="487"/>
      <c r="H673" s="486"/>
      <c r="I673" s="487"/>
      <c r="J673" s="486"/>
      <c r="K673" s="487"/>
      <c r="L673" s="486"/>
      <c r="M673" s="487"/>
      <c r="N673" s="486"/>
      <c r="O673" s="487"/>
      <c r="P673" s="486"/>
      <c r="Q673" s="487"/>
      <c r="R673" s="486"/>
      <c r="S673" s="487"/>
      <c r="T673" s="486"/>
      <c r="U673" s="487"/>
      <c r="V673" s="486"/>
      <c r="W673" s="487"/>
      <c r="X673" s="486"/>
      <c r="Y673" s="487"/>
      <c r="Z673" s="486"/>
      <c r="AA673" s="487"/>
    </row>
    <row r="674" spans="2:27" x14ac:dyDescent="0.2">
      <c r="B674" s="406"/>
      <c r="C674" s="372"/>
      <c r="D674" s="372"/>
      <c r="E674" s="486"/>
      <c r="F674" s="487"/>
      <c r="G674" s="486"/>
      <c r="H674" s="487"/>
      <c r="I674" s="486"/>
      <c r="J674" s="487"/>
      <c r="K674" s="486"/>
      <c r="L674" s="487"/>
      <c r="M674" s="486"/>
      <c r="N674" s="487"/>
      <c r="O674" s="486"/>
      <c r="P674" s="487"/>
      <c r="Q674" s="486"/>
      <c r="R674" s="487"/>
      <c r="S674" s="486"/>
      <c r="T674" s="487"/>
      <c r="U674" s="486"/>
      <c r="V674" s="487"/>
      <c r="W674" s="486"/>
      <c r="X674" s="487"/>
      <c r="Y674" s="486"/>
      <c r="Z674" s="487"/>
      <c r="AA674" s="402"/>
    </row>
    <row r="675" spans="2:27" x14ac:dyDescent="0.2">
      <c r="B675" s="405"/>
      <c r="C675" s="372"/>
      <c r="D675" s="372"/>
      <c r="E675" s="402"/>
      <c r="F675" s="486"/>
      <c r="G675" s="487"/>
      <c r="H675" s="486"/>
      <c r="I675" s="487"/>
      <c r="J675" s="486"/>
      <c r="K675" s="487"/>
      <c r="L675" s="486"/>
      <c r="M675" s="487"/>
      <c r="N675" s="486"/>
      <c r="O675" s="487"/>
      <c r="P675" s="486"/>
      <c r="Q675" s="487"/>
      <c r="R675" s="486"/>
      <c r="S675" s="487"/>
      <c r="T675" s="486"/>
      <c r="U675" s="487"/>
      <c r="V675" s="486"/>
      <c r="W675" s="487"/>
      <c r="X675" s="486"/>
      <c r="Y675" s="487"/>
      <c r="Z675" s="486"/>
      <c r="AA675" s="487"/>
    </row>
    <row r="676" spans="2:27" x14ac:dyDescent="0.2">
      <c r="B676" s="406"/>
      <c r="C676" s="372"/>
      <c r="D676" s="372"/>
      <c r="E676" s="486"/>
      <c r="F676" s="487"/>
      <c r="G676" s="486"/>
      <c r="H676" s="487"/>
      <c r="I676" s="486"/>
      <c r="J676" s="487"/>
      <c r="K676" s="486"/>
      <c r="L676" s="487"/>
      <c r="M676" s="486"/>
      <c r="N676" s="487"/>
      <c r="O676" s="486"/>
      <c r="P676" s="487"/>
      <c r="Q676" s="486"/>
      <c r="R676" s="487"/>
      <c r="S676" s="486"/>
      <c r="T676" s="487"/>
      <c r="U676" s="486"/>
      <c r="V676" s="487"/>
      <c r="W676" s="486"/>
      <c r="X676" s="487"/>
      <c r="Y676" s="486"/>
      <c r="Z676" s="487"/>
      <c r="AA676" s="402"/>
    </row>
    <row r="677" spans="2:27" x14ac:dyDescent="0.2">
      <c r="B677" s="405"/>
      <c r="C677" s="372"/>
      <c r="D677" s="372"/>
      <c r="E677" s="402"/>
      <c r="F677" s="486"/>
      <c r="G677" s="487"/>
      <c r="H677" s="486"/>
      <c r="I677" s="487"/>
      <c r="J677" s="486"/>
      <c r="K677" s="487"/>
      <c r="L677" s="486"/>
      <c r="M677" s="487"/>
      <c r="N677" s="486"/>
      <c r="O677" s="487"/>
      <c r="P677" s="486"/>
      <c r="Q677" s="487"/>
      <c r="R677" s="486"/>
      <c r="S677" s="487"/>
      <c r="T677" s="486"/>
      <c r="U677" s="487"/>
      <c r="V677" s="486"/>
      <c r="W677" s="487"/>
      <c r="X677" s="486"/>
      <c r="Y677" s="487"/>
      <c r="Z677" s="486"/>
      <c r="AA677" s="487"/>
    </row>
    <row r="678" spans="2:27" x14ac:dyDescent="0.2">
      <c r="B678" s="406"/>
      <c r="C678" s="372"/>
      <c r="D678" s="372"/>
      <c r="E678" s="486"/>
      <c r="F678" s="487"/>
      <c r="G678" s="486"/>
      <c r="H678" s="487"/>
      <c r="I678" s="486"/>
      <c r="J678" s="487"/>
      <c r="K678" s="486"/>
      <c r="L678" s="487"/>
      <c r="M678" s="486"/>
      <c r="N678" s="487"/>
      <c r="O678" s="486"/>
      <c r="P678" s="487"/>
      <c r="Q678" s="486"/>
      <c r="R678" s="487"/>
      <c r="S678" s="486"/>
      <c r="T678" s="487"/>
      <c r="U678" s="486"/>
      <c r="V678" s="487"/>
      <c r="W678" s="486"/>
      <c r="X678" s="487"/>
      <c r="Y678" s="486"/>
      <c r="Z678" s="487"/>
      <c r="AA678" s="402"/>
    </row>
    <row r="679" spans="2:27" x14ac:dyDescent="0.2">
      <c r="B679" s="405"/>
      <c r="C679" s="372"/>
      <c r="D679" s="372"/>
      <c r="E679" s="402"/>
      <c r="F679" s="486"/>
      <c r="G679" s="487"/>
      <c r="H679" s="486"/>
      <c r="I679" s="487"/>
      <c r="J679" s="486"/>
      <c r="K679" s="487"/>
      <c r="L679" s="486"/>
      <c r="M679" s="487"/>
      <c r="N679" s="486"/>
      <c r="O679" s="487"/>
      <c r="P679" s="486"/>
      <c r="Q679" s="487"/>
      <c r="R679" s="486"/>
      <c r="S679" s="487"/>
      <c r="T679" s="486"/>
      <c r="U679" s="487"/>
      <c r="V679" s="486"/>
      <c r="W679" s="487"/>
      <c r="X679" s="486"/>
      <c r="Y679" s="487"/>
      <c r="Z679" s="486"/>
      <c r="AA679" s="487"/>
    </row>
    <row r="680" spans="2:27" x14ac:dyDescent="0.2">
      <c r="B680" s="406"/>
      <c r="C680" s="372"/>
      <c r="D680" s="372"/>
      <c r="E680" s="486"/>
      <c r="F680" s="487"/>
      <c r="G680" s="486"/>
      <c r="H680" s="487"/>
      <c r="I680" s="486"/>
      <c r="J680" s="487"/>
      <c r="K680" s="486"/>
      <c r="L680" s="487"/>
      <c r="M680" s="486"/>
      <c r="N680" s="487"/>
      <c r="O680" s="486"/>
      <c r="P680" s="487"/>
      <c r="Q680" s="486"/>
      <c r="R680" s="487"/>
      <c r="S680" s="486"/>
      <c r="T680" s="487"/>
      <c r="U680" s="486"/>
      <c r="V680" s="487"/>
      <c r="W680" s="486"/>
      <c r="X680" s="487"/>
      <c r="Y680" s="486"/>
      <c r="Z680" s="487"/>
      <c r="AA680" s="402"/>
    </row>
    <row r="681" spans="2:27" x14ac:dyDescent="0.2">
      <c r="B681" s="405"/>
      <c r="C681" s="372"/>
      <c r="D681" s="372"/>
      <c r="E681" s="402"/>
      <c r="F681" s="486"/>
      <c r="G681" s="487"/>
      <c r="H681" s="486"/>
      <c r="I681" s="487"/>
      <c r="J681" s="486"/>
      <c r="K681" s="487"/>
      <c r="L681" s="486"/>
      <c r="M681" s="487"/>
      <c r="N681" s="486"/>
      <c r="O681" s="487"/>
      <c r="P681" s="486"/>
      <c r="Q681" s="487"/>
      <c r="R681" s="486"/>
      <c r="S681" s="487"/>
      <c r="T681" s="486"/>
      <c r="U681" s="487"/>
      <c r="V681" s="486"/>
      <c r="W681" s="487"/>
      <c r="X681" s="486"/>
      <c r="Y681" s="487"/>
      <c r="Z681" s="486"/>
      <c r="AA681" s="487"/>
    </row>
    <row r="682" spans="2:27" x14ac:dyDescent="0.2">
      <c r="B682" s="406"/>
      <c r="C682" s="372"/>
      <c r="D682" s="372"/>
      <c r="E682" s="486"/>
      <c r="F682" s="487"/>
      <c r="G682" s="486"/>
      <c r="H682" s="487"/>
      <c r="I682" s="486"/>
      <c r="J682" s="487"/>
      <c r="K682" s="486"/>
      <c r="L682" s="487"/>
      <c r="M682" s="486"/>
      <c r="N682" s="487"/>
      <c r="O682" s="486"/>
      <c r="P682" s="487"/>
      <c r="Q682" s="486"/>
      <c r="R682" s="487"/>
      <c r="S682" s="486"/>
      <c r="T682" s="487"/>
      <c r="U682" s="486"/>
      <c r="V682" s="487"/>
      <c r="W682" s="486"/>
      <c r="X682" s="487"/>
      <c r="Y682" s="486"/>
      <c r="Z682" s="487"/>
      <c r="AA682" s="402"/>
    </row>
    <row r="683" spans="2:27" x14ac:dyDescent="0.2">
      <c r="B683" s="405"/>
      <c r="C683" s="372"/>
      <c r="D683" s="372"/>
      <c r="E683" s="402"/>
      <c r="F683" s="486"/>
      <c r="G683" s="487"/>
      <c r="H683" s="486"/>
      <c r="I683" s="487"/>
      <c r="J683" s="486"/>
      <c r="K683" s="487"/>
      <c r="L683" s="486"/>
      <c r="M683" s="487"/>
      <c r="N683" s="486"/>
      <c r="O683" s="487"/>
      <c r="P683" s="486"/>
      <c r="Q683" s="487"/>
      <c r="R683" s="486"/>
      <c r="S683" s="487"/>
      <c r="T683" s="486"/>
      <c r="U683" s="487"/>
      <c r="V683" s="486"/>
      <c r="W683" s="487"/>
      <c r="X683" s="486"/>
      <c r="Y683" s="487"/>
      <c r="Z683" s="486"/>
      <c r="AA683" s="487"/>
    </row>
    <row r="684" spans="2:27" x14ac:dyDescent="0.2">
      <c r="B684" s="406"/>
      <c r="C684" s="372"/>
      <c r="D684" s="372"/>
      <c r="E684" s="486"/>
      <c r="F684" s="487"/>
      <c r="G684" s="486"/>
      <c r="H684" s="487"/>
      <c r="I684" s="486"/>
      <c r="J684" s="487"/>
      <c r="K684" s="486"/>
      <c r="L684" s="487"/>
      <c r="M684" s="486"/>
      <c r="N684" s="487"/>
      <c r="O684" s="486"/>
      <c r="P684" s="487"/>
      <c r="Q684" s="486"/>
      <c r="R684" s="487"/>
      <c r="S684" s="486"/>
      <c r="T684" s="487"/>
      <c r="U684" s="486"/>
      <c r="V684" s="487"/>
      <c r="W684" s="486"/>
      <c r="X684" s="487"/>
      <c r="Y684" s="486"/>
      <c r="Z684" s="487"/>
      <c r="AA684" s="402"/>
    </row>
    <row r="685" spans="2:27" x14ac:dyDescent="0.2">
      <c r="B685" s="405"/>
      <c r="C685" s="372"/>
      <c r="D685" s="372"/>
      <c r="E685" s="402"/>
      <c r="F685" s="486"/>
      <c r="G685" s="487"/>
      <c r="H685" s="486"/>
      <c r="I685" s="487"/>
      <c r="J685" s="486"/>
      <c r="K685" s="487"/>
      <c r="L685" s="486"/>
      <c r="M685" s="487"/>
      <c r="N685" s="486"/>
      <c r="O685" s="487"/>
      <c r="P685" s="486"/>
      <c r="Q685" s="487"/>
      <c r="R685" s="486"/>
      <c r="S685" s="487"/>
      <c r="T685" s="486"/>
      <c r="U685" s="487"/>
      <c r="V685" s="486"/>
      <c r="W685" s="487"/>
      <c r="X685" s="486"/>
      <c r="Y685" s="487"/>
      <c r="Z685" s="486"/>
      <c r="AA685" s="487"/>
    </row>
    <row r="686" spans="2:27" x14ac:dyDescent="0.2">
      <c r="B686" s="406"/>
      <c r="C686" s="372"/>
      <c r="D686" s="372"/>
      <c r="E686" s="486"/>
      <c r="F686" s="487"/>
      <c r="G686" s="486"/>
      <c r="H686" s="487"/>
      <c r="I686" s="486"/>
      <c r="J686" s="487"/>
      <c r="K686" s="486"/>
      <c r="L686" s="487"/>
      <c r="M686" s="486"/>
      <c r="N686" s="487"/>
      <c r="O686" s="486"/>
      <c r="P686" s="487"/>
      <c r="Q686" s="486"/>
      <c r="R686" s="487"/>
      <c r="S686" s="486"/>
      <c r="T686" s="487"/>
      <c r="U686" s="486"/>
      <c r="V686" s="487"/>
      <c r="W686" s="486"/>
      <c r="X686" s="487"/>
      <c r="Y686" s="486"/>
      <c r="Z686" s="487"/>
      <c r="AA686" s="402"/>
    </row>
    <row r="687" spans="2:27" x14ac:dyDescent="0.2">
      <c r="B687" s="405"/>
      <c r="C687" s="372"/>
      <c r="D687" s="372"/>
      <c r="E687" s="402"/>
      <c r="F687" s="486"/>
      <c r="G687" s="487"/>
      <c r="H687" s="486"/>
      <c r="I687" s="487"/>
      <c r="J687" s="486"/>
      <c r="K687" s="487"/>
      <c r="L687" s="486"/>
      <c r="M687" s="487"/>
      <c r="N687" s="486"/>
      <c r="O687" s="487"/>
      <c r="P687" s="486"/>
      <c r="Q687" s="487"/>
      <c r="R687" s="486"/>
      <c r="S687" s="487"/>
      <c r="T687" s="486"/>
      <c r="U687" s="487"/>
      <c r="V687" s="486"/>
      <c r="W687" s="487"/>
      <c r="X687" s="486"/>
      <c r="Y687" s="487"/>
      <c r="Z687" s="486"/>
      <c r="AA687" s="487"/>
    </row>
    <row r="688" spans="2:27" x14ac:dyDescent="0.2">
      <c r="B688" s="406"/>
      <c r="C688" s="372"/>
      <c r="D688" s="372"/>
      <c r="E688" s="486"/>
      <c r="F688" s="487"/>
      <c r="G688" s="486"/>
      <c r="H688" s="487"/>
      <c r="I688" s="486"/>
      <c r="J688" s="487"/>
      <c r="K688" s="486"/>
      <c r="L688" s="487"/>
      <c r="M688" s="486"/>
      <c r="N688" s="487"/>
      <c r="O688" s="486"/>
      <c r="P688" s="487"/>
      <c r="Q688" s="486"/>
      <c r="R688" s="487"/>
      <c r="S688" s="486"/>
      <c r="T688" s="487"/>
      <c r="U688" s="486"/>
      <c r="V688" s="487"/>
      <c r="W688" s="486"/>
      <c r="X688" s="487"/>
      <c r="Y688" s="486"/>
      <c r="Z688" s="487"/>
      <c r="AA688" s="402"/>
    </row>
    <row r="689" spans="2:27" x14ac:dyDescent="0.2">
      <c r="B689" s="405"/>
      <c r="C689" s="372"/>
      <c r="D689" s="372"/>
      <c r="E689" s="402"/>
      <c r="F689" s="486"/>
      <c r="G689" s="487"/>
      <c r="H689" s="486"/>
      <c r="I689" s="487"/>
      <c r="J689" s="486"/>
      <c r="K689" s="487"/>
      <c r="L689" s="486"/>
      <c r="M689" s="487"/>
      <c r="N689" s="486"/>
      <c r="O689" s="487"/>
      <c r="P689" s="486"/>
      <c r="Q689" s="487"/>
      <c r="R689" s="486"/>
      <c r="S689" s="487"/>
      <c r="T689" s="486"/>
      <c r="U689" s="487"/>
      <c r="V689" s="486"/>
      <c r="W689" s="487"/>
      <c r="X689" s="486"/>
      <c r="Y689" s="487"/>
      <c r="Z689" s="486"/>
      <c r="AA689" s="487"/>
    </row>
    <row r="690" spans="2:27" x14ac:dyDescent="0.2">
      <c r="B690" s="406"/>
      <c r="C690" s="372"/>
      <c r="D690" s="372"/>
      <c r="E690" s="486"/>
      <c r="F690" s="487"/>
      <c r="G690" s="486"/>
      <c r="H690" s="487"/>
      <c r="I690" s="486"/>
      <c r="J690" s="487"/>
      <c r="K690" s="486"/>
      <c r="L690" s="487"/>
      <c r="M690" s="486"/>
      <c r="N690" s="487"/>
      <c r="O690" s="486"/>
      <c r="P690" s="487"/>
      <c r="Q690" s="486"/>
      <c r="R690" s="487"/>
      <c r="S690" s="486"/>
      <c r="T690" s="487"/>
      <c r="U690" s="486"/>
      <c r="V690" s="487"/>
      <c r="W690" s="486"/>
      <c r="X690" s="487"/>
      <c r="Y690" s="486"/>
      <c r="Z690" s="487"/>
      <c r="AA690" s="402"/>
    </row>
    <row r="691" spans="2:27" x14ac:dyDescent="0.2">
      <c r="B691" s="405"/>
      <c r="C691" s="372"/>
      <c r="D691" s="372"/>
      <c r="E691" s="402"/>
      <c r="F691" s="486"/>
      <c r="G691" s="487"/>
      <c r="H691" s="486"/>
      <c r="I691" s="487"/>
      <c r="J691" s="486"/>
      <c r="K691" s="487"/>
      <c r="L691" s="486"/>
      <c r="M691" s="487"/>
      <c r="N691" s="486"/>
      <c r="O691" s="487"/>
      <c r="P691" s="486"/>
      <c r="Q691" s="487"/>
      <c r="R691" s="486"/>
      <c r="S691" s="487"/>
      <c r="T691" s="486"/>
      <c r="U691" s="487"/>
      <c r="V691" s="486"/>
      <c r="W691" s="487"/>
      <c r="X691" s="486"/>
      <c r="Y691" s="487"/>
      <c r="Z691" s="486"/>
      <c r="AA691" s="487"/>
    </row>
    <row r="692" spans="2:27" x14ac:dyDescent="0.2">
      <c r="B692" s="406"/>
      <c r="C692" s="372"/>
      <c r="D692" s="372"/>
      <c r="E692" s="486"/>
      <c r="F692" s="487"/>
      <c r="G692" s="486"/>
      <c r="H692" s="487"/>
      <c r="I692" s="486"/>
      <c r="J692" s="487"/>
      <c r="K692" s="486"/>
      <c r="L692" s="487"/>
      <c r="M692" s="486"/>
      <c r="N692" s="487"/>
      <c r="O692" s="486"/>
      <c r="P692" s="487"/>
      <c r="Q692" s="486"/>
      <c r="R692" s="487"/>
      <c r="S692" s="486"/>
      <c r="T692" s="487"/>
      <c r="U692" s="486"/>
      <c r="V692" s="487"/>
      <c r="W692" s="486"/>
      <c r="X692" s="487"/>
      <c r="Y692" s="486"/>
      <c r="Z692" s="487"/>
      <c r="AA692" s="402"/>
    </row>
    <row r="693" spans="2:27" x14ac:dyDescent="0.2">
      <c r="B693" s="405"/>
      <c r="C693" s="372"/>
      <c r="D693" s="372"/>
      <c r="E693" s="402"/>
      <c r="F693" s="486"/>
      <c r="G693" s="487"/>
      <c r="H693" s="486"/>
      <c r="I693" s="487"/>
      <c r="J693" s="486"/>
      <c r="K693" s="487"/>
      <c r="L693" s="486"/>
      <c r="M693" s="487"/>
      <c r="N693" s="486"/>
      <c r="O693" s="487"/>
      <c r="P693" s="486"/>
      <c r="Q693" s="487"/>
      <c r="R693" s="486"/>
      <c r="S693" s="487"/>
      <c r="T693" s="486"/>
      <c r="U693" s="487"/>
      <c r="V693" s="486"/>
      <c r="W693" s="487"/>
      <c r="X693" s="486"/>
      <c r="Y693" s="487"/>
      <c r="Z693" s="486"/>
      <c r="AA693" s="487"/>
    </row>
    <row r="694" spans="2:27" x14ac:dyDescent="0.2">
      <c r="B694" s="406"/>
      <c r="C694" s="372"/>
      <c r="D694" s="372"/>
      <c r="E694" s="486"/>
      <c r="F694" s="487"/>
      <c r="G694" s="486"/>
      <c r="H694" s="487"/>
      <c r="I694" s="486"/>
      <c r="J694" s="487"/>
      <c r="K694" s="486"/>
      <c r="L694" s="487"/>
      <c r="M694" s="486"/>
      <c r="N694" s="487"/>
      <c r="O694" s="486"/>
      <c r="P694" s="487"/>
      <c r="Q694" s="486"/>
      <c r="R694" s="487"/>
      <c r="S694" s="486"/>
      <c r="T694" s="487"/>
      <c r="U694" s="486"/>
      <c r="V694" s="487"/>
      <c r="W694" s="486"/>
      <c r="X694" s="487"/>
      <c r="Y694" s="486"/>
      <c r="Z694" s="487"/>
      <c r="AA694" s="402"/>
    </row>
    <row r="695" spans="2:27" x14ac:dyDescent="0.2">
      <c r="B695" s="405"/>
      <c r="C695" s="372"/>
      <c r="D695" s="372"/>
      <c r="E695" s="402"/>
      <c r="F695" s="486"/>
      <c r="G695" s="487"/>
      <c r="H695" s="486"/>
      <c r="I695" s="487"/>
      <c r="J695" s="486"/>
      <c r="K695" s="487"/>
      <c r="L695" s="486"/>
      <c r="M695" s="487"/>
      <c r="N695" s="486"/>
      <c r="O695" s="487"/>
      <c r="P695" s="486"/>
      <c r="Q695" s="487"/>
      <c r="R695" s="486"/>
      <c r="S695" s="487"/>
      <c r="T695" s="486"/>
      <c r="U695" s="487"/>
      <c r="V695" s="486"/>
      <c r="W695" s="487"/>
      <c r="X695" s="486"/>
      <c r="Y695" s="487"/>
      <c r="Z695" s="486"/>
      <c r="AA695" s="487"/>
    </row>
    <row r="696" spans="2:27" x14ac:dyDescent="0.2">
      <c r="B696" s="406"/>
      <c r="C696" s="372"/>
      <c r="D696" s="372"/>
      <c r="E696" s="486"/>
      <c r="F696" s="487"/>
      <c r="G696" s="486"/>
      <c r="H696" s="487"/>
      <c r="I696" s="486"/>
      <c r="J696" s="487"/>
      <c r="K696" s="486"/>
      <c r="L696" s="487"/>
      <c r="M696" s="486"/>
      <c r="N696" s="487"/>
      <c r="O696" s="486"/>
      <c r="P696" s="487"/>
      <c r="Q696" s="486"/>
      <c r="R696" s="487"/>
      <c r="S696" s="486"/>
      <c r="T696" s="487"/>
      <c r="U696" s="486"/>
      <c r="V696" s="487"/>
      <c r="W696" s="486"/>
      <c r="X696" s="487"/>
      <c r="Y696" s="486"/>
      <c r="Z696" s="487"/>
      <c r="AA696" s="402"/>
    </row>
    <row r="697" spans="2:27" x14ac:dyDescent="0.2">
      <c r="B697" s="405"/>
      <c r="C697" s="372"/>
      <c r="D697" s="372"/>
      <c r="E697" s="402"/>
      <c r="F697" s="486"/>
      <c r="G697" s="487"/>
      <c r="H697" s="486"/>
      <c r="I697" s="487"/>
      <c r="J697" s="486"/>
      <c r="K697" s="487"/>
      <c r="L697" s="486"/>
      <c r="M697" s="487"/>
      <c r="N697" s="486"/>
      <c r="O697" s="487"/>
      <c r="P697" s="486"/>
      <c r="Q697" s="487"/>
      <c r="R697" s="486"/>
      <c r="S697" s="487"/>
      <c r="T697" s="486"/>
      <c r="U697" s="487"/>
      <c r="V697" s="486"/>
      <c r="W697" s="487"/>
      <c r="X697" s="486"/>
      <c r="Y697" s="487"/>
      <c r="Z697" s="486"/>
      <c r="AA697" s="487"/>
    </row>
    <row r="698" spans="2:27" x14ac:dyDescent="0.2">
      <c r="B698" s="406"/>
      <c r="C698" s="372"/>
      <c r="D698" s="372"/>
      <c r="E698" s="486"/>
      <c r="F698" s="487"/>
      <c r="G698" s="486"/>
      <c r="H698" s="487"/>
      <c r="I698" s="486"/>
      <c r="J698" s="487"/>
      <c r="K698" s="486"/>
      <c r="L698" s="487"/>
      <c r="M698" s="486"/>
      <c r="N698" s="487"/>
      <c r="O698" s="486"/>
      <c r="P698" s="487"/>
      <c r="Q698" s="486"/>
      <c r="R698" s="487"/>
      <c r="S698" s="486"/>
      <c r="T698" s="487"/>
      <c r="U698" s="486"/>
      <c r="V698" s="487"/>
      <c r="W698" s="486"/>
      <c r="X698" s="487"/>
      <c r="Y698" s="486"/>
      <c r="Z698" s="487"/>
      <c r="AA698" s="402"/>
    </row>
    <row r="699" spans="2:27" x14ac:dyDescent="0.2">
      <c r="B699" s="405"/>
      <c r="C699" s="372"/>
      <c r="D699" s="372"/>
      <c r="E699" s="402"/>
      <c r="F699" s="486"/>
      <c r="G699" s="487"/>
      <c r="H699" s="486"/>
      <c r="I699" s="487"/>
      <c r="J699" s="486"/>
      <c r="K699" s="487"/>
      <c r="L699" s="486"/>
      <c r="M699" s="487"/>
      <c r="N699" s="486"/>
      <c r="O699" s="487"/>
      <c r="P699" s="486"/>
      <c r="Q699" s="487"/>
      <c r="R699" s="486"/>
      <c r="S699" s="487"/>
      <c r="T699" s="486"/>
      <c r="U699" s="487"/>
      <c r="V699" s="486"/>
      <c r="W699" s="487"/>
      <c r="X699" s="486"/>
      <c r="Y699" s="487"/>
      <c r="Z699" s="486"/>
      <c r="AA699" s="487"/>
    </row>
    <row r="700" spans="2:27" x14ac:dyDescent="0.2">
      <c r="B700" s="406"/>
      <c r="C700" s="372"/>
      <c r="D700" s="372"/>
      <c r="E700" s="486"/>
      <c r="F700" s="487"/>
      <c r="G700" s="486"/>
      <c r="H700" s="487"/>
      <c r="I700" s="486"/>
      <c r="J700" s="487"/>
      <c r="K700" s="486"/>
      <c r="L700" s="487"/>
      <c r="M700" s="486"/>
      <c r="N700" s="487"/>
      <c r="O700" s="486"/>
      <c r="P700" s="487"/>
      <c r="Q700" s="486"/>
      <c r="R700" s="487"/>
      <c r="S700" s="486"/>
      <c r="T700" s="487"/>
      <c r="U700" s="486"/>
      <c r="V700" s="487"/>
      <c r="W700" s="486"/>
      <c r="X700" s="487"/>
      <c r="Y700" s="486"/>
      <c r="Z700" s="487"/>
      <c r="AA700" s="402"/>
    </row>
    <row r="701" spans="2:27" x14ac:dyDescent="0.2">
      <c r="B701" s="405"/>
      <c r="C701" s="372"/>
      <c r="D701" s="372"/>
      <c r="E701" s="402"/>
      <c r="F701" s="486"/>
      <c r="G701" s="487"/>
      <c r="H701" s="486"/>
      <c r="I701" s="487"/>
      <c r="J701" s="486"/>
      <c r="K701" s="487"/>
      <c r="L701" s="486"/>
      <c r="M701" s="487"/>
      <c r="N701" s="486"/>
      <c r="O701" s="487"/>
      <c r="P701" s="486"/>
      <c r="Q701" s="487"/>
      <c r="R701" s="486"/>
      <c r="S701" s="487"/>
      <c r="T701" s="486"/>
      <c r="U701" s="487"/>
      <c r="V701" s="486"/>
      <c r="W701" s="487"/>
      <c r="X701" s="486"/>
      <c r="Y701" s="487"/>
      <c r="Z701" s="486"/>
      <c r="AA701" s="487"/>
    </row>
    <row r="702" spans="2:27" x14ac:dyDescent="0.2">
      <c r="B702" s="406"/>
      <c r="C702" s="372"/>
      <c r="D702" s="372"/>
      <c r="E702" s="486"/>
      <c r="F702" s="487"/>
      <c r="G702" s="486"/>
      <c r="H702" s="487"/>
      <c r="I702" s="486"/>
      <c r="J702" s="487"/>
      <c r="K702" s="486"/>
      <c r="L702" s="487"/>
      <c r="M702" s="486"/>
      <c r="N702" s="487"/>
      <c r="O702" s="486"/>
      <c r="P702" s="487"/>
      <c r="Q702" s="486"/>
      <c r="R702" s="487"/>
      <c r="S702" s="486"/>
      <c r="T702" s="487"/>
      <c r="U702" s="486"/>
      <c r="V702" s="487"/>
      <c r="W702" s="486"/>
      <c r="X702" s="487"/>
      <c r="Y702" s="486"/>
      <c r="Z702" s="487"/>
      <c r="AA702" s="402"/>
    </row>
    <row r="703" spans="2:27" x14ac:dyDescent="0.2">
      <c r="B703" s="405"/>
      <c r="C703" s="372"/>
      <c r="D703" s="372"/>
      <c r="E703" s="402"/>
      <c r="F703" s="486"/>
      <c r="G703" s="487"/>
      <c r="H703" s="486"/>
      <c r="I703" s="487"/>
      <c r="J703" s="486"/>
      <c r="K703" s="487"/>
      <c r="L703" s="486"/>
      <c r="M703" s="487"/>
      <c r="N703" s="486"/>
      <c r="O703" s="487"/>
      <c r="P703" s="486"/>
      <c r="Q703" s="487"/>
      <c r="R703" s="486"/>
      <c r="S703" s="487"/>
      <c r="T703" s="486"/>
      <c r="U703" s="487"/>
      <c r="V703" s="486"/>
      <c r="W703" s="487"/>
      <c r="X703" s="486"/>
      <c r="Y703" s="487"/>
      <c r="Z703" s="486"/>
      <c r="AA703" s="487"/>
    </row>
    <row r="704" spans="2:27" x14ac:dyDescent="0.2">
      <c r="B704" s="406"/>
      <c r="C704" s="372"/>
      <c r="D704" s="372"/>
      <c r="E704" s="486"/>
      <c r="F704" s="487"/>
      <c r="G704" s="486"/>
      <c r="H704" s="487"/>
      <c r="I704" s="486"/>
      <c r="J704" s="487"/>
      <c r="K704" s="486"/>
      <c r="L704" s="487"/>
      <c r="M704" s="486"/>
      <c r="N704" s="487"/>
      <c r="O704" s="486"/>
      <c r="P704" s="487"/>
      <c r="Q704" s="486"/>
      <c r="R704" s="487"/>
      <c r="S704" s="486"/>
      <c r="T704" s="487"/>
      <c r="U704" s="486"/>
      <c r="V704" s="487"/>
      <c r="W704" s="486"/>
      <c r="X704" s="487"/>
      <c r="Y704" s="486"/>
      <c r="Z704" s="487"/>
      <c r="AA704" s="402"/>
    </row>
    <row r="705" spans="2:27" x14ac:dyDescent="0.2">
      <c r="B705" s="405"/>
      <c r="C705" s="372"/>
      <c r="D705" s="372"/>
      <c r="E705" s="402"/>
      <c r="F705" s="486"/>
      <c r="G705" s="487"/>
      <c r="H705" s="486"/>
      <c r="I705" s="487"/>
      <c r="J705" s="486"/>
      <c r="K705" s="487"/>
      <c r="L705" s="486"/>
      <c r="M705" s="487"/>
      <c r="N705" s="486"/>
      <c r="O705" s="487"/>
      <c r="P705" s="486"/>
      <c r="Q705" s="487"/>
      <c r="R705" s="486"/>
      <c r="S705" s="487"/>
      <c r="T705" s="486"/>
      <c r="U705" s="487"/>
      <c r="V705" s="486"/>
      <c r="W705" s="487"/>
      <c r="X705" s="486"/>
      <c r="Y705" s="487"/>
      <c r="Z705" s="486"/>
      <c r="AA705" s="487"/>
    </row>
    <row r="706" spans="2:27" x14ac:dyDescent="0.2">
      <c r="B706" s="406"/>
      <c r="C706" s="372"/>
      <c r="D706" s="372"/>
      <c r="E706" s="486"/>
      <c r="F706" s="487"/>
      <c r="G706" s="486"/>
      <c r="H706" s="487"/>
      <c r="I706" s="486"/>
      <c r="J706" s="487"/>
      <c r="K706" s="486"/>
      <c r="L706" s="487"/>
      <c r="M706" s="486"/>
      <c r="N706" s="487"/>
      <c r="O706" s="486"/>
      <c r="P706" s="487"/>
      <c r="Q706" s="486"/>
      <c r="R706" s="487"/>
      <c r="S706" s="486"/>
      <c r="T706" s="487"/>
      <c r="U706" s="486"/>
      <c r="V706" s="487"/>
      <c r="W706" s="486"/>
      <c r="X706" s="487"/>
      <c r="Y706" s="486"/>
      <c r="Z706" s="487"/>
      <c r="AA706" s="402"/>
    </row>
    <row r="707" spans="2:27" x14ac:dyDescent="0.2">
      <c r="B707" s="405"/>
      <c r="C707" s="372"/>
      <c r="D707" s="372"/>
      <c r="E707" s="402"/>
      <c r="F707" s="486"/>
      <c r="G707" s="487"/>
      <c r="H707" s="486"/>
      <c r="I707" s="487"/>
      <c r="J707" s="486"/>
      <c r="K707" s="487"/>
      <c r="L707" s="486"/>
      <c r="M707" s="487"/>
      <c r="N707" s="486"/>
      <c r="O707" s="487"/>
      <c r="P707" s="486"/>
      <c r="Q707" s="487"/>
      <c r="R707" s="486"/>
      <c r="S707" s="487"/>
      <c r="T707" s="486"/>
      <c r="U707" s="487"/>
      <c r="V707" s="486"/>
      <c r="W707" s="487"/>
      <c r="X707" s="486"/>
      <c r="Y707" s="487"/>
      <c r="Z707" s="486"/>
      <c r="AA707" s="487"/>
    </row>
    <row r="708" spans="2:27" x14ac:dyDescent="0.2">
      <c r="B708" s="406"/>
      <c r="C708" s="372"/>
      <c r="D708" s="372"/>
      <c r="E708" s="486"/>
      <c r="F708" s="487"/>
      <c r="G708" s="486"/>
      <c r="H708" s="487"/>
      <c r="I708" s="486"/>
      <c r="J708" s="487"/>
      <c r="K708" s="486"/>
      <c r="L708" s="487"/>
      <c r="M708" s="486"/>
      <c r="N708" s="487"/>
      <c r="O708" s="486"/>
      <c r="P708" s="487"/>
      <c r="Q708" s="486"/>
      <c r="R708" s="487"/>
      <c r="S708" s="486"/>
      <c r="T708" s="487"/>
      <c r="U708" s="486"/>
      <c r="V708" s="487"/>
      <c r="W708" s="486"/>
      <c r="X708" s="487"/>
      <c r="Y708" s="486"/>
      <c r="Z708" s="487"/>
      <c r="AA708" s="402"/>
    </row>
    <row r="709" spans="2:27" x14ac:dyDescent="0.2">
      <c r="B709" s="405"/>
      <c r="C709" s="372"/>
      <c r="D709" s="372"/>
      <c r="E709" s="402"/>
      <c r="F709" s="486"/>
      <c r="G709" s="487"/>
      <c r="H709" s="486"/>
      <c r="I709" s="487"/>
      <c r="J709" s="486"/>
      <c r="K709" s="487"/>
      <c r="L709" s="486"/>
      <c r="M709" s="487"/>
      <c r="N709" s="486"/>
      <c r="O709" s="487"/>
      <c r="P709" s="486"/>
      <c r="Q709" s="487"/>
      <c r="R709" s="486"/>
      <c r="S709" s="487"/>
      <c r="T709" s="486"/>
      <c r="U709" s="487"/>
      <c r="V709" s="486"/>
      <c r="W709" s="487"/>
      <c r="X709" s="486"/>
      <c r="Y709" s="487"/>
      <c r="Z709" s="486"/>
      <c r="AA709" s="487"/>
    </row>
    <row r="710" spans="2:27" x14ac:dyDescent="0.2">
      <c r="B710" s="406"/>
      <c r="C710" s="372"/>
      <c r="D710" s="372"/>
      <c r="E710" s="486"/>
      <c r="F710" s="487"/>
      <c r="G710" s="486"/>
      <c r="H710" s="487"/>
      <c r="I710" s="486"/>
      <c r="J710" s="487"/>
      <c r="K710" s="486"/>
      <c r="L710" s="487"/>
      <c r="M710" s="486"/>
      <c r="N710" s="487"/>
      <c r="O710" s="486"/>
      <c r="P710" s="487"/>
      <c r="Q710" s="486"/>
      <c r="R710" s="487"/>
      <c r="S710" s="486"/>
      <c r="T710" s="487"/>
      <c r="U710" s="486"/>
      <c r="V710" s="487"/>
      <c r="W710" s="486"/>
      <c r="X710" s="487"/>
      <c r="Y710" s="486"/>
      <c r="Z710" s="487"/>
      <c r="AA710" s="402"/>
    </row>
    <row r="711" spans="2:27" x14ac:dyDescent="0.2">
      <c r="B711" s="405"/>
      <c r="C711" s="372"/>
      <c r="D711" s="372"/>
      <c r="E711" s="402"/>
      <c r="F711" s="486"/>
      <c r="G711" s="487"/>
      <c r="H711" s="486"/>
      <c r="I711" s="487"/>
      <c r="J711" s="486"/>
      <c r="K711" s="487"/>
      <c r="L711" s="486"/>
      <c r="M711" s="487"/>
      <c r="N711" s="486"/>
      <c r="O711" s="487"/>
      <c r="P711" s="486"/>
      <c r="Q711" s="487"/>
      <c r="R711" s="486"/>
      <c r="S711" s="487"/>
      <c r="T711" s="486"/>
      <c r="U711" s="487"/>
      <c r="V711" s="486"/>
      <c r="W711" s="487"/>
      <c r="X711" s="486"/>
      <c r="Y711" s="487"/>
      <c r="Z711" s="486"/>
      <c r="AA711" s="487"/>
    </row>
    <row r="712" spans="2:27" x14ac:dyDescent="0.2">
      <c r="B712" s="406"/>
      <c r="C712" s="372"/>
      <c r="D712" s="372"/>
      <c r="E712" s="486"/>
      <c r="F712" s="487"/>
      <c r="G712" s="486"/>
      <c r="H712" s="487"/>
      <c r="I712" s="486"/>
      <c r="J712" s="487"/>
      <c r="K712" s="486"/>
      <c r="L712" s="487"/>
      <c r="M712" s="486"/>
      <c r="N712" s="487"/>
      <c r="O712" s="486"/>
      <c r="P712" s="487"/>
      <c r="Q712" s="486"/>
      <c r="R712" s="487"/>
      <c r="S712" s="486"/>
      <c r="T712" s="487"/>
      <c r="U712" s="486"/>
      <c r="V712" s="487"/>
      <c r="W712" s="486"/>
      <c r="X712" s="487"/>
      <c r="Y712" s="486"/>
      <c r="Z712" s="487"/>
      <c r="AA712" s="402"/>
    </row>
    <row r="713" spans="2:27" x14ac:dyDescent="0.2">
      <c r="B713" s="405"/>
      <c r="C713" s="372"/>
      <c r="D713" s="372"/>
      <c r="E713" s="402"/>
      <c r="F713" s="486"/>
      <c r="G713" s="487"/>
      <c r="H713" s="486"/>
      <c r="I713" s="487"/>
      <c r="J713" s="486"/>
      <c r="K713" s="487"/>
      <c r="L713" s="486"/>
      <c r="M713" s="487"/>
      <c r="N713" s="486"/>
      <c r="O713" s="487"/>
      <c r="P713" s="486"/>
      <c r="Q713" s="487"/>
      <c r="R713" s="486"/>
      <c r="S713" s="487"/>
      <c r="T713" s="486"/>
      <c r="U713" s="487"/>
      <c r="V713" s="486"/>
      <c r="W713" s="487"/>
      <c r="X713" s="486"/>
      <c r="Y713" s="487"/>
      <c r="Z713" s="486"/>
      <c r="AA713" s="487"/>
    </row>
    <row r="714" spans="2:27" x14ac:dyDescent="0.2">
      <c r="B714" s="406"/>
      <c r="C714" s="372"/>
      <c r="D714" s="372"/>
      <c r="E714" s="486"/>
      <c r="F714" s="487"/>
      <c r="G714" s="486"/>
      <c r="H714" s="487"/>
      <c r="I714" s="486"/>
      <c r="J714" s="487"/>
      <c r="K714" s="486"/>
      <c r="L714" s="487"/>
      <c r="M714" s="486"/>
      <c r="N714" s="487"/>
      <c r="O714" s="486"/>
      <c r="P714" s="487"/>
      <c r="Q714" s="486"/>
      <c r="R714" s="487"/>
      <c r="S714" s="486"/>
      <c r="T714" s="487"/>
      <c r="U714" s="486"/>
      <c r="V714" s="487"/>
      <c r="W714" s="486"/>
      <c r="X714" s="487"/>
      <c r="Y714" s="486"/>
      <c r="Z714" s="487"/>
      <c r="AA714" s="402"/>
    </row>
    <row r="715" spans="2:27" x14ac:dyDescent="0.2">
      <c r="B715" s="405"/>
      <c r="C715" s="372"/>
      <c r="D715" s="372"/>
      <c r="E715" s="402"/>
      <c r="F715" s="486"/>
      <c r="G715" s="487"/>
      <c r="H715" s="486"/>
      <c r="I715" s="487"/>
      <c r="J715" s="486"/>
      <c r="K715" s="487"/>
      <c r="L715" s="486"/>
      <c r="M715" s="487"/>
      <c r="N715" s="486"/>
      <c r="O715" s="487"/>
      <c r="P715" s="486"/>
      <c r="Q715" s="487"/>
      <c r="R715" s="486"/>
      <c r="S715" s="487"/>
      <c r="T715" s="486"/>
      <c r="U715" s="487"/>
      <c r="V715" s="486"/>
      <c r="W715" s="487"/>
      <c r="X715" s="486"/>
      <c r="Y715" s="487"/>
      <c r="Z715" s="486"/>
      <c r="AA715" s="487"/>
    </row>
    <row r="716" spans="2:27" x14ac:dyDescent="0.2">
      <c r="B716" s="406"/>
      <c r="C716" s="372"/>
      <c r="D716" s="372"/>
      <c r="E716" s="486"/>
      <c r="F716" s="487"/>
      <c r="G716" s="486"/>
      <c r="H716" s="487"/>
      <c r="I716" s="486"/>
      <c r="J716" s="487"/>
      <c r="K716" s="486"/>
      <c r="L716" s="487"/>
      <c r="M716" s="486"/>
      <c r="N716" s="487"/>
      <c r="O716" s="486"/>
      <c r="P716" s="487"/>
      <c r="Q716" s="486"/>
      <c r="R716" s="487"/>
      <c r="S716" s="486"/>
      <c r="T716" s="487"/>
      <c r="U716" s="486"/>
      <c r="V716" s="487"/>
      <c r="W716" s="486"/>
      <c r="X716" s="487"/>
      <c r="Y716" s="486"/>
      <c r="Z716" s="487"/>
      <c r="AA716" s="402"/>
    </row>
    <row r="717" spans="2:27" x14ac:dyDescent="0.2">
      <c r="B717" s="405"/>
      <c r="C717" s="372"/>
      <c r="D717" s="372"/>
      <c r="E717" s="402"/>
      <c r="F717" s="486"/>
      <c r="G717" s="487"/>
      <c r="H717" s="486"/>
      <c r="I717" s="487"/>
      <c r="J717" s="486"/>
      <c r="K717" s="487"/>
      <c r="L717" s="486"/>
      <c r="M717" s="487"/>
      <c r="N717" s="486"/>
      <c r="O717" s="487"/>
      <c r="P717" s="486"/>
      <c r="Q717" s="487"/>
      <c r="R717" s="486"/>
      <c r="S717" s="487"/>
      <c r="T717" s="486"/>
      <c r="U717" s="487"/>
      <c r="V717" s="486"/>
      <c r="W717" s="487"/>
      <c r="X717" s="486"/>
      <c r="Y717" s="487"/>
      <c r="Z717" s="486"/>
      <c r="AA717" s="487"/>
    </row>
    <row r="718" spans="2:27" x14ac:dyDescent="0.2">
      <c r="B718" s="406"/>
      <c r="C718" s="372"/>
      <c r="D718" s="372"/>
      <c r="E718" s="486"/>
      <c r="F718" s="487"/>
      <c r="G718" s="486"/>
      <c r="H718" s="487"/>
      <c r="I718" s="486"/>
      <c r="J718" s="487"/>
      <c r="K718" s="486"/>
      <c r="L718" s="487"/>
      <c r="M718" s="486"/>
      <c r="N718" s="487"/>
      <c r="O718" s="486"/>
      <c r="P718" s="487"/>
      <c r="Q718" s="486"/>
      <c r="R718" s="487"/>
      <c r="S718" s="486"/>
      <c r="T718" s="487"/>
      <c r="U718" s="486"/>
      <c r="V718" s="487"/>
      <c r="W718" s="486"/>
      <c r="X718" s="487"/>
      <c r="Y718" s="486"/>
      <c r="Z718" s="487"/>
      <c r="AA718" s="402"/>
    </row>
    <row r="719" spans="2:27" x14ac:dyDescent="0.2">
      <c r="B719" s="405"/>
      <c r="C719" s="372"/>
      <c r="D719" s="372"/>
      <c r="E719" s="402"/>
      <c r="F719" s="486"/>
      <c r="G719" s="487"/>
      <c r="H719" s="486"/>
      <c r="I719" s="487"/>
      <c r="J719" s="486"/>
      <c r="K719" s="487"/>
      <c r="L719" s="486"/>
      <c r="M719" s="487"/>
      <c r="N719" s="486"/>
      <c r="O719" s="487"/>
      <c r="P719" s="486"/>
      <c r="Q719" s="487"/>
      <c r="R719" s="486"/>
      <c r="S719" s="487"/>
      <c r="T719" s="486"/>
      <c r="U719" s="487"/>
      <c r="V719" s="486"/>
      <c r="W719" s="487"/>
      <c r="X719" s="486"/>
      <c r="Y719" s="487"/>
      <c r="Z719" s="486"/>
      <c r="AA719" s="487"/>
    </row>
    <row r="720" spans="2:27" x14ac:dyDescent="0.2">
      <c r="B720" s="406"/>
      <c r="C720" s="372"/>
      <c r="D720" s="372"/>
      <c r="E720" s="486"/>
      <c r="F720" s="487"/>
      <c r="G720" s="486"/>
      <c r="H720" s="487"/>
      <c r="I720" s="486"/>
      <c r="J720" s="487"/>
      <c r="K720" s="486"/>
      <c r="L720" s="487"/>
      <c r="M720" s="486"/>
      <c r="N720" s="487"/>
      <c r="O720" s="486"/>
      <c r="P720" s="487"/>
      <c r="Q720" s="486"/>
      <c r="R720" s="487"/>
      <c r="S720" s="486"/>
      <c r="T720" s="487"/>
      <c r="U720" s="486"/>
      <c r="V720" s="487"/>
      <c r="W720" s="486"/>
      <c r="X720" s="487"/>
      <c r="Y720" s="486"/>
      <c r="Z720" s="487"/>
      <c r="AA720" s="402"/>
    </row>
    <row r="721" spans="2:27" x14ac:dyDescent="0.2">
      <c r="B721" s="405"/>
      <c r="C721" s="372"/>
      <c r="D721" s="372"/>
      <c r="E721" s="402"/>
      <c r="F721" s="486"/>
      <c r="G721" s="487"/>
      <c r="H721" s="486"/>
      <c r="I721" s="487"/>
      <c r="J721" s="486"/>
      <c r="K721" s="487"/>
      <c r="L721" s="486"/>
      <c r="M721" s="487"/>
      <c r="N721" s="486"/>
      <c r="O721" s="487"/>
      <c r="P721" s="486"/>
      <c r="Q721" s="487"/>
      <c r="R721" s="486"/>
      <c r="S721" s="487"/>
      <c r="T721" s="486"/>
      <c r="U721" s="487"/>
      <c r="V721" s="486"/>
      <c r="W721" s="487"/>
      <c r="X721" s="486"/>
      <c r="Y721" s="487"/>
      <c r="Z721" s="486"/>
      <c r="AA721" s="487"/>
    </row>
    <row r="722" spans="2:27" x14ac:dyDescent="0.2">
      <c r="B722" s="406"/>
      <c r="C722" s="372"/>
      <c r="D722" s="372"/>
      <c r="E722" s="486"/>
      <c r="F722" s="487"/>
      <c r="G722" s="486"/>
      <c r="H722" s="487"/>
      <c r="I722" s="486"/>
      <c r="J722" s="487"/>
      <c r="K722" s="486"/>
      <c r="L722" s="487"/>
      <c r="M722" s="486"/>
      <c r="N722" s="487"/>
      <c r="O722" s="486"/>
      <c r="P722" s="487"/>
      <c r="Q722" s="486"/>
      <c r="R722" s="487"/>
      <c r="S722" s="486"/>
      <c r="T722" s="487"/>
      <c r="U722" s="486"/>
      <c r="V722" s="487"/>
      <c r="W722" s="486"/>
      <c r="X722" s="487"/>
      <c r="Y722" s="486"/>
      <c r="Z722" s="487"/>
      <c r="AA722" s="402"/>
    </row>
    <row r="723" spans="2:27" x14ac:dyDescent="0.2">
      <c r="B723" s="405"/>
      <c r="C723" s="372"/>
      <c r="D723" s="372"/>
      <c r="E723" s="402"/>
      <c r="F723" s="486"/>
      <c r="G723" s="487"/>
      <c r="H723" s="486"/>
      <c r="I723" s="487"/>
      <c r="J723" s="486"/>
      <c r="K723" s="487"/>
      <c r="L723" s="486"/>
      <c r="M723" s="487"/>
      <c r="N723" s="486"/>
      <c r="O723" s="487"/>
      <c r="P723" s="486"/>
      <c r="Q723" s="487"/>
      <c r="R723" s="486"/>
      <c r="S723" s="487"/>
      <c r="T723" s="486"/>
      <c r="U723" s="487"/>
      <c r="V723" s="486"/>
      <c r="W723" s="487"/>
      <c r="X723" s="486"/>
      <c r="Y723" s="487"/>
      <c r="Z723" s="486"/>
      <c r="AA723" s="487"/>
    </row>
    <row r="724" spans="2:27" x14ac:dyDescent="0.2">
      <c r="B724" s="406"/>
      <c r="C724" s="372"/>
      <c r="D724" s="372"/>
      <c r="E724" s="486"/>
      <c r="F724" s="487"/>
      <c r="G724" s="486"/>
      <c r="H724" s="487"/>
      <c r="I724" s="486"/>
      <c r="J724" s="487"/>
      <c r="K724" s="486"/>
      <c r="L724" s="487"/>
      <c r="M724" s="486"/>
      <c r="N724" s="487"/>
      <c r="O724" s="486"/>
      <c r="P724" s="487"/>
      <c r="Q724" s="486"/>
      <c r="R724" s="487"/>
      <c r="S724" s="486"/>
      <c r="T724" s="487"/>
      <c r="U724" s="486"/>
      <c r="V724" s="487"/>
      <c r="W724" s="486"/>
      <c r="X724" s="487"/>
      <c r="Y724" s="486"/>
      <c r="Z724" s="487"/>
      <c r="AA724" s="402"/>
    </row>
    <row r="725" spans="2:27" x14ac:dyDescent="0.2">
      <c r="B725" s="405"/>
      <c r="C725" s="372"/>
      <c r="D725" s="372"/>
      <c r="E725" s="402"/>
      <c r="F725" s="486"/>
      <c r="G725" s="487"/>
      <c r="H725" s="486"/>
      <c r="I725" s="487"/>
      <c r="J725" s="486"/>
      <c r="K725" s="487"/>
      <c r="L725" s="486"/>
      <c r="M725" s="487"/>
      <c r="N725" s="486"/>
      <c r="O725" s="487"/>
      <c r="P725" s="486"/>
      <c r="Q725" s="487"/>
      <c r="R725" s="486"/>
      <c r="S725" s="487"/>
      <c r="T725" s="486"/>
      <c r="U725" s="487"/>
      <c r="V725" s="486"/>
      <c r="W725" s="487"/>
      <c r="X725" s="486"/>
      <c r="Y725" s="487"/>
      <c r="Z725" s="486"/>
      <c r="AA725" s="487"/>
    </row>
    <row r="726" spans="2:27" x14ac:dyDescent="0.2">
      <c r="B726" s="406"/>
      <c r="C726" s="372"/>
      <c r="D726" s="372"/>
      <c r="E726" s="486"/>
      <c r="F726" s="487"/>
      <c r="G726" s="486"/>
      <c r="H726" s="487"/>
      <c r="I726" s="486"/>
      <c r="J726" s="487"/>
      <c r="K726" s="486"/>
      <c r="L726" s="487"/>
      <c r="M726" s="486"/>
      <c r="N726" s="487"/>
      <c r="O726" s="486"/>
      <c r="P726" s="487"/>
      <c r="Q726" s="486"/>
      <c r="R726" s="487"/>
      <c r="S726" s="486"/>
      <c r="T726" s="487"/>
      <c r="U726" s="486"/>
      <c r="V726" s="487"/>
      <c r="W726" s="486"/>
      <c r="X726" s="487"/>
      <c r="Y726" s="486"/>
      <c r="Z726" s="487"/>
      <c r="AA726" s="402"/>
    </row>
    <row r="727" spans="2:27" x14ac:dyDescent="0.2">
      <c r="B727" s="405"/>
      <c r="C727" s="372"/>
      <c r="D727" s="372"/>
      <c r="E727" s="402"/>
      <c r="F727" s="486"/>
      <c r="G727" s="487"/>
      <c r="H727" s="486"/>
      <c r="I727" s="487"/>
      <c r="J727" s="486"/>
      <c r="K727" s="487"/>
      <c r="L727" s="486"/>
      <c r="M727" s="487"/>
      <c r="N727" s="486"/>
      <c r="O727" s="487"/>
      <c r="P727" s="486"/>
      <c r="Q727" s="487"/>
      <c r="R727" s="486"/>
      <c r="S727" s="487"/>
      <c r="T727" s="486"/>
      <c r="U727" s="487"/>
      <c r="V727" s="486"/>
      <c r="W727" s="487"/>
      <c r="X727" s="486"/>
      <c r="Y727" s="487"/>
      <c r="Z727" s="486"/>
      <c r="AA727" s="487"/>
    </row>
    <row r="728" spans="2:27" x14ac:dyDescent="0.2">
      <c r="B728" s="406"/>
      <c r="C728" s="372"/>
      <c r="D728" s="372"/>
      <c r="E728" s="486"/>
      <c r="F728" s="487"/>
      <c r="G728" s="486"/>
      <c r="H728" s="487"/>
      <c r="I728" s="486"/>
      <c r="J728" s="487"/>
      <c r="K728" s="486"/>
      <c r="L728" s="487"/>
      <c r="M728" s="486"/>
      <c r="N728" s="487"/>
      <c r="O728" s="486"/>
      <c r="P728" s="487"/>
      <c r="Q728" s="486"/>
      <c r="R728" s="487"/>
      <c r="S728" s="486"/>
      <c r="T728" s="487"/>
      <c r="U728" s="486"/>
      <c r="V728" s="487"/>
      <c r="W728" s="486"/>
      <c r="X728" s="487"/>
      <c r="Y728" s="486"/>
      <c r="Z728" s="487"/>
      <c r="AA728" s="402"/>
    </row>
    <row r="729" spans="2:27" x14ac:dyDescent="0.2">
      <c r="B729" s="405"/>
      <c r="C729" s="372"/>
      <c r="D729" s="372"/>
      <c r="E729" s="402"/>
      <c r="F729" s="486"/>
      <c r="G729" s="487"/>
      <c r="H729" s="486"/>
      <c r="I729" s="487"/>
      <c r="J729" s="486"/>
      <c r="K729" s="487"/>
      <c r="L729" s="486"/>
      <c r="M729" s="487"/>
      <c r="N729" s="486"/>
      <c r="O729" s="487"/>
      <c r="P729" s="486"/>
      <c r="Q729" s="487"/>
      <c r="R729" s="486"/>
      <c r="S729" s="487"/>
      <c r="T729" s="486"/>
      <c r="U729" s="487"/>
      <c r="V729" s="486"/>
      <c r="W729" s="487"/>
      <c r="X729" s="486"/>
      <c r="Y729" s="487"/>
      <c r="Z729" s="486"/>
      <c r="AA729" s="487"/>
    </row>
    <row r="730" spans="2:27" x14ac:dyDescent="0.2">
      <c r="B730" s="406"/>
      <c r="C730" s="372"/>
      <c r="D730" s="372"/>
      <c r="E730" s="486"/>
      <c r="F730" s="487"/>
      <c r="G730" s="486"/>
      <c r="H730" s="487"/>
      <c r="I730" s="486"/>
      <c r="J730" s="487"/>
      <c r="K730" s="486"/>
      <c r="L730" s="487"/>
      <c r="M730" s="486"/>
      <c r="N730" s="487"/>
      <c r="O730" s="486"/>
      <c r="P730" s="487"/>
      <c r="Q730" s="486"/>
      <c r="R730" s="487"/>
      <c r="S730" s="486"/>
      <c r="T730" s="487"/>
      <c r="U730" s="486"/>
      <c r="V730" s="487"/>
      <c r="W730" s="486"/>
      <c r="X730" s="487"/>
      <c r="Y730" s="486"/>
      <c r="Z730" s="487"/>
      <c r="AA730" s="402"/>
    </row>
    <row r="731" spans="2:27" x14ac:dyDescent="0.2">
      <c r="B731" s="405"/>
      <c r="C731" s="372"/>
      <c r="D731" s="372"/>
      <c r="E731" s="402"/>
      <c r="F731" s="486"/>
      <c r="G731" s="487"/>
      <c r="H731" s="486"/>
      <c r="I731" s="487"/>
      <c r="J731" s="486"/>
      <c r="K731" s="487"/>
      <c r="L731" s="486"/>
      <c r="M731" s="487"/>
      <c r="N731" s="486"/>
      <c r="O731" s="487"/>
      <c r="P731" s="486"/>
      <c r="Q731" s="487"/>
      <c r="R731" s="486"/>
      <c r="S731" s="487"/>
      <c r="T731" s="486"/>
      <c r="U731" s="487"/>
      <c r="V731" s="486"/>
      <c r="W731" s="487"/>
      <c r="X731" s="486"/>
      <c r="Y731" s="487"/>
      <c r="Z731" s="486"/>
      <c r="AA731" s="487"/>
    </row>
    <row r="732" spans="2:27" x14ac:dyDescent="0.2">
      <c r="B732" s="406"/>
      <c r="C732" s="372"/>
      <c r="D732" s="372"/>
      <c r="E732" s="486"/>
      <c r="F732" s="487"/>
      <c r="G732" s="486"/>
      <c r="H732" s="487"/>
      <c r="I732" s="486"/>
      <c r="J732" s="487"/>
      <c r="K732" s="486"/>
      <c r="L732" s="487"/>
      <c r="M732" s="486"/>
      <c r="N732" s="487"/>
      <c r="O732" s="486"/>
      <c r="P732" s="487"/>
      <c r="Q732" s="486"/>
      <c r="R732" s="487"/>
      <c r="S732" s="486"/>
      <c r="T732" s="487"/>
      <c r="U732" s="486"/>
      <c r="V732" s="487"/>
      <c r="W732" s="486"/>
      <c r="X732" s="487"/>
      <c r="Y732" s="486"/>
      <c r="Z732" s="487"/>
      <c r="AA732" s="402"/>
    </row>
    <row r="733" spans="2:27" x14ac:dyDescent="0.2">
      <c r="B733" s="405"/>
      <c r="C733" s="372"/>
      <c r="D733" s="372"/>
      <c r="E733" s="402"/>
      <c r="F733" s="486"/>
      <c r="G733" s="487"/>
      <c r="H733" s="486"/>
      <c r="I733" s="487"/>
      <c r="J733" s="486"/>
      <c r="K733" s="487"/>
      <c r="L733" s="486"/>
      <c r="M733" s="487"/>
      <c r="N733" s="486"/>
      <c r="O733" s="487"/>
      <c r="P733" s="486"/>
      <c r="Q733" s="487"/>
      <c r="R733" s="486"/>
      <c r="S733" s="487"/>
      <c r="T733" s="486"/>
      <c r="U733" s="487"/>
      <c r="V733" s="486"/>
      <c r="W733" s="487"/>
      <c r="X733" s="486"/>
      <c r="Y733" s="487"/>
      <c r="Z733" s="486"/>
      <c r="AA733" s="487"/>
    </row>
    <row r="734" spans="2:27" x14ac:dyDescent="0.2">
      <c r="B734" s="406"/>
      <c r="C734" s="372"/>
      <c r="D734" s="372"/>
      <c r="E734" s="486"/>
      <c r="F734" s="487"/>
      <c r="G734" s="486"/>
      <c r="H734" s="487"/>
      <c r="I734" s="486"/>
      <c r="J734" s="487"/>
      <c r="K734" s="486"/>
      <c r="L734" s="487"/>
      <c r="M734" s="486"/>
      <c r="N734" s="487"/>
      <c r="O734" s="486"/>
      <c r="P734" s="487"/>
      <c r="Q734" s="486"/>
      <c r="R734" s="487"/>
      <c r="S734" s="486"/>
      <c r="T734" s="487"/>
      <c r="U734" s="486"/>
      <c r="V734" s="487"/>
      <c r="W734" s="486"/>
      <c r="X734" s="487"/>
      <c r="Y734" s="486"/>
      <c r="Z734" s="487"/>
      <c r="AA734" s="402"/>
    </row>
    <row r="735" spans="2:27" x14ac:dyDescent="0.2">
      <c r="B735" s="405"/>
      <c r="C735" s="372"/>
      <c r="D735" s="372"/>
      <c r="E735" s="402"/>
      <c r="F735" s="486"/>
      <c r="G735" s="487"/>
      <c r="H735" s="486"/>
      <c r="I735" s="487"/>
      <c r="J735" s="486"/>
      <c r="K735" s="487"/>
      <c r="L735" s="486"/>
      <c r="M735" s="487"/>
      <c r="N735" s="486"/>
      <c r="O735" s="487"/>
      <c r="P735" s="486"/>
      <c r="Q735" s="487"/>
      <c r="R735" s="486"/>
      <c r="S735" s="487"/>
      <c r="T735" s="486"/>
      <c r="U735" s="487"/>
      <c r="V735" s="486"/>
      <c r="W735" s="487"/>
      <c r="X735" s="486"/>
      <c r="Y735" s="487"/>
      <c r="Z735" s="486"/>
      <c r="AA735" s="487"/>
    </row>
    <row r="736" spans="2:27" x14ac:dyDescent="0.2">
      <c r="B736" s="406"/>
      <c r="C736" s="372"/>
      <c r="D736" s="372"/>
      <c r="E736" s="486"/>
      <c r="F736" s="487"/>
      <c r="G736" s="486"/>
      <c r="H736" s="487"/>
      <c r="I736" s="486"/>
      <c r="J736" s="487"/>
      <c r="K736" s="486"/>
      <c r="L736" s="487"/>
      <c r="M736" s="486"/>
      <c r="N736" s="487"/>
      <c r="O736" s="486"/>
      <c r="P736" s="487"/>
      <c r="Q736" s="486"/>
      <c r="R736" s="487"/>
      <c r="S736" s="486"/>
      <c r="T736" s="487"/>
      <c r="U736" s="486"/>
      <c r="V736" s="487"/>
      <c r="W736" s="486"/>
      <c r="X736" s="487"/>
      <c r="Y736" s="486"/>
      <c r="Z736" s="487"/>
      <c r="AA736" s="402"/>
    </row>
    <row r="737" spans="2:27" x14ac:dyDescent="0.2">
      <c r="B737" s="405"/>
      <c r="C737" s="372"/>
      <c r="D737" s="372"/>
      <c r="E737" s="402"/>
      <c r="F737" s="486"/>
      <c r="G737" s="487"/>
      <c r="H737" s="486"/>
      <c r="I737" s="487"/>
      <c r="J737" s="486"/>
      <c r="K737" s="487"/>
      <c r="L737" s="486"/>
      <c r="M737" s="487"/>
      <c r="N737" s="486"/>
      <c r="O737" s="487"/>
      <c r="P737" s="486"/>
      <c r="Q737" s="487"/>
      <c r="R737" s="486"/>
      <c r="S737" s="487"/>
      <c r="T737" s="486"/>
      <c r="U737" s="487"/>
      <c r="V737" s="486"/>
      <c r="W737" s="487"/>
      <c r="X737" s="486"/>
      <c r="Y737" s="487"/>
      <c r="Z737" s="486"/>
      <c r="AA737" s="487"/>
    </row>
    <row r="738" spans="2:27" x14ac:dyDescent="0.2">
      <c r="B738" s="406"/>
      <c r="C738" s="372"/>
      <c r="D738" s="372"/>
      <c r="E738" s="486"/>
      <c r="F738" s="487"/>
      <c r="G738" s="486"/>
      <c r="H738" s="487"/>
      <c r="I738" s="486"/>
      <c r="J738" s="487"/>
      <c r="K738" s="486"/>
      <c r="L738" s="487"/>
      <c r="M738" s="486"/>
      <c r="N738" s="487"/>
      <c r="O738" s="486"/>
      <c r="P738" s="487"/>
      <c r="Q738" s="486"/>
      <c r="R738" s="487"/>
      <c r="S738" s="486"/>
      <c r="T738" s="487"/>
      <c r="U738" s="486"/>
      <c r="V738" s="487"/>
      <c r="W738" s="486"/>
      <c r="X738" s="487"/>
      <c r="Y738" s="486"/>
      <c r="Z738" s="487"/>
      <c r="AA738" s="402"/>
    </row>
    <row r="739" spans="2:27" x14ac:dyDescent="0.2">
      <c r="B739" s="405"/>
      <c r="C739" s="372"/>
      <c r="D739" s="372"/>
      <c r="E739" s="402"/>
      <c r="F739" s="486"/>
      <c r="G739" s="487"/>
      <c r="H739" s="486"/>
      <c r="I739" s="487"/>
      <c r="J739" s="486"/>
      <c r="K739" s="487"/>
      <c r="L739" s="486"/>
      <c r="M739" s="487"/>
      <c r="N739" s="486"/>
      <c r="O739" s="487"/>
      <c r="P739" s="486"/>
      <c r="Q739" s="487"/>
      <c r="R739" s="486"/>
      <c r="S739" s="487"/>
      <c r="T739" s="486"/>
      <c r="U739" s="487"/>
      <c r="V739" s="486"/>
      <c r="W739" s="487"/>
      <c r="X739" s="486"/>
      <c r="Y739" s="487"/>
      <c r="Z739" s="486"/>
      <c r="AA739" s="487"/>
    </row>
    <row r="740" spans="2:27" x14ac:dyDescent="0.2">
      <c r="B740" s="406"/>
      <c r="C740" s="372"/>
      <c r="D740" s="372"/>
      <c r="E740" s="486"/>
      <c r="F740" s="487"/>
      <c r="G740" s="486"/>
      <c r="H740" s="487"/>
      <c r="I740" s="486"/>
      <c r="J740" s="487"/>
      <c r="K740" s="486"/>
      <c r="L740" s="487"/>
      <c r="M740" s="486"/>
      <c r="N740" s="487"/>
      <c r="O740" s="486"/>
      <c r="P740" s="487"/>
      <c r="Q740" s="486"/>
      <c r="R740" s="487"/>
      <c r="S740" s="486"/>
      <c r="T740" s="487"/>
      <c r="U740" s="486"/>
      <c r="V740" s="487"/>
      <c r="W740" s="486"/>
      <c r="X740" s="487"/>
      <c r="Y740" s="486"/>
      <c r="Z740" s="487"/>
      <c r="AA740" s="402"/>
    </row>
    <row r="741" spans="2:27" x14ac:dyDescent="0.2">
      <c r="B741" s="405"/>
      <c r="C741" s="372"/>
      <c r="D741" s="372"/>
      <c r="E741" s="402"/>
      <c r="F741" s="486"/>
      <c r="G741" s="487"/>
      <c r="H741" s="486"/>
      <c r="I741" s="487"/>
      <c r="J741" s="486"/>
      <c r="K741" s="487"/>
      <c r="L741" s="486"/>
      <c r="M741" s="487"/>
      <c r="N741" s="486"/>
      <c r="O741" s="487"/>
      <c r="P741" s="486"/>
      <c r="Q741" s="487"/>
      <c r="R741" s="486"/>
      <c r="S741" s="487"/>
      <c r="T741" s="486"/>
      <c r="U741" s="487"/>
      <c r="V741" s="486"/>
      <c r="W741" s="487"/>
      <c r="X741" s="486"/>
      <c r="Y741" s="487"/>
      <c r="Z741" s="486"/>
      <c r="AA741" s="487"/>
    </row>
    <row r="742" spans="2:27" x14ac:dyDescent="0.2">
      <c r="B742" s="406"/>
      <c r="C742" s="372"/>
      <c r="D742" s="372"/>
      <c r="E742" s="486"/>
      <c r="F742" s="487"/>
      <c r="G742" s="486"/>
      <c r="H742" s="487"/>
      <c r="I742" s="486"/>
      <c r="J742" s="487"/>
      <c r="K742" s="486"/>
      <c r="L742" s="487"/>
      <c r="M742" s="486"/>
      <c r="N742" s="487"/>
      <c r="O742" s="486"/>
      <c r="P742" s="487"/>
      <c r="Q742" s="486"/>
      <c r="R742" s="487"/>
      <c r="S742" s="486"/>
      <c r="T742" s="487"/>
      <c r="U742" s="486"/>
      <c r="V742" s="487"/>
      <c r="W742" s="486"/>
      <c r="X742" s="487"/>
      <c r="Y742" s="486"/>
      <c r="Z742" s="487"/>
      <c r="AA742" s="402"/>
    </row>
    <row r="743" spans="2:27" x14ac:dyDescent="0.2">
      <c r="B743" s="405"/>
      <c r="C743" s="372"/>
      <c r="D743" s="372"/>
      <c r="E743" s="402"/>
      <c r="F743" s="486"/>
      <c r="G743" s="487"/>
      <c r="H743" s="486"/>
      <c r="I743" s="487"/>
      <c r="J743" s="486"/>
      <c r="K743" s="487"/>
      <c r="L743" s="486"/>
      <c r="M743" s="487"/>
      <c r="N743" s="486"/>
      <c r="O743" s="487"/>
      <c r="P743" s="486"/>
      <c r="Q743" s="487"/>
      <c r="R743" s="486"/>
      <c r="S743" s="487"/>
      <c r="T743" s="486"/>
      <c r="U743" s="487"/>
      <c r="V743" s="486"/>
      <c r="W743" s="487"/>
      <c r="X743" s="486"/>
      <c r="Y743" s="487"/>
      <c r="Z743" s="486"/>
      <c r="AA743" s="487"/>
    </row>
    <row r="744" spans="2:27" x14ac:dyDescent="0.2">
      <c r="B744" s="406"/>
      <c r="C744" s="372"/>
      <c r="D744" s="372"/>
      <c r="E744" s="486"/>
      <c r="F744" s="487"/>
      <c r="G744" s="486"/>
      <c r="H744" s="487"/>
      <c r="I744" s="486"/>
      <c r="J744" s="487"/>
      <c r="K744" s="486"/>
      <c r="L744" s="487"/>
      <c r="M744" s="486"/>
      <c r="N744" s="487"/>
      <c r="O744" s="486"/>
      <c r="P744" s="487"/>
      <c r="Q744" s="486"/>
      <c r="R744" s="487"/>
      <c r="S744" s="486"/>
      <c r="T744" s="487"/>
      <c r="U744" s="486"/>
      <c r="V744" s="487"/>
      <c r="W744" s="486"/>
      <c r="X744" s="487"/>
      <c r="Y744" s="486"/>
      <c r="Z744" s="487"/>
      <c r="AA744" s="402"/>
    </row>
    <row r="745" spans="2:27" x14ac:dyDescent="0.2">
      <c r="B745" s="405"/>
      <c r="C745" s="372"/>
      <c r="D745" s="372"/>
      <c r="E745" s="402"/>
      <c r="F745" s="486"/>
      <c r="G745" s="487"/>
      <c r="H745" s="486"/>
      <c r="I745" s="487"/>
      <c r="J745" s="486"/>
      <c r="K745" s="487"/>
      <c r="L745" s="486"/>
      <c r="M745" s="487"/>
      <c r="N745" s="486"/>
      <c r="O745" s="487"/>
      <c r="P745" s="486"/>
      <c r="Q745" s="487"/>
      <c r="R745" s="486"/>
      <c r="S745" s="487"/>
      <c r="T745" s="486"/>
      <c r="U745" s="487"/>
      <c r="V745" s="486"/>
      <c r="W745" s="487"/>
      <c r="X745" s="486"/>
      <c r="Y745" s="487"/>
      <c r="Z745" s="486"/>
      <c r="AA745" s="487"/>
    </row>
    <row r="746" spans="2:27" x14ac:dyDescent="0.2">
      <c r="B746" s="406"/>
      <c r="C746" s="372"/>
      <c r="D746" s="372"/>
      <c r="E746" s="486"/>
      <c r="F746" s="487"/>
      <c r="G746" s="486"/>
      <c r="H746" s="487"/>
      <c r="I746" s="486"/>
      <c r="J746" s="487"/>
      <c r="K746" s="486"/>
      <c r="L746" s="487"/>
      <c r="M746" s="486"/>
      <c r="N746" s="487"/>
      <c r="O746" s="486"/>
      <c r="P746" s="487"/>
      <c r="Q746" s="486"/>
      <c r="R746" s="487"/>
      <c r="S746" s="486"/>
      <c r="T746" s="487"/>
      <c r="U746" s="486"/>
      <c r="V746" s="487"/>
      <c r="W746" s="486"/>
      <c r="X746" s="487"/>
      <c r="Y746" s="486"/>
      <c r="Z746" s="487"/>
      <c r="AA746" s="402"/>
    </row>
    <row r="747" spans="2:27" x14ac:dyDescent="0.2">
      <c r="B747" s="405"/>
      <c r="C747" s="372"/>
      <c r="D747" s="372"/>
      <c r="E747" s="402"/>
      <c r="F747" s="486"/>
      <c r="G747" s="487"/>
      <c r="H747" s="486"/>
      <c r="I747" s="487"/>
      <c r="J747" s="486"/>
      <c r="K747" s="487"/>
      <c r="L747" s="486"/>
      <c r="M747" s="487"/>
      <c r="N747" s="486"/>
      <c r="O747" s="487"/>
      <c r="P747" s="486"/>
      <c r="Q747" s="487"/>
      <c r="R747" s="486"/>
      <c r="S747" s="487"/>
      <c r="T747" s="486"/>
      <c r="U747" s="487"/>
      <c r="V747" s="486"/>
      <c r="W747" s="487"/>
      <c r="X747" s="486"/>
      <c r="Y747" s="487"/>
      <c r="Z747" s="486"/>
      <c r="AA747" s="487"/>
    </row>
    <row r="748" spans="2:27" x14ac:dyDescent="0.2">
      <c r="B748" s="406"/>
      <c r="C748" s="372"/>
      <c r="D748" s="372"/>
      <c r="E748" s="486"/>
      <c r="F748" s="487"/>
      <c r="G748" s="486"/>
      <c r="H748" s="487"/>
      <c r="I748" s="486"/>
      <c r="J748" s="487"/>
      <c r="K748" s="486"/>
      <c r="L748" s="487"/>
      <c r="M748" s="486"/>
      <c r="N748" s="487"/>
      <c r="O748" s="486"/>
      <c r="P748" s="487"/>
      <c r="Q748" s="486"/>
      <c r="R748" s="487"/>
      <c r="S748" s="486"/>
      <c r="T748" s="487"/>
      <c r="U748" s="486"/>
      <c r="V748" s="487"/>
      <c r="W748" s="486"/>
      <c r="X748" s="487"/>
      <c r="Y748" s="486"/>
      <c r="Z748" s="487"/>
      <c r="AA748" s="402"/>
    </row>
    <row r="749" spans="2:27" x14ac:dyDescent="0.2">
      <c r="B749" s="405"/>
      <c r="C749" s="372"/>
      <c r="D749" s="372"/>
      <c r="E749" s="402"/>
      <c r="F749" s="486"/>
      <c r="G749" s="487"/>
      <c r="H749" s="486"/>
      <c r="I749" s="487"/>
      <c r="J749" s="486"/>
      <c r="K749" s="487"/>
      <c r="L749" s="486"/>
      <c r="M749" s="487"/>
      <c r="N749" s="486"/>
      <c r="O749" s="487"/>
      <c r="P749" s="486"/>
      <c r="Q749" s="487"/>
      <c r="R749" s="486"/>
      <c r="S749" s="487"/>
      <c r="T749" s="486"/>
      <c r="U749" s="487"/>
      <c r="V749" s="486"/>
      <c r="W749" s="487"/>
      <c r="X749" s="486"/>
      <c r="Y749" s="487"/>
      <c r="Z749" s="486"/>
      <c r="AA749" s="487"/>
    </row>
    <row r="750" spans="2:27" x14ac:dyDescent="0.2">
      <c r="B750" s="406"/>
      <c r="C750" s="372"/>
      <c r="D750" s="372"/>
      <c r="E750" s="486"/>
      <c r="F750" s="487"/>
      <c r="G750" s="486"/>
      <c r="H750" s="487"/>
      <c r="I750" s="486"/>
      <c r="J750" s="487"/>
      <c r="K750" s="486"/>
      <c r="L750" s="487"/>
      <c r="M750" s="486"/>
      <c r="N750" s="487"/>
      <c r="O750" s="486"/>
      <c r="P750" s="487"/>
      <c r="Q750" s="486"/>
      <c r="R750" s="487"/>
      <c r="S750" s="486"/>
      <c r="T750" s="487"/>
      <c r="U750" s="486"/>
      <c r="V750" s="487"/>
      <c r="W750" s="486"/>
      <c r="X750" s="487"/>
      <c r="Y750" s="486"/>
      <c r="Z750" s="487"/>
      <c r="AA750" s="402"/>
    </row>
    <row r="751" spans="2:27" x14ac:dyDescent="0.2">
      <c r="B751" s="405"/>
      <c r="C751" s="372"/>
      <c r="D751" s="372"/>
      <c r="E751" s="402"/>
      <c r="F751" s="486"/>
      <c r="G751" s="487"/>
      <c r="H751" s="486"/>
      <c r="I751" s="487"/>
      <c r="J751" s="486"/>
      <c r="K751" s="487"/>
      <c r="L751" s="486"/>
      <c r="M751" s="487"/>
      <c r="N751" s="486"/>
      <c r="O751" s="487"/>
      <c r="P751" s="486"/>
      <c r="Q751" s="487"/>
      <c r="R751" s="486"/>
      <c r="S751" s="487"/>
      <c r="T751" s="486"/>
      <c r="U751" s="487"/>
      <c r="V751" s="486"/>
      <c r="W751" s="487"/>
      <c r="X751" s="486"/>
      <c r="Y751" s="487"/>
      <c r="Z751" s="486"/>
      <c r="AA751" s="487"/>
    </row>
    <row r="752" spans="2:27" x14ac:dyDescent="0.2">
      <c r="B752" s="406"/>
      <c r="C752" s="372"/>
      <c r="D752" s="372"/>
      <c r="E752" s="486"/>
      <c r="F752" s="487"/>
      <c r="G752" s="486"/>
      <c r="H752" s="487"/>
      <c r="I752" s="486"/>
      <c r="J752" s="487"/>
      <c r="K752" s="486"/>
      <c r="L752" s="487"/>
      <c r="M752" s="486"/>
      <c r="N752" s="487"/>
      <c r="O752" s="486"/>
      <c r="P752" s="487"/>
      <c r="Q752" s="486"/>
      <c r="R752" s="487"/>
      <c r="S752" s="486"/>
      <c r="T752" s="487"/>
      <c r="U752" s="486"/>
      <c r="V752" s="487"/>
      <c r="W752" s="486"/>
      <c r="X752" s="487"/>
      <c r="Y752" s="486"/>
      <c r="Z752" s="487"/>
      <c r="AA752" s="402"/>
    </row>
    <row r="753" spans="2:27" x14ac:dyDescent="0.2">
      <c r="B753" s="405"/>
      <c r="C753" s="372"/>
      <c r="D753" s="372"/>
      <c r="E753" s="402"/>
      <c r="F753" s="486"/>
      <c r="G753" s="487"/>
      <c r="H753" s="486"/>
      <c r="I753" s="487"/>
      <c r="J753" s="486"/>
      <c r="K753" s="487"/>
      <c r="L753" s="486"/>
      <c r="M753" s="487"/>
      <c r="N753" s="486"/>
      <c r="O753" s="487"/>
      <c r="P753" s="486"/>
      <c r="Q753" s="487"/>
      <c r="R753" s="486"/>
      <c r="S753" s="487"/>
      <c r="T753" s="486"/>
      <c r="U753" s="487"/>
      <c r="V753" s="486"/>
      <c r="W753" s="487"/>
      <c r="X753" s="486"/>
      <c r="Y753" s="487"/>
      <c r="Z753" s="486"/>
      <c r="AA753" s="487"/>
    </row>
    <row r="754" spans="2:27" x14ac:dyDescent="0.2">
      <c r="B754" s="406"/>
      <c r="C754" s="372"/>
      <c r="D754" s="372"/>
      <c r="E754" s="486"/>
      <c r="F754" s="487"/>
      <c r="G754" s="486"/>
      <c r="H754" s="487"/>
      <c r="I754" s="486"/>
      <c r="J754" s="487"/>
      <c r="K754" s="486"/>
      <c r="L754" s="487"/>
      <c r="M754" s="486"/>
      <c r="N754" s="487"/>
      <c r="O754" s="486"/>
      <c r="P754" s="487"/>
      <c r="Q754" s="486"/>
      <c r="R754" s="487"/>
      <c r="S754" s="486"/>
      <c r="T754" s="487"/>
      <c r="U754" s="486"/>
      <c r="V754" s="487"/>
      <c r="W754" s="486"/>
      <c r="X754" s="487"/>
      <c r="Y754" s="486"/>
      <c r="Z754" s="487"/>
      <c r="AA754" s="402"/>
    </row>
    <row r="755" spans="2:27" x14ac:dyDescent="0.2">
      <c r="B755" s="405"/>
      <c r="C755" s="372"/>
      <c r="D755" s="372"/>
      <c r="E755" s="402"/>
      <c r="F755" s="486"/>
      <c r="G755" s="487"/>
      <c r="H755" s="486"/>
      <c r="I755" s="487"/>
      <c r="J755" s="486"/>
      <c r="K755" s="487"/>
      <c r="L755" s="486"/>
      <c r="M755" s="487"/>
      <c r="N755" s="486"/>
      <c r="O755" s="487"/>
      <c r="P755" s="486"/>
      <c r="Q755" s="487"/>
      <c r="R755" s="486"/>
      <c r="S755" s="487"/>
      <c r="T755" s="486"/>
      <c r="U755" s="487"/>
      <c r="V755" s="486"/>
      <c r="W755" s="487"/>
      <c r="X755" s="486"/>
      <c r="Y755" s="487"/>
      <c r="Z755" s="486"/>
      <c r="AA755" s="487"/>
    </row>
    <row r="756" spans="2:27" x14ac:dyDescent="0.2">
      <c r="B756" s="406"/>
      <c r="C756" s="372"/>
      <c r="D756" s="372"/>
      <c r="E756" s="486"/>
      <c r="F756" s="487"/>
      <c r="G756" s="486"/>
      <c r="H756" s="487"/>
      <c r="I756" s="486"/>
      <c r="J756" s="487"/>
      <c r="K756" s="486"/>
      <c r="L756" s="487"/>
      <c r="M756" s="486"/>
      <c r="N756" s="487"/>
      <c r="O756" s="486"/>
      <c r="P756" s="487"/>
      <c r="Q756" s="486"/>
      <c r="R756" s="487"/>
      <c r="S756" s="486"/>
      <c r="T756" s="487"/>
      <c r="U756" s="486"/>
      <c r="V756" s="487"/>
      <c r="W756" s="486"/>
      <c r="X756" s="487"/>
      <c r="Y756" s="486"/>
      <c r="Z756" s="487"/>
      <c r="AA756" s="402"/>
    </row>
    <row r="757" spans="2:27" x14ac:dyDescent="0.2">
      <c r="B757" s="405"/>
      <c r="C757" s="372"/>
      <c r="D757" s="372"/>
      <c r="E757" s="402"/>
      <c r="F757" s="486"/>
      <c r="G757" s="487"/>
      <c r="H757" s="486"/>
      <c r="I757" s="487"/>
      <c r="J757" s="486"/>
      <c r="K757" s="487"/>
      <c r="L757" s="486"/>
      <c r="M757" s="487"/>
      <c r="N757" s="486"/>
      <c r="O757" s="487"/>
      <c r="P757" s="486"/>
      <c r="Q757" s="487"/>
      <c r="R757" s="486"/>
      <c r="S757" s="487"/>
      <c r="T757" s="486"/>
      <c r="U757" s="487"/>
      <c r="V757" s="486"/>
      <c r="W757" s="487"/>
      <c r="X757" s="486"/>
      <c r="Y757" s="487"/>
      <c r="Z757" s="486"/>
      <c r="AA757" s="487"/>
    </row>
    <row r="758" spans="2:27" x14ac:dyDescent="0.2">
      <c r="B758" s="406"/>
      <c r="C758" s="372"/>
      <c r="D758" s="372"/>
      <c r="E758" s="486"/>
      <c r="F758" s="487"/>
      <c r="G758" s="486"/>
      <c r="H758" s="487"/>
      <c r="I758" s="486"/>
      <c r="J758" s="487"/>
      <c r="K758" s="486"/>
      <c r="L758" s="487"/>
      <c r="M758" s="486"/>
      <c r="N758" s="487"/>
      <c r="O758" s="486"/>
      <c r="P758" s="487"/>
      <c r="Q758" s="486"/>
      <c r="R758" s="487"/>
      <c r="S758" s="486"/>
      <c r="T758" s="487"/>
      <c r="U758" s="486"/>
      <c r="V758" s="487"/>
      <c r="W758" s="486"/>
      <c r="X758" s="487"/>
      <c r="Y758" s="486"/>
      <c r="Z758" s="487"/>
      <c r="AA758" s="402"/>
    </row>
    <row r="759" spans="2:27" x14ac:dyDescent="0.2">
      <c r="B759" s="405"/>
      <c r="C759" s="372"/>
      <c r="D759" s="372"/>
      <c r="E759" s="402"/>
      <c r="F759" s="486"/>
      <c r="G759" s="487"/>
      <c r="H759" s="486"/>
      <c r="I759" s="487"/>
      <c r="J759" s="486"/>
      <c r="K759" s="487"/>
      <c r="L759" s="486"/>
      <c r="M759" s="487"/>
      <c r="N759" s="486"/>
      <c r="O759" s="487"/>
      <c r="P759" s="486"/>
      <c r="Q759" s="487"/>
      <c r="R759" s="486"/>
      <c r="S759" s="487"/>
      <c r="T759" s="486"/>
      <c r="U759" s="487"/>
      <c r="V759" s="486"/>
      <c r="W759" s="487"/>
      <c r="X759" s="486"/>
      <c r="Y759" s="487"/>
      <c r="Z759" s="486"/>
      <c r="AA759" s="487"/>
    </row>
    <row r="760" spans="2:27" x14ac:dyDescent="0.2">
      <c r="B760" s="406"/>
      <c r="C760" s="372"/>
      <c r="D760" s="372"/>
      <c r="E760" s="486"/>
      <c r="F760" s="487"/>
      <c r="G760" s="486"/>
      <c r="H760" s="487"/>
      <c r="I760" s="486"/>
      <c r="J760" s="487"/>
      <c r="K760" s="486"/>
      <c r="L760" s="487"/>
      <c r="M760" s="486"/>
      <c r="N760" s="487"/>
      <c r="O760" s="486"/>
      <c r="P760" s="487"/>
      <c r="Q760" s="486"/>
      <c r="R760" s="487"/>
      <c r="S760" s="486"/>
      <c r="T760" s="487"/>
      <c r="U760" s="486"/>
      <c r="V760" s="487"/>
      <c r="W760" s="486"/>
      <c r="X760" s="487"/>
      <c r="Y760" s="486"/>
      <c r="Z760" s="487"/>
      <c r="AA760" s="402"/>
    </row>
    <row r="761" spans="2:27" x14ac:dyDescent="0.2">
      <c r="B761" s="405"/>
      <c r="C761" s="372"/>
      <c r="D761" s="372"/>
      <c r="E761" s="402"/>
      <c r="F761" s="486"/>
      <c r="G761" s="487"/>
      <c r="H761" s="486"/>
      <c r="I761" s="487"/>
      <c r="J761" s="486"/>
      <c r="K761" s="487"/>
      <c r="L761" s="486"/>
      <c r="M761" s="487"/>
      <c r="N761" s="486"/>
      <c r="O761" s="487"/>
      <c r="P761" s="486"/>
      <c r="Q761" s="487"/>
      <c r="R761" s="486"/>
      <c r="S761" s="487"/>
      <c r="T761" s="486"/>
      <c r="U761" s="487"/>
      <c r="V761" s="486"/>
      <c r="W761" s="487"/>
      <c r="X761" s="486"/>
      <c r="Y761" s="487"/>
      <c r="Z761" s="486"/>
      <c r="AA761" s="487"/>
    </row>
    <row r="762" spans="2:27" x14ac:dyDescent="0.2">
      <c r="B762" s="406"/>
      <c r="C762" s="372"/>
      <c r="D762" s="372"/>
      <c r="E762" s="486"/>
      <c r="F762" s="487"/>
      <c r="G762" s="486"/>
      <c r="H762" s="487"/>
      <c r="I762" s="486"/>
      <c r="J762" s="487"/>
      <c r="K762" s="486"/>
      <c r="L762" s="487"/>
      <c r="M762" s="486"/>
      <c r="N762" s="487"/>
      <c r="O762" s="486"/>
      <c r="P762" s="487"/>
      <c r="Q762" s="486"/>
      <c r="R762" s="487"/>
      <c r="S762" s="486"/>
      <c r="T762" s="487"/>
      <c r="U762" s="486"/>
      <c r="V762" s="487"/>
      <c r="W762" s="486"/>
      <c r="X762" s="487"/>
      <c r="Y762" s="486"/>
      <c r="Z762" s="487"/>
      <c r="AA762" s="402"/>
    </row>
    <row r="763" spans="2:27" x14ac:dyDescent="0.2">
      <c r="B763" s="405"/>
      <c r="C763" s="372"/>
      <c r="D763" s="372"/>
      <c r="E763" s="402"/>
      <c r="F763" s="486"/>
      <c r="G763" s="487"/>
      <c r="H763" s="486"/>
      <c r="I763" s="487"/>
      <c r="J763" s="486"/>
      <c r="K763" s="487"/>
      <c r="L763" s="486"/>
      <c r="M763" s="487"/>
      <c r="N763" s="486"/>
      <c r="O763" s="487"/>
      <c r="P763" s="486"/>
      <c r="Q763" s="487"/>
      <c r="R763" s="486"/>
      <c r="S763" s="487"/>
      <c r="T763" s="486"/>
      <c r="U763" s="487"/>
      <c r="V763" s="486"/>
      <c r="W763" s="487"/>
      <c r="X763" s="486"/>
      <c r="Y763" s="487"/>
      <c r="Z763" s="486"/>
      <c r="AA763" s="487"/>
    </row>
    <row r="764" spans="2:27" x14ac:dyDescent="0.2">
      <c r="B764" s="406"/>
      <c r="C764" s="372"/>
      <c r="D764" s="372"/>
      <c r="E764" s="486"/>
      <c r="F764" s="487"/>
      <c r="G764" s="486"/>
      <c r="H764" s="487"/>
      <c r="I764" s="486"/>
      <c r="J764" s="487"/>
      <c r="K764" s="486"/>
      <c r="L764" s="487"/>
      <c r="M764" s="486"/>
      <c r="N764" s="487"/>
      <c r="O764" s="486"/>
      <c r="P764" s="487"/>
      <c r="Q764" s="486"/>
      <c r="R764" s="487"/>
      <c r="S764" s="486"/>
      <c r="T764" s="487"/>
      <c r="U764" s="486"/>
      <c r="V764" s="487"/>
      <c r="W764" s="486"/>
      <c r="X764" s="487"/>
      <c r="Y764" s="486"/>
      <c r="Z764" s="487"/>
      <c r="AA764" s="402"/>
    </row>
    <row r="765" spans="2:27" x14ac:dyDescent="0.2">
      <c r="B765" s="405"/>
      <c r="C765" s="372"/>
      <c r="D765" s="372"/>
      <c r="E765" s="402"/>
      <c r="F765" s="486"/>
      <c r="G765" s="487"/>
      <c r="H765" s="486"/>
      <c r="I765" s="487"/>
      <c r="J765" s="486"/>
      <c r="K765" s="487"/>
      <c r="L765" s="486"/>
      <c r="M765" s="487"/>
      <c r="N765" s="486"/>
      <c r="O765" s="487"/>
      <c r="P765" s="486"/>
      <c r="Q765" s="487"/>
      <c r="R765" s="486"/>
      <c r="S765" s="487"/>
      <c r="T765" s="486"/>
      <c r="U765" s="487"/>
      <c r="V765" s="486"/>
      <c r="W765" s="487"/>
      <c r="X765" s="486"/>
      <c r="Y765" s="487"/>
      <c r="Z765" s="486"/>
      <c r="AA765" s="487"/>
    </row>
    <row r="766" spans="2:27" x14ac:dyDescent="0.2">
      <c r="B766" s="406"/>
      <c r="C766" s="372"/>
      <c r="D766" s="372"/>
      <c r="E766" s="486"/>
      <c r="F766" s="487"/>
      <c r="G766" s="486"/>
      <c r="H766" s="487"/>
      <c r="I766" s="486"/>
      <c r="J766" s="487"/>
      <c r="K766" s="486"/>
      <c r="L766" s="487"/>
      <c r="M766" s="486"/>
      <c r="N766" s="487"/>
      <c r="O766" s="486"/>
      <c r="P766" s="487"/>
      <c r="Q766" s="486"/>
      <c r="R766" s="487"/>
      <c r="S766" s="486"/>
      <c r="T766" s="487"/>
      <c r="U766" s="486"/>
      <c r="V766" s="487"/>
      <c r="W766" s="486"/>
      <c r="X766" s="487"/>
      <c r="Y766" s="486"/>
      <c r="Z766" s="487"/>
      <c r="AA766" s="402"/>
    </row>
    <row r="767" spans="2:27" x14ac:dyDescent="0.2">
      <c r="B767" s="405"/>
      <c r="C767" s="372"/>
      <c r="D767" s="372"/>
      <c r="E767" s="402"/>
      <c r="F767" s="486"/>
      <c r="G767" s="487"/>
      <c r="H767" s="486"/>
      <c r="I767" s="487"/>
      <c r="J767" s="486"/>
      <c r="K767" s="487"/>
      <c r="L767" s="486"/>
      <c r="M767" s="487"/>
      <c r="N767" s="486"/>
      <c r="O767" s="487"/>
      <c r="P767" s="486"/>
      <c r="Q767" s="487"/>
      <c r="R767" s="486"/>
      <c r="S767" s="487"/>
      <c r="T767" s="486"/>
      <c r="U767" s="487"/>
      <c r="V767" s="486"/>
      <c r="W767" s="487"/>
      <c r="X767" s="486"/>
      <c r="Y767" s="487"/>
      <c r="Z767" s="486"/>
      <c r="AA767" s="487"/>
    </row>
    <row r="768" spans="2:27" x14ac:dyDescent="0.2">
      <c r="B768" s="406"/>
      <c r="C768" s="372"/>
      <c r="D768" s="372"/>
      <c r="E768" s="486"/>
      <c r="F768" s="487"/>
      <c r="G768" s="486"/>
      <c r="H768" s="487"/>
      <c r="I768" s="486"/>
      <c r="J768" s="487"/>
      <c r="K768" s="486"/>
      <c r="L768" s="487"/>
      <c r="M768" s="486"/>
      <c r="N768" s="487"/>
      <c r="O768" s="486"/>
      <c r="P768" s="487"/>
      <c r="Q768" s="486"/>
      <c r="R768" s="487"/>
      <c r="S768" s="486"/>
      <c r="T768" s="487"/>
      <c r="U768" s="486"/>
      <c r="V768" s="487"/>
      <c r="W768" s="486"/>
      <c r="X768" s="487"/>
      <c r="Y768" s="486"/>
      <c r="Z768" s="487"/>
      <c r="AA768" s="402"/>
    </row>
    <row r="769" spans="2:27" x14ac:dyDescent="0.2">
      <c r="B769" s="405"/>
      <c r="C769" s="372"/>
      <c r="D769" s="372"/>
      <c r="E769" s="402"/>
      <c r="F769" s="486"/>
      <c r="G769" s="487"/>
      <c r="H769" s="486"/>
      <c r="I769" s="487"/>
      <c r="J769" s="486"/>
      <c r="K769" s="487"/>
      <c r="L769" s="486"/>
      <c r="M769" s="487"/>
      <c r="N769" s="486"/>
      <c r="O769" s="487"/>
      <c r="P769" s="486"/>
      <c r="Q769" s="487"/>
      <c r="R769" s="486"/>
      <c r="S769" s="487"/>
      <c r="T769" s="486"/>
      <c r="U769" s="487"/>
      <c r="V769" s="486"/>
      <c r="W769" s="487"/>
      <c r="X769" s="486"/>
      <c r="Y769" s="487"/>
      <c r="Z769" s="486"/>
      <c r="AA769" s="487"/>
    </row>
    <row r="770" spans="2:27" x14ac:dyDescent="0.2">
      <c r="B770" s="406"/>
      <c r="C770" s="372"/>
      <c r="D770" s="372"/>
      <c r="E770" s="486"/>
      <c r="F770" s="487"/>
      <c r="G770" s="486"/>
      <c r="H770" s="487"/>
      <c r="I770" s="486"/>
      <c r="J770" s="487"/>
      <c r="K770" s="486"/>
      <c r="L770" s="487"/>
      <c r="M770" s="486"/>
      <c r="N770" s="487"/>
      <c r="O770" s="486"/>
      <c r="P770" s="487"/>
      <c r="Q770" s="486"/>
      <c r="R770" s="487"/>
      <c r="S770" s="486"/>
      <c r="T770" s="487"/>
      <c r="U770" s="486"/>
      <c r="V770" s="487"/>
      <c r="W770" s="486"/>
      <c r="X770" s="487"/>
      <c r="Y770" s="486"/>
      <c r="Z770" s="487"/>
      <c r="AA770" s="402"/>
    </row>
    <row r="771" spans="2:27" x14ac:dyDescent="0.2">
      <c r="B771" s="405"/>
      <c r="C771" s="372"/>
      <c r="D771" s="372"/>
      <c r="E771" s="402"/>
      <c r="F771" s="486"/>
      <c r="G771" s="487"/>
      <c r="H771" s="486"/>
      <c r="I771" s="487"/>
      <c r="J771" s="486"/>
      <c r="K771" s="487"/>
      <c r="L771" s="486"/>
      <c r="M771" s="487"/>
      <c r="N771" s="486"/>
      <c r="O771" s="487"/>
      <c r="P771" s="486"/>
      <c r="Q771" s="487"/>
      <c r="R771" s="486"/>
      <c r="S771" s="487"/>
      <c r="T771" s="486"/>
      <c r="U771" s="487"/>
      <c r="V771" s="486"/>
      <c r="W771" s="487"/>
      <c r="X771" s="486"/>
      <c r="Y771" s="487"/>
      <c r="Z771" s="486"/>
      <c r="AA771" s="487"/>
    </row>
    <row r="772" spans="2:27" x14ac:dyDescent="0.2">
      <c r="B772" s="406"/>
      <c r="C772" s="372"/>
      <c r="D772" s="372"/>
      <c r="E772" s="486"/>
      <c r="F772" s="487"/>
      <c r="G772" s="486"/>
      <c r="H772" s="487"/>
      <c r="I772" s="486"/>
      <c r="J772" s="487"/>
      <c r="K772" s="486"/>
      <c r="L772" s="487"/>
      <c r="M772" s="486"/>
      <c r="N772" s="487"/>
      <c r="O772" s="486"/>
      <c r="P772" s="487"/>
      <c r="Q772" s="486"/>
      <c r="R772" s="487"/>
      <c r="S772" s="486"/>
      <c r="T772" s="487"/>
      <c r="U772" s="486"/>
      <c r="V772" s="487"/>
      <c r="W772" s="486"/>
      <c r="X772" s="487"/>
      <c r="Y772" s="486"/>
      <c r="Z772" s="487"/>
      <c r="AA772" s="402"/>
    </row>
    <row r="773" spans="2:27" x14ac:dyDescent="0.2">
      <c r="B773" s="405"/>
      <c r="C773" s="372"/>
      <c r="D773" s="372"/>
      <c r="E773" s="402"/>
      <c r="F773" s="486"/>
      <c r="G773" s="487"/>
      <c r="H773" s="486"/>
      <c r="I773" s="487"/>
      <c r="J773" s="486"/>
      <c r="K773" s="487"/>
      <c r="L773" s="486"/>
      <c r="M773" s="487"/>
      <c r="N773" s="486"/>
      <c r="O773" s="487"/>
      <c r="P773" s="486"/>
      <c r="Q773" s="487"/>
      <c r="R773" s="486"/>
      <c r="S773" s="487"/>
      <c r="T773" s="486"/>
      <c r="U773" s="487"/>
      <c r="V773" s="486"/>
      <c r="W773" s="487"/>
      <c r="X773" s="486"/>
      <c r="Y773" s="487"/>
      <c r="Z773" s="486"/>
      <c r="AA773" s="487"/>
    </row>
    <row r="774" spans="2:27" x14ac:dyDescent="0.2">
      <c r="B774" s="406"/>
      <c r="C774" s="372"/>
      <c r="D774" s="372"/>
      <c r="E774" s="486"/>
      <c r="F774" s="487"/>
      <c r="G774" s="486"/>
      <c r="H774" s="487"/>
      <c r="I774" s="486"/>
      <c r="J774" s="487"/>
      <c r="K774" s="486"/>
      <c r="L774" s="487"/>
      <c r="M774" s="486"/>
      <c r="N774" s="487"/>
      <c r="O774" s="486"/>
      <c r="P774" s="487"/>
      <c r="Q774" s="486"/>
      <c r="R774" s="487"/>
      <c r="S774" s="486"/>
      <c r="T774" s="487"/>
      <c r="U774" s="486"/>
      <c r="V774" s="487"/>
      <c r="W774" s="486"/>
      <c r="X774" s="487"/>
      <c r="Y774" s="486"/>
      <c r="Z774" s="487"/>
      <c r="AA774" s="402"/>
    </row>
    <row r="775" spans="2:27" x14ac:dyDescent="0.2">
      <c r="B775" s="405"/>
      <c r="C775" s="372"/>
      <c r="D775" s="372"/>
      <c r="E775" s="402"/>
      <c r="F775" s="486"/>
      <c r="G775" s="487"/>
      <c r="H775" s="486"/>
      <c r="I775" s="487"/>
      <c r="J775" s="486"/>
      <c r="K775" s="487"/>
      <c r="L775" s="486"/>
      <c r="M775" s="487"/>
      <c r="N775" s="486"/>
      <c r="O775" s="487"/>
      <c r="P775" s="486"/>
      <c r="Q775" s="487"/>
      <c r="R775" s="486"/>
      <c r="S775" s="487"/>
      <c r="T775" s="486"/>
      <c r="U775" s="487"/>
      <c r="V775" s="486"/>
      <c r="W775" s="487"/>
      <c r="X775" s="486"/>
      <c r="Y775" s="487"/>
      <c r="Z775" s="486"/>
      <c r="AA775" s="487"/>
    </row>
    <row r="776" spans="2:27" x14ac:dyDescent="0.2">
      <c r="B776" s="406"/>
      <c r="C776" s="372"/>
      <c r="D776" s="372"/>
      <c r="E776" s="486"/>
      <c r="F776" s="487"/>
      <c r="G776" s="486"/>
      <c r="H776" s="487"/>
      <c r="I776" s="486"/>
      <c r="J776" s="487"/>
      <c r="K776" s="486"/>
      <c r="L776" s="487"/>
      <c r="M776" s="486"/>
      <c r="N776" s="487"/>
      <c r="O776" s="486"/>
      <c r="P776" s="487"/>
      <c r="Q776" s="486"/>
      <c r="R776" s="487"/>
      <c r="S776" s="486"/>
      <c r="T776" s="487"/>
      <c r="U776" s="486"/>
      <c r="V776" s="487"/>
      <c r="W776" s="486"/>
      <c r="X776" s="487"/>
      <c r="Y776" s="486"/>
      <c r="Z776" s="487"/>
      <c r="AA776" s="402"/>
    </row>
    <row r="777" spans="2:27" x14ac:dyDescent="0.2">
      <c r="B777" s="405"/>
      <c r="C777" s="372"/>
      <c r="D777" s="372"/>
      <c r="E777" s="402"/>
      <c r="F777" s="486"/>
      <c r="G777" s="487"/>
      <c r="H777" s="486"/>
      <c r="I777" s="487"/>
      <c r="J777" s="486"/>
      <c r="K777" s="487"/>
      <c r="L777" s="486"/>
      <c r="M777" s="487"/>
      <c r="N777" s="486"/>
      <c r="O777" s="487"/>
      <c r="P777" s="486"/>
      <c r="Q777" s="487"/>
      <c r="R777" s="486"/>
      <c r="S777" s="487"/>
      <c r="T777" s="486"/>
      <c r="U777" s="487"/>
      <c r="V777" s="486"/>
      <c r="W777" s="487"/>
      <c r="X777" s="486"/>
      <c r="Y777" s="487"/>
      <c r="Z777" s="486"/>
      <c r="AA777" s="487"/>
    </row>
    <row r="778" spans="2:27" x14ac:dyDescent="0.2">
      <c r="B778" s="406"/>
      <c r="C778" s="372"/>
      <c r="D778" s="372"/>
      <c r="E778" s="486"/>
      <c r="F778" s="487"/>
      <c r="G778" s="486"/>
      <c r="H778" s="487"/>
      <c r="I778" s="486"/>
      <c r="J778" s="487"/>
      <c r="K778" s="486"/>
      <c r="L778" s="487"/>
      <c r="M778" s="486"/>
      <c r="N778" s="487"/>
      <c r="O778" s="486"/>
      <c r="P778" s="487"/>
      <c r="Q778" s="486"/>
      <c r="R778" s="487"/>
      <c r="S778" s="486"/>
      <c r="T778" s="487"/>
      <c r="U778" s="486"/>
      <c r="V778" s="487"/>
      <c r="W778" s="486"/>
      <c r="X778" s="487"/>
      <c r="Y778" s="486"/>
      <c r="Z778" s="487"/>
      <c r="AA778" s="402"/>
    </row>
    <row r="779" spans="2:27" x14ac:dyDescent="0.2">
      <c r="B779" s="405"/>
      <c r="C779" s="372"/>
      <c r="D779" s="372"/>
      <c r="E779" s="402"/>
      <c r="F779" s="486"/>
      <c r="G779" s="487"/>
      <c r="H779" s="486"/>
      <c r="I779" s="487"/>
      <c r="J779" s="486"/>
      <c r="K779" s="487"/>
      <c r="L779" s="486"/>
      <c r="M779" s="487"/>
      <c r="N779" s="486"/>
      <c r="O779" s="487"/>
      <c r="P779" s="486"/>
      <c r="Q779" s="487"/>
      <c r="R779" s="486"/>
      <c r="S779" s="487"/>
      <c r="T779" s="486"/>
      <c r="U779" s="487"/>
      <c r="V779" s="486"/>
      <c r="W779" s="487"/>
      <c r="X779" s="486"/>
      <c r="Y779" s="487"/>
      <c r="Z779" s="486"/>
      <c r="AA779" s="487"/>
    </row>
    <row r="780" spans="2:27" x14ac:dyDescent="0.2">
      <c r="B780" s="406"/>
      <c r="C780" s="372"/>
      <c r="D780" s="372"/>
      <c r="E780" s="486"/>
      <c r="F780" s="487"/>
      <c r="G780" s="486"/>
      <c r="H780" s="487"/>
      <c r="I780" s="486"/>
      <c r="J780" s="487"/>
      <c r="K780" s="486"/>
      <c r="L780" s="487"/>
      <c r="M780" s="486"/>
      <c r="N780" s="487"/>
      <c r="O780" s="486"/>
      <c r="P780" s="487"/>
      <c r="Q780" s="486"/>
      <c r="R780" s="487"/>
      <c r="S780" s="486"/>
      <c r="T780" s="487"/>
      <c r="U780" s="486"/>
      <c r="V780" s="487"/>
      <c r="W780" s="486"/>
      <c r="X780" s="487"/>
      <c r="Y780" s="486"/>
      <c r="Z780" s="487"/>
      <c r="AA780" s="402"/>
    </row>
    <row r="781" spans="2:27" x14ac:dyDescent="0.2">
      <c r="B781" s="405"/>
      <c r="C781" s="372"/>
      <c r="D781" s="372"/>
      <c r="E781" s="402"/>
      <c r="F781" s="486"/>
      <c r="G781" s="487"/>
      <c r="H781" s="486"/>
      <c r="I781" s="487"/>
      <c r="J781" s="486"/>
      <c r="K781" s="487"/>
      <c r="L781" s="486"/>
      <c r="M781" s="487"/>
      <c r="N781" s="486"/>
      <c r="O781" s="487"/>
      <c r="P781" s="486"/>
      <c r="Q781" s="487"/>
      <c r="R781" s="486"/>
      <c r="S781" s="487"/>
      <c r="T781" s="486"/>
      <c r="U781" s="487"/>
      <c r="V781" s="486"/>
      <c r="W781" s="487"/>
      <c r="X781" s="486"/>
      <c r="Y781" s="487"/>
      <c r="Z781" s="486"/>
      <c r="AA781" s="487"/>
    </row>
    <row r="782" spans="2:27" x14ac:dyDescent="0.2">
      <c r="B782" s="406"/>
      <c r="C782" s="372"/>
      <c r="D782" s="372"/>
      <c r="E782" s="486"/>
      <c r="F782" s="487"/>
      <c r="G782" s="486"/>
      <c r="H782" s="487"/>
      <c r="I782" s="486"/>
      <c r="J782" s="487"/>
      <c r="K782" s="486"/>
      <c r="L782" s="487"/>
      <c r="M782" s="486"/>
      <c r="N782" s="487"/>
      <c r="O782" s="486"/>
      <c r="P782" s="487"/>
      <c r="Q782" s="486"/>
      <c r="R782" s="487"/>
      <c r="S782" s="486"/>
      <c r="T782" s="487"/>
      <c r="U782" s="486"/>
      <c r="V782" s="487"/>
      <c r="W782" s="486"/>
      <c r="X782" s="487"/>
      <c r="Y782" s="486"/>
      <c r="Z782" s="487"/>
      <c r="AA782" s="402"/>
    </row>
    <row r="783" spans="2:27" x14ac:dyDescent="0.2">
      <c r="B783" s="405"/>
      <c r="C783" s="372"/>
      <c r="D783" s="372"/>
      <c r="E783" s="402"/>
      <c r="F783" s="486"/>
      <c r="G783" s="487"/>
      <c r="H783" s="486"/>
      <c r="I783" s="487"/>
      <c r="J783" s="486"/>
      <c r="K783" s="487"/>
      <c r="L783" s="486"/>
      <c r="M783" s="487"/>
      <c r="N783" s="486"/>
      <c r="O783" s="487"/>
      <c r="P783" s="486"/>
      <c r="Q783" s="487"/>
      <c r="R783" s="486"/>
      <c r="S783" s="487"/>
      <c r="T783" s="486"/>
      <c r="U783" s="487"/>
      <c r="V783" s="486"/>
      <c r="W783" s="487"/>
      <c r="X783" s="486"/>
      <c r="Y783" s="487"/>
      <c r="Z783" s="486"/>
      <c r="AA783" s="487"/>
    </row>
    <row r="784" spans="2:27" x14ac:dyDescent="0.2">
      <c r="B784" s="406"/>
      <c r="C784" s="372"/>
      <c r="D784" s="372"/>
      <c r="E784" s="486"/>
      <c r="F784" s="487"/>
      <c r="G784" s="486"/>
      <c r="H784" s="487"/>
      <c r="I784" s="486"/>
      <c r="J784" s="487"/>
      <c r="K784" s="486"/>
      <c r="L784" s="487"/>
      <c r="M784" s="486"/>
      <c r="N784" s="487"/>
      <c r="O784" s="486"/>
      <c r="P784" s="487"/>
      <c r="Q784" s="486"/>
      <c r="R784" s="487"/>
      <c r="S784" s="486"/>
      <c r="T784" s="487"/>
      <c r="U784" s="486"/>
      <c r="V784" s="487"/>
      <c r="W784" s="486"/>
      <c r="X784" s="487"/>
      <c r="Y784" s="486"/>
      <c r="Z784" s="487"/>
      <c r="AA784" s="402"/>
    </row>
    <row r="785" spans="2:27" x14ac:dyDescent="0.2">
      <c r="B785" s="405"/>
      <c r="C785" s="372"/>
      <c r="D785" s="372"/>
      <c r="E785" s="402"/>
      <c r="F785" s="486"/>
      <c r="G785" s="487"/>
      <c r="H785" s="486"/>
      <c r="I785" s="487"/>
      <c r="J785" s="486"/>
      <c r="K785" s="487"/>
      <c r="L785" s="486"/>
      <c r="M785" s="487"/>
      <c r="N785" s="486"/>
      <c r="O785" s="487"/>
      <c r="P785" s="486"/>
      <c r="Q785" s="487"/>
      <c r="R785" s="486"/>
      <c r="S785" s="487"/>
      <c r="T785" s="486"/>
      <c r="U785" s="487"/>
      <c r="V785" s="486"/>
      <c r="W785" s="487"/>
      <c r="X785" s="486"/>
      <c r="Y785" s="487"/>
      <c r="Z785" s="486"/>
      <c r="AA785" s="487"/>
    </row>
    <row r="786" spans="2:27" x14ac:dyDescent="0.2">
      <c r="B786" s="406"/>
      <c r="C786" s="372"/>
      <c r="D786" s="372"/>
      <c r="E786" s="486"/>
      <c r="F786" s="487"/>
      <c r="G786" s="486"/>
      <c r="H786" s="487"/>
      <c r="I786" s="486"/>
      <c r="J786" s="487"/>
      <c r="K786" s="486"/>
      <c r="L786" s="487"/>
      <c r="M786" s="486"/>
      <c r="N786" s="487"/>
      <c r="O786" s="486"/>
      <c r="P786" s="487"/>
      <c r="Q786" s="486"/>
      <c r="R786" s="487"/>
      <c r="S786" s="486"/>
      <c r="T786" s="487"/>
      <c r="U786" s="486"/>
      <c r="V786" s="487"/>
      <c r="W786" s="486"/>
      <c r="X786" s="487"/>
      <c r="Y786" s="486"/>
      <c r="Z786" s="487"/>
      <c r="AA786" s="402"/>
    </row>
    <row r="787" spans="2:27" x14ac:dyDescent="0.2">
      <c r="B787" s="405"/>
      <c r="C787" s="372"/>
      <c r="D787" s="372"/>
      <c r="E787" s="402"/>
      <c r="F787" s="486"/>
      <c r="G787" s="487"/>
      <c r="H787" s="486"/>
      <c r="I787" s="487"/>
      <c r="J787" s="486"/>
      <c r="K787" s="487"/>
      <c r="L787" s="486"/>
      <c r="M787" s="487"/>
      <c r="N787" s="486"/>
      <c r="O787" s="487"/>
      <c r="P787" s="486"/>
      <c r="Q787" s="487"/>
      <c r="R787" s="486"/>
      <c r="S787" s="487"/>
      <c r="T787" s="486"/>
      <c r="U787" s="487"/>
      <c r="V787" s="486"/>
      <c r="W787" s="487"/>
      <c r="X787" s="486"/>
      <c r="Y787" s="487"/>
      <c r="Z787" s="486"/>
      <c r="AA787" s="487"/>
    </row>
    <row r="788" spans="2:27" x14ac:dyDescent="0.2">
      <c r="B788" s="406"/>
      <c r="C788" s="372"/>
      <c r="D788" s="372"/>
      <c r="E788" s="486"/>
      <c r="F788" s="487"/>
      <c r="G788" s="486"/>
      <c r="H788" s="487"/>
      <c r="I788" s="486"/>
      <c r="J788" s="487"/>
      <c r="K788" s="486"/>
      <c r="L788" s="487"/>
      <c r="M788" s="486"/>
      <c r="N788" s="487"/>
      <c r="O788" s="486"/>
      <c r="P788" s="487"/>
      <c r="Q788" s="486"/>
      <c r="R788" s="487"/>
      <c r="S788" s="486"/>
      <c r="T788" s="487"/>
      <c r="U788" s="486"/>
      <c r="V788" s="487"/>
      <c r="W788" s="486"/>
      <c r="X788" s="487"/>
      <c r="Y788" s="486"/>
      <c r="Z788" s="487"/>
      <c r="AA788" s="402"/>
    </row>
    <row r="789" spans="2:27" x14ac:dyDescent="0.2">
      <c r="B789" s="405"/>
      <c r="C789" s="372"/>
      <c r="D789" s="372"/>
      <c r="E789" s="402"/>
      <c r="F789" s="486"/>
      <c r="G789" s="487"/>
      <c r="H789" s="486"/>
      <c r="I789" s="487"/>
      <c r="J789" s="486"/>
      <c r="K789" s="487"/>
      <c r="L789" s="486"/>
      <c r="M789" s="487"/>
      <c r="N789" s="486"/>
      <c r="O789" s="487"/>
      <c r="P789" s="486"/>
      <c r="Q789" s="487"/>
      <c r="R789" s="486"/>
      <c r="S789" s="487"/>
      <c r="T789" s="486"/>
      <c r="U789" s="487"/>
      <c r="V789" s="486"/>
      <c r="W789" s="487"/>
      <c r="X789" s="486"/>
      <c r="Y789" s="487"/>
      <c r="Z789" s="486"/>
      <c r="AA789" s="487"/>
    </row>
    <row r="790" spans="2:27" x14ac:dyDescent="0.2">
      <c r="B790" s="406"/>
      <c r="C790" s="372"/>
      <c r="D790" s="372"/>
      <c r="E790" s="486"/>
      <c r="F790" s="487"/>
      <c r="G790" s="486"/>
      <c r="H790" s="487"/>
      <c r="I790" s="486"/>
      <c r="J790" s="487"/>
      <c r="K790" s="486"/>
      <c r="L790" s="487"/>
      <c r="M790" s="486"/>
      <c r="N790" s="487"/>
      <c r="O790" s="486"/>
      <c r="P790" s="487"/>
      <c r="Q790" s="486"/>
      <c r="R790" s="487"/>
      <c r="S790" s="486"/>
      <c r="T790" s="487"/>
      <c r="U790" s="486"/>
      <c r="V790" s="487"/>
      <c r="W790" s="486"/>
      <c r="X790" s="487"/>
      <c r="Y790" s="486"/>
      <c r="Z790" s="487"/>
      <c r="AA790" s="402"/>
    </row>
    <row r="791" spans="2:27" x14ac:dyDescent="0.2">
      <c r="B791" s="405"/>
      <c r="C791" s="372"/>
      <c r="D791" s="372"/>
      <c r="E791" s="402"/>
      <c r="F791" s="486"/>
      <c r="G791" s="487"/>
      <c r="H791" s="486"/>
      <c r="I791" s="487"/>
      <c r="J791" s="486"/>
      <c r="K791" s="487"/>
      <c r="L791" s="486"/>
      <c r="M791" s="487"/>
      <c r="N791" s="486"/>
      <c r="O791" s="487"/>
      <c r="P791" s="486"/>
      <c r="Q791" s="487"/>
      <c r="R791" s="486"/>
      <c r="S791" s="487"/>
      <c r="T791" s="486"/>
      <c r="U791" s="487"/>
      <c r="V791" s="486"/>
      <c r="W791" s="487"/>
      <c r="X791" s="486"/>
      <c r="Y791" s="487"/>
      <c r="Z791" s="486"/>
      <c r="AA791" s="487"/>
    </row>
    <row r="792" spans="2:27" x14ac:dyDescent="0.2">
      <c r="B792" s="406"/>
      <c r="C792" s="372"/>
      <c r="D792" s="372"/>
      <c r="E792" s="486"/>
      <c r="F792" s="487"/>
      <c r="G792" s="486"/>
      <c r="H792" s="487"/>
      <c r="I792" s="486"/>
      <c r="J792" s="487"/>
      <c r="K792" s="486"/>
      <c r="L792" s="487"/>
      <c r="M792" s="486"/>
      <c r="N792" s="487"/>
      <c r="O792" s="486"/>
      <c r="P792" s="487"/>
      <c r="Q792" s="486"/>
      <c r="R792" s="487"/>
      <c r="S792" s="486"/>
      <c r="T792" s="487"/>
      <c r="U792" s="486"/>
      <c r="V792" s="487"/>
      <c r="W792" s="486"/>
      <c r="X792" s="487"/>
      <c r="Y792" s="486"/>
      <c r="Z792" s="487"/>
      <c r="AA792" s="402"/>
    </row>
    <row r="793" spans="2:27" x14ac:dyDescent="0.2">
      <c r="B793" s="405"/>
      <c r="C793" s="372"/>
      <c r="D793" s="372"/>
      <c r="E793" s="402"/>
      <c r="F793" s="486"/>
      <c r="G793" s="487"/>
      <c r="H793" s="486"/>
      <c r="I793" s="487"/>
      <c r="J793" s="486"/>
      <c r="K793" s="487"/>
      <c r="L793" s="486"/>
      <c r="M793" s="487"/>
      <c r="N793" s="486"/>
      <c r="O793" s="487"/>
      <c r="P793" s="486"/>
      <c r="Q793" s="487"/>
      <c r="R793" s="486"/>
      <c r="S793" s="487"/>
      <c r="T793" s="486"/>
      <c r="U793" s="487"/>
      <c r="V793" s="486"/>
      <c r="W793" s="487"/>
      <c r="X793" s="486"/>
      <c r="Y793" s="487"/>
      <c r="Z793" s="486"/>
      <c r="AA793" s="487"/>
    </row>
    <row r="794" spans="2:27" x14ac:dyDescent="0.2">
      <c r="B794" s="406"/>
      <c r="C794" s="372"/>
      <c r="D794" s="372"/>
      <c r="E794" s="486"/>
      <c r="F794" s="487"/>
      <c r="G794" s="486"/>
      <c r="H794" s="487"/>
      <c r="I794" s="486"/>
      <c r="J794" s="487"/>
      <c r="K794" s="486"/>
      <c r="L794" s="487"/>
      <c r="M794" s="486"/>
      <c r="N794" s="487"/>
      <c r="O794" s="486"/>
      <c r="P794" s="487"/>
      <c r="Q794" s="486"/>
      <c r="R794" s="487"/>
      <c r="S794" s="486"/>
      <c r="T794" s="487"/>
      <c r="U794" s="486"/>
      <c r="V794" s="487"/>
      <c r="W794" s="486"/>
      <c r="X794" s="487"/>
      <c r="Y794" s="486"/>
      <c r="Z794" s="487"/>
      <c r="AA794" s="402"/>
    </row>
    <row r="795" spans="2:27" x14ac:dyDescent="0.2">
      <c r="B795" s="405"/>
      <c r="C795" s="372"/>
      <c r="D795" s="372"/>
      <c r="E795" s="402"/>
      <c r="F795" s="486"/>
      <c r="G795" s="487"/>
      <c r="H795" s="486"/>
      <c r="I795" s="487"/>
      <c r="J795" s="486"/>
      <c r="K795" s="487"/>
      <c r="L795" s="486"/>
      <c r="M795" s="487"/>
      <c r="N795" s="486"/>
      <c r="O795" s="487"/>
      <c r="P795" s="486"/>
      <c r="Q795" s="487"/>
      <c r="R795" s="486"/>
      <c r="S795" s="487"/>
      <c r="T795" s="486"/>
      <c r="U795" s="487"/>
      <c r="V795" s="486"/>
      <c r="W795" s="487"/>
      <c r="X795" s="486"/>
      <c r="Y795" s="487"/>
      <c r="Z795" s="486"/>
      <c r="AA795" s="487"/>
    </row>
    <row r="796" spans="2:27" x14ac:dyDescent="0.2">
      <c r="B796" s="406"/>
      <c r="C796" s="372"/>
      <c r="D796" s="372"/>
      <c r="E796" s="486"/>
      <c r="F796" s="487"/>
      <c r="G796" s="486"/>
      <c r="H796" s="487"/>
      <c r="I796" s="486"/>
      <c r="J796" s="487"/>
      <c r="K796" s="486"/>
      <c r="L796" s="487"/>
      <c r="M796" s="486"/>
      <c r="N796" s="487"/>
      <c r="O796" s="486"/>
      <c r="P796" s="487"/>
      <c r="Q796" s="486"/>
      <c r="R796" s="487"/>
      <c r="S796" s="486"/>
      <c r="T796" s="487"/>
      <c r="U796" s="486"/>
      <c r="V796" s="487"/>
      <c r="W796" s="486"/>
      <c r="X796" s="487"/>
      <c r="Y796" s="486"/>
      <c r="Z796" s="487"/>
      <c r="AA796" s="402"/>
    </row>
    <row r="797" spans="2:27" x14ac:dyDescent="0.2">
      <c r="B797" s="405"/>
      <c r="C797" s="372"/>
      <c r="D797" s="372"/>
      <c r="E797" s="402"/>
      <c r="F797" s="486"/>
      <c r="G797" s="487"/>
      <c r="H797" s="486"/>
      <c r="I797" s="487"/>
      <c r="J797" s="486"/>
      <c r="K797" s="487"/>
      <c r="L797" s="486"/>
      <c r="M797" s="487"/>
      <c r="N797" s="486"/>
      <c r="O797" s="487"/>
      <c r="P797" s="486"/>
      <c r="Q797" s="487"/>
      <c r="R797" s="486"/>
      <c r="S797" s="487"/>
      <c r="T797" s="486"/>
      <c r="U797" s="487"/>
      <c r="V797" s="486"/>
      <c r="W797" s="487"/>
      <c r="X797" s="486"/>
      <c r="Y797" s="487"/>
      <c r="Z797" s="486"/>
      <c r="AA797" s="487"/>
    </row>
    <row r="798" spans="2:27" x14ac:dyDescent="0.2">
      <c r="B798" s="406"/>
      <c r="C798" s="372"/>
      <c r="D798" s="372"/>
      <c r="E798" s="486"/>
      <c r="F798" s="487"/>
      <c r="G798" s="486"/>
      <c r="H798" s="487"/>
      <c r="I798" s="486"/>
      <c r="J798" s="487"/>
      <c r="K798" s="486"/>
      <c r="L798" s="487"/>
      <c r="M798" s="486"/>
      <c r="N798" s="487"/>
      <c r="O798" s="486"/>
      <c r="P798" s="487"/>
      <c r="Q798" s="486"/>
      <c r="R798" s="487"/>
      <c r="S798" s="486"/>
      <c r="T798" s="487"/>
      <c r="U798" s="486"/>
      <c r="V798" s="487"/>
      <c r="W798" s="486"/>
      <c r="X798" s="487"/>
      <c r="Y798" s="486"/>
      <c r="Z798" s="487"/>
      <c r="AA798" s="402"/>
    </row>
    <row r="799" spans="2:27" x14ac:dyDescent="0.2">
      <c r="B799" s="405"/>
      <c r="C799" s="372"/>
      <c r="D799" s="372"/>
      <c r="E799" s="402"/>
      <c r="F799" s="486"/>
      <c r="G799" s="487"/>
      <c r="H799" s="486"/>
      <c r="I799" s="487"/>
      <c r="J799" s="486"/>
      <c r="K799" s="487"/>
      <c r="L799" s="486"/>
      <c r="M799" s="487"/>
      <c r="N799" s="486"/>
      <c r="O799" s="487"/>
      <c r="P799" s="486"/>
      <c r="Q799" s="487"/>
      <c r="R799" s="486"/>
      <c r="S799" s="487"/>
      <c r="T799" s="486"/>
      <c r="U799" s="487"/>
      <c r="V799" s="486"/>
      <c r="W799" s="487"/>
      <c r="X799" s="486"/>
      <c r="Y799" s="487"/>
      <c r="Z799" s="486"/>
      <c r="AA799" s="487"/>
    </row>
    <row r="800" spans="2:27" x14ac:dyDescent="0.2">
      <c r="B800" s="406"/>
      <c r="C800" s="372"/>
      <c r="D800" s="372"/>
      <c r="E800" s="486"/>
      <c r="F800" s="487"/>
      <c r="G800" s="486"/>
      <c r="H800" s="487"/>
      <c r="I800" s="486"/>
      <c r="J800" s="487"/>
      <c r="K800" s="486"/>
      <c r="L800" s="487"/>
      <c r="M800" s="486"/>
      <c r="N800" s="487"/>
      <c r="O800" s="486"/>
      <c r="P800" s="487"/>
      <c r="Q800" s="486"/>
      <c r="R800" s="487"/>
      <c r="S800" s="486"/>
      <c r="T800" s="487"/>
      <c r="U800" s="486"/>
      <c r="V800" s="487"/>
      <c r="W800" s="486"/>
      <c r="X800" s="487"/>
      <c r="Y800" s="486"/>
      <c r="Z800" s="487"/>
      <c r="AA800" s="402"/>
    </row>
    <row r="801" spans="2:27" x14ac:dyDescent="0.2">
      <c r="B801" s="405"/>
      <c r="C801" s="372"/>
      <c r="D801" s="372"/>
      <c r="E801" s="402"/>
      <c r="F801" s="486"/>
      <c r="G801" s="487"/>
      <c r="H801" s="486"/>
      <c r="I801" s="487"/>
      <c r="J801" s="486"/>
      <c r="K801" s="487"/>
      <c r="L801" s="486"/>
      <c r="M801" s="487"/>
      <c r="N801" s="486"/>
      <c r="O801" s="487"/>
      <c r="P801" s="486"/>
      <c r="Q801" s="487"/>
      <c r="R801" s="486"/>
      <c r="S801" s="487"/>
      <c r="T801" s="486"/>
      <c r="U801" s="487"/>
      <c r="V801" s="486"/>
      <c r="W801" s="487"/>
      <c r="X801" s="486"/>
      <c r="Y801" s="487"/>
      <c r="Z801" s="486"/>
      <c r="AA801" s="487"/>
    </row>
    <row r="802" spans="2:27" x14ac:dyDescent="0.2">
      <c r="B802" s="406"/>
      <c r="C802" s="372"/>
      <c r="D802" s="372"/>
      <c r="E802" s="486"/>
      <c r="F802" s="487"/>
      <c r="G802" s="486"/>
      <c r="H802" s="487"/>
      <c r="I802" s="486"/>
      <c r="J802" s="487"/>
      <c r="K802" s="486"/>
      <c r="L802" s="487"/>
      <c r="M802" s="486"/>
      <c r="N802" s="487"/>
      <c r="O802" s="486"/>
      <c r="P802" s="487"/>
      <c r="Q802" s="486"/>
      <c r="R802" s="487"/>
      <c r="S802" s="486"/>
      <c r="T802" s="487"/>
      <c r="U802" s="486"/>
      <c r="V802" s="487"/>
      <c r="W802" s="486"/>
      <c r="X802" s="487"/>
      <c r="Y802" s="486"/>
      <c r="Z802" s="487"/>
      <c r="AA802" s="402"/>
    </row>
    <row r="803" spans="2:27" x14ac:dyDescent="0.2">
      <c r="B803" s="405"/>
      <c r="C803" s="372"/>
      <c r="D803" s="372"/>
      <c r="E803" s="402"/>
      <c r="F803" s="486"/>
      <c r="G803" s="487"/>
      <c r="H803" s="486"/>
      <c r="I803" s="487"/>
      <c r="J803" s="486"/>
      <c r="K803" s="487"/>
      <c r="L803" s="486"/>
      <c r="M803" s="487"/>
      <c r="N803" s="486"/>
      <c r="O803" s="487"/>
      <c r="P803" s="486"/>
      <c r="Q803" s="487"/>
      <c r="R803" s="486"/>
      <c r="S803" s="487"/>
      <c r="T803" s="486"/>
      <c r="U803" s="487"/>
      <c r="V803" s="486"/>
      <c r="W803" s="487"/>
      <c r="X803" s="486"/>
      <c r="Y803" s="487"/>
      <c r="Z803" s="486"/>
      <c r="AA803" s="487"/>
    </row>
    <row r="804" spans="2:27" x14ac:dyDescent="0.2">
      <c r="B804" s="406"/>
      <c r="C804" s="372"/>
      <c r="D804" s="372"/>
      <c r="E804" s="486"/>
      <c r="F804" s="487"/>
      <c r="G804" s="486"/>
      <c r="H804" s="487"/>
      <c r="I804" s="486"/>
      <c r="J804" s="487"/>
      <c r="K804" s="486"/>
      <c r="L804" s="487"/>
      <c r="M804" s="486"/>
      <c r="N804" s="487"/>
      <c r="O804" s="486"/>
      <c r="P804" s="487"/>
      <c r="Q804" s="486"/>
      <c r="R804" s="487"/>
      <c r="S804" s="486"/>
      <c r="T804" s="487"/>
      <c r="U804" s="486"/>
      <c r="V804" s="487"/>
      <c r="W804" s="486"/>
      <c r="X804" s="487"/>
      <c r="Y804" s="486"/>
      <c r="Z804" s="487"/>
      <c r="AA804" s="402"/>
    </row>
    <row r="805" spans="2:27" x14ac:dyDescent="0.2">
      <c r="B805" s="405"/>
      <c r="C805" s="372"/>
      <c r="D805" s="372"/>
      <c r="E805" s="402"/>
      <c r="F805" s="486"/>
      <c r="G805" s="487"/>
      <c r="H805" s="486"/>
      <c r="I805" s="487"/>
      <c r="J805" s="486"/>
      <c r="K805" s="487"/>
      <c r="L805" s="486"/>
      <c r="M805" s="487"/>
      <c r="N805" s="486"/>
      <c r="O805" s="487"/>
      <c r="P805" s="486"/>
      <c r="Q805" s="487"/>
      <c r="R805" s="486"/>
      <c r="S805" s="487"/>
      <c r="T805" s="486"/>
      <c r="U805" s="487"/>
      <c r="V805" s="486"/>
      <c r="W805" s="487"/>
      <c r="X805" s="486"/>
      <c r="Y805" s="487"/>
      <c r="Z805" s="486"/>
      <c r="AA805" s="487"/>
    </row>
    <row r="806" spans="2:27" x14ac:dyDescent="0.2">
      <c r="B806" s="406"/>
      <c r="C806" s="372"/>
      <c r="D806" s="372"/>
      <c r="E806" s="486"/>
      <c r="F806" s="487"/>
      <c r="G806" s="486"/>
      <c r="H806" s="487"/>
      <c r="I806" s="486"/>
      <c r="J806" s="487"/>
      <c r="K806" s="486"/>
      <c r="L806" s="487"/>
      <c r="M806" s="486"/>
      <c r="N806" s="487"/>
      <c r="O806" s="486"/>
      <c r="P806" s="487"/>
      <c r="Q806" s="486"/>
      <c r="R806" s="487"/>
      <c r="S806" s="486"/>
      <c r="T806" s="487"/>
      <c r="U806" s="486"/>
      <c r="V806" s="487"/>
      <c r="W806" s="486"/>
      <c r="X806" s="487"/>
      <c r="Y806" s="486"/>
      <c r="Z806" s="487"/>
      <c r="AA806" s="402"/>
    </row>
    <row r="807" spans="2:27" x14ac:dyDescent="0.2">
      <c r="B807" s="405"/>
      <c r="C807" s="372"/>
      <c r="D807" s="372"/>
      <c r="E807" s="402"/>
      <c r="F807" s="486"/>
      <c r="G807" s="487"/>
      <c r="H807" s="486"/>
      <c r="I807" s="487"/>
      <c r="J807" s="486"/>
      <c r="K807" s="487"/>
      <c r="L807" s="486"/>
      <c r="M807" s="487"/>
      <c r="N807" s="486"/>
      <c r="O807" s="487"/>
      <c r="P807" s="486"/>
      <c r="Q807" s="487"/>
      <c r="R807" s="486"/>
      <c r="S807" s="487"/>
      <c r="T807" s="486"/>
      <c r="U807" s="487"/>
      <c r="V807" s="486"/>
      <c r="W807" s="487"/>
      <c r="X807" s="486"/>
      <c r="Y807" s="487"/>
      <c r="Z807" s="486"/>
      <c r="AA807" s="487"/>
    </row>
    <row r="808" spans="2:27" x14ac:dyDescent="0.2">
      <c r="B808" s="406"/>
      <c r="C808" s="372"/>
      <c r="D808" s="372"/>
      <c r="E808" s="486"/>
      <c r="F808" s="487"/>
      <c r="G808" s="486"/>
      <c r="H808" s="487"/>
      <c r="I808" s="486"/>
      <c r="J808" s="487"/>
      <c r="K808" s="486"/>
      <c r="L808" s="487"/>
      <c r="M808" s="486"/>
      <c r="N808" s="487"/>
      <c r="O808" s="486"/>
      <c r="P808" s="487"/>
      <c r="Q808" s="486"/>
      <c r="R808" s="487"/>
      <c r="S808" s="486"/>
      <c r="T808" s="487"/>
      <c r="U808" s="486"/>
      <c r="V808" s="487"/>
      <c r="W808" s="486"/>
      <c r="X808" s="487"/>
      <c r="Y808" s="486"/>
      <c r="Z808" s="487"/>
      <c r="AA808" s="402"/>
    </row>
    <row r="809" spans="2:27" x14ac:dyDescent="0.2">
      <c r="B809" s="405"/>
      <c r="C809" s="372"/>
      <c r="D809" s="372"/>
      <c r="E809" s="402"/>
      <c r="F809" s="486"/>
      <c r="G809" s="487"/>
      <c r="H809" s="486"/>
      <c r="I809" s="487"/>
      <c r="J809" s="486"/>
      <c r="K809" s="487"/>
      <c r="L809" s="486"/>
      <c r="M809" s="487"/>
      <c r="N809" s="486"/>
      <c r="O809" s="487"/>
      <c r="P809" s="486"/>
      <c r="Q809" s="487"/>
      <c r="R809" s="486"/>
      <c r="S809" s="487"/>
      <c r="T809" s="486"/>
      <c r="U809" s="487"/>
      <c r="V809" s="486"/>
      <c r="W809" s="487"/>
      <c r="X809" s="486"/>
      <c r="Y809" s="487"/>
      <c r="Z809" s="486"/>
      <c r="AA809" s="487"/>
    </row>
    <row r="810" spans="2:27" x14ac:dyDescent="0.2">
      <c r="B810" s="406"/>
      <c r="C810" s="372"/>
      <c r="D810" s="372"/>
      <c r="E810" s="486"/>
      <c r="F810" s="487"/>
      <c r="G810" s="486"/>
      <c r="H810" s="487"/>
      <c r="I810" s="486"/>
      <c r="J810" s="487"/>
      <c r="K810" s="486"/>
      <c r="L810" s="487"/>
      <c r="M810" s="486"/>
      <c r="N810" s="487"/>
      <c r="O810" s="486"/>
      <c r="P810" s="487"/>
      <c r="Q810" s="486"/>
      <c r="R810" s="487"/>
      <c r="S810" s="486"/>
      <c r="T810" s="487"/>
      <c r="U810" s="486"/>
      <c r="V810" s="487"/>
      <c r="W810" s="486"/>
      <c r="X810" s="487"/>
      <c r="Y810" s="486"/>
      <c r="Z810" s="487"/>
      <c r="AA810" s="402"/>
    </row>
    <row r="811" spans="2:27" x14ac:dyDescent="0.2">
      <c r="B811" s="405"/>
      <c r="C811" s="372"/>
      <c r="D811" s="372"/>
      <c r="E811" s="402"/>
      <c r="F811" s="486"/>
      <c r="G811" s="487"/>
      <c r="H811" s="486"/>
      <c r="I811" s="487"/>
      <c r="J811" s="486"/>
      <c r="K811" s="487"/>
      <c r="L811" s="486"/>
      <c r="M811" s="487"/>
      <c r="N811" s="486"/>
      <c r="O811" s="487"/>
      <c r="P811" s="486"/>
      <c r="Q811" s="487"/>
      <c r="R811" s="486"/>
      <c r="S811" s="487"/>
      <c r="T811" s="486"/>
      <c r="U811" s="487"/>
      <c r="V811" s="486"/>
      <c r="W811" s="487"/>
      <c r="X811" s="486"/>
      <c r="Y811" s="487"/>
      <c r="Z811" s="486"/>
      <c r="AA811" s="487"/>
    </row>
    <row r="812" spans="2:27" x14ac:dyDescent="0.2">
      <c r="B812" s="406"/>
      <c r="C812" s="372"/>
      <c r="D812" s="372"/>
      <c r="E812" s="486"/>
      <c r="F812" s="487"/>
      <c r="G812" s="486"/>
      <c r="H812" s="487"/>
      <c r="I812" s="486"/>
      <c r="J812" s="487"/>
      <c r="K812" s="486"/>
      <c r="L812" s="487"/>
      <c r="M812" s="486"/>
      <c r="N812" s="487"/>
      <c r="O812" s="486"/>
      <c r="P812" s="487"/>
      <c r="Q812" s="486"/>
      <c r="R812" s="487"/>
      <c r="S812" s="486"/>
      <c r="T812" s="487"/>
      <c r="U812" s="486"/>
      <c r="V812" s="487"/>
      <c r="W812" s="486"/>
      <c r="X812" s="487"/>
      <c r="Y812" s="486"/>
      <c r="Z812" s="487"/>
      <c r="AA812" s="402"/>
    </row>
    <row r="813" spans="2:27" x14ac:dyDescent="0.2">
      <c r="B813" s="405"/>
      <c r="C813" s="372"/>
      <c r="D813" s="372"/>
      <c r="E813" s="402"/>
      <c r="F813" s="486"/>
      <c r="G813" s="487"/>
      <c r="H813" s="486"/>
      <c r="I813" s="487"/>
      <c r="J813" s="486"/>
      <c r="K813" s="487"/>
      <c r="L813" s="486"/>
      <c r="M813" s="487"/>
      <c r="N813" s="486"/>
      <c r="O813" s="487"/>
      <c r="P813" s="486"/>
      <c r="Q813" s="487"/>
      <c r="R813" s="486"/>
      <c r="S813" s="487"/>
      <c r="T813" s="486"/>
      <c r="U813" s="487"/>
      <c r="V813" s="486"/>
      <c r="W813" s="487"/>
      <c r="X813" s="486"/>
      <c r="Y813" s="487"/>
      <c r="Z813" s="486"/>
      <c r="AA813" s="487"/>
    </row>
    <row r="814" spans="2:27" x14ac:dyDescent="0.2">
      <c r="B814" s="406"/>
      <c r="C814" s="372"/>
      <c r="D814" s="372"/>
      <c r="E814" s="486"/>
      <c r="F814" s="487"/>
      <c r="G814" s="486"/>
      <c r="H814" s="487"/>
      <c r="I814" s="486"/>
      <c r="J814" s="487"/>
      <c r="K814" s="486"/>
      <c r="L814" s="487"/>
      <c r="M814" s="486"/>
      <c r="N814" s="487"/>
      <c r="O814" s="486"/>
      <c r="P814" s="487"/>
      <c r="Q814" s="486"/>
      <c r="R814" s="487"/>
      <c r="S814" s="486"/>
      <c r="T814" s="487"/>
      <c r="U814" s="486"/>
      <c r="V814" s="487"/>
      <c r="W814" s="486"/>
      <c r="X814" s="487"/>
      <c r="Y814" s="486"/>
      <c r="Z814" s="487"/>
      <c r="AA814" s="402"/>
    </row>
    <row r="815" spans="2:27" x14ac:dyDescent="0.2">
      <c r="B815" s="405"/>
      <c r="C815" s="372"/>
      <c r="D815" s="372"/>
      <c r="E815" s="402"/>
      <c r="F815" s="486"/>
      <c r="G815" s="487"/>
      <c r="H815" s="486"/>
      <c r="I815" s="487"/>
      <c r="J815" s="486"/>
      <c r="K815" s="487"/>
      <c r="L815" s="486"/>
      <c r="M815" s="487"/>
      <c r="N815" s="486"/>
      <c r="O815" s="487"/>
      <c r="P815" s="486"/>
      <c r="Q815" s="487"/>
      <c r="R815" s="486"/>
      <c r="S815" s="487"/>
      <c r="T815" s="486"/>
      <c r="U815" s="487"/>
      <c r="V815" s="486"/>
      <c r="W815" s="487"/>
      <c r="X815" s="486"/>
      <c r="Y815" s="487"/>
      <c r="Z815" s="486"/>
      <c r="AA815" s="487"/>
    </row>
    <row r="816" spans="2:27" x14ac:dyDescent="0.2">
      <c r="B816" s="406"/>
      <c r="C816" s="372"/>
      <c r="D816" s="372"/>
      <c r="E816" s="486"/>
      <c r="F816" s="487"/>
      <c r="G816" s="486"/>
      <c r="H816" s="487"/>
      <c r="I816" s="486"/>
      <c r="J816" s="487"/>
      <c r="K816" s="486"/>
      <c r="L816" s="487"/>
      <c r="M816" s="486"/>
      <c r="N816" s="487"/>
      <c r="O816" s="486"/>
      <c r="P816" s="487"/>
      <c r="Q816" s="486"/>
      <c r="R816" s="487"/>
      <c r="S816" s="486"/>
      <c r="T816" s="487"/>
      <c r="U816" s="486"/>
      <c r="V816" s="487"/>
      <c r="W816" s="486"/>
      <c r="X816" s="487"/>
      <c r="Y816" s="486"/>
      <c r="Z816" s="487"/>
      <c r="AA816" s="402"/>
    </row>
    <row r="817" spans="2:27" x14ac:dyDescent="0.2">
      <c r="B817" s="405"/>
      <c r="C817" s="372"/>
      <c r="D817" s="372"/>
      <c r="E817" s="402"/>
      <c r="F817" s="486"/>
      <c r="G817" s="487"/>
      <c r="H817" s="486"/>
      <c r="I817" s="487"/>
      <c r="J817" s="486"/>
      <c r="K817" s="487"/>
      <c r="L817" s="486"/>
      <c r="M817" s="487"/>
      <c r="N817" s="486"/>
      <c r="O817" s="487"/>
      <c r="P817" s="486"/>
      <c r="Q817" s="487"/>
      <c r="R817" s="486"/>
      <c r="S817" s="487"/>
      <c r="T817" s="486"/>
      <c r="U817" s="487"/>
      <c r="V817" s="486"/>
      <c r="W817" s="487"/>
      <c r="X817" s="486"/>
      <c r="Y817" s="487"/>
      <c r="Z817" s="486"/>
      <c r="AA817" s="487"/>
    </row>
    <row r="818" spans="2:27" x14ac:dyDescent="0.2">
      <c r="B818" s="406"/>
      <c r="C818" s="372"/>
      <c r="D818" s="372"/>
      <c r="E818" s="486"/>
      <c r="F818" s="487"/>
      <c r="G818" s="486"/>
      <c r="H818" s="487"/>
      <c r="I818" s="486"/>
      <c r="J818" s="487"/>
      <c r="K818" s="486"/>
      <c r="L818" s="487"/>
      <c r="M818" s="486"/>
      <c r="N818" s="487"/>
      <c r="O818" s="486"/>
      <c r="P818" s="487"/>
      <c r="Q818" s="486"/>
      <c r="R818" s="487"/>
      <c r="S818" s="486"/>
      <c r="T818" s="487"/>
      <c r="U818" s="486"/>
      <c r="V818" s="487"/>
      <c r="W818" s="486"/>
      <c r="X818" s="487"/>
      <c r="Y818" s="486"/>
      <c r="Z818" s="487"/>
      <c r="AA818" s="402"/>
    </row>
    <row r="819" spans="2:27" x14ac:dyDescent="0.2">
      <c r="B819" s="405"/>
      <c r="C819" s="372"/>
      <c r="D819" s="372"/>
      <c r="E819" s="402"/>
      <c r="F819" s="486"/>
      <c r="G819" s="487"/>
      <c r="H819" s="486"/>
      <c r="I819" s="487"/>
      <c r="J819" s="486"/>
      <c r="K819" s="487"/>
      <c r="L819" s="486"/>
      <c r="M819" s="487"/>
      <c r="N819" s="486"/>
      <c r="O819" s="487"/>
      <c r="P819" s="486"/>
      <c r="Q819" s="487"/>
      <c r="R819" s="486"/>
      <c r="S819" s="487"/>
      <c r="T819" s="486"/>
      <c r="U819" s="487"/>
      <c r="V819" s="486"/>
      <c r="W819" s="487"/>
      <c r="X819" s="486"/>
      <c r="Y819" s="487"/>
      <c r="Z819" s="486"/>
      <c r="AA819" s="487"/>
    </row>
    <row r="820" spans="2:27" x14ac:dyDescent="0.2">
      <c r="B820" s="406"/>
      <c r="C820" s="372"/>
      <c r="D820" s="372"/>
      <c r="E820" s="486"/>
      <c r="F820" s="487"/>
      <c r="G820" s="486"/>
      <c r="H820" s="487"/>
      <c r="I820" s="486"/>
      <c r="J820" s="487"/>
      <c r="K820" s="486"/>
      <c r="L820" s="487"/>
      <c r="M820" s="486"/>
      <c r="N820" s="487"/>
      <c r="O820" s="486"/>
      <c r="P820" s="487"/>
      <c r="Q820" s="486"/>
      <c r="R820" s="487"/>
      <c r="S820" s="486"/>
      <c r="T820" s="487"/>
      <c r="U820" s="486"/>
      <c r="V820" s="487"/>
      <c r="W820" s="486"/>
      <c r="X820" s="487"/>
      <c r="Y820" s="486"/>
      <c r="Z820" s="487"/>
      <c r="AA820" s="402"/>
    </row>
    <row r="821" spans="2:27" x14ac:dyDescent="0.2">
      <c r="B821" s="405"/>
      <c r="C821" s="372"/>
      <c r="D821" s="372"/>
      <c r="E821" s="402"/>
      <c r="F821" s="486"/>
      <c r="G821" s="487"/>
      <c r="H821" s="486"/>
      <c r="I821" s="487"/>
      <c r="J821" s="486"/>
      <c r="K821" s="487"/>
      <c r="L821" s="486"/>
      <c r="M821" s="487"/>
      <c r="N821" s="486"/>
      <c r="O821" s="487"/>
      <c r="P821" s="486"/>
      <c r="Q821" s="487"/>
      <c r="R821" s="486"/>
      <c r="S821" s="487"/>
      <c r="T821" s="486"/>
      <c r="U821" s="487"/>
      <c r="V821" s="486"/>
      <c r="W821" s="487"/>
      <c r="X821" s="486"/>
      <c r="Y821" s="487"/>
      <c r="Z821" s="486"/>
      <c r="AA821" s="487"/>
    </row>
    <row r="822" spans="2:27" x14ac:dyDescent="0.2">
      <c r="B822" s="406"/>
      <c r="C822" s="372"/>
      <c r="D822" s="372"/>
      <c r="E822" s="486"/>
      <c r="F822" s="487"/>
      <c r="G822" s="486"/>
      <c r="H822" s="487"/>
      <c r="I822" s="486"/>
      <c r="J822" s="487"/>
      <c r="K822" s="486"/>
      <c r="L822" s="487"/>
      <c r="M822" s="486"/>
      <c r="N822" s="487"/>
      <c r="O822" s="486"/>
      <c r="P822" s="487"/>
      <c r="Q822" s="486"/>
      <c r="R822" s="487"/>
      <c r="S822" s="486"/>
      <c r="T822" s="487"/>
      <c r="U822" s="486"/>
      <c r="V822" s="487"/>
      <c r="W822" s="486"/>
      <c r="X822" s="487"/>
      <c r="Y822" s="486"/>
      <c r="Z822" s="487"/>
      <c r="AA822" s="402"/>
    </row>
    <row r="823" spans="2:27" x14ac:dyDescent="0.2">
      <c r="B823" s="405"/>
      <c r="C823" s="372"/>
      <c r="D823" s="372"/>
      <c r="E823" s="402"/>
      <c r="F823" s="486"/>
      <c r="G823" s="487"/>
      <c r="H823" s="486"/>
      <c r="I823" s="487"/>
      <c r="J823" s="486"/>
      <c r="K823" s="487"/>
      <c r="L823" s="486"/>
      <c r="M823" s="487"/>
      <c r="N823" s="486"/>
      <c r="O823" s="487"/>
      <c r="P823" s="486"/>
      <c r="Q823" s="487"/>
      <c r="R823" s="486"/>
      <c r="S823" s="487"/>
      <c r="T823" s="486"/>
      <c r="U823" s="487"/>
      <c r="V823" s="486"/>
      <c r="W823" s="487"/>
      <c r="X823" s="486"/>
      <c r="Y823" s="487"/>
      <c r="Z823" s="486"/>
      <c r="AA823" s="487"/>
    </row>
    <row r="824" spans="2:27" x14ac:dyDescent="0.2">
      <c r="B824" s="406"/>
      <c r="C824" s="372"/>
      <c r="D824" s="372"/>
      <c r="E824" s="486"/>
      <c r="F824" s="487"/>
      <c r="G824" s="486"/>
      <c r="H824" s="487"/>
      <c r="I824" s="486"/>
      <c r="J824" s="487"/>
      <c r="K824" s="486"/>
      <c r="L824" s="487"/>
      <c r="M824" s="486"/>
      <c r="N824" s="487"/>
      <c r="O824" s="486"/>
      <c r="P824" s="487"/>
      <c r="Q824" s="486"/>
      <c r="R824" s="487"/>
      <c r="S824" s="486"/>
      <c r="T824" s="487"/>
      <c r="U824" s="486"/>
      <c r="V824" s="487"/>
      <c r="W824" s="486"/>
      <c r="X824" s="487"/>
      <c r="Y824" s="486"/>
      <c r="Z824" s="487"/>
      <c r="AA824" s="402"/>
    </row>
    <row r="825" spans="2:27" x14ac:dyDescent="0.2">
      <c r="B825" s="405"/>
      <c r="C825" s="372"/>
      <c r="D825" s="372"/>
      <c r="E825" s="402"/>
      <c r="F825" s="486"/>
      <c r="G825" s="487"/>
      <c r="H825" s="486"/>
      <c r="I825" s="487"/>
      <c r="J825" s="486"/>
      <c r="K825" s="487"/>
      <c r="L825" s="486"/>
      <c r="M825" s="487"/>
      <c r="N825" s="486"/>
      <c r="O825" s="487"/>
      <c r="P825" s="486"/>
      <c r="Q825" s="487"/>
      <c r="R825" s="486"/>
      <c r="S825" s="487"/>
      <c r="T825" s="486"/>
      <c r="U825" s="487"/>
      <c r="V825" s="486"/>
      <c r="W825" s="487"/>
      <c r="X825" s="486"/>
      <c r="Y825" s="487"/>
      <c r="Z825" s="486"/>
      <c r="AA825" s="487"/>
    </row>
    <row r="826" spans="2:27" x14ac:dyDescent="0.2">
      <c r="B826" s="406"/>
      <c r="C826" s="372"/>
      <c r="D826" s="372"/>
      <c r="E826" s="486"/>
      <c r="F826" s="487"/>
      <c r="G826" s="486"/>
      <c r="H826" s="487"/>
      <c r="I826" s="486"/>
      <c r="J826" s="487"/>
      <c r="K826" s="486"/>
      <c r="L826" s="487"/>
      <c r="M826" s="486"/>
      <c r="N826" s="487"/>
      <c r="O826" s="486"/>
      <c r="P826" s="487"/>
      <c r="Q826" s="486"/>
      <c r="R826" s="487"/>
      <c r="S826" s="486"/>
      <c r="T826" s="487"/>
      <c r="U826" s="486"/>
      <c r="V826" s="487"/>
      <c r="W826" s="486"/>
      <c r="X826" s="487"/>
      <c r="Y826" s="486"/>
      <c r="Z826" s="487"/>
      <c r="AA826" s="402"/>
    </row>
    <row r="827" spans="2:27" x14ac:dyDescent="0.2">
      <c r="B827" s="405"/>
      <c r="C827" s="372"/>
      <c r="D827" s="372"/>
      <c r="E827" s="402"/>
      <c r="F827" s="486"/>
      <c r="G827" s="487"/>
      <c r="H827" s="486"/>
      <c r="I827" s="487"/>
      <c r="J827" s="486"/>
      <c r="K827" s="487"/>
      <c r="L827" s="486"/>
      <c r="M827" s="487"/>
      <c r="N827" s="486"/>
      <c r="O827" s="487"/>
      <c r="P827" s="486"/>
      <c r="Q827" s="487"/>
      <c r="R827" s="486"/>
      <c r="S827" s="487"/>
      <c r="T827" s="486"/>
      <c r="U827" s="487"/>
      <c r="V827" s="486"/>
      <c r="W827" s="487"/>
      <c r="X827" s="486"/>
      <c r="Y827" s="487"/>
      <c r="Z827" s="486"/>
      <c r="AA827" s="487"/>
    </row>
    <row r="828" spans="2:27" x14ac:dyDescent="0.2">
      <c r="B828" s="406"/>
      <c r="C828" s="372"/>
      <c r="D828" s="372"/>
      <c r="E828" s="486"/>
      <c r="F828" s="487"/>
      <c r="G828" s="486"/>
      <c r="H828" s="487"/>
      <c r="I828" s="486"/>
      <c r="J828" s="487"/>
      <c r="K828" s="486"/>
      <c r="L828" s="487"/>
      <c r="M828" s="486"/>
      <c r="N828" s="487"/>
      <c r="O828" s="486"/>
      <c r="P828" s="487"/>
      <c r="Q828" s="486"/>
      <c r="R828" s="487"/>
      <c r="S828" s="486"/>
      <c r="T828" s="487"/>
      <c r="U828" s="486"/>
      <c r="V828" s="487"/>
      <c r="W828" s="486"/>
      <c r="X828" s="487"/>
      <c r="Y828" s="486"/>
      <c r="Z828" s="487"/>
      <c r="AA828" s="402"/>
    </row>
    <row r="829" spans="2:27" x14ac:dyDescent="0.2">
      <c r="B829" s="405"/>
      <c r="C829" s="372"/>
      <c r="D829" s="372"/>
      <c r="E829" s="402"/>
      <c r="F829" s="486"/>
      <c r="G829" s="487"/>
      <c r="H829" s="486"/>
      <c r="I829" s="487"/>
      <c r="J829" s="486"/>
      <c r="K829" s="487"/>
      <c r="L829" s="486"/>
      <c r="M829" s="487"/>
      <c r="N829" s="486"/>
      <c r="O829" s="487"/>
      <c r="P829" s="486"/>
      <c r="Q829" s="487"/>
      <c r="R829" s="486"/>
      <c r="S829" s="487"/>
      <c r="T829" s="486"/>
      <c r="U829" s="487"/>
      <c r="V829" s="486"/>
      <c r="W829" s="487"/>
      <c r="X829" s="486"/>
      <c r="Y829" s="487"/>
      <c r="Z829" s="486"/>
      <c r="AA829" s="487"/>
    </row>
    <row r="830" spans="2:27" x14ac:dyDescent="0.2">
      <c r="B830" s="406"/>
      <c r="C830" s="372"/>
      <c r="D830" s="372"/>
      <c r="E830" s="486"/>
      <c r="F830" s="487"/>
      <c r="G830" s="486"/>
      <c r="H830" s="487"/>
      <c r="I830" s="486"/>
      <c r="J830" s="487"/>
      <c r="K830" s="486"/>
      <c r="L830" s="487"/>
      <c r="M830" s="486"/>
      <c r="N830" s="487"/>
      <c r="O830" s="486"/>
      <c r="P830" s="487"/>
      <c r="Q830" s="486"/>
      <c r="R830" s="487"/>
      <c r="S830" s="486"/>
      <c r="T830" s="487"/>
      <c r="U830" s="486"/>
      <c r="V830" s="487"/>
      <c r="W830" s="486"/>
      <c r="X830" s="487"/>
      <c r="Y830" s="486"/>
      <c r="Z830" s="487"/>
      <c r="AA830" s="402"/>
    </row>
    <row r="831" spans="2:27" x14ac:dyDescent="0.2">
      <c r="B831" s="405"/>
      <c r="C831" s="372"/>
      <c r="D831" s="372"/>
      <c r="E831" s="402"/>
      <c r="F831" s="486"/>
      <c r="G831" s="487"/>
      <c r="H831" s="486"/>
      <c r="I831" s="487"/>
      <c r="J831" s="486"/>
      <c r="K831" s="487"/>
      <c r="L831" s="486"/>
      <c r="M831" s="487"/>
      <c r="N831" s="486"/>
      <c r="O831" s="487"/>
      <c r="P831" s="486"/>
      <c r="Q831" s="487"/>
      <c r="R831" s="486"/>
      <c r="S831" s="487"/>
      <c r="T831" s="486"/>
      <c r="U831" s="487"/>
      <c r="V831" s="486"/>
      <c r="W831" s="487"/>
      <c r="X831" s="486"/>
      <c r="Y831" s="487"/>
      <c r="Z831" s="486"/>
      <c r="AA831" s="487"/>
    </row>
    <row r="832" spans="2:27" x14ac:dyDescent="0.2">
      <c r="B832" s="406"/>
      <c r="C832" s="372"/>
      <c r="D832" s="372"/>
      <c r="E832" s="486"/>
      <c r="F832" s="487"/>
      <c r="G832" s="486"/>
      <c r="H832" s="487"/>
      <c r="I832" s="486"/>
      <c r="J832" s="487"/>
      <c r="K832" s="486"/>
      <c r="L832" s="487"/>
      <c r="M832" s="486"/>
      <c r="N832" s="487"/>
      <c r="O832" s="486"/>
      <c r="P832" s="487"/>
      <c r="Q832" s="486"/>
      <c r="R832" s="487"/>
      <c r="S832" s="486"/>
      <c r="T832" s="487"/>
      <c r="U832" s="486"/>
      <c r="V832" s="487"/>
      <c r="W832" s="486"/>
      <c r="X832" s="487"/>
      <c r="Y832" s="486"/>
      <c r="Z832" s="487"/>
      <c r="AA832" s="402"/>
    </row>
    <row r="833" spans="2:27" x14ac:dyDescent="0.2">
      <c r="B833" s="405"/>
      <c r="C833" s="372"/>
      <c r="D833" s="372"/>
      <c r="E833" s="402"/>
      <c r="F833" s="486"/>
      <c r="G833" s="487"/>
      <c r="H833" s="486"/>
      <c r="I833" s="487"/>
      <c r="J833" s="486"/>
      <c r="K833" s="487"/>
      <c r="L833" s="486"/>
      <c r="M833" s="487"/>
      <c r="N833" s="486"/>
      <c r="O833" s="487"/>
      <c r="P833" s="486"/>
      <c r="Q833" s="487"/>
      <c r="R833" s="486"/>
      <c r="S833" s="487"/>
      <c r="T833" s="486"/>
      <c r="U833" s="487"/>
      <c r="V833" s="486"/>
      <c r="W833" s="487"/>
      <c r="X833" s="486"/>
      <c r="Y833" s="487"/>
      <c r="Z833" s="486"/>
      <c r="AA833" s="487"/>
    </row>
    <row r="834" spans="2:27" x14ac:dyDescent="0.2">
      <c r="B834" s="406"/>
      <c r="C834" s="372"/>
      <c r="D834" s="372"/>
      <c r="E834" s="486"/>
      <c r="F834" s="487"/>
      <c r="G834" s="486"/>
      <c r="H834" s="487"/>
      <c r="I834" s="486"/>
      <c r="J834" s="487"/>
      <c r="K834" s="486"/>
      <c r="L834" s="487"/>
      <c r="M834" s="486"/>
      <c r="N834" s="487"/>
      <c r="O834" s="486"/>
      <c r="P834" s="487"/>
      <c r="Q834" s="486"/>
      <c r="R834" s="487"/>
      <c r="S834" s="486"/>
      <c r="T834" s="487"/>
      <c r="U834" s="486"/>
      <c r="V834" s="487"/>
      <c r="W834" s="486"/>
      <c r="X834" s="487"/>
      <c r="Y834" s="486"/>
      <c r="Z834" s="487"/>
      <c r="AA834" s="402"/>
    </row>
    <row r="835" spans="2:27" x14ac:dyDescent="0.2">
      <c r="B835" s="405"/>
      <c r="C835" s="372"/>
      <c r="D835" s="372"/>
      <c r="E835" s="402"/>
      <c r="F835" s="486"/>
      <c r="G835" s="487"/>
      <c r="H835" s="486"/>
      <c r="I835" s="487"/>
      <c r="J835" s="486"/>
      <c r="K835" s="487"/>
      <c r="L835" s="486"/>
      <c r="M835" s="487"/>
      <c r="N835" s="486"/>
      <c r="O835" s="487"/>
      <c r="P835" s="486"/>
      <c r="Q835" s="487"/>
      <c r="R835" s="486"/>
      <c r="S835" s="487"/>
      <c r="T835" s="486"/>
      <c r="U835" s="487"/>
      <c r="V835" s="486"/>
      <c r="W835" s="487"/>
      <c r="X835" s="486"/>
      <c r="Y835" s="487"/>
      <c r="Z835" s="486"/>
      <c r="AA835" s="487"/>
    </row>
    <row r="836" spans="2:27" x14ac:dyDescent="0.2">
      <c r="B836" s="406"/>
      <c r="C836" s="372"/>
      <c r="D836" s="372"/>
      <c r="E836" s="486"/>
      <c r="F836" s="487"/>
      <c r="G836" s="486"/>
      <c r="H836" s="487"/>
      <c r="I836" s="486"/>
      <c r="J836" s="487"/>
      <c r="K836" s="486"/>
      <c r="L836" s="487"/>
      <c r="M836" s="486"/>
      <c r="N836" s="487"/>
      <c r="O836" s="486"/>
      <c r="P836" s="487"/>
      <c r="Q836" s="486"/>
      <c r="R836" s="487"/>
      <c r="S836" s="486"/>
      <c r="T836" s="487"/>
      <c r="U836" s="486"/>
      <c r="V836" s="487"/>
      <c r="W836" s="486"/>
      <c r="X836" s="487"/>
      <c r="Y836" s="486"/>
      <c r="Z836" s="487"/>
      <c r="AA836" s="402"/>
    </row>
    <row r="837" spans="2:27" x14ac:dyDescent="0.2">
      <c r="B837" s="405"/>
      <c r="C837" s="372"/>
      <c r="D837" s="372"/>
      <c r="E837" s="402"/>
      <c r="F837" s="486"/>
      <c r="G837" s="487"/>
      <c r="H837" s="486"/>
      <c r="I837" s="487"/>
      <c r="J837" s="486"/>
      <c r="K837" s="487"/>
      <c r="L837" s="486"/>
      <c r="M837" s="487"/>
      <c r="N837" s="486"/>
      <c r="O837" s="487"/>
      <c r="P837" s="486"/>
      <c r="Q837" s="487"/>
      <c r="R837" s="486"/>
      <c r="S837" s="487"/>
      <c r="T837" s="486"/>
      <c r="U837" s="487"/>
      <c r="V837" s="486"/>
      <c r="W837" s="487"/>
      <c r="X837" s="486"/>
      <c r="Y837" s="487"/>
      <c r="Z837" s="486"/>
      <c r="AA837" s="487"/>
    </row>
    <row r="838" spans="2:27" x14ac:dyDescent="0.2">
      <c r="B838" s="406"/>
      <c r="C838" s="372"/>
      <c r="D838" s="372"/>
      <c r="E838" s="486"/>
      <c r="F838" s="487"/>
      <c r="G838" s="486"/>
      <c r="H838" s="487"/>
      <c r="I838" s="486"/>
      <c r="J838" s="487"/>
      <c r="K838" s="486"/>
      <c r="L838" s="487"/>
      <c r="M838" s="486"/>
      <c r="N838" s="487"/>
      <c r="O838" s="486"/>
      <c r="P838" s="487"/>
      <c r="Q838" s="486"/>
      <c r="R838" s="487"/>
      <c r="S838" s="486"/>
      <c r="T838" s="487"/>
      <c r="U838" s="486"/>
      <c r="V838" s="487"/>
      <c r="W838" s="486"/>
      <c r="X838" s="487"/>
      <c r="Y838" s="486"/>
      <c r="Z838" s="487"/>
      <c r="AA838" s="402"/>
    </row>
    <row r="839" spans="2:27" x14ac:dyDescent="0.2">
      <c r="B839" s="405"/>
      <c r="C839" s="372"/>
      <c r="D839" s="372"/>
      <c r="E839" s="402"/>
      <c r="F839" s="486"/>
      <c r="G839" s="487"/>
      <c r="H839" s="486"/>
      <c r="I839" s="487"/>
      <c r="J839" s="486"/>
      <c r="K839" s="487"/>
      <c r="L839" s="486"/>
      <c r="M839" s="487"/>
      <c r="N839" s="486"/>
      <c r="O839" s="487"/>
      <c r="P839" s="486"/>
      <c r="Q839" s="487"/>
      <c r="R839" s="486"/>
      <c r="S839" s="487"/>
      <c r="T839" s="486"/>
      <c r="U839" s="487"/>
      <c r="V839" s="486"/>
      <c r="W839" s="487"/>
      <c r="X839" s="486"/>
      <c r="Y839" s="487"/>
      <c r="Z839" s="486"/>
      <c r="AA839" s="487"/>
    </row>
    <row r="840" spans="2:27" x14ac:dyDescent="0.2">
      <c r="B840" s="406"/>
      <c r="C840" s="372"/>
      <c r="D840" s="372"/>
      <c r="E840" s="486"/>
      <c r="F840" s="487"/>
      <c r="G840" s="486"/>
      <c r="H840" s="487"/>
      <c r="I840" s="486"/>
      <c r="J840" s="487"/>
      <c r="K840" s="486"/>
      <c r="L840" s="487"/>
      <c r="M840" s="486"/>
      <c r="N840" s="487"/>
      <c r="O840" s="486"/>
      <c r="P840" s="487"/>
      <c r="Q840" s="486"/>
      <c r="R840" s="487"/>
      <c r="S840" s="486"/>
      <c r="T840" s="487"/>
      <c r="U840" s="486"/>
      <c r="V840" s="487"/>
      <c r="W840" s="486"/>
      <c r="X840" s="487"/>
      <c r="Y840" s="486"/>
      <c r="Z840" s="487"/>
      <c r="AA840" s="402"/>
    </row>
    <row r="841" spans="2:27" x14ac:dyDescent="0.2">
      <c r="B841" s="405"/>
      <c r="C841" s="372"/>
      <c r="D841" s="372"/>
      <c r="E841" s="402"/>
      <c r="F841" s="486"/>
      <c r="G841" s="487"/>
      <c r="H841" s="486"/>
      <c r="I841" s="487"/>
      <c r="J841" s="486"/>
      <c r="K841" s="487"/>
      <c r="L841" s="486"/>
      <c r="M841" s="487"/>
      <c r="N841" s="486"/>
      <c r="O841" s="487"/>
      <c r="P841" s="486"/>
      <c r="Q841" s="487"/>
      <c r="R841" s="486"/>
      <c r="S841" s="487"/>
      <c r="T841" s="486"/>
      <c r="U841" s="487"/>
      <c r="V841" s="486"/>
      <c r="W841" s="487"/>
      <c r="X841" s="486"/>
      <c r="Y841" s="487"/>
      <c r="Z841" s="486"/>
      <c r="AA841" s="487"/>
    </row>
    <row r="842" spans="2:27" x14ac:dyDescent="0.2">
      <c r="B842" s="406"/>
      <c r="C842" s="372"/>
      <c r="D842" s="372"/>
      <c r="E842" s="486"/>
      <c r="F842" s="487"/>
      <c r="G842" s="486"/>
      <c r="H842" s="487"/>
      <c r="I842" s="486"/>
      <c r="J842" s="487"/>
      <c r="K842" s="486"/>
      <c r="L842" s="487"/>
      <c r="M842" s="486"/>
      <c r="N842" s="487"/>
      <c r="O842" s="486"/>
      <c r="P842" s="487"/>
      <c r="Q842" s="486"/>
      <c r="R842" s="487"/>
      <c r="S842" s="486"/>
      <c r="T842" s="487"/>
      <c r="U842" s="486"/>
      <c r="V842" s="487"/>
      <c r="W842" s="486"/>
      <c r="X842" s="487"/>
      <c r="Y842" s="486"/>
      <c r="Z842" s="487"/>
      <c r="AA842" s="402"/>
    </row>
    <row r="843" spans="2:27" x14ac:dyDescent="0.2">
      <c r="B843" s="405"/>
      <c r="C843" s="372"/>
      <c r="D843" s="372"/>
      <c r="E843" s="402"/>
      <c r="F843" s="486"/>
      <c r="G843" s="487"/>
      <c r="H843" s="486"/>
      <c r="I843" s="487"/>
      <c r="J843" s="486"/>
      <c r="K843" s="487"/>
      <c r="L843" s="486"/>
      <c r="M843" s="487"/>
      <c r="N843" s="486"/>
      <c r="O843" s="487"/>
      <c r="P843" s="486"/>
      <c r="Q843" s="487"/>
      <c r="R843" s="486"/>
      <c r="S843" s="487"/>
      <c r="T843" s="486"/>
      <c r="U843" s="487"/>
      <c r="V843" s="486"/>
      <c r="W843" s="487"/>
      <c r="X843" s="486"/>
      <c r="Y843" s="487"/>
      <c r="Z843" s="486"/>
      <c r="AA843" s="487"/>
    </row>
    <row r="844" spans="2:27" x14ac:dyDescent="0.2">
      <c r="B844" s="406"/>
      <c r="C844" s="372"/>
      <c r="D844" s="372"/>
      <c r="E844" s="486"/>
      <c r="F844" s="487"/>
      <c r="G844" s="486"/>
      <c r="H844" s="487"/>
      <c r="I844" s="486"/>
      <c r="J844" s="487"/>
      <c r="K844" s="486"/>
      <c r="L844" s="487"/>
      <c r="M844" s="486"/>
      <c r="N844" s="487"/>
      <c r="O844" s="486"/>
      <c r="P844" s="487"/>
      <c r="Q844" s="486"/>
      <c r="R844" s="487"/>
      <c r="S844" s="486"/>
      <c r="T844" s="487"/>
      <c r="U844" s="486"/>
      <c r="V844" s="487"/>
      <c r="W844" s="486"/>
      <c r="X844" s="487"/>
      <c r="Y844" s="486"/>
      <c r="Z844" s="487"/>
      <c r="AA844" s="402"/>
    </row>
    <row r="845" spans="2:27" x14ac:dyDescent="0.2">
      <c r="B845" s="405"/>
      <c r="C845" s="372"/>
      <c r="D845" s="372"/>
      <c r="E845" s="402"/>
      <c r="F845" s="486"/>
      <c r="G845" s="487"/>
      <c r="H845" s="486"/>
      <c r="I845" s="487"/>
      <c r="J845" s="486"/>
      <c r="K845" s="487"/>
      <c r="L845" s="486"/>
      <c r="M845" s="487"/>
      <c r="N845" s="486"/>
      <c r="O845" s="487"/>
      <c r="P845" s="486"/>
      <c r="Q845" s="487"/>
      <c r="R845" s="486"/>
      <c r="S845" s="487"/>
      <c r="T845" s="486"/>
      <c r="U845" s="487"/>
      <c r="V845" s="486"/>
      <c r="W845" s="487"/>
      <c r="X845" s="486"/>
      <c r="Y845" s="487"/>
      <c r="Z845" s="486"/>
      <c r="AA845" s="487"/>
    </row>
    <row r="846" spans="2:27" x14ac:dyDescent="0.2">
      <c r="B846" s="406"/>
      <c r="C846" s="372"/>
      <c r="D846" s="372"/>
      <c r="E846" s="486"/>
      <c r="F846" s="487"/>
      <c r="G846" s="486"/>
      <c r="H846" s="487"/>
      <c r="I846" s="486"/>
      <c r="J846" s="487"/>
      <c r="K846" s="486"/>
      <c r="L846" s="487"/>
      <c r="M846" s="486"/>
      <c r="N846" s="487"/>
      <c r="O846" s="486"/>
      <c r="P846" s="487"/>
      <c r="Q846" s="486"/>
      <c r="R846" s="487"/>
      <c r="S846" s="486"/>
      <c r="T846" s="487"/>
      <c r="U846" s="486"/>
      <c r="V846" s="487"/>
      <c r="W846" s="486"/>
      <c r="X846" s="487"/>
      <c r="Y846" s="486"/>
      <c r="Z846" s="487"/>
      <c r="AA846" s="402"/>
    </row>
    <row r="847" spans="2:27" x14ac:dyDescent="0.2">
      <c r="B847" s="405"/>
      <c r="C847" s="372"/>
      <c r="D847" s="372"/>
      <c r="E847" s="402"/>
      <c r="F847" s="486"/>
      <c r="G847" s="487"/>
      <c r="H847" s="486"/>
      <c r="I847" s="487"/>
      <c r="J847" s="486"/>
      <c r="K847" s="487"/>
      <c r="L847" s="486"/>
      <c r="M847" s="487"/>
      <c r="N847" s="486"/>
      <c r="O847" s="487"/>
      <c r="P847" s="486"/>
      <c r="Q847" s="487"/>
      <c r="R847" s="486"/>
      <c r="S847" s="487"/>
      <c r="T847" s="486"/>
      <c r="U847" s="487"/>
      <c r="V847" s="486"/>
      <c r="W847" s="487"/>
      <c r="X847" s="486"/>
      <c r="Y847" s="487"/>
      <c r="Z847" s="486"/>
      <c r="AA847" s="487"/>
    </row>
    <row r="848" spans="2:27" x14ac:dyDescent="0.2">
      <c r="B848" s="406"/>
      <c r="C848" s="372"/>
      <c r="D848" s="372"/>
      <c r="E848" s="486"/>
      <c r="F848" s="487"/>
      <c r="G848" s="486"/>
      <c r="H848" s="487"/>
      <c r="I848" s="486"/>
      <c r="J848" s="487"/>
      <c r="K848" s="486"/>
      <c r="L848" s="487"/>
      <c r="M848" s="486"/>
      <c r="N848" s="487"/>
      <c r="O848" s="486"/>
      <c r="P848" s="487"/>
      <c r="Q848" s="486"/>
      <c r="R848" s="487"/>
      <c r="S848" s="486"/>
      <c r="T848" s="487"/>
      <c r="U848" s="486"/>
      <c r="V848" s="487"/>
      <c r="W848" s="486"/>
      <c r="X848" s="487"/>
      <c r="Y848" s="486"/>
      <c r="Z848" s="487"/>
      <c r="AA848" s="402"/>
    </row>
    <row r="849" spans="2:27" x14ac:dyDescent="0.2">
      <c r="B849" s="405"/>
      <c r="C849" s="372"/>
      <c r="D849" s="372"/>
      <c r="E849" s="402"/>
      <c r="F849" s="486"/>
      <c r="G849" s="487"/>
      <c r="H849" s="486"/>
      <c r="I849" s="487"/>
      <c r="J849" s="486"/>
      <c r="K849" s="487"/>
      <c r="L849" s="486"/>
      <c r="M849" s="487"/>
      <c r="N849" s="486"/>
      <c r="O849" s="487"/>
      <c r="P849" s="486"/>
      <c r="Q849" s="487"/>
      <c r="R849" s="486"/>
      <c r="S849" s="487"/>
      <c r="T849" s="486"/>
      <c r="U849" s="487"/>
      <c r="V849" s="486"/>
      <c r="W849" s="487"/>
      <c r="X849" s="486"/>
      <c r="Y849" s="487"/>
      <c r="Z849" s="486"/>
      <c r="AA849" s="487"/>
    </row>
    <row r="850" spans="2:27" x14ac:dyDescent="0.2">
      <c r="B850" s="406"/>
      <c r="C850" s="372"/>
      <c r="D850" s="372"/>
      <c r="E850" s="486"/>
      <c r="F850" s="487"/>
      <c r="G850" s="486"/>
      <c r="H850" s="487"/>
      <c r="I850" s="486"/>
      <c r="J850" s="487"/>
      <c r="K850" s="486"/>
      <c r="L850" s="487"/>
      <c r="M850" s="486"/>
      <c r="N850" s="487"/>
      <c r="O850" s="486"/>
      <c r="P850" s="487"/>
      <c r="Q850" s="486"/>
      <c r="R850" s="487"/>
      <c r="S850" s="486"/>
      <c r="T850" s="487"/>
      <c r="U850" s="486"/>
      <c r="V850" s="487"/>
      <c r="W850" s="486"/>
      <c r="X850" s="487"/>
      <c r="Y850" s="486"/>
      <c r="Z850" s="487"/>
      <c r="AA850" s="402"/>
    </row>
    <row r="851" spans="2:27" x14ac:dyDescent="0.2">
      <c r="B851" s="405"/>
      <c r="C851" s="372"/>
      <c r="D851" s="372"/>
      <c r="E851" s="402"/>
      <c r="F851" s="486"/>
      <c r="G851" s="487"/>
      <c r="H851" s="486"/>
      <c r="I851" s="487"/>
      <c r="J851" s="486"/>
      <c r="K851" s="487"/>
      <c r="L851" s="486"/>
      <c r="M851" s="487"/>
      <c r="N851" s="486"/>
      <c r="O851" s="487"/>
      <c r="P851" s="486"/>
      <c r="Q851" s="487"/>
      <c r="R851" s="486"/>
      <c r="S851" s="487"/>
      <c r="T851" s="486"/>
      <c r="U851" s="487"/>
      <c r="V851" s="486"/>
      <c r="W851" s="487"/>
      <c r="X851" s="486"/>
      <c r="Y851" s="487"/>
      <c r="Z851" s="486"/>
      <c r="AA851" s="487"/>
    </row>
    <row r="852" spans="2:27" x14ac:dyDescent="0.2">
      <c r="B852" s="406"/>
      <c r="C852" s="372"/>
      <c r="D852" s="372"/>
      <c r="E852" s="486"/>
      <c r="F852" s="487"/>
      <c r="G852" s="486"/>
      <c r="H852" s="487"/>
      <c r="I852" s="486"/>
      <c r="J852" s="487"/>
      <c r="K852" s="486"/>
      <c r="L852" s="487"/>
      <c r="M852" s="486"/>
      <c r="N852" s="487"/>
      <c r="O852" s="486"/>
      <c r="P852" s="487"/>
      <c r="Q852" s="486"/>
      <c r="R852" s="487"/>
      <c r="S852" s="486"/>
      <c r="T852" s="487"/>
      <c r="U852" s="486"/>
      <c r="V852" s="487"/>
      <c r="W852" s="486"/>
      <c r="X852" s="487"/>
      <c r="Y852" s="486"/>
      <c r="Z852" s="487"/>
      <c r="AA852" s="402"/>
    </row>
    <row r="853" spans="2:27" x14ac:dyDescent="0.2">
      <c r="B853" s="405"/>
      <c r="C853" s="372"/>
      <c r="D853" s="372"/>
      <c r="E853" s="402"/>
      <c r="F853" s="486"/>
      <c r="G853" s="487"/>
      <c r="H853" s="486"/>
      <c r="I853" s="487"/>
      <c r="J853" s="486"/>
      <c r="K853" s="487"/>
      <c r="L853" s="486"/>
      <c r="M853" s="487"/>
      <c r="N853" s="486"/>
      <c r="O853" s="487"/>
      <c r="P853" s="486"/>
      <c r="Q853" s="487"/>
      <c r="R853" s="486"/>
      <c r="S853" s="487"/>
      <c r="T853" s="486"/>
      <c r="U853" s="487"/>
      <c r="V853" s="486"/>
      <c r="W853" s="487"/>
      <c r="X853" s="486"/>
      <c r="Y853" s="487"/>
      <c r="Z853" s="486"/>
      <c r="AA853" s="487"/>
    </row>
    <row r="854" spans="2:27" x14ac:dyDescent="0.2">
      <c r="B854" s="406"/>
      <c r="C854" s="372"/>
      <c r="D854" s="372"/>
      <c r="E854" s="486"/>
      <c r="F854" s="487"/>
      <c r="G854" s="486"/>
      <c r="H854" s="487"/>
      <c r="I854" s="486"/>
      <c r="J854" s="487"/>
      <c r="K854" s="486"/>
      <c r="L854" s="487"/>
      <c r="M854" s="486"/>
      <c r="N854" s="487"/>
      <c r="O854" s="486"/>
      <c r="P854" s="487"/>
      <c r="Q854" s="486"/>
      <c r="R854" s="487"/>
      <c r="S854" s="486"/>
      <c r="T854" s="487"/>
      <c r="U854" s="486"/>
      <c r="V854" s="487"/>
      <c r="W854" s="486"/>
      <c r="X854" s="487"/>
      <c r="Y854" s="486"/>
      <c r="Z854" s="487"/>
      <c r="AA854" s="402"/>
    </row>
    <row r="855" spans="2:27" x14ac:dyDescent="0.2">
      <c r="B855" s="405"/>
      <c r="C855" s="372"/>
      <c r="D855" s="372"/>
      <c r="E855" s="402"/>
      <c r="F855" s="486"/>
      <c r="G855" s="487"/>
      <c r="H855" s="486"/>
      <c r="I855" s="487"/>
      <c r="J855" s="486"/>
      <c r="K855" s="487"/>
      <c r="L855" s="486"/>
      <c r="M855" s="487"/>
      <c r="N855" s="486"/>
      <c r="O855" s="487"/>
      <c r="P855" s="486"/>
      <c r="Q855" s="487"/>
      <c r="R855" s="486"/>
      <c r="S855" s="487"/>
      <c r="T855" s="486"/>
      <c r="U855" s="487"/>
      <c r="V855" s="486"/>
      <c r="W855" s="487"/>
      <c r="X855" s="486"/>
      <c r="Y855" s="487"/>
      <c r="Z855" s="486"/>
      <c r="AA855" s="487"/>
    </row>
    <row r="856" spans="2:27" x14ac:dyDescent="0.2">
      <c r="B856" s="406"/>
      <c r="C856" s="372"/>
      <c r="D856" s="372"/>
      <c r="E856" s="486"/>
      <c r="F856" s="487"/>
      <c r="G856" s="486"/>
      <c r="H856" s="487"/>
      <c r="I856" s="486"/>
      <c r="J856" s="487"/>
      <c r="K856" s="486"/>
      <c r="L856" s="487"/>
      <c r="M856" s="486"/>
      <c r="N856" s="487"/>
      <c r="O856" s="486"/>
      <c r="P856" s="487"/>
      <c r="Q856" s="486"/>
      <c r="R856" s="487"/>
      <c r="S856" s="486"/>
      <c r="T856" s="487"/>
      <c r="U856" s="486"/>
      <c r="V856" s="487"/>
      <c r="W856" s="486"/>
      <c r="X856" s="487"/>
      <c r="Y856" s="486"/>
      <c r="Z856" s="487"/>
      <c r="AA856" s="402"/>
    </row>
    <row r="857" spans="2:27" x14ac:dyDescent="0.2">
      <c r="B857" s="405"/>
      <c r="C857" s="372"/>
      <c r="D857" s="372"/>
      <c r="E857" s="402"/>
      <c r="F857" s="486"/>
      <c r="G857" s="487"/>
      <c r="H857" s="486"/>
      <c r="I857" s="487"/>
      <c r="J857" s="486"/>
      <c r="K857" s="487"/>
      <c r="L857" s="486"/>
      <c r="M857" s="487"/>
      <c r="N857" s="486"/>
      <c r="O857" s="487"/>
      <c r="P857" s="486"/>
      <c r="Q857" s="487"/>
      <c r="R857" s="486"/>
      <c r="S857" s="487"/>
      <c r="T857" s="486"/>
      <c r="U857" s="487"/>
      <c r="V857" s="486"/>
      <c r="W857" s="487"/>
      <c r="X857" s="486"/>
      <c r="Y857" s="487"/>
      <c r="Z857" s="486"/>
      <c r="AA857" s="487"/>
    </row>
    <row r="858" spans="2:27" x14ac:dyDescent="0.2">
      <c r="B858" s="406"/>
      <c r="C858" s="372"/>
      <c r="D858" s="372"/>
      <c r="E858" s="486"/>
      <c r="F858" s="487"/>
      <c r="G858" s="486"/>
      <c r="H858" s="487"/>
      <c r="I858" s="486"/>
      <c r="J858" s="487"/>
      <c r="K858" s="486"/>
      <c r="L858" s="487"/>
      <c r="M858" s="486"/>
      <c r="N858" s="487"/>
      <c r="O858" s="486"/>
      <c r="P858" s="487"/>
      <c r="Q858" s="486"/>
      <c r="R858" s="487"/>
      <c r="S858" s="486"/>
      <c r="T858" s="487"/>
      <c r="U858" s="486"/>
      <c r="V858" s="487"/>
      <c r="W858" s="486"/>
      <c r="X858" s="487"/>
      <c r="Y858" s="486"/>
      <c r="Z858" s="487"/>
      <c r="AA858" s="402"/>
    </row>
    <row r="859" spans="2:27" x14ac:dyDescent="0.2">
      <c r="B859" s="405"/>
      <c r="C859" s="372"/>
      <c r="D859" s="372"/>
      <c r="E859" s="402"/>
      <c r="F859" s="486"/>
      <c r="G859" s="487"/>
      <c r="H859" s="486"/>
      <c r="I859" s="487"/>
      <c r="J859" s="486"/>
      <c r="K859" s="487"/>
      <c r="L859" s="486"/>
      <c r="M859" s="487"/>
      <c r="N859" s="486"/>
      <c r="O859" s="487"/>
      <c r="P859" s="486"/>
      <c r="Q859" s="487"/>
      <c r="R859" s="486"/>
      <c r="S859" s="487"/>
      <c r="T859" s="486"/>
      <c r="U859" s="487"/>
      <c r="V859" s="486"/>
      <c r="W859" s="487"/>
      <c r="X859" s="486"/>
      <c r="Y859" s="487"/>
      <c r="Z859" s="486"/>
      <c r="AA859" s="487"/>
    </row>
    <row r="860" spans="2:27" x14ac:dyDescent="0.2">
      <c r="B860" s="406"/>
      <c r="C860" s="372"/>
      <c r="D860" s="372"/>
      <c r="E860" s="486"/>
      <c r="F860" s="487"/>
      <c r="G860" s="486"/>
      <c r="H860" s="487"/>
      <c r="I860" s="486"/>
      <c r="J860" s="487"/>
      <c r="K860" s="486"/>
      <c r="L860" s="487"/>
      <c r="M860" s="486"/>
      <c r="N860" s="487"/>
      <c r="O860" s="486"/>
      <c r="P860" s="487"/>
      <c r="Q860" s="486"/>
      <c r="R860" s="487"/>
      <c r="S860" s="486"/>
      <c r="T860" s="487"/>
      <c r="U860" s="486"/>
      <c r="V860" s="487"/>
      <c r="W860" s="486"/>
      <c r="X860" s="487"/>
      <c r="Y860" s="486"/>
      <c r="Z860" s="487"/>
      <c r="AA860" s="402"/>
    </row>
    <row r="861" spans="2:27" x14ac:dyDescent="0.2">
      <c r="B861" s="405"/>
      <c r="C861" s="372"/>
      <c r="D861" s="372"/>
      <c r="E861" s="402"/>
      <c r="F861" s="486"/>
      <c r="G861" s="487"/>
      <c r="H861" s="486"/>
      <c r="I861" s="487"/>
      <c r="J861" s="486"/>
      <c r="K861" s="487"/>
      <c r="L861" s="486"/>
      <c r="M861" s="487"/>
      <c r="N861" s="486"/>
      <c r="O861" s="487"/>
      <c r="P861" s="486"/>
      <c r="Q861" s="487"/>
      <c r="R861" s="486"/>
      <c r="S861" s="487"/>
      <c r="T861" s="486"/>
      <c r="U861" s="487"/>
      <c r="V861" s="486"/>
      <c r="W861" s="487"/>
      <c r="X861" s="486"/>
      <c r="Y861" s="487"/>
      <c r="Z861" s="486"/>
      <c r="AA861" s="487"/>
    </row>
    <row r="862" spans="2:27" x14ac:dyDescent="0.2">
      <c r="B862" s="406"/>
      <c r="C862" s="372"/>
      <c r="D862" s="372"/>
      <c r="E862" s="486"/>
      <c r="F862" s="487"/>
      <c r="G862" s="486"/>
      <c r="H862" s="487"/>
      <c r="I862" s="486"/>
      <c r="J862" s="487"/>
      <c r="K862" s="486"/>
      <c r="L862" s="487"/>
      <c r="M862" s="486"/>
      <c r="N862" s="487"/>
      <c r="O862" s="486"/>
      <c r="P862" s="487"/>
      <c r="Q862" s="486"/>
      <c r="R862" s="487"/>
      <c r="S862" s="486"/>
      <c r="T862" s="487"/>
      <c r="U862" s="486"/>
      <c r="V862" s="487"/>
      <c r="W862" s="486"/>
      <c r="X862" s="487"/>
      <c r="Y862" s="486"/>
      <c r="Z862" s="487"/>
      <c r="AA862" s="402"/>
    </row>
    <row r="863" spans="2:27" x14ac:dyDescent="0.2">
      <c r="B863" s="405"/>
      <c r="C863" s="372"/>
      <c r="D863" s="372"/>
      <c r="E863" s="402"/>
      <c r="F863" s="486"/>
      <c r="G863" s="487"/>
      <c r="H863" s="486"/>
      <c r="I863" s="487"/>
      <c r="J863" s="486"/>
      <c r="K863" s="487"/>
      <c r="L863" s="486"/>
      <c r="M863" s="487"/>
      <c r="N863" s="486"/>
      <c r="O863" s="487"/>
      <c r="P863" s="486"/>
      <c r="Q863" s="487"/>
      <c r="R863" s="486"/>
      <c r="S863" s="487"/>
      <c r="T863" s="486"/>
      <c r="U863" s="487"/>
      <c r="V863" s="486"/>
      <c r="W863" s="487"/>
      <c r="X863" s="486"/>
      <c r="Y863" s="487"/>
      <c r="Z863" s="486"/>
      <c r="AA863" s="487"/>
    </row>
    <row r="864" spans="2:27" x14ac:dyDescent="0.2">
      <c r="B864" s="406"/>
      <c r="C864" s="372"/>
      <c r="D864" s="372"/>
      <c r="E864" s="486"/>
      <c r="F864" s="487"/>
      <c r="G864" s="486"/>
      <c r="H864" s="487"/>
      <c r="I864" s="486"/>
      <c r="J864" s="487"/>
      <c r="K864" s="486"/>
      <c r="L864" s="487"/>
      <c r="M864" s="486"/>
      <c r="N864" s="487"/>
      <c r="O864" s="486"/>
      <c r="P864" s="487"/>
      <c r="Q864" s="486"/>
      <c r="R864" s="487"/>
      <c r="S864" s="486"/>
      <c r="T864" s="487"/>
      <c r="U864" s="486"/>
      <c r="V864" s="487"/>
      <c r="W864" s="486"/>
      <c r="X864" s="487"/>
      <c r="Y864" s="486"/>
      <c r="Z864" s="487"/>
      <c r="AA864" s="402"/>
    </row>
    <row r="865" spans="2:27" x14ac:dyDescent="0.2">
      <c r="B865" s="405"/>
      <c r="C865" s="372"/>
      <c r="D865" s="372"/>
      <c r="E865" s="402"/>
      <c r="F865" s="486"/>
      <c r="G865" s="487"/>
      <c r="H865" s="486"/>
      <c r="I865" s="487"/>
      <c r="J865" s="486"/>
      <c r="K865" s="487"/>
      <c r="L865" s="486"/>
      <c r="M865" s="487"/>
      <c r="N865" s="486"/>
      <c r="O865" s="487"/>
      <c r="P865" s="486"/>
      <c r="Q865" s="487"/>
      <c r="R865" s="486"/>
      <c r="S865" s="487"/>
      <c r="T865" s="486"/>
      <c r="U865" s="487"/>
      <c r="V865" s="486"/>
      <c r="W865" s="487"/>
      <c r="X865" s="486"/>
      <c r="Y865" s="487"/>
      <c r="Z865" s="486"/>
      <c r="AA865" s="487"/>
    </row>
    <row r="866" spans="2:27" x14ac:dyDescent="0.2">
      <c r="B866" s="406"/>
      <c r="C866" s="372"/>
      <c r="D866" s="372"/>
      <c r="E866" s="486"/>
      <c r="F866" s="487"/>
      <c r="G866" s="486"/>
      <c r="H866" s="487"/>
      <c r="I866" s="486"/>
      <c r="J866" s="487"/>
      <c r="K866" s="486"/>
      <c r="L866" s="487"/>
      <c r="M866" s="486"/>
      <c r="N866" s="487"/>
      <c r="O866" s="486"/>
      <c r="P866" s="487"/>
      <c r="Q866" s="486"/>
      <c r="R866" s="487"/>
      <c r="S866" s="486"/>
      <c r="T866" s="487"/>
      <c r="U866" s="486"/>
      <c r="V866" s="487"/>
      <c r="W866" s="486"/>
      <c r="X866" s="487"/>
      <c r="Y866" s="486"/>
      <c r="Z866" s="487"/>
      <c r="AA866" s="402"/>
    </row>
    <row r="867" spans="2:27" x14ac:dyDescent="0.2">
      <c r="B867" s="405"/>
      <c r="C867" s="372"/>
      <c r="D867" s="372"/>
      <c r="E867" s="402"/>
      <c r="F867" s="486"/>
      <c r="G867" s="487"/>
      <c r="H867" s="486"/>
      <c r="I867" s="487"/>
      <c r="J867" s="486"/>
      <c r="K867" s="487"/>
      <c r="L867" s="486"/>
      <c r="M867" s="487"/>
      <c r="N867" s="486"/>
      <c r="O867" s="487"/>
      <c r="P867" s="486"/>
      <c r="Q867" s="487"/>
      <c r="R867" s="486"/>
      <c r="S867" s="487"/>
      <c r="T867" s="486"/>
      <c r="U867" s="487"/>
      <c r="V867" s="486"/>
      <c r="W867" s="487"/>
      <c r="X867" s="486"/>
      <c r="Y867" s="487"/>
      <c r="Z867" s="486"/>
      <c r="AA867" s="487"/>
    </row>
    <row r="868" spans="2:27" x14ac:dyDescent="0.2">
      <c r="B868" s="406"/>
      <c r="C868" s="372"/>
      <c r="D868" s="372"/>
      <c r="E868" s="486"/>
      <c r="F868" s="487"/>
      <c r="G868" s="486"/>
      <c r="H868" s="487"/>
      <c r="I868" s="486"/>
      <c r="J868" s="487"/>
      <c r="K868" s="486"/>
      <c r="L868" s="487"/>
      <c r="M868" s="486"/>
      <c r="N868" s="487"/>
      <c r="O868" s="486"/>
      <c r="P868" s="487"/>
      <c r="Q868" s="486"/>
      <c r="R868" s="487"/>
      <c r="S868" s="486"/>
      <c r="T868" s="487"/>
      <c r="U868" s="486"/>
      <c r="V868" s="487"/>
      <c r="W868" s="486"/>
      <c r="X868" s="487"/>
      <c r="Y868" s="486"/>
      <c r="Z868" s="487"/>
      <c r="AA868" s="402"/>
    </row>
    <row r="869" spans="2:27" x14ac:dyDescent="0.2">
      <c r="B869" s="405"/>
      <c r="C869" s="372"/>
      <c r="D869" s="372"/>
      <c r="E869" s="402"/>
      <c r="F869" s="486"/>
      <c r="G869" s="487"/>
      <c r="H869" s="486"/>
      <c r="I869" s="487"/>
      <c r="J869" s="486"/>
      <c r="K869" s="487"/>
      <c r="L869" s="486"/>
      <c r="M869" s="487"/>
      <c r="N869" s="486"/>
      <c r="O869" s="487"/>
      <c r="P869" s="486"/>
      <c r="Q869" s="487"/>
      <c r="R869" s="486"/>
      <c r="S869" s="487"/>
      <c r="T869" s="486"/>
      <c r="U869" s="487"/>
      <c r="V869" s="486"/>
      <c r="W869" s="487"/>
      <c r="X869" s="486"/>
      <c r="Y869" s="487"/>
      <c r="Z869" s="486"/>
      <c r="AA869" s="487"/>
    </row>
    <row r="870" spans="2:27" x14ac:dyDescent="0.2">
      <c r="B870" s="406"/>
      <c r="C870" s="372"/>
      <c r="D870" s="372"/>
      <c r="E870" s="486"/>
      <c r="F870" s="487"/>
      <c r="G870" s="486"/>
      <c r="H870" s="487"/>
      <c r="I870" s="486"/>
      <c r="J870" s="487"/>
      <c r="K870" s="486"/>
      <c r="L870" s="487"/>
      <c r="M870" s="486"/>
      <c r="N870" s="487"/>
      <c r="O870" s="486"/>
      <c r="P870" s="487"/>
      <c r="Q870" s="486"/>
      <c r="R870" s="487"/>
      <c r="S870" s="486"/>
      <c r="T870" s="487"/>
      <c r="U870" s="486"/>
      <c r="V870" s="487"/>
      <c r="W870" s="486"/>
      <c r="X870" s="487"/>
      <c r="Y870" s="486"/>
      <c r="Z870" s="487"/>
      <c r="AA870" s="402"/>
    </row>
    <row r="871" spans="2:27" x14ac:dyDescent="0.2">
      <c r="B871" s="405"/>
      <c r="C871" s="372"/>
      <c r="D871" s="372"/>
      <c r="E871" s="402"/>
      <c r="F871" s="486"/>
      <c r="G871" s="487"/>
      <c r="H871" s="486"/>
      <c r="I871" s="487"/>
      <c r="J871" s="486"/>
      <c r="K871" s="487"/>
      <c r="L871" s="486"/>
      <c r="M871" s="487"/>
      <c r="N871" s="486"/>
      <c r="O871" s="487"/>
      <c r="P871" s="486"/>
      <c r="Q871" s="487"/>
      <c r="R871" s="486"/>
      <c r="S871" s="487"/>
      <c r="T871" s="486"/>
      <c r="U871" s="487"/>
      <c r="V871" s="486"/>
      <c r="W871" s="487"/>
      <c r="X871" s="486"/>
      <c r="Y871" s="487"/>
      <c r="Z871" s="486"/>
      <c r="AA871" s="487"/>
    </row>
    <row r="872" spans="2:27" x14ac:dyDescent="0.2">
      <c r="B872" s="406"/>
      <c r="C872" s="372"/>
      <c r="D872" s="372"/>
      <c r="E872" s="486"/>
      <c r="F872" s="487"/>
      <c r="G872" s="486"/>
      <c r="H872" s="487"/>
      <c r="I872" s="486"/>
      <c r="J872" s="487"/>
      <c r="K872" s="486"/>
      <c r="L872" s="487"/>
      <c r="M872" s="486"/>
      <c r="N872" s="487"/>
      <c r="O872" s="486"/>
      <c r="P872" s="487"/>
      <c r="Q872" s="486"/>
      <c r="R872" s="487"/>
      <c r="S872" s="486"/>
      <c r="T872" s="487"/>
      <c r="U872" s="486"/>
      <c r="V872" s="487"/>
      <c r="W872" s="486"/>
      <c r="X872" s="487"/>
      <c r="Y872" s="486"/>
      <c r="Z872" s="487"/>
      <c r="AA872" s="402"/>
    </row>
    <row r="873" spans="2:27" x14ac:dyDescent="0.2">
      <c r="B873" s="405"/>
      <c r="C873" s="372"/>
      <c r="D873" s="372"/>
      <c r="E873" s="402"/>
      <c r="F873" s="486"/>
      <c r="G873" s="487"/>
      <c r="H873" s="486"/>
      <c r="I873" s="487"/>
      <c r="J873" s="486"/>
      <c r="K873" s="487"/>
      <c r="L873" s="486"/>
      <c r="M873" s="487"/>
      <c r="N873" s="486"/>
      <c r="O873" s="487"/>
      <c r="P873" s="486"/>
      <c r="Q873" s="487"/>
      <c r="R873" s="486"/>
      <c r="S873" s="487"/>
      <c r="T873" s="486"/>
      <c r="U873" s="487"/>
      <c r="V873" s="486"/>
      <c r="W873" s="487"/>
      <c r="X873" s="486"/>
      <c r="Y873" s="487"/>
      <c r="Z873" s="486"/>
      <c r="AA873" s="487"/>
    </row>
    <row r="874" spans="2:27" x14ac:dyDescent="0.2">
      <c r="B874" s="406"/>
      <c r="C874" s="372"/>
      <c r="D874" s="372"/>
      <c r="E874" s="486"/>
      <c r="F874" s="487"/>
      <c r="G874" s="486"/>
      <c r="H874" s="487"/>
      <c r="I874" s="486"/>
      <c r="J874" s="487"/>
      <c r="K874" s="486"/>
      <c r="L874" s="487"/>
      <c r="M874" s="486"/>
      <c r="N874" s="487"/>
      <c r="O874" s="486"/>
      <c r="P874" s="487"/>
      <c r="Q874" s="486"/>
      <c r="R874" s="487"/>
      <c r="S874" s="486"/>
      <c r="T874" s="487"/>
      <c r="U874" s="486"/>
      <c r="V874" s="487"/>
      <c r="W874" s="486"/>
      <c r="X874" s="487"/>
      <c r="Y874" s="486"/>
      <c r="Z874" s="487"/>
      <c r="AA874" s="402"/>
    </row>
    <row r="875" spans="2:27" x14ac:dyDescent="0.2">
      <c r="B875" s="405"/>
      <c r="C875" s="372"/>
      <c r="D875" s="372"/>
      <c r="E875" s="402"/>
      <c r="F875" s="486"/>
      <c r="G875" s="487"/>
      <c r="H875" s="486"/>
      <c r="I875" s="487"/>
      <c r="J875" s="486"/>
      <c r="K875" s="487"/>
      <c r="L875" s="486"/>
      <c r="M875" s="487"/>
      <c r="N875" s="486"/>
      <c r="O875" s="487"/>
      <c r="P875" s="486"/>
      <c r="Q875" s="487"/>
      <c r="R875" s="486"/>
      <c r="S875" s="487"/>
      <c r="T875" s="486"/>
      <c r="U875" s="487"/>
      <c r="V875" s="486"/>
      <c r="W875" s="487"/>
      <c r="X875" s="486"/>
      <c r="Y875" s="487"/>
      <c r="Z875" s="486"/>
      <c r="AA875" s="487"/>
    </row>
    <row r="876" spans="2:27" x14ac:dyDescent="0.2">
      <c r="B876" s="406"/>
      <c r="C876" s="372"/>
      <c r="D876" s="372"/>
      <c r="E876" s="486"/>
      <c r="F876" s="487"/>
      <c r="G876" s="486"/>
      <c r="H876" s="487"/>
      <c r="I876" s="486"/>
      <c r="J876" s="487"/>
      <c r="K876" s="486"/>
      <c r="L876" s="487"/>
      <c r="M876" s="486"/>
      <c r="N876" s="487"/>
      <c r="O876" s="486"/>
      <c r="P876" s="487"/>
      <c r="Q876" s="486"/>
      <c r="R876" s="487"/>
      <c r="S876" s="486"/>
      <c r="T876" s="487"/>
      <c r="U876" s="486"/>
      <c r="V876" s="487"/>
      <c r="W876" s="486"/>
      <c r="X876" s="487"/>
      <c r="Y876" s="486"/>
      <c r="Z876" s="487"/>
      <c r="AA876" s="402"/>
    </row>
    <row r="877" spans="2:27" x14ac:dyDescent="0.2">
      <c r="B877" s="405"/>
      <c r="C877" s="372"/>
      <c r="D877" s="372"/>
      <c r="E877" s="402"/>
      <c r="F877" s="486"/>
      <c r="G877" s="487"/>
      <c r="H877" s="486"/>
      <c r="I877" s="487"/>
      <c r="J877" s="486"/>
      <c r="K877" s="487"/>
      <c r="L877" s="486"/>
      <c r="M877" s="487"/>
      <c r="N877" s="486"/>
      <c r="O877" s="487"/>
      <c r="P877" s="486"/>
      <c r="Q877" s="487"/>
      <c r="R877" s="486"/>
      <c r="S877" s="487"/>
      <c r="T877" s="486"/>
      <c r="U877" s="487"/>
      <c r="V877" s="486"/>
      <c r="W877" s="487"/>
      <c r="X877" s="486"/>
      <c r="Y877" s="487"/>
      <c r="Z877" s="486"/>
      <c r="AA877" s="487"/>
    </row>
    <row r="878" spans="2:27" x14ac:dyDescent="0.2">
      <c r="B878" s="406"/>
      <c r="C878" s="372"/>
      <c r="D878" s="372"/>
      <c r="E878" s="486"/>
      <c r="F878" s="487"/>
      <c r="G878" s="486"/>
      <c r="H878" s="487"/>
      <c r="I878" s="486"/>
      <c r="J878" s="487"/>
      <c r="K878" s="486"/>
      <c r="L878" s="487"/>
      <c r="M878" s="486"/>
      <c r="N878" s="487"/>
      <c r="O878" s="486"/>
      <c r="P878" s="487"/>
      <c r="Q878" s="486"/>
      <c r="R878" s="487"/>
      <c r="S878" s="486"/>
      <c r="T878" s="487"/>
      <c r="U878" s="486"/>
      <c r="V878" s="487"/>
      <c r="W878" s="486"/>
      <c r="X878" s="487"/>
      <c r="Y878" s="486"/>
      <c r="Z878" s="487"/>
      <c r="AA878" s="402"/>
    </row>
    <row r="879" spans="2:27" x14ac:dyDescent="0.2">
      <c r="B879" s="405"/>
      <c r="C879" s="372"/>
      <c r="D879" s="372"/>
      <c r="E879" s="402"/>
      <c r="F879" s="486"/>
      <c r="G879" s="487"/>
      <c r="H879" s="486"/>
      <c r="I879" s="487"/>
      <c r="J879" s="486"/>
      <c r="K879" s="487"/>
      <c r="L879" s="486"/>
      <c r="M879" s="487"/>
      <c r="N879" s="486"/>
      <c r="O879" s="487"/>
      <c r="P879" s="486"/>
      <c r="Q879" s="487"/>
      <c r="R879" s="486"/>
      <c r="S879" s="487"/>
      <c r="T879" s="486"/>
      <c r="U879" s="487"/>
      <c r="V879" s="486"/>
      <c r="W879" s="487"/>
      <c r="X879" s="486"/>
      <c r="Y879" s="487"/>
      <c r="Z879" s="486"/>
      <c r="AA879" s="487"/>
    </row>
    <row r="880" spans="2:27" x14ac:dyDescent="0.2">
      <c r="B880" s="406"/>
      <c r="C880" s="372"/>
      <c r="D880" s="372"/>
      <c r="E880" s="486"/>
      <c r="F880" s="487"/>
      <c r="G880" s="486"/>
      <c r="H880" s="487"/>
      <c r="I880" s="486"/>
      <c r="J880" s="487"/>
      <c r="K880" s="486"/>
      <c r="L880" s="487"/>
      <c r="M880" s="486"/>
      <c r="N880" s="487"/>
      <c r="O880" s="486"/>
      <c r="P880" s="487"/>
      <c r="Q880" s="486"/>
      <c r="R880" s="487"/>
      <c r="S880" s="486"/>
      <c r="T880" s="487"/>
      <c r="U880" s="486"/>
      <c r="V880" s="487"/>
      <c r="W880" s="486"/>
      <c r="X880" s="487"/>
      <c r="Y880" s="486"/>
      <c r="Z880" s="487"/>
      <c r="AA880" s="402"/>
    </row>
    <row r="881" spans="2:27" x14ac:dyDescent="0.2">
      <c r="B881" s="405"/>
      <c r="C881" s="372"/>
      <c r="D881" s="372"/>
      <c r="E881" s="402"/>
      <c r="F881" s="486"/>
      <c r="G881" s="487"/>
      <c r="H881" s="486"/>
      <c r="I881" s="487"/>
      <c r="J881" s="486"/>
      <c r="K881" s="487"/>
      <c r="L881" s="486"/>
      <c r="M881" s="487"/>
      <c r="N881" s="486"/>
      <c r="O881" s="487"/>
      <c r="P881" s="486"/>
      <c r="Q881" s="487"/>
      <c r="R881" s="486"/>
      <c r="S881" s="487"/>
      <c r="T881" s="486"/>
      <c r="U881" s="487"/>
      <c r="V881" s="486"/>
      <c r="W881" s="487"/>
      <c r="X881" s="486"/>
      <c r="Y881" s="487"/>
      <c r="Z881" s="486"/>
      <c r="AA881" s="487"/>
    </row>
    <row r="882" spans="2:27" x14ac:dyDescent="0.2">
      <c r="B882" s="406"/>
      <c r="C882" s="372"/>
      <c r="D882" s="372"/>
      <c r="E882" s="486"/>
      <c r="F882" s="487"/>
      <c r="G882" s="486"/>
      <c r="H882" s="487"/>
      <c r="I882" s="486"/>
      <c r="J882" s="487"/>
      <c r="K882" s="486"/>
      <c r="L882" s="487"/>
      <c r="M882" s="486"/>
      <c r="N882" s="487"/>
      <c r="O882" s="486"/>
      <c r="P882" s="487"/>
      <c r="Q882" s="486"/>
      <c r="R882" s="487"/>
      <c r="S882" s="486"/>
      <c r="T882" s="487"/>
      <c r="U882" s="486"/>
      <c r="V882" s="487"/>
      <c r="W882" s="486"/>
      <c r="X882" s="487"/>
      <c r="Y882" s="486"/>
      <c r="Z882" s="487"/>
      <c r="AA882" s="402"/>
    </row>
    <row r="883" spans="2:27" x14ac:dyDescent="0.2">
      <c r="B883" s="405"/>
      <c r="C883" s="372"/>
      <c r="D883" s="372"/>
      <c r="E883" s="402"/>
      <c r="F883" s="486"/>
      <c r="G883" s="487"/>
      <c r="H883" s="486"/>
      <c r="I883" s="487"/>
      <c r="J883" s="486"/>
      <c r="K883" s="487"/>
      <c r="L883" s="486"/>
      <c r="M883" s="487"/>
      <c r="N883" s="486"/>
      <c r="O883" s="487"/>
      <c r="P883" s="486"/>
      <c r="Q883" s="487"/>
      <c r="R883" s="486"/>
      <c r="S883" s="487"/>
      <c r="T883" s="486"/>
      <c r="U883" s="487"/>
      <c r="V883" s="486"/>
      <c r="W883" s="487"/>
      <c r="X883" s="486"/>
      <c r="Y883" s="487"/>
      <c r="Z883" s="486"/>
      <c r="AA883" s="487"/>
    </row>
    <row r="884" spans="2:27" x14ac:dyDescent="0.2">
      <c r="B884" s="406"/>
      <c r="C884" s="372"/>
      <c r="D884" s="372"/>
      <c r="E884" s="486"/>
      <c r="F884" s="487"/>
      <c r="G884" s="486"/>
      <c r="H884" s="487"/>
      <c r="I884" s="486"/>
      <c r="J884" s="487"/>
      <c r="K884" s="486"/>
      <c r="L884" s="487"/>
      <c r="M884" s="486"/>
      <c r="N884" s="487"/>
      <c r="O884" s="486"/>
      <c r="P884" s="487"/>
      <c r="Q884" s="486"/>
      <c r="R884" s="487"/>
      <c r="S884" s="486"/>
      <c r="T884" s="487"/>
      <c r="U884" s="486"/>
      <c r="V884" s="487"/>
      <c r="W884" s="486"/>
      <c r="X884" s="487"/>
      <c r="Y884" s="486"/>
      <c r="Z884" s="487"/>
      <c r="AA884" s="402"/>
    </row>
    <row r="885" spans="2:27" x14ac:dyDescent="0.2">
      <c r="B885" s="405"/>
      <c r="C885" s="372"/>
      <c r="D885" s="372"/>
      <c r="E885" s="402"/>
      <c r="F885" s="486"/>
      <c r="G885" s="487"/>
      <c r="H885" s="486"/>
      <c r="I885" s="487"/>
      <c r="J885" s="486"/>
      <c r="K885" s="487"/>
      <c r="L885" s="486"/>
      <c r="M885" s="487"/>
      <c r="N885" s="486"/>
      <c r="O885" s="487"/>
      <c r="P885" s="486"/>
      <c r="Q885" s="487"/>
      <c r="R885" s="486"/>
      <c r="S885" s="487"/>
      <c r="T885" s="486"/>
      <c r="U885" s="487"/>
      <c r="V885" s="486"/>
      <c r="W885" s="487"/>
      <c r="X885" s="486"/>
      <c r="Y885" s="487"/>
      <c r="Z885" s="486"/>
      <c r="AA885" s="487"/>
    </row>
    <row r="886" spans="2:27" x14ac:dyDescent="0.2">
      <c r="B886" s="406"/>
      <c r="C886" s="372"/>
      <c r="D886" s="372"/>
      <c r="E886" s="486"/>
      <c r="F886" s="487"/>
      <c r="G886" s="486"/>
      <c r="H886" s="487"/>
      <c r="I886" s="486"/>
      <c r="J886" s="487"/>
      <c r="K886" s="486"/>
      <c r="L886" s="487"/>
      <c r="M886" s="486"/>
      <c r="N886" s="487"/>
      <c r="O886" s="486"/>
      <c r="P886" s="487"/>
      <c r="Q886" s="486"/>
      <c r="R886" s="487"/>
      <c r="S886" s="486"/>
      <c r="T886" s="487"/>
      <c r="U886" s="486"/>
      <c r="V886" s="487"/>
      <c r="W886" s="486"/>
      <c r="X886" s="487"/>
      <c r="Y886" s="486"/>
      <c r="Z886" s="487"/>
      <c r="AA886" s="402"/>
    </row>
    <row r="887" spans="2:27" x14ac:dyDescent="0.2">
      <c r="B887" s="405"/>
      <c r="C887" s="372"/>
      <c r="D887" s="372"/>
      <c r="E887" s="402"/>
      <c r="F887" s="486"/>
      <c r="G887" s="487"/>
      <c r="H887" s="486"/>
      <c r="I887" s="487"/>
      <c r="J887" s="486"/>
      <c r="K887" s="487"/>
      <c r="L887" s="486"/>
      <c r="M887" s="487"/>
      <c r="N887" s="486"/>
      <c r="O887" s="487"/>
      <c r="P887" s="486"/>
      <c r="Q887" s="487"/>
      <c r="R887" s="486"/>
      <c r="S887" s="487"/>
      <c r="T887" s="486"/>
      <c r="U887" s="487"/>
      <c r="V887" s="486"/>
      <c r="W887" s="487"/>
      <c r="X887" s="486"/>
      <c r="Y887" s="487"/>
      <c r="Z887" s="486"/>
      <c r="AA887" s="487"/>
    </row>
    <row r="888" spans="2:27" x14ac:dyDescent="0.2">
      <c r="B888" s="406"/>
      <c r="C888" s="372"/>
      <c r="D888" s="372"/>
      <c r="E888" s="486"/>
      <c r="F888" s="487"/>
      <c r="G888" s="486"/>
      <c r="H888" s="487"/>
      <c r="I888" s="486"/>
      <c r="J888" s="487"/>
      <c r="K888" s="486"/>
      <c r="L888" s="487"/>
      <c r="M888" s="486"/>
      <c r="N888" s="487"/>
      <c r="O888" s="486"/>
      <c r="P888" s="487"/>
      <c r="Q888" s="486"/>
      <c r="R888" s="487"/>
      <c r="S888" s="486"/>
      <c r="T888" s="487"/>
      <c r="U888" s="486"/>
      <c r="V888" s="487"/>
      <c r="W888" s="486"/>
      <c r="X888" s="487"/>
      <c r="Y888" s="486"/>
      <c r="Z888" s="487"/>
      <c r="AA888" s="402"/>
    </row>
    <row r="889" spans="2:27" x14ac:dyDescent="0.2">
      <c r="B889" s="405"/>
      <c r="C889" s="372"/>
      <c r="D889" s="372"/>
      <c r="E889" s="402"/>
      <c r="F889" s="486"/>
      <c r="G889" s="487"/>
      <c r="H889" s="486"/>
      <c r="I889" s="487"/>
      <c r="J889" s="486"/>
      <c r="K889" s="487"/>
      <c r="L889" s="486"/>
      <c r="M889" s="487"/>
      <c r="N889" s="486"/>
      <c r="O889" s="487"/>
      <c r="P889" s="486"/>
      <c r="Q889" s="487"/>
      <c r="R889" s="486"/>
      <c r="S889" s="487"/>
      <c r="T889" s="486"/>
      <c r="U889" s="487"/>
      <c r="V889" s="486"/>
      <c r="W889" s="487"/>
      <c r="X889" s="486"/>
      <c r="Y889" s="487"/>
      <c r="Z889" s="486"/>
      <c r="AA889" s="487"/>
    </row>
    <row r="890" spans="2:27" x14ac:dyDescent="0.2">
      <c r="B890" s="406"/>
      <c r="C890" s="372"/>
      <c r="D890" s="372"/>
      <c r="E890" s="486"/>
      <c r="F890" s="487"/>
      <c r="G890" s="486"/>
      <c r="H890" s="487"/>
      <c r="I890" s="486"/>
      <c r="J890" s="487"/>
      <c r="K890" s="486"/>
      <c r="L890" s="487"/>
      <c r="M890" s="486"/>
      <c r="N890" s="487"/>
      <c r="O890" s="486"/>
      <c r="P890" s="487"/>
      <c r="Q890" s="486"/>
      <c r="R890" s="487"/>
      <c r="S890" s="486"/>
      <c r="T890" s="487"/>
      <c r="U890" s="486"/>
      <c r="V890" s="487"/>
      <c r="W890" s="486"/>
      <c r="X890" s="487"/>
      <c r="Y890" s="486"/>
      <c r="Z890" s="487"/>
      <c r="AA890" s="402"/>
    </row>
    <row r="891" spans="2:27" x14ac:dyDescent="0.2">
      <c r="B891" s="405"/>
      <c r="C891" s="372"/>
      <c r="D891" s="372"/>
      <c r="E891" s="402"/>
      <c r="F891" s="486"/>
      <c r="G891" s="487"/>
      <c r="H891" s="486"/>
      <c r="I891" s="487"/>
      <c r="J891" s="486"/>
      <c r="K891" s="487"/>
      <c r="L891" s="486"/>
      <c r="M891" s="487"/>
      <c r="N891" s="486"/>
      <c r="O891" s="487"/>
      <c r="P891" s="486"/>
      <c r="Q891" s="487"/>
      <c r="R891" s="486"/>
      <c r="S891" s="487"/>
      <c r="T891" s="486"/>
      <c r="U891" s="487"/>
      <c r="V891" s="486"/>
      <c r="W891" s="487"/>
      <c r="X891" s="486"/>
      <c r="Y891" s="487"/>
      <c r="Z891" s="486"/>
      <c r="AA891" s="487"/>
    </row>
    <row r="892" spans="2:27" x14ac:dyDescent="0.2">
      <c r="B892" s="406"/>
      <c r="C892" s="372"/>
      <c r="D892" s="372"/>
      <c r="E892" s="486"/>
      <c r="F892" s="487"/>
      <c r="G892" s="486"/>
      <c r="H892" s="487"/>
      <c r="I892" s="486"/>
      <c r="J892" s="487"/>
      <c r="K892" s="486"/>
      <c r="L892" s="487"/>
      <c r="M892" s="486"/>
      <c r="N892" s="487"/>
      <c r="O892" s="486"/>
      <c r="P892" s="487"/>
      <c r="Q892" s="486"/>
      <c r="R892" s="487"/>
      <c r="S892" s="486"/>
      <c r="T892" s="487"/>
      <c r="U892" s="486"/>
      <c r="V892" s="487"/>
      <c r="W892" s="486"/>
      <c r="X892" s="487"/>
      <c r="Y892" s="486"/>
      <c r="Z892" s="487"/>
      <c r="AA892" s="402"/>
    </row>
    <row r="893" spans="2:27" x14ac:dyDescent="0.2">
      <c r="B893" s="405"/>
      <c r="C893" s="372"/>
      <c r="D893" s="372"/>
      <c r="E893" s="402"/>
      <c r="F893" s="486"/>
      <c r="G893" s="487"/>
      <c r="H893" s="486"/>
      <c r="I893" s="487"/>
      <c r="J893" s="486"/>
      <c r="K893" s="487"/>
      <c r="L893" s="486"/>
      <c r="M893" s="487"/>
      <c r="N893" s="486"/>
      <c r="O893" s="487"/>
      <c r="P893" s="486"/>
      <c r="Q893" s="487"/>
      <c r="R893" s="486"/>
      <c r="S893" s="487"/>
      <c r="T893" s="486"/>
      <c r="U893" s="487"/>
      <c r="V893" s="486"/>
      <c r="W893" s="487"/>
      <c r="X893" s="486"/>
      <c r="Y893" s="487"/>
      <c r="Z893" s="486"/>
      <c r="AA893" s="487"/>
    </row>
    <row r="894" spans="2:27" x14ac:dyDescent="0.2">
      <c r="B894" s="406"/>
      <c r="C894" s="372"/>
      <c r="D894" s="372"/>
      <c r="E894" s="486"/>
      <c r="F894" s="487"/>
      <c r="G894" s="486"/>
      <c r="H894" s="487"/>
      <c r="I894" s="486"/>
      <c r="J894" s="487"/>
      <c r="K894" s="486"/>
      <c r="L894" s="487"/>
      <c r="M894" s="486"/>
      <c r="N894" s="487"/>
      <c r="O894" s="486"/>
      <c r="P894" s="487"/>
      <c r="Q894" s="486"/>
      <c r="R894" s="487"/>
      <c r="S894" s="486"/>
      <c r="T894" s="487"/>
      <c r="U894" s="486"/>
      <c r="V894" s="487"/>
      <c r="W894" s="486"/>
      <c r="X894" s="487"/>
      <c r="Y894" s="486"/>
      <c r="Z894" s="487"/>
      <c r="AA894" s="402"/>
    </row>
    <row r="895" spans="2:27" x14ac:dyDescent="0.2">
      <c r="B895" s="405"/>
      <c r="C895" s="372"/>
      <c r="D895" s="372"/>
      <c r="E895" s="402"/>
      <c r="F895" s="486"/>
      <c r="G895" s="487"/>
      <c r="H895" s="486"/>
      <c r="I895" s="487"/>
      <c r="J895" s="486"/>
      <c r="K895" s="487"/>
      <c r="L895" s="486"/>
      <c r="M895" s="487"/>
      <c r="N895" s="486"/>
      <c r="O895" s="487"/>
      <c r="P895" s="486"/>
      <c r="Q895" s="487"/>
      <c r="R895" s="486"/>
      <c r="S895" s="487"/>
      <c r="T895" s="486"/>
      <c r="U895" s="487"/>
      <c r="V895" s="486"/>
      <c r="W895" s="487"/>
      <c r="X895" s="486"/>
      <c r="Y895" s="487"/>
      <c r="Z895" s="486"/>
      <c r="AA895" s="487"/>
    </row>
    <row r="896" spans="2:27" x14ac:dyDescent="0.2">
      <c r="B896" s="406"/>
      <c r="C896" s="372"/>
      <c r="D896" s="372"/>
      <c r="E896" s="486"/>
      <c r="F896" s="487"/>
      <c r="G896" s="486"/>
      <c r="H896" s="487"/>
      <c r="I896" s="486"/>
      <c r="J896" s="487"/>
      <c r="K896" s="486"/>
      <c r="L896" s="487"/>
      <c r="M896" s="486"/>
      <c r="N896" s="487"/>
      <c r="O896" s="486"/>
      <c r="P896" s="487"/>
      <c r="Q896" s="486"/>
      <c r="R896" s="487"/>
      <c r="S896" s="486"/>
      <c r="T896" s="487"/>
      <c r="U896" s="486"/>
      <c r="V896" s="487"/>
      <c r="W896" s="486"/>
      <c r="X896" s="487"/>
      <c r="Y896" s="486"/>
      <c r="Z896" s="487"/>
      <c r="AA896" s="402"/>
    </row>
    <row r="897" spans="2:27" x14ac:dyDescent="0.2">
      <c r="B897" s="405"/>
      <c r="C897" s="372"/>
      <c r="D897" s="372"/>
      <c r="E897" s="402"/>
      <c r="F897" s="486"/>
      <c r="G897" s="487"/>
      <c r="H897" s="486"/>
      <c r="I897" s="487"/>
      <c r="J897" s="486"/>
      <c r="K897" s="487"/>
      <c r="L897" s="486"/>
      <c r="M897" s="487"/>
      <c r="N897" s="486"/>
      <c r="O897" s="487"/>
      <c r="P897" s="486"/>
      <c r="Q897" s="487"/>
      <c r="R897" s="486"/>
      <c r="S897" s="487"/>
      <c r="T897" s="486"/>
      <c r="U897" s="487"/>
      <c r="V897" s="486"/>
      <c r="W897" s="487"/>
      <c r="X897" s="486"/>
      <c r="Y897" s="487"/>
      <c r="Z897" s="486"/>
      <c r="AA897" s="487"/>
    </row>
    <row r="898" spans="2:27" x14ac:dyDescent="0.2">
      <c r="B898" s="406"/>
      <c r="C898" s="372"/>
      <c r="D898" s="372"/>
      <c r="E898" s="486"/>
      <c r="F898" s="487"/>
      <c r="G898" s="486"/>
      <c r="H898" s="487"/>
      <c r="I898" s="486"/>
      <c r="J898" s="487"/>
      <c r="K898" s="486"/>
      <c r="L898" s="487"/>
      <c r="M898" s="486"/>
      <c r="N898" s="487"/>
      <c r="O898" s="486"/>
      <c r="P898" s="487"/>
      <c r="Q898" s="486"/>
      <c r="R898" s="487"/>
      <c r="S898" s="486"/>
      <c r="T898" s="487"/>
      <c r="U898" s="486"/>
      <c r="V898" s="487"/>
      <c r="W898" s="486"/>
      <c r="X898" s="487"/>
      <c r="Y898" s="486"/>
      <c r="Z898" s="487"/>
      <c r="AA898" s="402"/>
    </row>
    <row r="899" spans="2:27" x14ac:dyDescent="0.2">
      <c r="B899" s="405"/>
      <c r="C899" s="372"/>
      <c r="D899" s="372"/>
      <c r="E899" s="402"/>
      <c r="F899" s="486"/>
      <c r="G899" s="487"/>
      <c r="H899" s="486"/>
      <c r="I899" s="487"/>
      <c r="J899" s="486"/>
      <c r="K899" s="487"/>
      <c r="L899" s="486"/>
      <c r="M899" s="487"/>
      <c r="N899" s="486"/>
      <c r="O899" s="487"/>
      <c r="P899" s="486"/>
      <c r="Q899" s="487"/>
      <c r="R899" s="486"/>
      <c r="S899" s="487"/>
      <c r="T899" s="486"/>
      <c r="U899" s="487"/>
      <c r="V899" s="486"/>
      <c r="W899" s="487"/>
      <c r="X899" s="486"/>
      <c r="Y899" s="487"/>
      <c r="Z899" s="486"/>
      <c r="AA899" s="487"/>
    </row>
    <row r="900" spans="2:27" x14ac:dyDescent="0.2">
      <c r="B900" s="406"/>
      <c r="C900" s="372"/>
      <c r="D900" s="372"/>
      <c r="E900" s="486"/>
      <c r="F900" s="487"/>
      <c r="G900" s="486"/>
      <c r="H900" s="487"/>
      <c r="I900" s="486"/>
      <c r="J900" s="487"/>
      <c r="K900" s="486"/>
      <c r="L900" s="487"/>
      <c r="M900" s="486"/>
      <c r="N900" s="487"/>
      <c r="O900" s="486"/>
      <c r="P900" s="487"/>
      <c r="Q900" s="486"/>
      <c r="R900" s="487"/>
      <c r="S900" s="486"/>
      <c r="T900" s="487"/>
      <c r="U900" s="486"/>
      <c r="V900" s="487"/>
      <c r="W900" s="486"/>
      <c r="X900" s="487"/>
      <c r="Y900" s="486"/>
      <c r="Z900" s="487"/>
      <c r="AA900" s="402"/>
    </row>
    <row r="901" spans="2:27" x14ac:dyDescent="0.2">
      <c r="B901" s="405"/>
      <c r="C901" s="372"/>
      <c r="D901" s="372"/>
      <c r="E901" s="402"/>
      <c r="F901" s="486"/>
      <c r="G901" s="487"/>
      <c r="H901" s="486"/>
      <c r="I901" s="487"/>
      <c r="J901" s="486"/>
      <c r="K901" s="487"/>
      <c r="L901" s="486"/>
      <c r="M901" s="487"/>
      <c r="N901" s="486"/>
      <c r="O901" s="487"/>
      <c r="P901" s="486"/>
      <c r="Q901" s="487"/>
      <c r="R901" s="486"/>
      <c r="S901" s="487"/>
      <c r="T901" s="486"/>
      <c r="U901" s="487"/>
      <c r="V901" s="486"/>
      <c r="W901" s="487"/>
      <c r="X901" s="486"/>
      <c r="Y901" s="487"/>
      <c r="Z901" s="486"/>
      <c r="AA901" s="487"/>
    </row>
    <row r="902" spans="2:27" x14ac:dyDescent="0.2">
      <c r="B902" s="406"/>
      <c r="C902" s="372"/>
      <c r="D902" s="372"/>
      <c r="E902" s="486"/>
      <c r="F902" s="487"/>
      <c r="G902" s="486"/>
      <c r="H902" s="487"/>
      <c r="I902" s="486"/>
      <c r="J902" s="487"/>
      <c r="K902" s="486"/>
      <c r="L902" s="487"/>
      <c r="M902" s="486"/>
      <c r="N902" s="487"/>
      <c r="O902" s="486"/>
      <c r="P902" s="487"/>
      <c r="Q902" s="486"/>
      <c r="R902" s="487"/>
      <c r="S902" s="486"/>
      <c r="T902" s="487"/>
      <c r="U902" s="486"/>
      <c r="V902" s="487"/>
      <c r="W902" s="486"/>
      <c r="X902" s="487"/>
      <c r="Y902" s="486"/>
      <c r="Z902" s="487"/>
      <c r="AA902" s="402"/>
    </row>
    <row r="903" spans="2:27" x14ac:dyDescent="0.2">
      <c r="B903" s="405"/>
      <c r="C903" s="372"/>
      <c r="D903" s="372"/>
      <c r="E903" s="402"/>
      <c r="F903" s="486"/>
      <c r="G903" s="487"/>
      <c r="H903" s="486"/>
      <c r="I903" s="487"/>
      <c r="J903" s="486"/>
      <c r="K903" s="487"/>
      <c r="L903" s="486"/>
      <c r="M903" s="487"/>
      <c r="N903" s="486"/>
      <c r="O903" s="487"/>
      <c r="P903" s="486"/>
      <c r="Q903" s="487"/>
      <c r="R903" s="486"/>
      <c r="S903" s="487"/>
      <c r="T903" s="486"/>
      <c r="U903" s="487"/>
      <c r="V903" s="486"/>
      <c r="W903" s="487"/>
      <c r="X903" s="486"/>
      <c r="Y903" s="487"/>
      <c r="Z903" s="486"/>
      <c r="AA903" s="487"/>
    </row>
    <row r="904" spans="2:27" x14ac:dyDescent="0.2">
      <c r="B904" s="406"/>
      <c r="C904" s="372"/>
      <c r="D904" s="372"/>
      <c r="E904" s="486"/>
      <c r="F904" s="487"/>
      <c r="G904" s="486"/>
      <c r="H904" s="487"/>
      <c r="I904" s="486"/>
      <c r="J904" s="487"/>
      <c r="K904" s="486"/>
      <c r="L904" s="487"/>
      <c r="M904" s="486"/>
      <c r="N904" s="487"/>
      <c r="O904" s="486"/>
      <c r="P904" s="487"/>
      <c r="Q904" s="486"/>
      <c r="R904" s="487"/>
      <c r="S904" s="486"/>
      <c r="T904" s="487"/>
      <c r="U904" s="486"/>
      <c r="V904" s="487"/>
      <c r="W904" s="486"/>
      <c r="X904" s="487"/>
      <c r="Y904" s="486"/>
      <c r="Z904" s="487"/>
      <c r="AA904" s="402"/>
    </row>
    <row r="905" spans="2:27" x14ac:dyDescent="0.2">
      <c r="B905" s="405"/>
      <c r="C905" s="372"/>
      <c r="D905" s="372"/>
      <c r="E905" s="402"/>
      <c r="F905" s="486"/>
      <c r="G905" s="487"/>
      <c r="H905" s="486"/>
      <c r="I905" s="487"/>
      <c r="J905" s="486"/>
      <c r="K905" s="487"/>
      <c r="L905" s="486"/>
      <c r="M905" s="487"/>
      <c r="N905" s="486"/>
      <c r="O905" s="487"/>
      <c r="P905" s="486"/>
      <c r="Q905" s="487"/>
      <c r="R905" s="486"/>
      <c r="S905" s="487"/>
      <c r="T905" s="486"/>
      <c r="U905" s="487"/>
      <c r="V905" s="486"/>
      <c r="W905" s="487"/>
      <c r="X905" s="486"/>
      <c r="Y905" s="487"/>
      <c r="Z905" s="486"/>
      <c r="AA905" s="487"/>
    </row>
    <row r="906" spans="2:27" x14ac:dyDescent="0.2">
      <c r="B906" s="406"/>
      <c r="C906" s="372"/>
      <c r="D906" s="372"/>
      <c r="E906" s="486"/>
      <c r="F906" s="487"/>
      <c r="G906" s="486"/>
      <c r="H906" s="487"/>
      <c r="I906" s="486"/>
      <c r="J906" s="487"/>
      <c r="K906" s="486"/>
      <c r="L906" s="487"/>
      <c r="M906" s="486"/>
      <c r="N906" s="487"/>
      <c r="O906" s="486"/>
      <c r="P906" s="487"/>
      <c r="Q906" s="486"/>
      <c r="R906" s="487"/>
      <c r="S906" s="486"/>
      <c r="T906" s="487"/>
      <c r="U906" s="486"/>
      <c r="V906" s="487"/>
      <c r="W906" s="486"/>
      <c r="X906" s="487"/>
      <c r="Y906" s="486"/>
      <c r="Z906" s="487"/>
      <c r="AA906" s="402"/>
    </row>
    <row r="907" spans="2:27" x14ac:dyDescent="0.2">
      <c r="B907" s="405"/>
      <c r="C907" s="372"/>
      <c r="D907" s="372"/>
      <c r="E907" s="402"/>
      <c r="F907" s="486"/>
      <c r="G907" s="487"/>
      <c r="H907" s="486"/>
      <c r="I907" s="487"/>
      <c r="J907" s="486"/>
      <c r="K907" s="487"/>
      <c r="L907" s="486"/>
      <c r="M907" s="487"/>
      <c r="N907" s="486"/>
      <c r="O907" s="487"/>
      <c r="P907" s="486"/>
      <c r="Q907" s="487"/>
      <c r="R907" s="486"/>
      <c r="S907" s="487"/>
      <c r="T907" s="486"/>
      <c r="U907" s="487"/>
      <c r="V907" s="486"/>
      <c r="W907" s="487"/>
      <c r="X907" s="486"/>
      <c r="Y907" s="487"/>
      <c r="Z907" s="486"/>
      <c r="AA907" s="487"/>
    </row>
    <row r="908" spans="2:27" x14ac:dyDescent="0.2">
      <c r="B908" s="406"/>
      <c r="C908" s="372"/>
      <c r="D908" s="372"/>
      <c r="E908" s="486"/>
      <c r="F908" s="487"/>
      <c r="G908" s="486"/>
      <c r="H908" s="487"/>
      <c r="I908" s="486"/>
      <c r="J908" s="487"/>
      <c r="K908" s="486"/>
      <c r="L908" s="487"/>
      <c r="M908" s="486"/>
      <c r="N908" s="487"/>
      <c r="O908" s="486"/>
      <c r="P908" s="487"/>
      <c r="Q908" s="486"/>
      <c r="R908" s="487"/>
      <c r="S908" s="486"/>
      <c r="T908" s="487"/>
      <c r="U908" s="486"/>
      <c r="V908" s="487"/>
      <c r="W908" s="486"/>
      <c r="X908" s="487"/>
      <c r="Y908" s="486"/>
      <c r="Z908" s="487"/>
      <c r="AA908" s="402"/>
    </row>
    <row r="909" spans="2:27" x14ac:dyDescent="0.2">
      <c r="B909" s="405"/>
      <c r="C909" s="372"/>
      <c r="D909" s="372"/>
      <c r="E909" s="402"/>
      <c r="F909" s="486"/>
      <c r="G909" s="487"/>
      <c r="H909" s="486"/>
      <c r="I909" s="487"/>
      <c r="J909" s="486"/>
      <c r="K909" s="487"/>
      <c r="L909" s="486"/>
      <c r="M909" s="487"/>
      <c r="N909" s="486"/>
      <c r="O909" s="487"/>
      <c r="P909" s="486"/>
      <c r="Q909" s="487"/>
      <c r="R909" s="486"/>
      <c r="S909" s="487"/>
      <c r="T909" s="486"/>
      <c r="U909" s="487"/>
      <c r="V909" s="486"/>
      <c r="W909" s="487"/>
      <c r="X909" s="486"/>
      <c r="Y909" s="487"/>
      <c r="Z909" s="486"/>
      <c r="AA909" s="487"/>
    </row>
    <row r="910" spans="2:27" x14ac:dyDescent="0.2">
      <c r="B910" s="406"/>
      <c r="C910" s="372"/>
      <c r="D910" s="372"/>
      <c r="E910" s="486"/>
      <c r="F910" s="487"/>
      <c r="G910" s="486"/>
      <c r="H910" s="487"/>
      <c r="I910" s="486"/>
      <c r="J910" s="487"/>
      <c r="K910" s="486"/>
      <c r="L910" s="487"/>
      <c r="M910" s="486"/>
      <c r="N910" s="487"/>
      <c r="O910" s="486"/>
      <c r="P910" s="487"/>
      <c r="Q910" s="486"/>
      <c r="R910" s="487"/>
      <c r="S910" s="486"/>
      <c r="T910" s="487"/>
      <c r="U910" s="486"/>
      <c r="V910" s="487"/>
      <c r="W910" s="486"/>
      <c r="X910" s="487"/>
      <c r="Y910" s="486"/>
      <c r="Z910" s="487"/>
      <c r="AA910" s="402"/>
    </row>
    <row r="911" spans="2:27" x14ac:dyDescent="0.2">
      <c r="B911" s="405"/>
      <c r="C911" s="372"/>
      <c r="D911" s="372"/>
      <c r="E911" s="402"/>
      <c r="F911" s="486"/>
      <c r="G911" s="487"/>
      <c r="H911" s="486"/>
      <c r="I911" s="487"/>
      <c r="J911" s="486"/>
      <c r="K911" s="487"/>
      <c r="L911" s="486"/>
      <c r="M911" s="487"/>
      <c r="N911" s="486"/>
      <c r="O911" s="487"/>
      <c r="P911" s="486"/>
      <c r="Q911" s="487"/>
      <c r="R911" s="486"/>
      <c r="S911" s="487"/>
      <c r="T911" s="486"/>
      <c r="U911" s="487"/>
      <c r="V911" s="486"/>
      <c r="W911" s="487"/>
      <c r="X911" s="486"/>
      <c r="Y911" s="487"/>
      <c r="Z911" s="486"/>
      <c r="AA911" s="487"/>
    </row>
    <row r="912" spans="2:27" x14ac:dyDescent="0.2">
      <c r="B912" s="406"/>
      <c r="C912" s="372"/>
      <c r="D912" s="372"/>
      <c r="E912" s="486"/>
      <c r="F912" s="487"/>
      <c r="G912" s="486"/>
      <c r="H912" s="487"/>
      <c r="I912" s="486"/>
      <c r="J912" s="487"/>
      <c r="K912" s="486"/>
      <c r="L912" s="487"/>
      <c r="M912" s="486"/>
      <c r="N912" s="487"/>
      <c r="O912" s="486"/>
      <c r="P912" s="487"/>
      <c r="Q912" s="486"/>
      <c r="R912" s="487"/>
      <c r="S912" s="486"/>
      <c r="T912" s="487"/>
      <c r="U912" s="486"/>
      <c r="V912" s="487"/>
      <c r="W912" s="486"/>
      <c r="X912" s="487"/>
      <c r="Y912" s="486"/>
      <c r="Z912" s="487"/>
      <c r="AA912" s="402"/>
    </row>
    <row r="913" spans="2:27" x14ac:dyDescent="0.2">
      <c r="B913" s="405"/>
      <c r="C913" s="372"/>
      <c r="D913" s="372"/>
      <c r="E913" s="402"/>
      <c r="F913" s="486"/>
      <c r="G913" s="487"/>
      <c r="H913" s="486"/>
      <c r="I913" s="487"/>
      <c r="J913" s="486"/>
      <c r="K913" s="487"/>
      <c r="L913" s="486"/>
      <c r="M913" s="487"/>
      <c r="N913" s="486"/>
      <c r="O913" s="487"/>
      <c r="P913" s="486"/>
      <c r="Q913" s="487"/>
      <c r="R913" s="486"/>
      <c r="S913" s="487"/>
      <c r="T913" s="486"/>
      <c r="U913" s="487"/>
      <c r="V913" s="486"/>
      <c r="W913" s="487"/>
      <c r="X913" s="486"/>
      <c r="Y913" s="487"/>
      <c r="Z913" s="486"/>
      <c r="AA913" s="487"/>
    </row>
    <row r="914" spans="2:27" x14ac:dyDescent="0.2">
      <c r="B914" s="406"/>
      <c r="C914" s="372"/>
      <c r="D914" s="372"/>
      <c r="E914" s="486"/>
      <c r="F914" s="487"/>
      <c r="G914" s="486"/>
      <c r="H914" s="487"/>
      <c r="I914" s="486"/>
      <c r="J914" s="487"/>
      <c r="K914" s="486"/>
      <c r="L914" s="487"/>
      <c r="M914" s="486"/>
      <c r="N914" s="487"/>
      <c r="O914" s="486"/>
      <c r="P914" s="487"/>
      <c r="Q914" s="486"/>
      <c r="R914" s="487"/>
      <c r="S914" s="486"/>
      <c r="T914" s="487"/>
      <c r="U914" s="486"/>
      <c r="V914" s="487"/>
      <c r="W914" s="486"/>
      <c r="X914" s="487"/>
      <c r="Y914" s="486"/>
      <c r="Z914" s="487"/>
      <c r="AA914" s="402"/>
    </row>
    <row r="915" spans="2:27" x14ac:dyDescent="0.2">
      <c r="B915" s="405"/>
      <c r="C915" s="372"/>
      <c r="D915" s="372"/>
      <c r="E915" s="402"/>
      <c r="F915" s="486"/>
      <c r="G915" s="487"/>
      <c r="H915" s="486"/>
      <c r="I915" s="487"/>
      <c r="J915" s="486"/>
      <c r="K915" s="487"/>
      <c r="L915" s="486"/>
      <c r="M915" s="487"/>
      <c r="N915" s="486"/>
      <c r="O915" s="487"/>
      <c r="P915" s="486"/>
      <c r="Q915" s="487"/>
      <c r="R915" s="486"/>
      <c r="S915" s="487"/>
      <c r="T915" s="486"/>
      <c r="U915" s="487"/>
      <c r="V915" s="486"/>
      <c r="W915" s="487"/>
      <c r="X915" s="486"/>
      <c r="Y915" s="487"/>
      <c r="Z915" s="486"/>
      <c r="AA915" s="487"/>
    </row>
    <row r="916" spans="2:27" x14ac:dyDescent="0.2">
      <c r="B916" s="406"/>
      <c r="C916" s="372"/>
      <c r="D916" s="372"/>
      <c r="E916" s="486"/>
      <c r="F916" s="487"/>
      <c r="G916" s="486"/>
      <c r="H916" s="487"/>
      <c r="I916" s="486"/>
      <c r="J916" s="487"/>
      <c r="K916" s="486"/>
      <c r="L916" s="487"/>
      <c r="M916" s="486"/>
      <c r="N916" s="487"/>
      <c r="O916" s="486"/>
      <c r="P916" s="487"/>
      <c r="Q916" s="486"/>
      <c r="R916" s="487"/>
      <c r="S916" s="486"/>
      <c r="T916" s="487"/>
      <c r="U916" s="486"/>
      <c r="V916" s="487"/>
      <c r="W916" s="486"/>
      <c r="X916" s="487"/>
      <c r="Y916" s="486"/>
      <c r="Z916" s="487"/>
      <c r="AA916" s="402"/>
    </row>
    <row r="917" spans="2:27" x14ac:dyDescent="0.2">
      <c r="B917" s="405"/>
      <c r="C917" s="372"/>
      <c r="D917" s="372"/>
      <c r="E917" s="402"/>
      <c r="F917" s="486"/>
      <c r="G917" s="487"/>
      <c r="H917" s="486"/>
      <c r="I917" s="487"/>
      <c r="J917" s="486"/>
      <c r="K917" s="487"/>
      <c r="L917" s="486"/>
      <c r="M917" s="487"/>
      <c r="N917" s="486"/>
      <c r="O917" s="487"/>
      <c r="P917" s="486"/>
      <c r="Q917" s="487"/>
      <c r="R917" s="486"/>
      <c r="S917" s="487"/>
      <c r="T917" s="486"/>
      <c r="U917" s="487"/>
      <c r="V917" s="486"/>
      <c r="W917" s="487"/>
      <c r="X917" s="486"/>
      <c r="Y917" s="487"/>
      <c r="Z917" s="486"/>
      <c r="AA917" s="487"/>
    </row>
    <row r="918" spans="2:27" x14ac:dyDescent="0.2">
      <c r="B918" s="406"/>
      <c r="C918" s="372"/>
      <c r="D918" s="372"/>
      <c r="E918" s="486"/>
      <c r="F918" s="487"/>
      <c r="G918" s="486"/>
      <c r="H918" s="487"/>
      <c r="I918" s="486"/>
      <c r="J918" s="487"/>
      <c r="K918" s="486"/>
      <c r="L918" s="487"/>
      <c r="M918" s="486"/>
      <c r="N918" s="487"/>
      <c r="O918" s="486"/>
      <c r="P918" s="487"/>
      <c r="Q918" s="486"/>
      <c r="R918" s="487"/>
      <c r="S918" s="486"/>
      <c r="T918" s="487"/>
      <c r="U918" s="486"/>
      <c r="V918" s="487"/>
      <c r="W918" s="486"/>
      <c r="X918" s="487"/>
      <c r="Y918" s="486"/>
      <c r="Z918" s="487"/>
      <c r="AA918" s="402"/>
    </row>
    <row r="919" spans="2:27" x14ac:dyDescent="0.2">
      <c r="B919" s="405"/>
      <c r="C919" s="372"/>
      <c r="D919" s="372"/>
      <c r="E919" s="402"/>
      <c r="F919" s="486"/>
      <c r="G919" s="487"/>
      <c r="H919" s="486"/>
      <c r="I919" s="487"/>
      <c r="J919" s="486"/>
      <c r="K919" s="487"/>
      <c r="L919" s="486"/>
      <c r="M919" s="487"/>
      <c r="N919" s="486"/>
      <c r="O919" s="487"/>
      <c r="P919" s="486"/>
      <c r="Q919" s="487"/>
      <c r="R919" s="486"/>
      <c r="S919" s="487"/>
      <c r="T919" s="486"/>
      <c r="U919" s="487"/>
      <c r="V919" s="486"/>
      <c r="W919" s="487"/>
      <c r="X919" s="486"/>
      <c r="Y919" s="487"/>
      <c r="Z919" s="486"/>
      <c r="AA919" s="487"/>
    </row>
    <row r="920" spans="2:27" x14ac:dyDescent="0.2">
      <c r="B920" s="406"/>
      <c r="C920" s="372"/>
      <c r="D920" s="372"/>
      <c r="E920" s="486"/>
      <c r="F920" s="487"/>
      <c r="G920" s="486"/>
      <c r="H920" s="487"/>
      <c r="I920" s="486"/>
      <c r="J920" s="487"/>
      <c r="K920" s="486"/>
      <c r="L920" s="487"/>
      <c r="M920" s="486"/>
      <c r="N920" s="487"/>
      <c r="O920" s="486"/>
      <c r="P920" s="487"/>
      <c r="Q920" s="486"/>
      <c r="R920" s="487"/>
      <c r="S920" s="486"/>
      <c r="T920" s="487"/>
      <c r="U920" s="486"/>
      <c r="V920" s="487"/>
      <c r="W920" s="486"/>
      <c r="X920" s="487"/>
      <c r="Y920" s="486"/>
      <c r="Z920" s="487"/>
      <c r="AA920" s="402"/>
    </row>
    <row r="921" spans="2:27" x14ac:dyDescent="0.2">
      <c r="B921" s="405"/>
      <c r="C921" s="372"/>
      <c r="D921" s="372"/>
      <c r="E921" s="402"/>
      <c r="F921" s="486"/>
      <c r="G921" s="487"/>
      <c r="H921" s="486"/>
      <c r="I921" s="487"/>
      <c r="J921" s="486"/>
      <c r="K921" s="487"/>
      <c r="L921" s="486"/>
      <c r="M921" s="487"/>
      <c r="N921" s="486"/>
      <c r="O921" s="487"/>
      <c r="P921" s="486"/>
      <c r="Q921" s="487"/>
      <c r="R921" s="486"/>
      <c r="S921" s="487"/>
      <c r="T921" s="486"/>
      <c r="U921" s="487"/>
      <c r="V921" s="486"/>
      <c r="W921" s="487"/>
      <c r="X921" s="486"/>
      <c r="Y921" s="487"/>
      <c r="Z921" s="486"/>
      <c r="AA921" s="487"/>
    </row>
    <row r="922" spans="2:27" x14ac:dyDescent="0.2">
      <c r="B922" s="406"/>
      <c r="C922" s="372"/>
      <c r="D922" s="372"/>
      <c r="E922" s="486"/>
      <c r="F922" s="487"/>
      <c r="G922" s="486"/>
      <c r="H922" s="487"/>
      <c r="I922" s="486"/>
      <c r="J922" s="487"/>
      <c r="K922" s="486"/>
      <c r="L922" s="487"/>
      <c r="M922" s="486"/>
      <c r="N922" s="487"/>
      <c r="O922" s="486"/>
      <c r="P922" s="487"/>
      <c r="Q922" s="486"/>
      <c r="R922" s="487"/>
      <c r="S922" s="486"/>
      <c r="T922" s="487"/>
      <c r="U922" s="486"/>
      <c r="V922" s="487"/>
      <c r="W922" s="486"/>
      <c r="X922" s="487"/>
      <c r="Y922" s="486"/>
      <c r="Z922" s="487"/>
      <c r="AA922" s="402"/>
    </row>
    <row r="923" spans="2:27" x14ac:dyDescent="0.2">
      <c r="B923" s="405"/>
      <c r="C923" s="372"/>
      <c r="D923" s="372"/>
      <c r="E923" s="402"/>
      <c r="F923" s="486"/>
      <c r="G923" s="487"/>
      <c r="H923" s="486"/>
      <c r="I923" s="487"/>
      <c r="J923" s="486"/>
      <c r="K923" s="487"/>
      <c r="L923" s="486"/>
      <c r="M923" s="487"/>
      <c r="N923" s="486"/>
      <c r="O923" s="487"/>
      <c r="P923" s="486"/>
      <c r="Q923" s="487"/>
      <c r="R923" s="486"/>
      <c r="S923" s="487"/>
      <c r="T923" s="486"/>
      <c r="U923" s="487"/>
      <c r="V923" s="486"/>
      <c r="W923" s="487"/>
      <c r="X923" s="486"/>
      <c r="Y923" s="487"/>
      <c r="Z923" s="486"/>
      <c r="AA923" s="487"/>
    </row>
    <row r="924" spans="2:27" x14ac:dyDescent="0.2">
      <c r="B924" s="406"/>
      <c r="C924" s="372"/>
      <c r="D924" s="372"/>
      <c r="E924" s="486"/>
      <c r="F924" s="487"/>
      <c r="G924" s="486"/>
      <c r="H924" s="487"/>
      <c r="I924" s="486"/>
      <c r="J924" s="487"/>
      <c r="K924" s="486"/>
      <c r="L924" s="487"/>
      <c r="M924" s="486"/>
      <c r="N924" s="487"/>
      <c r="O924" s="486"/>
      <c r="P924" s="487"/>
      <c r="Q924" s="486"/>
      <c r="R924" s="487"/>
      <c r="S924" s="486"/>
      <c r="T924" s="487"/>
      <c r="U924" s="486"/>
      <c r="V924" s="487"/>
      <c r="W924" s="486"/>
      <c r="X924" s="487"/>
      <c r="Y924" s="486"/>
      <c r="Z924" s="487"/>
      <c r="AA924" s="402"/>
    </row>
    <row r="925" spans="2:27" x14ac:dyDescent="0.2">
      <c r="B925" s="405"/>
      <c r="C925" s="372"/>
      <c r="D925" s="372"/>
      <c r="E925" s="402"/>
      <c r="F925" s="486"/>
      <c r="G925" s="487"/>
      <c r="H925" s="486"/>
      <c r="I925" s="487"/>
      <c r="J925" s="486"/>
      <c r="K925" s="487"/>
      <c r="L925" s="486"/>
      <c r="M925" s="487"/>
      <c r="N925" s="486"/>
      <c r="O925" s="487"/>
      <c r="P925" s="486"/>
      <c r="Q925" s="487"/>
      <c r="R925" s="486"/>
      <c r="S925" s="487"/>
      <c r="T925" s="486"/>
      <c r="U925" s="487"/>
      <c r="V925" s="486"/>
      <c r="W925" s="487"/>
      <c r="X925" s="486"/>
      <c r="Y925" s="487"/>
      <c r="Z925" s="486"/>
      <c r="AA925" s="487"/>
    </row>
    <row r="926" spans="2:27" x14ac:dyDescent="0.2">
      <c r="B926" s="406"/>
      <c r="C926" s="372"/>
      <c r="D926" s="372"/>
      <c r="E926" s="486"/>
      <c r="F926" s="487"/>
      <c r="G926" s="486"/>
      <c r="H926" s="487"/>
      <c r="I926" s="486"/>
      <c r="J926" s="487"/>
      <c r="K926" s="486"/>
      <c r="L926" s="487"/>
      <c r="M926" s="486"/>
      <c r="N926" s="487"/>
      <c r="O926" s="486"/>
      <c r="P926" s="487"/>
      <c r="Q926" s="486"/>
      <c r="R926" s="487"/>
      <c r="S926" s="486"/>
      <c r="T926" s="487"/>
      <c r="U926" s="486"/>
      <c r="V926" s="487"/>
      <c r="W926" s="486"/>
      <c r="X926" s="487"/>
      <c r="Y926" s="486"/>
      <c r="Z926" s="487"/>
      <c r="AA926" s="402"/>
    </row>
    <row r="927" spans="2:27" x14ac:dyDescent="0.2">
      <c r="B927" s="405"/>
      <c r="C927" s="372"/>
      <c r="D927" s="372"/>
      <c r="E927" s="402"/>
      <c r="F927" s="486"/>
      <c r="G927" s="487"/>
      <c r="H927" s="486"/>
      <c r="I927" s="487"/>
      <c r="J927" s="486"/>
      <c r="K927" s="487"/>
      <c r="L927" s="486"/>
      <c r="M927" s="487"/>
      <c r="N927" s="486"/>
      <c r="O927" s="487"/>
      <c r="P927" s="486"/>
      <c r="Q927" s="487"/>
      <c r="R927" s="486"/>
      <c r="S927" s="487"/>
      <c r="T927" s="486"/>
      <c r="U927" s="487"/>
      <c r="V927" s="486"/>
      <c r="W927" s="487"/>
      <c r="X927" s="486"/>
      <c r="Y927" s="487"/>
      <c r="Z927" s="486"/>
      <c r="AA927" s="487"/>
    </row>
    <row r="928" spans="2:27" x14ac:dyDescent="0.2">
      <c r="B928" s="406"/>
      <c r="C928" s="372"/>
      <c r="D928" s="372"/>
      <c r="E928" s="486"/>
      <c r="F928" s="487"/>
      <c r="G928" s="486"/>
      <c r="H928" s="487"/>
      <c r="I928" s="486"/>
      <c r="J928" s="487"/>
      <c r="K928" s="486"/>
      <c r="L928" s="487"/>
      <c r="M928" s="486"/>
      <c r="N928" s="487"/>
      <c r="O928" s="486"/>
      <c r="P928" s="487"/>
      <c r="Q928" s="486"/>
      <c r="R928" s="487"/>
      <c r="S928" s="486"/>
      <c r="T928" s="487"/>
      <c r="U928" s="486"/>
      <c r="V928" s="487"/>
      <c r="W928" s="486"/>
      <c r="X928" s="487"/>
      <c r="Y928" s="486"/>
      <c r="Z928" s="487"/>
      <c r="AA928" s="402"/>
    </row>
    <row r="929" spans="2:27" x14ac:dyDescent="0.2">
      <c r="B929" s="405"/>
      <c r="C929" s="372"/>
      <c r="D929" s="372"/>
      <c r="E929" s="402"/>
      <c r="F929" s="486"/>
      <c r="G929" s="487"/>
      <c r="H929" s="486"/>
      <c r="I929" s="487"/>
      <c r="J929" s="486"/>
      <c r="K929" s="487"/>
      <c r="L929" s="486"/>
      <c r="M929" s="487"/>
      <c r="N929" s="486"/>
      <c r="O929" s="487"/>
      <c r="P929" s="486"/>
      <c r="Q929" s="487"/>
      <c r="R929" s="486"/>
      <c r="S929" s="487"/>
      <c r="T929" s="486"/>
      <c r="U929" s="487"/>
      <c r="V929" s="486"/>
      <c r="W929" s="487"/>
      <c r="X929" s="486"/>
      <c r="Y929" s="487"/>
      <c r="Z929" s="486"/>
      <c r="AA929" s="487"/>
    </row>
    <row r="930" spans="2:27" x14ac:dyDescent="0.2">
      <c r="B930" s="406"/>
      <c r="C930" s="372"/>
      <c r="D930" s="372"/>
      <c r="E930" s="486"/>
      <c r="F930" s="487"/>
      <c r="G930" s="486"/>
      <c r="H930" s="487"/>
      <c r="I930" s="486"/>
      <c r="J930" s="487"/>
      <c r="K930" s="486"/>
      <c r="L930" s="487"/>
      <c r="M930" s="486"/>
      <c r="N930" s="487"/>
      <c r="O930" s="486"/>
      <c r="P930" s="487"/>
      <c r="Q930" s="486"/>
      <c r="R930" s="487"/>
      <c r="S930" s="486"/>
      <c r="T930" s="487"/>
      <c r="U930" s="486"/>
      <c r="V930" s="487"/>
      <c r="W930" s="486"/>
      <c r="X930" s="487"/>
      <c r="Y930" s="486"/>
      <c r="Z930" s="487"/>
      <c r="AA930" s="402"/>
    </row>
    <row r="931" spans="2:27" x14ac:dyDescent="0.2">
      <c r="B931" s="405"/>
      <c r="C931" s="372"/>
      <c r="D931" s="372"/>
      <c r="E931" s="402"/>
      <c r="F931" s="486"/>
      <c r="G931" s="487"/>
      <c r="H931" s="486"/>
      <c r="I931" s="487"/>
      <c r="J931" s="486"/>
      <c r="K931" s="487"/>
      <c r="L931" s="486"/>
      <c r="M931" s="487"/>
      <c r="N931" s="486"/>
      <c r="O931" s="487"/>
      <c r="P931" s="486"/>
      <c r="Q931" s="487"/>
      <c r="R931" s="486"/>
      <c r="S931" s="487"/>
      <c r="T931" s="486"/>
      <c r="U931" s="487"/>
      <c r="V931" s="486"/>
      <c r="W931" s="487"/>
      <c r="X931" s="486"/>
      <c r="Y931" s="487"/>
      <c r="Z931" s="486"/>
      <c r="AA931" s="487"/>
    </row>
    <row r="932" spans="2:27" x14ac:dyDescent="0.2">
      <c r="B932" s="406"/>
      <c r="C932" s="372"/>
      <c r="D932" s="372"/>
      <c r="E932" s="486"/>
      <c r="F932" s="487"/>
      <c r="G932" s="486"/>
      <c r="H932" s="487"/>
      <c r="I932" s="486"/>
      <c r="J932" s="487"/>
      <c r="K932" s="486"/>
      <c r="L932" s="487"/>
      <c r="M932" s="486"/>
      <c r="N932" s="487"/>
      <c r="O932" s="486"/>
      <c r="P932" s="487"/>
      <c r="Q932" s="486"/>
      <c r="R932" s="487"/>
      <c r="S932" s="486"/>
      <c r="T932" s="487"/>
      <c r="U932" s="486"/>
      <c r="V932" s="487"/>
      <c r="W932" s="486"/>
      <c r="X932" s="487"/>
      <c r="Y932" s="486"/>
      <c r="Z932" s="487"/>
      <c r="AA932" s="402"/>
    </row>
    <row r="933" spans="2:27" x14ac:dyDescent="0.2">
      <c r="B933" s="405"/>
      <c r="C933" s="372"/>
      <c r="D933" s="372"/>
      <c r="E933" s="402"/>
      <c r="F933" s="486"/>
      <c r="G933" s="487"/>
      <c r="H933" s="486"/>
      <c r="I933" s="487"/>
      <c r="J933" s="486"/>
      <c r="K933" s="487"/>
      <c r="L933" s="486"/>
      <c r="M933" s="487"/>
      <c r="N933" s="486"/>
      <c r="O933" s="487"/>
      <c r="P933" s="486"/>
      <c r="Q933" s="487"/>
      <c r="R933" s="486"/>
      <c r="S933" s="487"/>
      <c r="T933" s="486"/>
      <c r="U933" s="487"/>
      <c r="V933" s="486"/>
      <c r="W933" s="487"/>
      <c r="X933" s="486"/>
      <c r="Y933" s="487"/>
      <c r="Z933" s="486"/>
      <c r="AA933" s="487"/>
    </row>
    <row r="934" spans="2:27" x14ac:dyDescent="0.2">
      <c r="B934" s="406"/>
      <c r="C934" s="372"/>
      <c r="D934" s="372"/>
      <c r="E934" s="486"/>
      <c r="F934" s="487"/>
      <c r="G934" s="486"/>
      <c r="H934" s="487"/>
      <c r="I934" s="486"/>
      <c r="J934" s="487"/>
      <c r="K934" s="486"/>
      <c r="L934" s="487"/>
      <c r="M934" s="486"/>
      <c r="N934" s="487"/>
      <c r="O934" s="486"/>
      <c r="P934" s="487"/>
      <c r="Q934" s="486"/>
      <c r="R934" s="487"/>
      <c r="S934" s="486"/>
      <c r="T934" s="487"/>
      <c r="U934" s="486"/>
      <c r="V934" s="487"/>
      <c r="W934" s="486"/>
      <c r="X934" s="487"/>
      <c r="Y934" s="486"/>
      <c r="Z934" s="487"/>
      <c r="AA934" s="402"/>
    </row>
    <row r="935" spans="2:27" x14ac:dyDescent="0.2">
      <c r="B935" s="405"/>
      <c r="C935" s="372"/>
      <c r="D935" s="372"/>
      <c r="E935" s="402"/>
      <c r="F935" s="486"/>
      <c r="G935" s="487"/>
      <c r="H935" s="486"/>
      <c r="I935" s="487"/>
      <c r="J935" s="486"/>
      <c r="K935" s="487"/>
      <c r="L935" s="486"/>
      <c r="M935" s="487"/>
      <c r="N935" s="486"/>
      <c r="O935" s="487"/>
      <c r="P935" s="486"/>
      <c r="Q935" s="487"/>
      <c r="R935" s="486"/>
      <c r="S935" s="487"/>
      <c r="T935" s="486"/>
      <c r="U935" s="487"/>
      <c r="V935" s="486"/>
      <c r="W935" s="487"/>
      <c r="X935" s="486"/>
      <c r="Y935" s="487"/>
      <c r="Z935" s="486"/>
      <c r="AA935" s="487"/>
    </row>
    <row r="936" spans="2:27" x14ac:dyDescent="0.2">
      <c r="B936" s="406"/>
      <c r="C936" s="372"/>
      <c r="D936" s="372"/>
      <c r="E936" s="486"/>
      <c r="F936" s="487"/>
      <c r="G936" s="486"/>
      <c r="H936" s="487"/>
      <c r="I936" s="486"/>
      <c r="J936" s="487"/>
      <c r="K936" s="486"/>
      <c r="L936" s="487"/>
      <c r="M936" s="486"/>
      <c r="N936" s="487"/>
      <c r="O936" s="486"/>
      <c r="P936" s="487"/>
      <c r="Q936" s="486"/>
      <c r="R936" s="487"/>
      <c r="S936" s="486"/>
      <c r="T936" s="487"/>
      <c r="U936" s="486"/>
      <c r="V936" s="487"/>
      <c r="W936" s="486"/>
      <c r="X936" s="487"/>
      <c r="Y936" s="486"/>
      <c r="Z936" s="487"/>
      <c r="AA936" s="402"/>
    </row>
    <row r="937" spans="2:27" x14ac:dyDescent="0.2">
      <c r="B937" s="405"/>
      <c r="C937" s="372"/>
      <c r="D937" s="372"/>
      <c r="E937" s="402"/>
      <c r="F937" s="486"/>
      <c r="G937" s="487"/>
      <c r="H937" s="486"/>
      <c r="I937" s="487"/>
      <c r="J937" s="486"/>
      <c r="K937" s="487"/>
      <c r="L937" s="486"/>
      <c r="M937" s="487"/>
      <c r="N937" s="486"/>
      <c r="O937" s="487"/>
      <c r="P937" s="486"/>
      <c r="Q937" s="487"/>
      <c r="R937" s="486"/>
      <c r="S937" s="487"/>
      <c r="T937" s="486"/>
      <c r="U937" s="487"/>
      <c r="V937" s="486"/>
      <c r="W937" s="487"/>
      <c r="X937" s="486"/>
      <c r="Y937" s="487"/>
      <c r="Z937" s="486"/>
      <c r="AA937" s="487"/>
    </row>
    <row r="938" spans="2:27" x14ac:dyDescent="0.2">
      <c r="B938" s="406"/>
      <c r="C938" s="372"/>
      <c r="D938" s="372"/>
      <c r="E938" s="486"/>
      <c r="F938" s="487"/>
      <c r="G938" s="486"/>
      <c r="H938" s="487"/>
      <c r="I938" s="486"/>
      <c r="J938" s="487"/>
      <c r="K938" s="486"/>
      <c r="L938" s="487"/>
      <c r="M938" s="486"/>
      <c r="N938" s="487"/>
      <c r="O938" s="486"/>
      <c r="P938" s="487"/>
      <c r="Q938" s="486"/>
      <c r="R938" s="487"/>
      <c r="S938" s="486"/>
      <c r="T938" s="487"/>
      <c r="U938" s="486"/>
      <c r="V938" s="487"/>
      <c r="W938" s="486"/>
      <c r="X938" s="487"/>
      <c r="Y938" s="486"/>
      <c r="Z938" s="487"/>
      <c r="AA938" s="402"/>
    </row>
    <row r="939" spans="2:27" x14ac:dyDescent="0.2">
      <c r="B939" s="405"/>
      <c r="C939" s="372"/>
      <c r="D939" s="372"/>
      <c r="E939" s="402"/>
      <c r="F939" s="486"/>
      <c r="G939" s="487"/>
      <c r="H939" s="486"/>
      <c r="I939" s="487"/>
      <c r="J939" s="486"/>
      <c r="K939" s="487"/>
      <c r="L939" s="486"/>
      <c r="M939" s="487"/>
      <c r="N939" s="486"/>
      <c r="O939" s="487"/>
      <c r="P939" s="486"/>
      <c r="Q939" s="487"/>
      <c r="R939" s="486"/>
      <c r="S939" s="487"/>
      <c r="T939" s="486"/>
      <c r="U939" s="487"/>
      <c r="V939" s="486"/>
      <c r="W939" s="487"/>
      <c r="X939" s="486"/>
      <c r="Y939" s="487"/>
      <c r="Z939" s="486"/>
      <c r="AA939" s="487"/>
    </row>
    <row r="940" spans="2:27" x14ac:dyDescent="0.2">
      <c r="B940" s="406"/>
      <c r="C940" s="372"/>
      <c r="D940" s="372"/>
      <c r="E940" s="486"/>
      <c r="F940" s="487"/>
      <c r="G940" s="486"/>
      <c r="H940" s="487"/>
      <c r="I940" s="486"/>
      <c r="J940" s="487"/>
      <c r="K940" s="486"/>
      <c r="L940" s="487"/>
      <c r="M940" s="486"/>
      <c r="N940" s="487"/>
      <c r="O940" s="486"/>
      <c r="P940" s="487"/>
      <c r="Q940" s="486"/>
      <c r="R940" s="487"/>
      <c r="S940" s="486"/>
      <c r="T940" s="487"/>
      <c r="U940" s="486"/>
      <c r="V940" s="487"/>
      <c r="W940" s="486"/>
      <c r="X940" s="487"/>
      <c r="Y940" s="486"/>
      <c r="Z940" s="487"/>
      <c r="AA940" s="402"/>
    </row>
    <row r="941" spans="2:27" x14ac:dyDescent="0.2">
      <c r="B941" s="405"/>
      <c r="C941" s="372"/>
      <c r="D941" s="372"/>
      <c r="E941" s="402"/>
      <c r="F941" s="486"/>
      <c r="G941" s="487"/>
      <c r="H941" s="486"/>
      <c r="I941" s="487"/>
      <c r="J941" s="486"/>
      <c r="K941" s="487"/>
      <c r="L941" s="486"/>
      <c r="M941" s="487"/>
      <c r="N941" s="486"/>
      <c r="O941" s="487"/>
      <c r="P941" s="486"/>
      <c r="Q941" s="487"/>
      <c r="R941" s="486"/>
      <c r="S941" s="487"/>
      <c r="T941" s="486"/>
      <c r="U941" s="487"/>
      <c r="V941" s="486"/>
      <c r="W941" s="487"/>
      <c r="X941" s="486"/>
      <c r="Y941" s="487"/>
      <c r="Z941" s="486"/>
      <c r="AA941" s="487"/>
    </row>
    <row r="942" spans="2:27" x14ac:dyDescent="0.2">
      <c r="B942" s="406"/>
      <c r="C942" s="372"/>
      <c r="D942" s="372"/>
      <c r="E942" s="486"/>
      <c r="F942" s="487"/>
      <c r="G942" s="486"/>
      <c r="H942" s="487"/>
      <c r="I942" s="486"/>
      <c r="J942" s="487"/>
      <c r="K942" s="486"/>
      <c r="L942" s="487"/>
      <c r="M942" s="486"/>
      <c r="N942" s="487"/>
      <c r="O942" s="486"/>
      <c r="P942" s="487"/>
      <c r="Q942" s="486"/>
      <c r="R942" s="487"/>
      <c r="S942" s="486"/>
      <c r="T942" s="487"/>
      <c r="U942" s="486"/>
      <c r="V942" s="487"/>
      <c r="W942" s="486"/>
      <c r="X942" s="487"/>
      <c r="Y942" s="486"/>
      <c r="Z942" s="487"/>
      <c r="AA942" s="402"/>
    </row>
    <row r="943" spans="2:27" x14ac:dyDescent="0.2">
      <c r="B943" s="405"/>
      <c r="C943" s="372"/>
      <c r="D943" s="372"/>
      <c r="E943" s="402"/>
      <c r="F943" s="486"/>
      <c r="G943" s="487"/>
      <c r="H943" s="486"/>
      <c r="I943" s="487"/>
      <c r="J943" s="486"/>
      <c r="K943" s="487"/>
      <c r="L943" s="486"/>
      <c r="M943" s="487"/>
      <c r="N943" s="486"/>
      <c r="O943" s="487"/>
      <c r="P943" s="486"/>
      <c r="Q943" s="487"/>
      <c r="R943" s="486"/>
      <c r="S943" s="487"/>
      <c r="T943" s="486"/>
      <c r="U943" s="487"/>
      <c r="V943" s="486"/>
      <c r="W943" s="487"/>
      <c r="X943" s="486"/>
      <c r="Y943" s="487"/>
      <c r="Z943" s="486"/>
      <c r="AA943" s="487"/>
    </row>
    <row r="944" spans="2:27" x14ac:dyDescent="0.2">
      <c r="B944" s="406"/>
      <c r="C944" s="372"/>
      <c r="D944" s="372"/>
      <c r="E944" s="486"/>
      <c r="F944" s="487"/>
      <c r="G944" s="486"/>
      <c r="H944" s="487"/>
      <c r="I944" s="486"/>
      <c r="J944" s="487"/>
      <c r="K944" s="486"/>
      <c r="L944" s="487"/>
      <c r="M944" s="486"/>
      <c r="N944" s="487"/>
      <c r="O944" s="486"/>
      <c r="P944" s="487"/>
      <c r="Q944" s="486"/>
      <c r="R944" s="487"/>
      <c r="S944" s="486"/>
      <c r="T944" s="487"/>
      <c r="U944" s="486"/>
      <c r="V944" s="487"/>
      <c r="W944" s="486"/>
      <c r="X944" s="487"/>
      <c r="Y944" s="486"/>
      <c r="Z944" s="487"/>
      <c r="AA944" s="402"/>
    </row>
    <row r="945" spans="2:27" x14ac:dyDescent="0.2">
      <c r="B945" s="405"/>
      <c r="C945" s="372"/>
      <c r="D945" s="372"/>
      <c r="E945" s="402"/>
      <c r="F945" s="486"/>
      <c r="G945" s="487"/>
      <c r="H945" s="486"/>
      <c r="I945" s="487"/>
      <c r="J945" s="486"/>
      <c r="K945" s="487"/>
      <c r="L945" s="486"/>
      <c r="M945" s="487"/>
      <c r="N945" s="486"/>
      <c r="O945" s="487"/>
      <c r="P945" s="486"/>
      <c r="Q945" s="487"/>
      <c r="R945" s="486"/>
      <c r="S945" s="487"/>
      <c r="T945" s="486"/>
      <c r="U945" s="487"/>
      <c r="V945" s="486"/>
      <c r="W945" s="487"/>
      <c r="X945" s="486"/>
      <c r="Y945" s="487"/>
      <c r="Z945" s="486"/>
      <c r="AA945" s="487"/>
    </row>
    <row r="946" spans="2:27" x14ac:dyDescent="0.2">
      <c r="B946" s="406"/>
      <c r="C946" s="372"/>
      <c r="D946" s="372"/>
      <c r="E946" s="486"/>
      <c r="F946" s="487"/>
      <c r="G946" s="486"/>
      <c r="H946" s="487"/>
      <c r="I946" s="486"/>
      <c r="J946" s="487"/>
      <c r="K946" s="486"/>
      <c r="L946" s="487"/>
      <c r="M946" s="486"/>
      <c r="N946" s="487"/>
      <c r="O946" s="486"/>
      <c r="P946" s="487"/>
      <c r="Q946" s="486"/>
      <c r="R946" s="487"/>
      <c r="S946" s="486"/>
      <c r="T946" s="487"/>
      <c r="U946" s="486"/>
      <c r="V946" s="487"/>
      <c r="W946" s="486"/>
      <c r="X946" s="487"/>
      <c r="Y946" s="486"/>
      <c r="Z946" s="487"/>
      <c r="AA946" s="402"/>
    </row>
    <row r="947" spans="2:27" x14ac:dyDescent="0.2">
      <c r="B947" s="405"/>
      <c r="C947" s="372"/>
      <c r="D947" s="372"/>
      <c r="E947" s="402"/>
      <c r="F947" s="486"/>
      <c r="G947" s="487"/>
      <c r="H947" s="486"/>
      <c r="I947" s="487"/>
      <c r="J947" s="486"/>
      <c r="K947" s="487"/>
      <c r="L947" s="486"/>
      <c r="M947" s="487"/>
      <c r="N947" s="486"/>
      <c r="O947" s="487"/>
      <c r="P947" s="486"/>
      <c r="Q947" s="487"/>
      <c r="R947" s="486"/>
      <c r="S947" s="487"/>
      <c r="T947" s="486"/>
      <c r="U947" s="487"/>
      <c r="V947" s="486"/>
      <c r="W947" s="487"/>
      <c r="X947" s="486"/>
      <c r="Y947" s="487"/>
      <c r="Z947" s="486"/>
      <c r="AA947" s="487"/>
    </row>
    <row r="948" spans="2:27" x14ac:dyDescent="0.2">
      <c r="B948" s="406"/>
      <c r="C948" s="372"/>
      <c r="D948" s="372"/>
      <c r="E948" s="486"/>
      <c r="F948" s="487"/>
      <c r="G948" s="486"/>
      <c r="H948" s="487"/>
      <c r="I948" s="486"/>
      <c r="J948" s="487"/>
      <c r="K948" s="486"/>
      <c r="L948" s="487"/>
      <c r="M948" s="486"/>
      <c r="N948" s="487"/>
      <c r="O948" s="486"/>
      <c r="P948" s="487"/>
      <c r="Q948" s="486"/>
      <c r="R948" s="487"/>
      <c r="S948" s="486"/>
      <c r="T948" s="487"/>
      <c r="U948" s="486"/>
      <c r="V948" s="487"/>
      <c r="W948" s="486"/>
      <c r="X948" s="487"/>
      <c r="Y948" s="486"/>
      <c r="Z948" s="487"/>
      <c r="AA948" s="402"/>
    </row>
    <row r="949" spans="2:27" x14ac:dyDescent="0.2">
      <c r="B949" s="405"/>
      <c r="C949" s="372"/>
      <c r="D949" s="372"/>
      <c r="E949" s="402"/>
      <c r="F949" s="486"/>
      <c r="G949" s="487"/>
      <c r="H949" s="486"/>
      <c r="I949" s="487"/>
      <c r="J949" s="486"/>
      <c r="K949" s="487"/>
      <c r="L949" s="486"/>
      <c r="M949" s="487"/>
      <c r="N949" s="486"/>
      <c r="O949" s="487"/>
      <c r="P949" s="486"/>
      <c r="Q949" s="487"/>
      <c r="R949" s="486"/>
      <c r="S949" s="487"/>
      <c r="T949" s="486"/>
      <c r="U949" s="487"/>
      <c r="V949" s="486"/>
      <c r="W949" s="487"/>
      <c r="X949" s="486"/>
      <c r="Y949" s="487"/>
      <c r="Z949" s="486"/>
      <c r="AA949" s="487"/>
    </row>
    <row r="950" spans="2:27" x14ac:dyDescent="0.2">
      <c r="B950" s="406"/>
      <c r="C950" s="372"/>
      <c r="D950" s="372"/>
      <c r="E950" s="486"/>
      <c r="F950" s="487"/>
      <c r="G950" s="486"/>
      <c r="H950" s="487"/>
      <c r="I950" s="486"/>
      <c r="J950" s="487"/>
      <c r="K950" s="486"/>
      <c r="L950" s="487"/>
      <c r="M950" s="486"/>
      <c r="N950" s="487"/>
      <c r="O950" s="486"/>
      <c r="P950" s="487"/>
      <c r="Q950" s="486"/>
      <c r="R950" s="487"/>
      <c r="S950" s="486"/>
      <c r="T950" s="487"/>
      <c r="U950" s="486"/>
      <c r="V950" s="487"/>
      <c r="W950" s="486"/>
      <c r="X950" s="487"/>
      <c r="Y950" s="486"/>
      <c r="Z950" s="487"/>
      <c r="AA950" s="402"/>
    </row>
    <row r="951" spans="2:27" x14ac:dyDescent="0.2">
      <c r="B951" s="405"/>
      <c r="C951" s="372"/>
      <c r="D951" s="372"/>
      <c r="E951" s="402"/>
      <c r="F951" s="486"/>
      <c r="G951" s="487"/>
      <c r="H951" s="486"/>
      <c r="I951" s="487"/>
      <c r="J951" s="486"/>
      <c r="K951" s="487"/>
      <c r="L951" s="486"/>
      <c r="M951" s="487"/>
      <c r="N951" s="486"/>
      <c r="O951" s="487"/>
      <c r="P951" s="486"/>
      <c r="Q951" s="487"/>
      <c r="R951" s="486"/>
      <c r="S951" s="487"/>
      <c r="T951" s="486"/>
      <c r="U951" s="487"/>
      <c r="V951" s="486"/>
      <c r="W951" s="487"/>
      <c r="X951" s="486"/>
      <c r="Y951" s="487"/>
      <c r="Z951" s="486"/>
      <c r="AA951" s="487"/>
    </row>
    <row r="952" spans="2:27" x14ac:dyDescent="0.2">
      <c r="B952" s="406"/>
      <c r="C952" s="372"/>
      <c r="D952" s="372"/>
      <c r="E952" s="486"/>
      <c r="F952" s="487"/>
      <c r="G952" s="486"/>
      <c r="H952" s="487"/>
      <c r="I952" s="486"/>
      <c r="J952" s="487"/>
      <c r="K952" s="486"/>
      <c r="L952" s="487"/>
      <c r="M952" s="486"/>
      <c r="N952" s="487"/>
      <c r="O952" s="486"/>
      <c r="P952" s="487"/>
      <c r="Q952" s="486"/>
      <c r="R952" s="487"/>
      <c r="S952" s="486"/>
      <c r="T952" s="487"/>
      <c r="U952" s="486"/>
      <c r="V952" s="487"/>
      <c r="W952" s="486"/>
      <c r="X952" s="487"/>
      <c r="Y952" s="486"/>
      <c r="Z952" s="487"/>
      <c r="AA952" s="402"/>
    </row>
    <row r="953" spans="2:27" x14ac:dyDescent="0.2">
      <c r="B953" s="405"/>
      <c r="C953" s="372"/>
      <c r="D953" s="372"/>
      <c r="E953" s="402"/>
      <c r="F953" s="486"/>
      <c r="G953" s="487"/>
      <c r="H953" s="486"/>
      <c r="I953" s="487"/>
      <c r="J953" s="486"/>
      <c r="K953" s="487"/>
      <c r="L953" s="486"/>
      <c r="M953" s="487"/>
      <c r="N953" s="486"/>
      <c r="O953" s="487"/>
      <c r="P953" s="486"/>
      <c r="Q953" s="487"/>
      <c r="R953" s="486"/>
      <c r="S953" s="487"/>
      <c r="T953" s="486"/>
      <c r="U953" s="487"/>
      <c r="V953" s="486"/>
      <c r="W953" s="487"/>
      <c r="X953" s="486"/>
      <c r="Y953" s="487"/>
      <c r="Z953" s="486"/>
      <c r="AA953" s="487"/>
    </row>
    <row r="954" spans="2:27" x14ac:dyDescent="0.2">
      <c r="B954" s="406"/>
      <c r="C954" s="372"/>
      <c r="D954" s="372"/>
      <c r="E954" s="486"/>
      <c r="F954" s="487"/>
      <c r="G954" s="486"/>
      <c r="H954" s="487"/>
      <c r="I954" s="486"/>
      <c r="J954" s="487"/>
      <c r="K954" s="486"/>
      <c r="L954" s="487"/>
      <c r="M954" s="486"/>
      <c r="N954" s="487"/>
      <c r="O954" s="486"/>
      <c r="P954" s="487"/>
      <c r="Q954" s="486"/>
      <c r="R954" s="487"/>
      <c r="S954" s="486"/>
      <c r="T954" s="487"/>
      <c r="U954" s="486"/>
      <c r="V954" s="487"/>
      <c r="W954" s="486"/>
      <c r="X954" s="487"/>
      <c r="Y954" s="486"/>
      <c r="Z954" s="487"/>
      <c r="AA954" s="402"/>
    </row>
    <row r="955" spans="2:27" x14ac:dyDescent="0.2">
      <c r="B955" s="405"/>
      <c r="C955" s="372"/>
      <c r="D955" s="372"/>
      <c r="E955" s="402"/>
      <c r="F955" s="486"/>
      <c r="G955" s="487"/>
      <c r="H955" s="486"/>
      <c r="I955" s="487"/>
      <c r="J955" s="486"/>
      <c r="K955" s="487"/>
      <c r="L955" s="486"/>
      <c r="M955" s="487"/>
      <c r="N955" s="486"/>
      <c r="O955" s="487"/>
      <c r="P955" s="486"/>
      <c r="Q955" s="487"/>
      <c r="R955" s="486"/>
      <c r="S955" s="487"/>
      <c r="T955" s="486"/>
      <c r="U955" s="487"/>
      <c r="V955" s="486"/>
      <c r="W955" s="487"/>
      <c r="X955" s="486"/>
      <c r="Y955" s="487"/>
      <c r="Z955" s="486"/>
      <c r="AA955" s="487"/>
    </row>
    <row r="956" spans="2:27" x14ac:dyDescent="0.2">
      <c r="B956" s="406"/>
      <c r="C956" s="372"/>
      <c r="D956" s="372"/>
      <c r="E956" s="486"/>
      <c r="F956" s="487"/>
      <c r="G956" s="486"/>
      <c r="H956" s="487"/>
      <c r="I956" s="486"/>
      <c r="J956" s="487"/>
      <c r="K956" s="486"/>
      <c r="L956" s="487"/>
      <c r="M956" s="486"/>
      <c r="N956" s="487"/>
      <c r="O956" s="486"/>
      <c r="P956" s="487"/>
      <c r="Q956" s="486"/>
      <c r="R956" s="487"/>
      <c r="S956" s="486"/>
      <c r="T956" s="487"/>
      <c r="U956" s="486"/>
      <c r="V956" s="487"/>
      <c r="W956" s="486"/>
      <c r="X956" s="487"/>
      <c r="Y956" s="486"/>
      <c r="Z956" s="487"/>
      <c r="AA956" s="402"/>
    </row>
    <row r="957" spans="2:27" x14ac:dyDescent="0.2">
      <c r="B957" s="405"/>
      <c r="C957" s="372"/>
      <c r="D957" s="372"/>
      <c r="E957" s="402"/>
      <c r="F957" s="486"/>
      <c r="G957" s="487"/>
      <c r="H957" s="486"/>
      <c r="I957" s="487"/>
      <c r="J957" s="486"/>
      <c r="K957" s="487"/>
      <c r="L957" s="486"/>
      <c r="M957" s="487"/>
      <c r="N957" s="486"/>
      <c r="O957" s="487"/>
      <c r="P957" s="486"/>
      <c r="Q957" s="487"/>
      <c r="R957" s="486"/>
      <c r="S957" s="487"/>
      <c r="T957" s="486"/>
      <c r="U957" s="487"/>
      <c r="V957" s="486"/>
      <c r="W957" s="487"/>
      <c r="X957" s="486"/>
      <c r="Y957" s="487"/>
      <c r="Z957" s="486"/>
      <c r="AA957" s="487"/>
    </row>
    <row r="958" spans="2:27" x14ac:dyDescent="0.2">
      <c r="B958" s="406"/>
      <c r="C958" s="372"/>
      <c r="D958" s="372"/>
      <c r="E958" s="486"/>
      <c r="F958" s="487"/>
      <c r="G958" s="486"/>
      <c r="H958" s="487"/>
      <c r="I958" s="486"/>
      <c r="J958" s="487"/>
      <c r="K958" s="486"/>
      <c r="L958" s="487"/>
      <c r="M958" s="486"/>
      <c r="N958" s="487"/>
      <c r="O958" s="486"/>
      <c r="P958" s="487"/>
      <c r="Q958" s="486"/>
      <c r="R958" s="487"/>
      <c r="S958" s="486"/>
      <c r="T958" s="487"/>
      <c r="U958" s="486"/>
      <c r="V958" s="487"/>
      <c r="W958" s="486"/>
      <c r="X958" s="487"/>
      <c r="Y958" s="486"/>
      <c r="Z958" s="487"/>
      <c r="AA958" s="402"/>
    </row>
    <row r="959" spans="2:27" x14ac:dyDescent="0.2">
      <c r="B959" s="405"/>
      <c r="C959" s="372"/>
      <c r="D959" s="372"/>
      <c r="E959" s="402"/>
      <c r="F959" s="486"/>
      <c r="G959" s="487"/>
      <c r="H959" s="486"/>
      <c r="I959" s="487"/>
      <c r="J959" s="486"/>
      <c r="K959" s="487"/>
      <c r="L959" s="486"/>
      <c r="M959" s="487"/>
      <c r="N959" s="486"/>
      <c r="O959" s="487"/>
      <c r="P959" s="486"/>
      <c r="Q959" s="487"/>
      <c r="R959" s="486"/>
      <c r="S959" s="487"/>
      <c r="T959" s="486"/>
      <c r="U959" s="487"/>
      <c r="V959" s="486"/>
      <c r="W959" s="487"/>
      <c r="X959" s="486"/>
      <c r="Y959" s="487"/>
      <c r="Z959" s="486"/>
      <c r="AA959" s="487"/>
    </row>
    <row r="960" spans="2:27" x14ac:dyDescent="0.2">
      <c r="B960" s="406"/>
      <c r="C960" s="372"/>
      <c r="D960" s="372"/>
      <c r="E960" s="486"/>
      <c r="F960" s="487"/>
      <c r="G960" s="486"/>
      <c r="H960" s="487"/>
      <c r="I960" s="486"/>
      <c r="J960" s="487"/>
      <c r="K960" s="486"/>
      <c r="L960" s="487"/>
      <c r="M960" s="486"/>
      <c r="N960" s="487"/>
      <c r="O960" s="486"/>
      <c r="P960" s="487"/>
      <c r="Q960" s="486"/>
      <c r="R960" s="487"/>
      <c r="S960" s="486"/>
      <c r="T960" s="487"/>
      <c r="U960" s="486"/>
      <c r="V960" s="487"/>
      <c r="W960" s="486"/>
      <c r="X960" s="487"/>
      <c r="Y960" s="486"/>
      <c r="Z960" s="487"/>
      <c r="AA960" s="402"/>
    </row>
    <row r="961" spans="2:27" x14ac:dyDescent="0.2">
      <c r="B961" s="405"/>
      <c r="C961" s="372"/>
      <c r="D961" s="372"/>
      <c r="E961" s="402"/>
      <c r="F961" s="486"/>
      <c r="G961" s="487"/>
      <c r="H961" s="486"/>
      <c r="I961" s="487"/>
      <c r="J961" s="486"/>
      <c r="K961" s="487"/>
      <c r="L961" s="486"/>
      <c r="M961" s="487"/>
      <c r="N961" s="486"/>
      <c r="O961" s="487"/>
      <c r="P961" s="486"/>
      <c r="Q961" s="487"/>
      <c r="R961" s="486"/>
      <c r="S961" s="487"/>
      <c r="T961" s="486"/>
      <c r="U961" s="487"/>
      <c r="V961" s="486"/>
      <c r="W961" s="487"/>
      <c r="X961" s="486"/>
      <c r="Y961" s="487"/>
      <c r="Z961" s="486"/>
      <c r="AA961" s="487"/>
    </row>
    <row r="962" spans="2:27" x14ac:dyDescent="0.2">
      <c r="B962" s="406"/>
      <c r="C962" s="372"/>
      <c r="D962" s="372"/>
      <c r="E962" s="486"/>
      <c r="F962" s="487"/>
      <c r="G962" s="486"/>
      <c r="H962" s="487"/>
      <c r="I962" s="486"/>
      <c r="J962" s="487"/>
      <c r="K962" s="486"/>
      <c r="L962" s="487"/>
      <c r="M962" s="486"/>
      <c r="N962" s="487"/>
      <c r="O962" s="486"/>
      <c r="P962" s="487"/>
      <c r="Q962" s="486"/>
      <c r="R962" s="487"/>
      <c r="S962" s="486"/>
      <c r="T962" s="487"/>
      <c r="U962" s="486"/>
      <c r="V962" s="487"/>
      <c r="W962" s="486"/>
      <c r="X962" s="487"/>
      <c r="Y962" s="486"/>
      <c r="Z962" s="487"/>
      <c r="AA962" s="402"/>
    </row>
    <row r="963" spans="2:27" x14ac:dyDescent="0.2">
      <c r="B963" s="405"/>
      <c r="C963" s="372"/>
      <c r="D963" s="372"/>
      <c r="E963" s="402"/>
      <c r="F963" s="486"/>
      <c r="G963" s="487"/>
      <c r="H963" s="486"/>
      <c r="I963" s="487"/>
      <c r="J963" s="486"/>
      <c r="K963" s="487"/>
      <c r="L963" s="486"/>
      <c r="M963" s="487"/>
      <c r="N963" s="486"/>
      <c r="O963" s="487"/>
      <c r="P963" s="486"/>
      <c r="Q963" s="487"/>
      <c r="R963" s="486"/>
      <c r="S963" s="487"/>
      <c r="T963" s="486"/>
      <c r="U963" s="487"/>
      <c r="V963" s="486"/>
      <c r="W963" s="487"/>
      <c r="X963" s="486"/>
      <c r="Y963" s="487"/>
      <c r="Z963" s="486"/>
      <c r="AA963" s="487"/>
    </row>
    <row r="964" spans="2:27" x14ac:dyDescent="0.2">
      <c r="B964" s="406"/>
      <c r="C964" s="372"/>
      <c r="D964" s="372"/>
      <c r="E964" s="486"/>
      <c r="F964" s="487"/>
      <c r="G964" s="486"/>
      <c r="H964" s="487"/>
      <c r="I964" s="486"/>
      <c r="J964" s="487"/>
      <c r="K964" s="486"/>
      <c r="L964" s="487"/>
      <c r="M964" s="486"/>
      <c r="N964" s="487"/>
      <c r="O964" s="486"/>
      <c r="P964" s="487"/>
      <c r="Q964" s="486"/>
      <c r="R964" s="487"/>
      <c r="S964" s="486"/>
      <c r="T964" s="487"/>
      <c r="U964" s="486"/>
      <c r="V964" s="487"/>
      <c r="W964" s="486"/>
      <c r="X964" s="487"/>
      <c r="Y964" s="486"/>
      <c r="Z964" s="487"/>
      <c r="AA964" s="402"/>
    </row>
    <row r="965" spans="2:27" x14ac:dyDescent="0.2">
      <c r="B965" s="405"/>
      <c r="C965" s="372"/>
      <c r="D965" s="372"/>
      <c r="E965" s="402"/>
      <c r="F965" s="486"/>
      <c r="G965" s="487"/>
      <c r="H965" s="486"/>
      <c r="I965" s="487"/>
      <c r="J965" s="486"/>
      <c r="K965" s="487"/>
      <c r="L965" s="486"/>
      <c r="M965" s="487"/>
      <c r="N965" s="486"/>
      <c r="O965" s="487"/>
      <c r="P965" s="486"/>
      <c r="Q965" s="487"/>
      <c r="R965" s="486"/>
      <c r="S965" s="487"/>
      <c r="T965" s="486"/>
      <c r="U965" s="487"/>
      <c r="V965" s="486"/>
      <c r="W965" s="487"/>
      <c r="X965" s="486"/>
      <c r="Y965" s="487"/>
      <c r="Z965" s="486"/>
      <c r="AA965" s="487"/>
    </row>
    <row r="966" spans="2:27" x14ac:dyDescent="0.2">
      <c r="B966" s="406"/>
      <c r="C966" s="372"/>
      <c r="D966" s="372"/>
      <c r="E966" s="486"/>
      <c r="F966" s="487"/>
      <c r="G966" s="486"/>
      <c r="H966" s="487"/>
      <c r="I966" s="486"/>
      <c r="J966" s="487"/>
      <c r="K966" s="486"/>
      <c r="L966" s="487"/>
      <c r="M966" s="486"/>
      <c r="N966" s="487"/>
      <c r="O966" s="486"/>
      <c r="P966" s="487"/>
      <c r="Q966" s="486"/>
      <c r="R966" s="487"/>
      <c r="S966" s="486"/>
      <c r="T966" s="487"/>
      <c r="U966" s="486"/>
      <c r="V966" s="487"/>
      <c r="W966" s="486"/>
      <c r="X966" s="487"/>
      <c r="Y966" s="486"/>
      <c r="Z966" s="487"/>
      <c r="AA966" s="402"/>
    </row>
    <row r="967" spans="2:27" x14ac:dyDescent="0.2">
      <c r="B967" s="405"/>
      <c r="C967" s="372"/>
      <c r="D967" s="372"/>
      <c r="E967" s="402"/>
      <c r="F967" s="486"/>
      <c r="G967" s="487"/>
      <c r="H967" s="486"/>
      <c r="I967" s="487"/>
      <c r="J967" s="486"/>
      <c r="K967" s="487"/>
      <c r="L967" s="486"/>
      <c r="M967" s="487"/>
      <c r="N967" s="486"/>
      <c r="O967" s="487"/>
      <c r="P967" s="486"/>
      <c r="Q967" s="487"/>
      <c r="R967" s="486"/>
      <c r="S967" s="487"/>
      <c r="T967" s="486"/>
      <c r="U967" s="487"/>
      <c r="V967" s="486"/>
      <c r="W967" s="487"/>
      <c r="X967" s="486"/>
      <c r="Y967" s="487"/>
      <c r="Z967" s="486"/>
      <c r="AA967" s="487"/>
    </row>
    <row r="968" spans="2:27" x14ac:dyDescent="0.2">
      <c r="B968" s="406"/>
      <c r="C968" s="372"/>
      <c r="D968" s="372"/>
      <c r="E968" s="486"/>
      <c r="F968" s="487"/>
      <c r="G968" s="486"/>
      <c r="H968" s="487"/>
      <c r="I968" s="486"/>
      <c r="J968" s="487"/>
      <c r="K968" s="486"/>
      <c r="L968" s="487"/>
      <c r="M968" s="486"/>
      <c r="N968" s="487"/>
      <c r="O968" s="486"/>
      <c r="P968" s="487"/>
      <c r="Q968" s="486"/>
      <c r="R968" s="487"/>
      <c r="S968" s="486"/>
      <c r="T968" s="487"/>
      <c r="U968" s="486"/>
      <c r="V968" s="487"/>
      <c r="W968" s="486"/>
      <c r="X968" s="487"/>
      <c r="Y968" s="486"/>
      <c r="Z968" s="487"/>
      <c r="AA968" s="402"/>
    </row>
    <row r="969" spans="2:27" x14ac:dyDescent="0.2">
      <c r="B969" s="405"/>
      <c r="C969" s="372"/>
      <c r="D969" s="372"/>
      <c r="E969" s="402"/>
      <c r="F969" s="486"/>
      <c r="G969" s="487"/>
      <c r="H969" s="486"/>
      <c r="I969" s="487"/>
      <c r="J969" s="486"/>
      <c r="K969" s="487"/>
      <c r="L969" s="486"/>
      <c r="M969" s="487"/>
      <c r="N969" s="486"/>
      <c r="O969" s="487"/>
      <c r="P969" s="486"/>
      <c r="Q969" s="487"/>
      <c r="R969" s="486"/>
      <c r="S969" s="487"/>
      <c r="T969" s="486"/>
      <c r="U969" s="487"/>
      <c r="V969" s="486"/>
      <c r="W969" s="487"/>
      <c r="X969" s="486"/>
      <c r="Y969" s="487"/>
      <c r="Z969" s="486"/>
      <c r="AA969" s="487"/>
    </row>
    <row r="970" spans="2:27" x14ac:dyDescent="0.2">
      <c r="B970" s="406"/>
      <c r="C970" s="372"/>
      <c r="D970" s="372"/>
      <c r="E970" s="486"/>
      <c r="F970" s="487"/>
      <c r="G970" s="486"/>
      <c r="H970" s="487"/>
      <c r="I970" s="486"/>
      <c r="J970" s="487"/>
      <c r="K970" s="486"/>
      <c r="L970" s="487"/>
      <c r="M970" s="486"/>
      <c r="N970" s="487"/>
      <c r="O970" s="486"/>
      <c r="P970" s="487"/>
      <c r="Q970" s="486"/>
      <c r="R970" s="487"/>
      <c r="S970" s="486"/>
      <c r="T970" s="487"/>
      <c r="U970" s="486"/>
      <c r="V970" s="487"/>
      <c r="W970" s="486"/>
      <c r="X970" s="487"/>
      <c r="Y970" s="486"/>
      <c r="Z970" s="487"/>
      <c r="AA970" s="402"/>
    </row>
    <row r="971" spans="2:27" x14ac:dyDescent="0.2">
      <c r="B971" s="405"/>
      <c r="C971" s="372"/>
      <c r="D971" s="372"/>
      <c r="E971" s="402"/>
      <c r="F971" s="486"/>
      <c r="G971" s="487"/>
      <c r="H971" s="486"/>
      <c r="I971" s="487"/>
      <c r="J971" s="486"/>
      <c r="K971" s="487"/>
      <c r="L971" s="486"/>
      <c r="M971" s="487"/>
      <c r="N971" s="486"/>
      <c r="O971" s="487"/>
      <c r="P971" s="486"/>
      <c r="Q971" s="487"/>
      <c r="R971" s="486"/>
      <c r="S971" s="487"/>
      <c r="T971" s="486"/>
      <c r="U971" s="487"/>
      <c r="V971" s="486"/>
      <c r="W971" s="487"/>
      <c r="X971" s="486"/>
      <c r="Y971" s="487"/>
      <c r="Z971" s="486"/>
      <c r="AA971" s="487"/>
    </row>
    <row r="972" spans="2:27" x14ac:dyDescent="0.2">
      <c r="B972" s="406"/>
      <c r="C972" s="372"/>
      <c r="D972" s="372"/>
      <c r="E972" s="486"/>
      <c r="F972" s="487"/>
      <c r="G972" s="486"/>
      <c r="H972" s="487"/>
      <c r="I972" s="486"/>
      <c r="J972" s="487"/>
      <c r="K972" s="486"/>
      <c r="L972" s="487"/>
      <c r="M972" s="486"/>
      <c r="N972" s="487"/>
      <c r="O972" s="486"/>
      <c r="P972" s="487"/>
      <c r="Q972" s="486"/>
      <c r="R972" s="487"/>
      <c r="S972" s="486"/>
      <c r="T972" s="487"/>
      <c r="U972" s="486"/>
      <c r="V972" s="487"/>
      <c r="W972" s="486"/>
      <c r="X972" s="487"/>
      <c r="Y972" s="486"/>
      <c r="Z972" s="487"/>
      <c r="AA972" s="402"/>
    </row>
    <row r="973" spans="2:27" x14ac:dyDescent="0.2">
      <c r="B973" s="405"/>
      <c r="C973" s="372"/>
      <c r="D973" s="372"/>
      <c r="E973" s="402"/>
      <c r="F973" s="486"/>
      <c r="G973" s="487"/>
      <c r="H973" s="486"/>
      <c r="I973" s="487"/>
      <c r="J973" s="486"/>
      <c r="K973" s="487"/>
      <c r="L973" s="486"/>
      <c r="M973" s="487"/>
      <c r="N973" s="486"/>
      <c r="O973" s="487"/>
      <c r="P973" s="486"/>
      <c r="Q973" s="487"/>
      <c r="R973" s="486"/>
      <c r="S973" s="487"/>
      <c r="T973" s="486"/>
      <c r="U973" s="487"/>
      <c r="V973" s="486"/>
      <c r="W973" s="487"/>
      <c r="X973" s="486"/>
      <c r="Y973" s="487"/>
      <c r="Z973" s="486"/>
      <c r="AA973" s="487"/>
    </row>
    <row r="974" spans="2:27" x14ac:dyDescent="0.2">
      <c r="B974" s="406"/>
      <c r="C974" s="372"/>
      <c r="D974" s="372"/>
      <c r="E974" s="486"/>
      <c r="F974" s="487"/>
      <c r="G974" s="486"/>
      <c r="H974" s="487"/>
      <c r="I974" s="486"/>
      <c r="J974" s="487"/>
      <c r="K974" s="486"/>
      <c r="L974" s="487"/>
      <c r="M974" s="486"/>
      <c r="N974" s="487"/>
      <c r="O974" s="486"/>
      <c r="P974" s="487"/>
      <c r="Q974" s="486"/>
      <c r="R974" s="487"/>
      <c r="S974" s="486"/>
      <c r="T974" s="487"/>
      <c r="U974" s="486"/>
      <c r="V974" s="487"/>
      <c r="W974" s="486"/>
      <c r="X974" s="487"/>
      <c r="Y974" s="486"/>
      <c r="Z974" s="487"/>
      <c r="AA974" s="402"/>
    </row>
    <row r="975" spans="2:27" x14ac:dyDescent="0.2">
      <c r="B975" s="405"/>
      <c r="C975" s="372"/>
      <c r="D975" s="372"/>
      <c r="E975" s="402"/>
      <c r="F975" s="486"/>
      <c r="G975" s="487"/>
      <c r="H975" s="486"/>
      <c r="I975" s="487"/>
      <c r="J975" s="486"/>
      <c r="K975" s="487"/>
      <c r="L975" s="486"/>
      <c r="M975" s="487"/>
      <c r="N975" s="486"/>
      <c r="O975" s="487"/>
      <c r="P975" s="486"/>
      <c r="Q975" s="487"/>
      <c r="R975" s="486"/>
      <c r="S975" s="487"/>
      <c r="T975" s="486"/>
      <c r="U975" s="487"/>
      <c r="V975" s="486"/>
      <c r="W975" s="487"/>
      <c r="X975" s="486"/>
      <c r="Y975" s="487"/>
      <c r="Z975" s="486"/>
      <c r="AA975" s="487"/>
    </row>
    <row r="976" spans="2:27" x14ac:dyDescent="0.2">
      <c r="B976" s="406"/>
      <c r="C976" s="372"/>
      <c r="D976" s="372"/>
      <c r="E976" s="486"/>
      <c r="F976" s="487"/>
      <c r="G976" s="486"/>
      <c r="H976" s="487"/>
      <c r="I976" s="486"/>
      <c r="J976" s="487"/>
      <c r="K976" s="486"/>
      <c r="L976" s="487"/>
      <c r="M976" s="486"/>
      <c r="N976" s="487"/>
      <c r="O976" s="486"/>
      <c r="P976" s="487"/>
      <c r="Q976" s="486"/>
      <c r="R976" s="487"/>
      <c r="S976" s="486"/>
      <c r="T976" s="487"/>
      <c r="U976" s="486"/>
      <c r="V976" s="487"/>
      <c r="W976" s="486"/>
      <c r="X976" s="487"/>
      <c r="Y976" s="486"/>
      <c r="Z976" s="487"/>
      <c r="AA976" s="402"/>
    </row>
    <row r="977" spans="2:27" x14ac:dyDescent="0.2">
      <c r="B977" s="405"/>
      <c r="C977" s="372"/>
      <c r="D977" s="372"/>
      <c r="E977" s="402"/>
      <c r="F977" s="486"/>
      <c r="G977" s="487"/>
      <c r="H977" s="486"/>
      <c r="I977" s="487"/>
      <c r="J977" s="486"/>
      <c r="K977" s="487"/>
      <c r="L977" s="486"/>
      <c r="M977" s="487"/>
      <c r="N977" s="486"/>
      <c r="O977" s="487"/>
      <c r="P977" s="486"/>
      <c r="Q977" s="487"/>
      <c r="R977" s="486"/>
      <c r="S977" s="487"/>
      <c r="T977" s="486"/>
      <c r="U977" s="487"/>
      <c r="V977" s="486"/>
      <c r="W977" s="487"/>
      <c r="X977" s="486"/>
      <c r="Y977" s="487"/>
      <c r="Z977" s="486"/>
      <c r="AA977" s="487"/>
    </row>
    <row r="978" spans="2:27" x14ac:dyDescent="0.2">
      <c r="B978" s="406"/>
      <c r="C978" s="372"/>
      <c r="D978" s="372"/>
      <c r="E978" s="486"/>
      <c r="F978" s="487"/>
      <c r="G978" s="486"/>
      <c r="H978" s="487"/>
      <c r="I978" s="486"/>
      <c r="J978" s="487"/>
      <c r="K978" s="486"/>
      <c r="L978" s="487"/>
      <c r="M978" s="486"/>
      <c r="N978" s="487"/>
      <c r="O978" s="486"/>
      <c r="P978" s="487"/>
      <c r="Q978" s="486"/>
      <c r="R978" s="487"/>
      <c r="S978" s="486"/>
      <c r="T978" s="487"/>
      <c r="U978" s="486"/>
      <c r="V978" s="487"/>
      <c r="W978" s="486"/>
      <c r="X978" s="487"/>
      <c r="Y978" s="486"/>
      <c r="Z978" s="487"/>
      <c r="AA978" s="402"/>
    </row>
    <row r="979" spans="2:27" x14ac:dyDescent="0.2">
      <c r="B979" s="405"/>
      <c r="C979" s="372"/>
      <c r="D979" s="372"/>
      <c r="E979" s="402"/>
      <c r="F979" s="486"/>
      <c r="G979" s="487"/>
      <c r="H979" s="486"/>
      <c r="I979" s="487"/>
      <c r="J979" s="486"/>
      <c r="K979" s="487"/>
      <c r="L979" s="486"/>
      <c r="M979" s="487"/>
      <c r="N979" s="486"/>
      <c r="O979" s="487"/>
      <c r="P979" s="486"/>
      <c r="Q979" s="487"/>
      <c r="R979" s="486"/>
      <c r="S979" s="487"/>
      <c r="T979" s="486"/>
      <c r="U979" s="487"/>
      <c r="V979" s="486"/>
      <c r="W979" s="487"/>
      <c r="X979" s="486"/>
      <c r="Y979" s="487"/>
      <c r="Z979" s="486"/>
      <c r="AA979" s="487"/>
    </row>
    <row r="980" spans="2:27" x14ac:dyDescent="0.2">
      <c r="B980" s="406"/>
      <c r="C980" s="372"/>
      <c r="D980" s="372"/>
      <c r="E980" s="486"/>
      <c r="F980" s="487"/>
      <c r="G980" s="486"/>
      <c r="H980" s="487"/>
      <c r="I980" s="486"/>
      <c r="J980" s="487"/>
      <c r="K980" s="486"/>
      <c r="L980" s="487"/>
      <c r="M980" s="486"/>
      <c r="N980" s="487"/>
      <c r="O980" s="486"/>
      <c r="P980" s="487"/>
      <c r="Q980" s="486"/>
      <c r="R980" s="487"/>
      <c r="S980" s="486"/>
      <c r="T980" s="487"/>
      <c r="U980" s="486"/>
      <c r="V980" s="487"/>
      <c r="W980" s="486"/>
      <c r="X980" s="487"/>
      <c r="Y980" s="486"/>
      <c r="Z980" s="487"/>
      <c r="AA980" s="402"/>
    </row>
    <row r="981" spans="2:27" x14ac:dyDescent="0.2">
      <c r="B981" s="405"/>
      <c r="C981" s="372"/>
      <c r="D981" s="372"/>
      <c r="E981" s="402"/>
      <c r="F981" s="486"/>
      <c r="G981" s="487"/>
      <c r="H981" s="486"/>
      <c r="I981" s="487"/>
      <c r="J981" s="486"/>
      <c r="K981" s="487"/>
      <c r="L981" s="486"/>
      <c r="M981" s="487"/>
      <c r="N981" s="486"/>
      <c r="O981" s="487"/>
      <c r="P981" s="486"/>
      <c r="Q981" s="487"/>
      <c r="R981" s="486"/>
      <c r="S981" s="487"/>
      <c r="T981" s="486"/>
      <c r="U981" s="487"/>
      <c r="V981" s="486"/>
      <c r="W981" s="487"/>
      <c r="X981" s="486"/>
      <c r="Y981" s="487"/>
      <c r="Z981" s="486"/>
      <c r="AA981" s="487"/>
    </row>
    <row r="982" spans="2:27" x14ac:dyDescent="0.2">
      <c r="B982" s="406"/>
      <c r="C982" s="372"/>
      <c r="D982" s="372"/>
      <c r="E982" s="486"/>
      <c r="F982" s="487"/>
      <c r="G982" s="486"/>
      <c r="H982" s="487"/>
      <c r="I982" s="486"/>
      <c r="J982" s="487"/>
      <c r="K982" s="486"/>
      <c r="L982" s="487"/>
      <c r="M982" s="486"/>
      <c r="N982" s="487"/>
      <c r="O982" s="486"/>
      <c r="P982" s="487"/>
      <c r="Q982" s="486"/>
      <c r="R982" s="487"/>
      <c r="S982" s="486"/>
      <c r="T982" s="487"/>
      <c r="U982" s="486"/>
      <c r="V982" s="487"/>
      <c r="W982" s="486"/>
      <c r="X982" s="487"/>
      <c r="Y982" s="486"/>
      <c r="Z982" s="487"/>
      <c r="AA982" s="402"/>
    </row>
    <row r="983" spans="2:27" x14ac:dyDescent="0.2">
      <c r="B983" s="405"/>
      <c r="C983" s="372"/>
      <c r="D983" s="372"/>
      <c r="E983" s="402"/>
      <c r="F983" s="486"/>
      <c r="G983" s="487"/>
      <c r="H983" s="486"/>
      <c r="I983" s="487"/>
      <c r="J983" s="486"/>
      <c r="K983" s="487"/>
      <c r="L983" s="486"/>
      <c r="M983" s="487"/>
      <c r="N983" s="486"/>
      <c r="O983" s="487"/>
      <c r="P983" s="486"/>
      <c r="Q983" s="487"/>
      <c r="R983" s="486"/>
      <c r="S983" s="487"/>
      <c r="T983" s="486"/>
      <c r="U983" s="487"/>
      <c r="V983" s="486"/>
      <c r="W983" s="487"/>
      <c r="X983" s="486"/>
      <c r="Y983" s="487"/>
      <c r="Z983" s="486"/>
      <c r="AA983" s="487"/>
    </row>
    <row r="984" spans="2:27" x14ac:dyDescent="0.2">
      <c r="B984" s="406"/>
      <c r="C984" s="372"/>
      <c r="D984" s="372"/>
      <c r="E984" s="486"/>
      <c r="F984" s="487"/>
      <c r="G984" s="486"/>
      <c r="H984" s="487"/>
      <c r="I984" s="486"/>
      <c r="J984" s="487"/>
      <c r="K984" s="486"/>
      <c r="L984" s="487"/>
      <c r="M984" s="486"/>
      <c r="N984" s="487"/>
      <c r="O984" s="486"/>
      <c r="P984" s="487"/>
      <c r="Q984" s="486"/>
      <c r="R984" s="487"/>
      <c r="S984" s="486"/>
      <c r="T984" s="487"/>
      <c r="U984" s="486"/>
      <c r="V984" s="487"/>
      <c r="W984" s="486"/>
      <c r="X984" s="487"/>
      <c r="Y984" s="486"/>
      <c r="Z984" s="487"/>
      <c r="AA984" s="402"/>
    </row>
    <row r="985" spans="2:27" x14ac:dyDescent="0.2">
      <c r="B985" s="405"/>
      <c r="C985" s="372"/>
      <c r="D985" s="372"/>
      <c r="E985" s="402"/>
      <c r="F985" s="486"/>
      <c r="G985" s="487"/>
      <c r="H985" s="486"/>
      <c r="I985" s="487"/>
      <c r="J985" s="486"/>
      <c r="K985" s="487"/>
      <c r="L985" s="486"/>
      <c r="M985" s="487"/>
      <c r="N985" s="486"/>
      <c r="O985" s="487"/>
      <c r="P985" s="486"/>
      <c r="Q985" s="487"/>
      <c r="R985" s="486"/>
      <c r="S985" s="487"/>
      <c r="T985" s="486"/>
      <c r="U985" s="487"/>
      <c r="V985" s="486"/>
      <c r="W985" s="487"/>
      <c r="X985" s="486"/>
      <c r="Y985" s="487"/>
      <c r="Z985" s="486"/>
      <c r="AA985" s="487"/>
    </row>
    <row r="986" spans="2:27" x14ac:dyDescent="0.2">
      <c r="B986" s="406"/>
      <c r="C986" s="372"/>
      <c r="D986" s="372"/>
      <c r="E986" s="486"/>
      <c r="F986" s="487"/>
      <c r="G986" s="486"/>
      <c r="H986" s="487"/>
      <c r="I986" s="486"/>
      <c r="J986" s="487"/>
      <c r="K986" s="486"/>
      <c r="L986" s="487"/>
      <c r="M986" s="486"/>
      <c r="N986" s="487"/>
      <c r="O986" s="486"/>
      <c r="P986" s="487"/>
      <c r="Q986" s="486"/>
      <c r="R986" s="487"/>
      <c r="S986" s="486"/>
      <c r="T986" s="487"/>
      <c r="U986" s="486"/>
      <c r="V986" s="487"/>
      <c r="W986" s="486"/>
      <c r="X986" s="487"/>
      <c r="Y986" s="486"/>
      <c r="Z986" s="487"/>
      <c r="AA986" s="402"/>
    </row>
    <row r="987" spans="2:27" x14ac:dyDescent="0.2">
      <c r="B987" s="405"/>
      <c r="C987" s="372"/>
      <c r="D987" s="372"/>
      <c r="E987" s="402"/>
      <c r="F987" s="486"/>
      <c r="G987" s="487"/>
      <c r="H987" s="486"/>
      <c r="I987" s="487"/>
      <c r="J987" s="486"/>
      <c r="K987" s="487"/>
      <c r="L987" s="486"/>
      <c r="M987" s="487"/>
      <c r="N987" s="486"/>
      <c r="O987" s="487"/>
      <c r="P987" s="486"/>
      <c r="Q987" s="487"/>
      <c r="R987" s="486"/>
      <c r="S987" s="487"/>
      <c r="T987" s="486"/>
      <c r="U987" s="487"/>
      <c r="V987" s="486"/>
      <c r="W987" s="487"/>
      <c r="X987" s="486"/>
      <c r="Y987" s="487"/>
      <c r="Z987" s="486"/>
      <c r="AA987" s="487"/>
    </row>
    <row r="988" spans="2:27" x14ac:dyDescent="0.2">
      <c r="B988" s="406"/>
      <c r="C988" s="372"/>
      <c r="D988" s="372"/>
      <c r="E988" s="486"/>
      <c r="F988" s="487"/>
      <c r="G988" s="486"/>
      <c r="H988" s="487"/>
      <c r="I988" s="486"/>
      <c r="J988" s="487"/>
      <c r="K988" s="486"/>
      <c r="L988" s="487"/>
      <c r="M988" s="486"/>
      <c r="N988" s="487"/>
      <c r="O988" s="486"/>
      <c r="P988" s="487"/>
      <c r="Q988" s="486"/>
      <c r="R988" s="487"/>
      <c r="S988" s="486"/>
      <c r="T988" s="487"/>
      <c r="U988" s="486"/>
      <c r="V988" s="487"/>
      <c r="W988" s="486"/>
      <c r="X988" s="487"/>
      <c r="Y988" s="486"/>
      <c r="Z988" s="487"/>
      <c r="AA988" s="402"/>
    </row>
    <row r="989" spans="2:27" x14ac:dyDescent="0.2">
      <c r="B989" s="405"/>
      <c r="C989" s="372"/>
      <c r="D989" s="372"/>
      <c r="E989" s="402"/>
      <c r="F989" s="486"/>
      <c r="G989" s="487"/>
      <c r="H989" s="486"/>
      <c r="I989" s="487"/>
      <c r="J989" s="486"/>
      <c r="K989" s="487"/>
      <c r="L989" s="486"/>
      <c r="M989" s="487"/>
      <c r="N989" s="486"/>
      <c r="O989" s="487"/>
      <c r="P989" s="486"/>
      <c r="Q989" s="487"/>
      <c r="R989" s="486"/>
      <c r="S989" s="487"/>
      <c r="T989" s="486"/>
      <c r="U989" s="487"/>
      <c r="V989" s="486"/>
      <c r="W989" s="487"/>
      <c r="X989" s="486"/>
      <c r="Y989" s="487"/>
      <c r="Z989" s="486"/>
      <c r="AA989" s="487"/>
    </row>
    <row r="990" spans="2:27" x14ac:dyDescent="0.2">
      <c r="B990" s="406"/>
      <c r="C990" s="372"/>
      <c r="D990" s="372"/>
      <c r="E990" s="486"/>
      <c r="F990" s="487"/>
      <c r="G990" s="486"/>
      <c r="H990" s="487"/>
      <c r="I990" s="486"/>
      <c r="J990" s="487"/>
      <c r="K990" s="486"/>
      <c r="L990" s="487"/>
      <c r="M990" s="486"/>
      <c r="N990" s="487"/>
      <c r="O990" s="486"/>
      <c r="P990" s="487"/>
      <c r="Q990" s="486"/>
      <c r="R990" s="487"/>
      <c r="S990" s="486"/>
      <c r="T990" s="487"/>
      <c r="U990" s="486"/>
      <c r="V990" s="487"/>
      <c r="W990" s="486"/>
      <c r="X990" s="487"/>
      <c r="Y990" s="486"/>
      <c r="Z990" s="487"/>
      <c r="AA990" s="402"/>
    </row>
    <row r="991" spans="2:27" x14ac:dyDescent="0.2">
      <c r="B991" s="405"/>
      <c r="C991" s="372"/>
      <c r="D991" s="372"/>
      <c r="E991" s="402"/>
      <c r="F991" s="486"/>
      <c r="G991" s="487"/>
      <c r="H991" s="486"/>
      <c r="I991" s="487"/>
      <c r="J991" s="486"/>
      <c r="K991" s="487"/>
      <c r="L991" s="486"/>
      <c r="M991" s="487"/>
      <c r="N991" s="486"/>
      <c r="O991" s="487"/>
      <c r="P991" s="486"/>
      <c r="Q991" s="487"/>
      <c r="R991" s="486"/>
      <c r="S991" s="487"/>
      <c r="T991" s="486"/>
      <c r="U991" s="487"/>
      <c r="V991" s="486"/>
      <c r="W991" s="487"/>
      <c r="X991" s="486"/>
      <c r="Y991" s="487"/>
      <c r="Z991" s="486"/>
      <c r="AA991" s="487"/>
    </row>
    <row r="992" spans="2:27" x14ac:dyDescent="0.2">
      <c r="B992" s="406"/>
      <c r="C992" s="372"/>
      <c r="D992" s="372"/>
      <c r="E992" s="486"/>
      <c r="F992" s="487"/>
      <c r="G992" s="486"/>
      <c r="H992" s="487"/>
      <c r="I992" s="486"/>
      <c r="J992" s="487"/>
      <c r="K992" s="486"/>
      <c r="L992" s="487"/>
      <c r="M992" s="486"/>
      <c r="N992" s="487"/>
      <c r="O992" s="486"/>
      <c r="P992" s="487"/>
      <c r="Q992" s="486"/>
      <c r="R992" s="487"/>
      <c r="S992" s="486"/>
      <c r="T992" s="487"/>
      <c r="U992" s="486"/>
      <c r="V992" s="487"/>
      <c r="W992" s="486"/>
      <c r="X992" s="487"/>
      <c r="Y992" s="486"/>
      <c r="Z992" s="487"/>
      <c r="AA992" s="402"/>
    </row>
    <row r="993" spans="2:27" x14ac:dyDescent="0.2">
      <c r="B993" s="405"/>
      <c r="C993" s="372"/>
      <c r="D993" s="372"/>
      <c r="E993" s="402"/>
      <c r="F993" s="486"/>
      <c r="G993" s="487"/>
      <c r="H993" s="486"/>
      <c r="I993" s="487"/>
      <c r="J993" s="486"/>
      <c r="K993" s="487"/>
      <c r="L993" s="486"/>
      <c r="M993" s="487"/>
      <c r="N993" s="486"/>
      <c r="O993" s="487"/>
      <c r="P993" s="486"/>
      <c r="Q993" s="487"/>
      <c r="R993" s="486"/>
      <c r="S993" s="487"/>
      <c r="T993" s="486"/>
      <c r="U993" s="487"/>
      <c r="V993" s="486"/>
      <c r="W993" s="487"/>
      <c r="X993" s="486"/>
      <c r="Y993" s="487"/>
      <c r="Z993" s="486"/>
      <c r="AA993" s="487"/>
    </row>
    <row r="994" spans="2:27" x14ac:dyDescent="0.2">
      <c r="B994" s="406"/>
      <c r="C994" s="372"/>
      <c r="D994" s="372"/>
      <c r="E994" s="486"/>
      <c r="F994" s="487"/>
      <c r="G994" s="486"/>
      <c r="H994" s="487"/>
      <c r="I994" s="486"/>
      <c r="J994" s="487"/>
      <c r="K994" s="486"/>
      <c r="L994" s="487"/>
      <c r="M994" s="486"/>
      <c r="N994" s="487"/>
      <c r="O994" s="486"/>
      <c r="P994" s="487"/>
      <c r="Q994" s="486"/>
      <c r="R994" s="487"/>
      <c r="S994" s="486"/>
      <c r="T994" s="487"/>
      <c r="U994" s="486"/>
      <c r="V994" s="487"/>
      <c r="W994" s="486"/>
      <c r="X994" s="487"/>
      <c r="Y994" s="486"/>
      <c r="Z994" s="487"/>
      <c r="AA994" s="402"/>
    </row>
    <row r="995" spans="2:27" x14ac:dyDescent="0.2">
      <c r="B995" s="405"/>
      <c r="C995" s="372"/>
      <c r="D995" s="372"/>
      <c r="E995" s="402"/>
      <c r="F995" s="486"/>
      <c r="G995" s="487"/>
      <c r="H995" s="486"/>
      <c r="I995" s="487"/>
      <c r="J995" s="486"/>
      <c r="K995" s="487"/>
      <c r="L995" s="486"/>
      <c r="M995" s="487"/>
      <c r="N995" s="486"/>
      <c r="O995" s="487"/>
      <c r="P995" s="486"/>
      <c r="Q995" s="487"/>
      <c r="R995" s="486"/>
      <c r="S995" s="487"/>
      <c r="T995" s="486"/>
      <c r="U995" s="487"/>
      <c r="V995" s="486"/>
      <c r="W995" s="487"/>
      <c r="X995" s="486"/>
      <c r="Y995" s="487"/>
      <c r="Z995" s="486"/>
      <c r="AA995" s="487"/>
    </row>
    <row r="996" spans="2:27" x14ac:dyDescent="0.2">
      <c r="B996" s="406"/>
      <c r="C996" s="372"/>
      <c r="D996" s="372"/>
      <c r="E996" s="486"/>
      <c r="F996" s="487"/>
      <c r="G996" s="486"/>
      <c r="H996" s="487"/>
      <c r="I996" s="486"/>
      <c r="J996" s="487"/>
      <c r="K996" s="486"/>
      <c r="L996" s="487"/>
      <c r="M996" s="486"/>
      <c r="N996" s="487"/>
      <c r="O996" s="486"/>
      <c r="P996" s="487"/>
      <c r="Q996" s="486"/>
      <c r="R996" s="487"/>
      <c r="S996" s="486"/>
      <c r="T996" s="487"/>
      <c r="U996" s="486"/>
      <c r="V996" s="487"/>
      <c r="W996" s="486"/>
      <c r="X996" s="487"/>
      <c r="Y996" s="486"/>
      <c r="Z996" s="487"/>
      <c r="AA996" s="402"/>
    </row>
    <row r="997" spans="2:27" x14ac:dyDescent="0.2">
      <c r="B997" s="405"/>
      <c r="C997" s="372"/>
      <c r="D997" s="372"/>
      <c r="E997" s="402"/>
      <c r="F997" s="486"/>
      <c r="G997" s="487"/>
      <c r="H997" s="486"/>
      <c r="I997" s="487"/>
      <c r="J997" s="486"/>
      <c r="K997" s="487"/>
      <c r="L997" s="486"/>
      <c r="M997" s="487"/>
      <c r="N997" s="486"/>
      <c r="O997" s="487"/>
      <c r="P997" s="486"/>
      <c r="Q997" s="487"/>
      <c r="R997" s="486"/>
      <c r="S997" s="487"/>
      <c r="T997" s="486"/>
      <c r="U997" s="487"/>
      <c r="V997" s="486"/>
      <c r="W997" s="487"/>
      <c r="X997" s="486"/>
      <c r="Y997" s="487"/>
      <c r="Z997" s="486"/>
      <c r="AA997" s="487"/>
    </row>
    <row r="998" spans="2:27" x14ac:dyDescent="0.2">
      <c r="B998" s="406"/>
      <c r="C998" s="372"/>
      <c r="D998" s="372"/>
      <c r="E998" s="486"/>
      <c r="F998" s="487"/>
      <c r="G998" s="486"/>
      <c r="H998" s="487"/>
      <c r="I998" s="486"/>
      <c r="J998" s="487"/>
      <c r="K998" s="486"/>
      <c r="L998" s="487"/>
      <c r="M998" s="486"/>
      <c r="N998" s="487"/>
      <c r="O998" s="486"/>
      <c r="P998" s="487"/>
      <c r="Q998" s="486"/>
      <c r="R998" s="487"/>
      <c r="S998" s="486"/>
      <c r="T998" s="487"/>
      <c r="U998" s="486"/>
      <c r="V998" s="487"/>
      <c r="W998" s="486"/>
      <c r="X998" s="487"/>
      <c r="Y998" s="486"/>
      <c r="Z998" s="487"/>
      <c r="AA998" s="402"/>
    </row>
    <row r="999" spans="2:27" x14ac:dyDescent="0.2">
      <c r="B999" s="405"/>
      <c r="C999" s="372"/>
      <c r="D999" s="372"/>
      <c r="E999" s="402"/>
      <c r="F999" s="486"/>
      <c r="G999" s="487"/>
      <c r="H999" s="486"/>
      <c r="I999" s="487"/>
      <c r="J999" s="486"/>
      <c r="K999" s="487"/>
      <c r="L999" s="486"/>
      <c r="M999" s="487"/>
      <c r="N999" s="486"/>
      <c r="O999" s="487"/>
      <c r="P999" s="486"/>
      <c r="Q999" s="487"/>
      <c r="R999" s="486"/>
      <c r="S999" s="487"/>
      <c r="T999" s="486"/>
      <c r="U999" s="487"/>
      <c r="V999" s="486"/>
      <c r="W999" s="487"/>
      <c r="X999" s="486"/>
      <c r="Y999" s="487"/>
      <c r="Z999" s="486"/>
      <c r="AA999" s="487"/>
    </row>
    <row r="1000" spans="2:27" x14ac:dyDescent="0.2">
      <c r="B1000" s="406"/>
      <c r="C1000" s="372"/>
      <c r="D1000" s="372"/>
      <c r="E1000" s="486"/>
      <c r="F1000" s="487"/>
      <c r="G1000" s="486"/>
      <c r="H1000" s="487"/>
      <c r="I1000" s="486"/>
      <c r="J1000" s="487"/>
      <c r="K1000" s="486"/>
      <c r="L1000" s="487"/>
      <c r="M1000" s="486"/>
      <c r="N1000" s="487"/>
      <c r="O1000" s="486"/>
      <c r="P1000" s="487"/>
      <c r="Q1000" s="486"/>
      <c r="R1000" s="487"/>
      <c r="S1000" s="486"/>
      <c r="T1000" s="487"/>
      <c r="U1000" s="486"/>
      <c r="V1000" s="487"/>
      <c r="W1000" s="486"/>
      <c r="X1000" s="487"/>
      <c r="Y1000" s="486"/>
      <c r="Z1000" s="487"/>
      <c r="AA1000" s="402"/>
    </row>
    <row r="1001" spans="2:27" x14ac:dyDescent="0.2">
      <c r="B1001" s="405"/>
      <c r="C1001" s="372"/>
      <c r="D1001" s="372"/>
      <c r="E1001" s="402"/>
      <c r="F1001" s="486"/>
      <c r="G1001" s="487"/>
      <c r="H1001" s="486"/>
      <c r="I1001" s="487"/>
      <c r="J1001" s="486"/>
      <c r="K1001" s="487"/>
      <c r="L1001" s="486"/>
      <c r="M1001" s="487"/>
      <c r="N1001" s="486"/>
      <c r="O1001" s="487"/>
      <c r="P1001" s="486"/>
      <c r="Q1001" s="487"/>
      <c r="R1001" s="486"/>
      <c r="S1001" s="487"/>
      <c r="T1001" s="486"/>
      <c r="U1001" s="487"/>
      <c r="V1001" s="486"/>
      <c r="W1001" s="487"/>
      <c r="X1001" s="486"/>
      <c r="Y1001" s="487"/>
      <c r="Z1001" s="486"/>
      <c r="AA1001" s="487"/>
    </row>
    <row r="1002" spans="2:27" x14ac:dyDescent="0.2">
      <c r="B1002" s="406"/>
      <c r="C1002" s="372"/>
      <c r="D1002" s="372"/>
      <c r="E1002" s="486"/>
      <c r="F1002" s="487"/>
      <c r="G1002" s="486"/>
      <c r="H1002" s="487"/>
      <c r="I1002" s="486"/>
      <c r="J1002" s="487"/>
      <c r="K1002" s="486"/>
      <c r="L1002" s="487"/>
      <c r="M1002" s="486"/>
      <c r="N1002" s="487"/>
      <c r="O1002" s="486"/>
      <c r="P1002" s="487"/>
      <c r="Q1002" s="486"/>
      <c r="R1002" s="487"/>
      <c r="S1002" s="486"/>
      <c r="T1002" s="487"/>
      <c r="U1002" s="486"/>
      <c r="V1002" s="487"/>
      <c r="W1002" s="486"/>
      <c r="X1002" s="487"/>
      <c r="Y1002" s="486"/>
      <c r="Z1002" s="487"/>
      <c r="AA1002" s="402"/>
    </row>
    <row r="1003" spans="2:27" x14ac:dyDescent="0.2">
      <c r="B1003" s="405"/>
      <c r="C1003" s="372"/>
      <c r="D1003" s="372"/>
      <c r="E1003" s="402"/>
      <c r="F1003" s="486"/>
      <c r="G1003" s="487"/>
      <c r="H1003" s="486"/>
      <c r="I1003" s="487"/>
      <c r="J1003" s="486"/>
      <c r="K1003" s="487"/>
      <c r="L1003" s="486"/>
      <c r="M1003" s="487"/>
      <c r="N1003" s="486"/>
      <c r="O1003" s="487"/>
      <c r="P1003" s="486"/>
      <c r="Q1003" s="487"/>
      <c r="R1003" s="486"/>
      <c r="S1003" s="487"/>
      <c r="T1003" s="486"/>
      <c r="U1003" s="487"/>
      <c r="V1003" s="486"/>
      <c r="W1003" s="487"/>
      <c r="X1003" s="486"/>
      <c r="Y1003" s="487"/>
      <c r="Z1003" s="486"/>
      <c r="AA1003" s="487"/>
    </row>
    <row r="1004" spans="2:27" x14ac:dyDescent="0.2">
      <c r="B1004" s="406"/>
      <c r="C1004" s="372"/>
      <c r="D1004" s="372"/>
      <c r="E1004" s="486"/>
      <c r="F1004" s="487"/>
      <c r="G1004" s="486"/>
      <c r="H1004" s="487"/>
      <c r="I1004" s="486"/>
      <c r="J1004" s="487"/>
      <c r="K1004" s="486"/>
      <c r="L1004" s="487"/>
      <c r="M1004" s="486"/>
      <c r="N1004" s="487"/>
      <c r="O1004" s="486"/>
      <c r="P1004" s="487"/>
      <c r="Q1004" s="486"/>
      <c r="R1004" s="487"/>
      <c r="S1004" s="486"/>
      <c r="T1004" s="487"/>
      <c r="U1004" s="486"/>
      <c r="V1004" s="487"/>
      <c r="W1004" s="486"/>
      <c r="X1004" s="487"/>
      <c r="Y1004" s="486"/>
      <c r="Z1004" s="487"/>
      <c r="AA1004" s="402"/>
    </row>
    <row r="1005" spans="2:27" x14ac:dyDescent="0.2">
      <c r="B1005" s="405"/>
      <c r="C1005" s="372"/>
      <c r="D1005" s="372"/>
      <c r="E1005" s="402"/>
      <c r="F1005" s="486"/>
      <c r="G1005" s="487"/>
      <c r="H1005" s="486"/>
      <c r="I1005" s="487"/>
      <c r="J1005" s="486"/>
      <c r="K1005" s="487"/>
      <c r="L1005" s="486"/>
      <c r="M1005" s="487"/>
      <c r="N1005" s="486"/>
      <c r="O1005" s="487"/>
      <c r="P1005" s="486"/>
      <c r="Q1005" s="487"/>
      <c r="R1005" s="486"/>
      <c r="S1005" s="487"/>
      <c r="T1005" s="486"/>
      <c r="U1005" s="487"/>
      <c r="V1005" s="486"/>
      <c r="W1005" s="487"/>
      <c r="X1005" s="486"/>
      <c r="Y1005" s="487"/>
      <c r="Z1005" s="486"/>
      <c r="AA1005" s="487"/>
    </row>
    <row r="1006" spans="2:27" x14ac:dyDescent="0.2">
      <c r="B1006" s="406"/>
      <c r="C1006" s="372"/>
      <c r="D1006" s="372"/>
      <c r="E1006" s="486"/>
      <c r="F1006" s="487"/>
      <c r="G1006" s="486"/>
      <c r="H1006" s="487"/>
      <c r="I1006" s="486"/>
      <c r="J1006" s="487"/>
      <c r="K1006" s="486"/>
      <c r="L1006" s="487"/>
      <c r="M1006" s="486"/>
      <c r="N1006" s="487"/>
      <c r="O1006" s="486"/>
      <c r="P1006" s="487"/>
      <c r="Q1006" s="486"/>
      <c r="R1006" s="487"/>
      <c r="S1006" s="486"/>
      <c r="T1006" s="487"/>
      <c r="U1006" s="486"/>
      <c r="V1006" s="487"/>
      <c r="W1006" s="486"/>
      <c r="X1006" s="487"/>
      <c r="Y1006" s="486"/>
      <c r="Z1006" s="487"/>
      <c r="AA1006" s="402"/>
    </row>
    <row r="1007" spans="2:27" x14ac:dyDescent="0.2">
      <c r="B1007" s="405"/>
      <c r="C1007" s="372"/>
      <c r="D1007" s="372"/>
      <c r="E1007" s="402"/>
      <c r="F1007" s="486"/>
      <c r="G1007" s="487"/>
      <c r="H1007" s="486"/>
      <c r="I1007" s="487"/>
      <c r="J1007" s="486"/>
      <c r="K1007" s="487"/>
      <c r="L1007" s="486"/>
      <c r="M1007" s="487"/>
      <c r="N1007" s="486"/>
      <c r="O1007" s="487"/>
      <c r="P1007" s="486"/>
      <c r="Q1007" s="487"/>
      <c r="R1007" s="486"/>
      <c r="S1007" s="487"/>
      <c r="T1007" s="486"/>
      <c r="U1007" s="487"/>
      <c r="V1007" s="486"/>
      <c r="W1007" s="487"/>
      <c r="X1007" s="486"/>
      <c r="Y1007" s="487"/>
      <c r="Z1007" s="486"/>
      <c r="AA1007" s="487"/>
    </row>
    <row r="1008" spans="2:27" x14ac:dyDescent="0.2">
      <c r="B1008" s="406"/>
      <c r="C1008" s="372"/>
      <c r="D1008" s="372"/>
      <c r="E1008" s="486"/>
      <c r="F1008" s="487"/>
      <c r="G1008" s="486"/>
      <c r="H1008" s="487"/>
      <c r="I1008" s="486"/>
      <c r="J1008" s="487"/>
      <c r="K1008" s="486"/>
      <c r="L1008" s="487"/>
      <c r="M1008" s="486"/>
      <c r="N1008" s="487"/>
      <c r="O1008" s="486"/>
      <c r="P1008" s="487"/>
      <c r="Q1008" s="486"/>
      <c r="R1008" s="487"/>
      <c r="S1008" s="486"/>
      <c r="T1008" s="487"/>
      <c r="U1008" s="486"/>
      <c r="V1008" s="487"/>
      <c r="W1008" s="486"/>
      <c r="X1008" s="487"/>
      <c r="Y1008" s="486"/>
      <c r="Z1008" s="487"/>
      <c r="AA1008" s="402"/>
    </row>
    <row r="1009" spans="2:27" x14ac:dyDescent="0.2">
      <c r="B1009" s="405"/>
      <c r="C1009" s="372"/>
      <c r="D1009" s="372"/>
      <c r="E1009" s="402"/>
      <c r="F1009" s="486"/>
      <c r="G1009" s="487"/>
      <c r="H1009" s="486"/>
      <c r="I1009" s="487"/>
      <c r="J1009" s="486"/>
      <c r="K1009" s="487"/>
      <c r="L1009" s="486"/>
      <c r="M1009" s="487"/>
      <c r="N1009" s="486"/>
      <c r="O1009" s="487"/>
      <c r="P1009" s="486"/>
      <c r="Q1009" s="487"/>
      <c r="R1009" s="486"/>
      <c r="S1009" s="487"/>
      <c r="T1009" s="486"/>
      <c r="U1009" s="487"/>
      <c r="V1009" s="486"/>
      <c r="W1009" s="487"/>
      <c r="X1009" s="486"/>
      <c r="Y1009" s="487"/>
      <c r="Z1009" s="486"/>
      <c r="AA1009" s="487"/>
    </row>
    <row r="1010" spans="2:27" x14ac:dyDescent="0.2">
      <c r="B1010" s="406"/>
      <c r="C1010" s="372"/>
      <c r="D1010" s="372"/>
      <c r="E1010" s="486"/>
      <c r="F1010" s="487"/>
      <c r="G1010" s="486"/>
      <c r="H1010" s="487"/>
      <c r="I1010" s="486"/>
      <c r="J1010" s="487"/>
      <c r="K1010" s="486"/>
      <c r="L1010" s="487"/>
      <c r="M1010" s="486"/>
      <c r="N1010" s="487"/>
      <c r="O1010" s="486"/>
      <c r="P1010" s="487"/>
      <c r="Q1010" s="486"/>
      <c r="R1010" s="487"/>
      <c r="S1010" s="486"/>
      <c r="T1010" s="487"/>
      <c r="U1010" s="486"/>
      <c r="V1010" s="487"/>
      <c r="W1010" s="486"/>
      <c r="X1010" s="487"/>
      <c r="Y1010" s="486"/>
      <c r="Z1010" s="487"/>
      <c r="AA1010" s="402"/>
    </row>
    <row r="1011" spans="2:27" x14ac:dyDescent="0.2">
      <c r="B1011" s="405"/>
      <c r="C1011" s="372"/>
      <c r="D1011" s="372"/>
      <c r="E1011" s="402"/>
      <c r="F1011" s="486"/>
      <c r="G1011" s="487"/>
      <c r="H1011" s="486"/>
      <c r="I1011" s="487"/>
      <c r="J1011" s="486"/>
      <c r="K1011" s="487"/>
      <c r="L1011" s="486"/>
      <c r="M1011" s="487"/>
      <c r="N1011" s="486"/>
      <c r="O1011" s="487"/>
      <c r="P1011" s="486"/>
      <c r="Q1011" s="487"/>
      <c r="R1011" s="486"/>
      <c r="S1011" s="487"/>
      <c r="T1011" s="486"/>
      <c r="U1011" s="487"/>
      <c r="V1011" s="486"/>
      <c r="W1011" s="487"/>
      <c r="X1011" s="486"/>
      <c r="Y1011" s="487"/>
      <c r="Z1011" s="486"/>
      <c r="AA1011" s="487"/>
    </row>
    <row r="1012" spans="2:27" x14ac:dyDescent="0.2">
      <c r="B1012" s="406"/>
      <c r="C1012" s="372"/>
      <c r="D1012" s="372"/>
      <c r="E1012" s="486"/>
      <c r="F1012" s="487"/>
      <c r="G1012" s="486"/>
      <c r="H1012" s="487"/>
      <c r="I1012" s="486"/>
      <c r="J1012" s="487"/>
      <c r="K1012" s="486"/>
      <c r="L1012" s="487"/>
      <c r="M1012" s="486"/>
      <c r="N1012" s="487"/>
      <c r="O1012" s="486"/>
      <c r="P1012" s="487"/>
      <c r="Q1012" s="486"/>
      <c r="R1012" s="487"/>
      <c r="S1012" s="486"/>
      <c r="T1012" s="487"/>
      <c r="U1012" s="486"/>
      <c r="V1012" s="487"/>
      <c r="W1012" s="486"/>
      <c r="X1012" s="487"/>
      <c r="Y1012" s="486"/>
      <c r="Z1012" s="487"/>
      <c r="AA1012" s="402"/>
    </row>
    <row r="1013" spans="2:27" x14ac:dyDescent="0.2">
      <c r="B1013" s="405"/>
      <c r="C1013" s="372"/>
      <c r="D1013" s="372"/>
      <c r="E1013" s="402"/>
      <c r="F1013" s="486"/>
      <c r="G1013" s="487"/>
      <c r="H1013" s="486"/>
      <c r="I1013" s="487"/>
      <c r="J1013" s="486"/>
      <c r="K1013" s="487"/>
      <c r="L1013" s="486"/>
      <c r="M1013" s="487"/>
      <c r="N1013" s="486"/>
      <c r="O1013" s="487"/>
      <c r="P1013" s="486"/>
      <c r="Q1013" s="487"/>
      <c r="R1013" s="486"/>
      <c r="S1013" s="487"/>
      <c r="T1013" s="486"/>
      <c r="U1013" s="487"/>
      <c r="V1013" s="486"/>
      <c r="W1013" s="487"/>
      <c r="X1013" s="486"/>
      <c r="Y1013" s="487"/>
      <c r="Z1013" s="486"/>
      <c r="AA1013" s="487"/>
    </row>
    <row r="1014" spans="2:27" x14ac:dyDescent="0.2">
      <c r="B1014" s="406"/>
      <c r="C1014" s="372"/>
      <c r="D1014" s="372"/>
      <c r="E1014" s="486"/>
      <c r="F1014" s="487"/>
      <c r="G1014" s="486"/>
      <c r="H1014" s="487"/>
      <c r="I1014" s="486"/>
      <c r="J1014" s="487"/>
      <c r="K1014" s="486"/>
      <c r="L1014" s="487"/>
      <c r="M1014" s="486"/>
      <c r="N1014" s="487"/>
      <c r="O1014" s="486"/>
      <c r="P1014" s="487"/>
      <c r="Q1014" s="486"/>
      <c r="R1014" s="487"/>
      <c r="S1014" s="486"/>
      <c r="T1014" s="487"/>
      <c r="U1014" s="486"/>
      <c r="V1014" s="487"/>
      <c r="W1014" s="486"/>
      <c r="X1014" s="487"/>
      <c r="Y1014" s="486"/>
      <c r="Z1014" s="487"/>
      <c r="AA1014" s="402"/>
    </row>
    <row r="1015" spans="2:27" x14ac:dyDescent="0.2">
      <c r="B1015" s="405"/>
      <c r="C1015" s="372"/>
      <c r="D1015" s="372"/>
      <c r="E1015" s="402"/>
      <c r="F1015" s="486"/>
      <c r="G1015" s="487"/>
      <c r="H1015" s="486"/>
      <c r="I1015" s="487"/>
      <c r="J1015" s="486"/>
      <c r="K1015" s="487"/>
      <c r="L1015" s="486"/>
      <c r="M1015" s="487"/>
      <c r="N1015" s="486"/>
      <c r="O1015" s="487"/>
      <c r="P1015" s="486"/>
      <c r="Q1015" s="487"/>
      <c r="R1015" s="486"/>
      <c r="S1015" s="487"/>
      <c r="T1015" s="486"/>
      <c r="U1015" s="487"/>
      <c r="V1015" s="486"/>
      <c r="W1015" s="487"/>
      <c r="X1015" s="486"/>
      <c r="Y1015" s="487"/>
      <c r="Z1015" s="486"/>
      <c r="AA1015" s="487"/>
    </row>
    <row r="1016" spans="2:27" x14ac:dyDescent="0.2">
      <c r="B1016" s="406"/>
      <c r="C1016" s="372"/>
      <c r="D1016" s="372"/>
      <c r="E1016" s="486"/>
      <c r="F1016" s="487"/>
      <c r="G1016" s="486"/>
      <c r="H1016" s="487"/>
      <c r="I1016" s="486"/>
      <c r="J1016" s="487"/>
      <c r="K1016" s="486"/>
      <c r="L1016" s="487"/>
      <c r="M1016" s="486"/>
      <c r="N1016" s="487"/>
      <c r="O1016" s="486"/>
      <c r="P1016" s="487"/>
      <c r="Q1016" s="486"/>
      <c r="R1016" s="487"/>
      <c r="S1016" s="486"/>
      <c r="T1016" s="487"/>
      <c r="U1016" s="486"/>
      <c r="V1016" s="487"/>
      <c r="W1016" s="486"/>
      <c r="X1016" s="487"/>
      <c r="Y1016" s="486"/>
      <c r="Z1016" s="487"/>
      <c r="AA1016" s="402"/>
    </row>
    <row r="1017" spans="2:27" x14ac:dyDescent="0.2">
      <c r="B1017" s="405"/>
      <c r="C1017" s="372"/>
      <c r="D1017" s="372"/>
      <c r="E1017" s="402"/>
      <c r="F1017" s="486"/>
      <c r="G1017" s="487"/>
      <c r="H1017" s="486"/>
      <c r="I1017" s="487"/>
      <c r="J1017" s="486"/>
      <c r="K1017" s="487"/>
      <c r="L1017" s="486"/>
      <c r="M1017" s="487"/>
      <c r="N1017" s="486"/>
      <c r="O1017" s="487"/>
      <c r="P1017" s="486"/>
      <c r="Q1017" s="487"/>
      <c r="R1017" s="486"/>
      <c r="S1017" s="487"/>
      <c r="T1017" s="486"/>
      <c r="U1017" s="487"/>
      <c r="V1017" s="486"/>
      <c r="W1017" s="487"/>
      <c r="X1017" s="486"/>
      <c r="Y1017" s="487"/>
      <c r="Z1017" s="486"/>
      <c r="AA1017" s="487"/>
    </row>
    <row r="1018" spans="2:27" x14ac:dyDescent="0.2">
      <c r="B1018" s="406"/>
      <c r="C1018" s="372"/>
      <c r="D1018" s="372"/>
      <c r="E1018" s="486"/>
      <c r="F1018" s="487"/>
      <c r="G1018" s="486"/>
      <c r="H1018" s="487"/>
      <c r="I1018" s="486"/>
      <c r="J1018" s="487"/>
      <c r="K1018" s="486"/>
      <c r="L1018" s="487"/>
      <c r="M1018" s="486"/>
      <c r="N1018" s="487"/>
      <c r="O1018" s="486"/>
      <c r="P1018" s="487"/>
      <c r="Q1018" s="486"/>
      <c r="R1018" s="487"/>
      <c r="S1018" s="486"/>
      <c r="T1018" s="487"/>
      <c r="U1018" s="486"/>
      <c r="V1018" s="487"/>
      <c r="W1018" s="486"/>
      <c r="X1018" s="487"/>
      <c r="Y1018" s="486"/>
      <c r="Z1018" s="487"/>
      <c r="AA1018" s="402"/>
    </row>
    <row r="1019" spans="2:27" x14ac:dyDescent="0.2">
      <c r="B1019" s="405"/>
      <c r="C1019" s="372"/>
      <c r="D1019" s="372"/>
      <c r="E1019" s="402"/>
      <c r="F1019" s="486"/>
      <c r="G1019" s="487"/>
      <c r="H1019" s="486"/>
      <c r="I1019" s="487"/>
      <c r="J1019" s="486"/>
      <c r="K1019" s="487"/>
      <c r="L1019" s="486"/>
      <c r="M1019" s="487"/>
      <c r="N1019" s="486"/>
      <c r="O1019" s="487"/>
      <c r="P1019" s="486"/>
      <c r="Q1019" s="487"/>
      <c r="R1019" s="486"/>
      <c r="S1019" s="487"/>
      <c r="T1019" s="486"/>
      <c r="U1019" s="487"/>
      <c r="V1019" s="486"/>
      <c r="W1019" s="487"/>
      <c r="X1019" s="486"/>
      <c r="Y1019" s="487"/>
      <c r="Z1019" s="486"/>
      <c r="AA1019" s="487"/>
    </row>
    <row r="1020" spans="2:27" x14ac:dyDescent="0.2">
      <c r="B1020" s="406"/>
      <c r="C1020" s="372"/>
      <c r="D1020" s="372"/>
      <c r="E1020" s="486"/>
      <c r="F1020" s="487"/>
      <c r="G1020" s="486"/>
      <c r="H1020" s="487"/>
      <c r="I1020" s="486"/>
      <c r="J1020" s="487"/>
      <c r="K1020" s="486"/>
      <c r="L1020" s="487"/>
      <c r="M1020" s="486"/>
      <c r="N1020" s="487"/>
      <c r="O1020" s="486"/>
      <c r="P1020" s="487"/>
      <c r="Q1020" s="486"/>
      <c r="R1020" s="487"/>
      <c r="S1020" s="486"/>
      <c r="T1020" s="487"/>
      <c r="U1020" s="486"/>
      <c r="V1020" s="487"/>
      <c r="W1020" s="486"/>
      <c r="X1020" s="487"/>
      <c r="Y1020" s="486"/>
      <c r="Z1020" s="487"/>
      <c r="AA1020" s="402"/>
    </row>
    <row r="1021" spans="2:27" x14ac:dyDescent="0.2">
      <c r="B1021" s="405"/>
      <c r="C1021" s="372"/>
      <c r="D1021" s="372"/>
      <c r="E1021" s="402"/>
      <c r="F1021" s="486"/>
      <c r="G1021" s="487"/>
      <c r="H1021" s="486"/>
      <c r="I1021" s="487"/>
      <c r="J1021" s="486"/>
      <c r="K1021" s="487"/>
      <c r="L1021" s="486"/>
      <c r="M1021" s="487"/>
      <c r="N1021" s="486"/>
      <c r="O1021" s="487"/>
      <c r="P1021" s="486"/>
      <c r="Q1021" s="487"/>
      <c r="R1021" s="486"/>
      <c r="S1021" s="487"/>
      <c r="T1021" s="486"/>
      <c r="U1021" s="487"/>
      <c r="V1021" s="486"/>
      <c r="W1021" s="487"/>
      <c r="X1021" s="486"/>
      <c r="Y1021" s="487"/>
      <c r="Z1021" s="486"/>
      <c r="AA1021" s="487"/>
    </row>
    <row r="1022" spans="2:27" x14ac:dyDescent="0.2">
      <c r="B1022" s="406"/>
      <c r="C1022" s="372"/>
      <c r="D1022" s="372"/>
      <c r="E1022" s="486"/>
      <c r="F1022" s="487"/>
      <c r="G1022" s="486"/>
      <c r="H1022" s="487"/>
      <c r="I1022" s="486"/>
      <c r="J1022" s="487"/>
      <c r="K1022" s="486"/>
      <c r="L1022" s="487"/>
      <c r="M1022" s="486"/>
      <c r="N1022" s="487"/>
      <c r="O1022" s="486"/>
      <c r="P1022" s="487"/>
      <c r="Q1022" s="486"/>
      <c r="R1022" s="487"/>
      <c r="S1022" s="486"/>
      <c r="T1022" s="487"/>
      <c r="U1022" s="486"/>
      <c r="V1022" s="487"/>
      <c r="W1022" s="486"/>
      <c r="X1022" s="487"/>
      <c r="Y1022" s="486"/>
      <c r="Z1022" s="487"/>
      <c r="AA1022" s="402"/>
    </row>
    <row r="1023" spans="2:27" x14ac:dyDescent="0.2">
      <c r="B1023" s="405"/>
      <c r="C1023" s="372"/>
      <c r="D1023" s="372"/>
      <c r="E1023" s="402"/>
      <c r="F1023" s="486"/>
      <c r="G1023" s="487"/>
      <c r="H1023" s="486"/>
      <c r="I1023" s="487"/>
      <c r="J1023" s="486"/>
      <c r="K1023" s="487"/>
      <c r="L1023" s="486"/>
      <c r="M1023" s="487"/>
      <c r="N1023" s="486"/>
      <c r="O1023" s="487"/>
      <c r="P1023" s="486"/>
      <c r="Q1023" s="487"/>
      <c r="R1023" s="486"/>
      <c r="S1023" s="487"/>
      <c r="T1023" s="486"/>
      <c r="U1023" s="487"/>
      <c r="V1023" s="486"/>
      <c r="W1023" s="487"/>
      <c r="X1023" s="486"/>
      <c r="Y1023" s="487"/>
      <c r="Z1023" s="486"/>
      <c r="AA1023" s="487"/>
    </row>
    <row r="1024" spans="2:27" x14ac:dyDescent="0.2">
      <c r="B1024" s="406"/>
      <c r="C1024" s="372"/>
      <c r="D1024" s="372"/>
      <c r="E1024" s="486"/>
      <c r="F1024" s="487"/>
      <c r="G1024" s="486"/>
      <c r="H1024" s="487"/>
      <c r="I1024" s="486"/>
      <c r="J1024" s="487"/>
      <c r="K1024" s="486"/>
      <c r="L1024" s="487"/>
      <c r="M1024" s="486"/>
      <c r="N1024" s="487"/>
      <c r="O1024" s="486"/>
      <c r="P1024" s="487"/>
      <c r="Q1024" s="486"/>
      <c r="R1024" s="487"/>
      <c r="S1024" s="486"/>
      <c r="T1024" s="487"/>
      <c r="U1024" s="486"/>
      <c r="V1024" s="487"/>
      <c r="W1024" s="486"/>
      <c r="X1024" s="487"/>
      <c r="Y1024" s="486"/>
      <c r="Z1024" s="487"/>
      <c r="AA1024" s="402"/>
    </row>
    <row r="1025" spans="2:27" x14ac:dyDescent="0.2">
      <c r="B1025" s="405"/>
      <c r="C1025" s="372"/>
      <c r="D1025" s="372"/>
      <c r="E1025" s="402"/>
      <c r="F1025" s="486"/>
      <c r="G1025" s="487"/>
      <c r="H1025" s="486"/>
      <c r="I1025" s="487"/>
      <c r="J1025" s="486"/>
      <c r="K1025" s="487"/>
      <c r="L1025" s="486"/>
      <c r="M1025" s="487"/>
      <c r="N1025" s="486"/>
      <c r="O1025" s="487"/>
      <c r="P1025" s="486"/>
      <c r="Q1025" s="487"/>
      <c r="R1025" s="486"/>
      <c r="S1025" s="487"/>
      <c r="T1025" s="486"/>
      <c r="U1025" s="487"/>
      <c r="V1025" s="486"/>
      <c r="W1025" s="487"/>
      <c r="X1025" s="486"/>
      <c r="Y1025" s="487"/>
      <c r="Z1025" s="486"/>
      <c r="AA1025" s="487"/>
    </row>
    <row r="1026" spans="2:27" x14ac:dyDescent="0.2">
      <c r="B1026" s="406"/>
      <c r="C1026" s="372"/>
      <c r="D1026" s="372"/>
      <c r="E1026" s="486"/>
      <c r="F1026" s="487"/>
      <c r="G1026" s="486"/>
      <c r="H1026" s="487"/>
      <c r="I1026" s="486"/>
      <c r="J1026" s="487"/>
      <c r="K1026" s="486"/>
      <c r="L1026" s="487"/>
      <c r="M1026" s="486"/>
      <c r="N1026" s="487"/>
      <c r="O1026" s="486"/>
      <c r="P1026" s="487"/>
      <c r="Q1026" s="486"/>
      <c r="R1026" s="487"/>
      <c r="S1026" s="486"/>
      <c r="T1026" s="487"/>
      <c r="U1026" s="486"/>
      <c r="V1026" s="487"/>
      <c r="W1026" s="486"/>
      <c r="X1026" s="487"/>
      <c r="Y1026" s="486"/>
      <c r="Z1026" s="487"/>
      <c r="AA1026" s="402"/>
    </row>
    <row r="1027" spans="2:27" x14ac:dyDescent="0.2">
      <c r="B1027" s="405"/>
      <c r="C1027" s="372"/>
      <c r="D1027" s="372"/>
      <c r="E1027" s="402"/>
      <c r="F1027" s="486"/>
      <c r="G1027" s="487"/>
      <c r="H1027" s="486"/>
      <c r="I1027" s="487"/>
      <c r="J1027" s="486"/>
      <c r="K1027" s="487"/>
      <c r="L1027" s="486"/>
      <c r="M1027" s="487"/>
      <c r="N1027" s="486"/>
      <c r="O1027" s="487"/>
      <c r="P1027" s="486"/>
      <c r="Q1027" s="487"/>
      <c r="R1027" s="486"/>
      <c r="S1027" s="487"/>
      <c r="T1027" s="486"/>
      <c r="U1027" s="487"/>
      <c r="V1027" s="486"/>
      <c r="W1027" s="487"/>
      <c r="X1027" s="486"/>
      <c r="Y1027" s="487"/>
      <c r="Z1027" s="486"/>
      <c r="AA1027" s="487"/>
    </row>
    <row r="1028" spans="2:27" x14ac:dyDescent="0.2">
      <c r="B1028" s="406"/>
      <c r="C1028" s="372"/>
      <c r="D1028" s="372"/>
      <c r="E1028" s="486"/>
      <c r="F1028" s="487"/>
      <c r="G1028" s="486"/>
      <c r="H1028" s="487"/>
      <c r="I1028" s="486"/>
      <c r="J1028" s="487"/>
      <c r="K1028" s="486"/>
      <c r="L1028" s="487"/>
      <c r="M1028" s="486"/>
      <c r="N1028" s="487"/>
      <c r="O1028" s="486"/>
      <c r="P1028" s="487"/>
      <c r="Q1028" s="486"/>
      <c r="R1028" s="487"/>
      <c r="S1028" s="486"/>
      <c r="T1028" s="487"/>
      <c r="U1028" s="486"/>
      <c r="V1028" s="487"/>
      <c r="W1028" s="486"/>
      <c r="X1028" s="487"/>
      <c r="Y1028" s="486"/>
      <c r="Z1028" s="487"/>
      <c r="AA1028" s="402"/>
    </row>
    <row r="1029" spans="2:27" x14ac:dyDescent="0.2">
      <c r="B1029" s="405"/>
      <c r="C1029" s="372"/>
      <c r="D1029" s="372"/>
      <c r="E1029" s="402"/>
      <c r="F1029" s="486"/>
      <c r="G1029" s="487"/>
      <c r="H1029" s="486"/>
      <c r="I1029" s="487"/>
      <c r="J1029" s="486"/>
      <c r="K1029" s="487"/>
      <c r="L1029" s="486"/>
      <c r="M1029" s="487"/>
      <c r="N1029" s="486"/>
      <c r="O1029" s="487"/>
      <c r="P1029" s="486"/>
      <c r="Q1029" s="487"/>
      <c r="R1029" s="486"/>
      <c r="S1029" s="487"/>
      <c r="T1029" s="486"/>
      <c r="U1029" s="487"/>
      <c r="V1029" s="486"/>
      <c r="W1029" s="487"/>
      <c r="X1029" s="486"/>
      <c r="Y1029" s="487"/>
      <c r="Z1029" s="486"/>
      <c r="AA1029" s="487"/>
    </row>
    <row r="1030" spans="2:27" x14ac:dyDescent="0.2">
      <c r="B1030" s="406"/>
      <c r="C1030" s="372"/>
      <c r="D1030" s="372"/>
      <c r="E1030" s="486"/>
      <c r="F1030" s="487"/>
      <c r="G1030" s="486"/>
      <c r="H1030" s="487"/>
      <c r="I1030" s="486"/>
      <c r="J1030" s="487"/>
      <c r="K1030" s="486"/>
      <c r="L1030" s="487"/>
      <c r="M1030" s="486"/>
      <c r="N1030" s="487"/>
      <c r="O1030" s="486"/>
      <c r="P1030" s="487"/>
      <c r="Q1030" s="486"/>
      <c r="R1030" s="487"/>
      <c r="S1030" s="486"/>
      <c r="T1030" s="487"/>
      <c r="U1030" s="486"/>
      <c r="V1030" s="487"/>
      <c r="W1030" s="486"/>
      <c r="X1030" s="487"/>
      <c r="Y1030" s="486"/>
      <c r="Z1030" s="487"/>
      <c r="AA1030" s="402"/>
    </row>
    <row r="1031" spans="2:27" x14ac:dyDescent="0.2">
      <c r="B1031" s="405"/>
      <c r="C1031" s="372"/>
      <c r="D1031" s="372"/>
      <c r="E1031" s="402"/>
      <c r="F1031" s="486"/>
      <c r="G1031" s="487"/>
      <c r="H1031" s="486"/>
      <c r="I1031" s="487"/>
      <c r="J1031" s="486"/>
      <c r="K1031" s="487"/>
      <c r="L1031" s="486"/>
      <c r="M1031" s="487"/>
      <c r="N1031" s="486"/>
      <c r="O1031" s="487"/>
      <c r="P1031" s="486"/>
      <c r="Q1031" s="487"/>
      <c r="R1031" s="486"/>
      <c r="S1031" s="487"/>
      <c r="T1031" s="486"/>
      <c r="U1031" s="487"/>
      <c r="V1031" s="486"/>
      <c r="W1031" s="487"/>
      <c r="X1031" s="486"/>
      <c r="Y1031" s="487"/>
      <c r="Z1031" s="486"/>
      <c r="AA1031" s="487"/>
    </row>
    <row r="1032" spans="2:27" x14ac:dyDescent="0.2">
      <c r="B1032" s="406"/>
      <c r="C1032" s="372"/>
      <c r="D1032" s="372"/>
      <c r="E1032" s="486"/>
      <c r="F1032" s="487"/>
      <c r="G1032" s="486"/>
      <c r="H1032" s="487"/>
      <c r="I1032" s="486"/>
      <c r="J1032" s="487"/>
      <c r="K1032" s="486"/>
      <c r="L1032" s="487"/>
      <c r="M1032" s="486"/>
      <c r="N1032" s="487"/>
      <c r="O1032" s="486"/>
      <c r="P1032" s="487"/>
      <c r="Q1032" s="486"/>
      <c r="R1032" s="487"/>
      <c r="S1032" s="486"/>
      <c r="T1032" s="487"/>
      <c r="U1032" s="486"/>
      <c r="V1032" s="487"/>
      <c r="W1032" s="486"/>
      <c r="X1032" s="487"/>
      <c r="Y1032" s="486"/>
      <c r="Z1032" s="487"/>
      <c r="AA1032" s="402"/>
    </row>
    <row r="1033" spans="2:27" x14ac:dyDescent="0.2">
      <c r="B1033" s="405"/>
      <c r="C1033" s="372"/>
      <c r="D1033" s="372"/>
      <c r="E1033" s="402"/>
      <c r="F1033" s="486"/>
      <c r="G1033" s="487"/>
      <c r="H1033" s="486"/>
      <c r="I1033" s="487"/>
      <c r="J1033" s="486"/>
      <c r="K1033" s="487"/>
      <c r="L1033" s="486"/>
      <c r="M1033" s="487"/>
      <c r="N1033" s="486"/>
      <c r="O1033" s="487"/>
      <c r="P1033" s="486"/>
      <c r="Q1033" s="487"/>
      <c r="R1033" s="486"/>
      <c r="S1033" s="487"/>
      <c r="T1033" s="486"/>
      <c r="U1033" s="487"/>
      <c r="V1033" s="486"/>
      <c r="W1033" s="487"/>
      <c r="X1033" s="486"/>
      <c r="Y1033" s="487"/>
      <c r="Z1033" s="486"/>
      <c r="AA1033" s="487"/>
    </row>
    <row r="1034" spans="2:27" x14ac:dyDescent="0.2">
      <c r="B1034" s="406"/>
      <c r="C1034" s="372"/>
      <c r="D1034" s="372"/>
      <c r="E1034" s="486"/>
      <c r="F1034" s="487"/>
      <c r="G1034" s="486"/>
      <c r="H1034" s="487"/>
      <c r="I1034" s="486"/>
      <c r="J1034" s="487"/>
      <c r="K1034" s="486"/>
      <c r="L1034" s="487"/>
      <c r="M1034" s="486"/>
      <c r="N1034" s="487"/>
      <c r="O1034" s="486"/>
      <c r="P1034" s="487"/>
      <c r="Q1034" s="486"/>
      <c r="R1034" s="487"/>
      <c r="S1034" s="486"/>
      <c r="T1034" s="487"/>
      <c r="U1034" s="486"/>
      <c r="V1034" s="487"/>
      <c r="W1034" s="486"/>
      <c r="X1034" s="487"/>
      <c r="Y1034" s="486"/>
      <c r="Z1034" s="487"/>
      <c r="AA1034" s="402"/>
    </row>
    <row r="1035" spans="2:27" x14ac:dyDescent="0.2">
      <c r="B1035" s="405"/>
      <c r="C1035" s="372"/>
      <c r="D1035" s="372"/>
      <c r="E1035" s="402"/>
      <c r="F1035" s="486"/>
      <c r="G1035" s="487"/>
      <c r="H1035" s="486"/>
      <c r="I1035" s="487"/>
      <c r="J1035" s="486"/>
      <c r="K1035" s="487"/>
      <c r="L1035" s="486"/>
      <c r="M1035" s="487"/>
      <c r="N1035" s="486"/>
      <c r="O1035" s="487"/>
      <c r="P1035" s="486"/>
      <c r="Q1035" s="487"/>
      <c r="R1035" s="486"/>
      <c r="S1035" s="487"/>
      <c r="T1035" s="486"/>
      <c r="U1035" s="487"/>
      <c r="V1035" s="486"/>
      <c r="W1035" s="487"/>
      <c r="X1035" s="486"/>
      <c r="Y1035" s="487"/>
      <c r="Z1035" s="486"/>
      <c r="AA1035" s="487"/>
    </row>
    <row r="1036" spans="2:27" x14ac:dyDescent="0.2">
      <c r="B1036" s="406"/>
      <c r="C1036" s="372"/>
      <c r="D1036" s="372"/>
      <c r="E1036" s="486"/>
      <c r="F1036" s="487"/>
      <c r="G1036" s="486"/>
      <c r="H1036" s="487"/>
      <c r="I1036" s="486"/>
      <c r="J1036" s="487"/>
      <c r="K1036" s="486"/>
      <c r="L1036" s="487"/>
      <c r="M1036" s="486"/>
      <c r="N1036" s="487"/>
      <c r="O1036" s="486"/>
      <c r="P1036" s="487"/>
      <c r="Q1036" s="486"/>
      <c r="R1036" s="487"/>
      <c r="S1036" s="486"/>
      <c r="T1036" s="487"/>
      <c r="U1036" s="486"/>
      <c r="V1036" s="487"/>
      <c r="W1036" s="486"/>
      <c r="X1036" s="487"/>
      <c r="Y1036" s="486"/>
      <c r="Z1036" s="487"/>
      <c r="AA1036" s="402"/>
    </row>
    <row r="1037" spans="2:27" x14ac:dyDescent="0.2">
      <c r="B1037" s="405"/>
      <c r="C1037" s="372"/>
      <c r="D1037" s="372"/>
      <c r="E1037" s="402"/>
      <c r="F1037" s="486"/>
      <c r="G1037" s="487"/>
      <c r="H1037" s="486"/>
      <c r="I1037" s="487"/>
      <c r="J1037" s="486"/>
      <c r="K1037" s="487"/>
      <c r="L1037" s="486"/>
      <c r="M1037" s="487"/>
      <c r="N1037" s="486"/>
      <c r="O1037" s="487"/>
      <c r="P1037" s="486"/>
      <c r="Q1037" s="487"/>
      <c r="R1037" s="486"/>
      <c r="S1037" s="487"/>
      <c r="T1037" s="486"/>
      <c r="U1037" s="487"/>
      <c r="V1037" s="486"/>
      <c r="W1037" s="487"/>
      <c r="X1037" s="486"/>
      <c r="Y1037" s="487"/>
      <c r="Z1037" s="486"/>
      <c r="AA1037" s="487"/>
    </row>
    <row r="1038" spans="2:27" x14ac:dyDescent="0.2">
      <c r="B1038" s="406"/>
      <c r="C1038" s="372"/>
      <c r="D1038" s="372"/>
      <c r="E1038" s="486"/>
      <c r="F1038" s="487"/>
      <c r="G1038" s="486"/>
      <c r="H1038" s="487"/>
      <c r="I1038" s="486"/>
      <c r="J1038" s="487"/>
      <c r="K1038" s="486"/>
      <c r="L1038" s="487"/>
      <c r="M1038" s="486"/>
      <c r="N1038" s="487"/>
      <c r="O1038" s="486"/>
      <c r="P1038" s="487"/>
      <c r="Q1038" s="486"/>
      <c r="R1038" s="487"/>
      <c r="S1038" s="486"/>
      <c r="T1038" s="487"/>
      <c r="U1038" s="486"/>
      <c r="V1038" s="487"/>
      <c r="W1038" s="486"/>
      <c r="X1038" s="487"/>
      <c r="Y1038" s="486"/>
      <c r="Z1038" s="487"/>
      <c r="AA1038" s="402"/>
    </row>
    <row r="1039" spans="2:27" x14ac:dyDescent="0.2">
      <c r="B1039" s="405"/>
      <c r="C1039" s="372"/>
      <c r="D1039" s="372"/>
      <c r="E1039" s="402"/>
      <c r="F1039" s="486"/>
      <c r="G1039" s="487"/>
      <c r="H1039" s="486"/>
      <c r="I1039" s="487"/>
      <c r="J1039" s="486"/>
      <c r="K1039" s="487"/>
      <c r="L1039" s="486"/>
      <c r="M1039" s="487"/>
      <c r="N1039" s="486"/>
      <c r="O1039" s="487"/>
      <c r="P1039" s="486"/>
      <c r="Q1039" s="487"/>
      <c r="R1039" s="486"/>
      <c r="S1039" s="487"/>
      <c r="T1039" s="486"/>
      <c r="U1039" s="487"/>
      <c r="V1039" s="486"/>
      <c r="W1039" s="487"/>
      <c r="X1039" s="486"/>
      <c r="Y1039" s="487"/>
      <c r="Z1039" s="486"/>
      <c r="AA1039" s="487"/>
    </row>
    <row r="1040" spans="2:27" x14ac:dyDescent="0.2">
      <c r="B1040" s="406"/>
      <c r="C1040" s="372"/>
      <c r="D1040" s="372"/>
      <c r="E1040" s="486"/>
      <c r="F1040" s="487"/>
      <c r="G1040" s="486"/>
      <c r="H1040" s="487"/>
      <c r="I1040" s="486"/>
      <c r="J1040" s="487"/>
      <c r="K1040" s="486"/>
      <c r="L1040" s="487"/>
      <c r="M1040" s="486"/>
      <c r="N1040" s="487"/>
      <c r="O1040" s="486"/>
      <c r="P1040" s="487"/>
      <c r="Q1040" s="486"/>
      <c r="R1040" s="487"/>
      <c r="S1040" s="486"/>
      <c r="T1040" s="487"/>
      <c r="U1040" s="486"/>
      <c r="V1040" s="487"/>
      <c r="W1040" s="486"/>
      <c r="X1040" s="487"/>
      <c r="Y1040" s="486"/>
      <c r="Z1040" s="487"/>
      <c r="AA1040" s="402"/>
    </row>
    <row r="1041" spans="2:27" x14ac:dyDescent="0.2">
      <c r="B1041" s="405"/>
      <c r="C1041" s="372"/>
      <c r="D1041" s="372"/>
      <c r="E1041" s="402"/>
      <c r="F1041" s="486"/>
      <c r="G1041" s="487"/>
      <c r="H1041" s="486"/>
      <c r="I1041" s="487"/>
      <c r="J1041" s="486"/>
      <c r="K1041" s="487"/>
      <c r="L1041" s="486"/>
      <c r="M1041" s="487"/>
      <c r="N1041" s="486"/>
      <c r="O1041" s="487"/>
      <c r="P1041" s="486"/>
      <c r="Q1041" s="487"/>
      <c r="R1041" s="486"/>
      <c r="S1041" s="487"/>
      <c r="T1041" s="486"/>
      <c r="U1041" s="487"/>
      <c r="V1041" s="486"/>
      <c r="W1041" s="487"/>
      <c r="X1041" s="486"/>
      <c r="Y1041" s="487"/>
      <c r="Z1041" s="486"/>
      <c r="AA1041" s="487"/>
    </row>
    <row r="1042" spans="2:27" x14ac:dyDescent="0.2">
      <c r="B1042" s="406"/>
      <c r="C1042" s="372"/>
      <c r="D1042" s="372"/>
      <c r="E1042" s="486"/>
      <c r="F1042" s="487"/>
      <c r="G1042" s="486"/>
      <c r="H1042" s="487"/>
      <c r="I1042" s="486"/>
      <c r="J1042" s="487"/>
      <c r="K1042" s="486"/>
      <c r="L1042" s="487"/>
      <c r="M1042" s="486"/>
      <c r="N1042" s="487"/>
      <c r="O1042" s="486"/>
      <c r="P1042" s="487"/>
      <c r="Q1042" s="486"/>
      <c r="R1042" s="487"/>
      <c r="S1042" s="486"/>
      <c r="T1042" s="487"/>
      <c r="U1042" s="486"/>
      <c r="V1042" s="487"/>
      <c r="W1042" s="486"/>
      <c r="X1042" s="487"/>
      <c r="Y1042" s="486"/>
      <c r="Z1042" s="487"/>
      <c r="AA1042" s="402"/>
    </row>
    <row r="1043" spans="2:27" x14ac:dyDescent="0.2">
      <c r="B1043" s="405"/>
      <c r="C1043" s="372"/>
      <c r="D1043" s="372"/>
      <c r="E1043" s="402"/>
      <c r="F1043" s="486"/>
      <c r="G1043" s="487"/>
      <c r="H1043" s="486"/>
      <c r="I1043" s="487"/>
      <c r="J1043" s="486"/>
      <c r="K1043" s="487"/>
      <c r="L1043" s="486"/>
      <c r="M1043" s="487"/>
      <c r="N1043" s="486"/>
      <c r="O1043" s="487"/>
      <c r="P1043" s="486"/>
      <c r="Q1043" s="487"/>
      <c r="R1043" s="486"/>
      <c r="S1043" s="487"/>
      <c r="T1043" s="486"/>
      <c r="U1043" s="487"/>
      <c r="V1043" s="486"/>
      <c r="W1043" s="487"/>
      <c r="X1043" s="486"/>
      <c r="Y1043" s="487"/>
      <c r="Z1043" s="486"/>
      <c r="AA1043" s="487"/>
    </row>
    <row r="1044" spans="2:27" x14ac:dyDescent="0.2">
      <c r="B1044" s="406"/>
      <c r="C1044" s="372"/>
      <c r="D1044" s="372"/>
      <c r="E1044" s="486"/>
      <c r="F1044" s="487"/>
      <c r="G1044" s="486"/>
      <c r="H1044" s="487"/>
      <c r="I1044" s="486"/>
      <c r="J1044" s="487"/>
      <c r="K1044" s="486"/>
      <c r="L1044" s="487"/>
      <c r="M1044" s="486"/>
      <c r="N1044" s="487"/>
      <c r="O1044" s="486"/>
      <c r="P1044" s="487"/>
      <c r="Q1044" s="486"/>
      <c r="R1044" s="487"/>
      <c r="S1044" s="486"/>
      <c r="T1044" s="487"/>
      <c r="U1044" s="486"/>
      <c r="V1044" s="487"/>
      <c r="W1044" s="486"/>
      <c r="X1044" s="487"/>
      <c r="Y1044" s="486"/>
      <c r="Z1044" s="487"/>
      <c r="AA1044" s="402"/>
    </row>
    <row r="1045" spans="2:27" x14ac:dyDescent="0.2">
      <c r="B1045" s="405"/>
      <c r="C1045" s="372"/>
      <c r="D1045" s="372"/>
      <c r="E1045" s="402"/>
      <c r="F1045" s="486"/>
      <c r="G1045" s="487"/>
      <c r="H1045" s="486"/>
      <c r="I1045" s="487"/>
      <c r="J1045" s="486"/>
      <c r="K1045" s="487"/>
      <c r="L1045" s="486"/>
      <c r="M1045" s="487"/>
      <c r="N1045" s="486"/>
      <c r="O1045" s="487"/>
      <c r="P1045" s="486"/>
      <c r="Q1045" s="487"/>
      <c r="R1045" s="486"/>
      <c r="S1045" s="487"/>
      <c r="T1045" s="486"/>
      <c r="U1045" s="487"/>
      <c r="V1045" s="486"/>
      <c r="W1045" s="487"/>
      <c r="X1045" s="486"/>
      <c r="Y1045" s="487"/>
      <c r="Z1045" s="486"/>
      <c r="AA1045" s="487"/>
    </row>
    <row r="1046" spans="2:27" x14ac:dyDescent="0.2">
      <c r="B1046" s="406"/>
      <c r="C1046" s="372"/>
      <c r="D1046" s="372"/>
      <c r="E1046" s="486"/>
      <c r="F1046" s="487"/>
      <c r="G1046" s="486"/>
      <c r="H1046" s="487"/>
      <c r="I1046" s="486"/>
      <c r="J1046" s="487"/>
      <c r="K1046" s="486"/>
      <c r="L1046" s="487"/>
      <c r="M1046" s="486"/>
      <c r="N1046" s="487"/>
      <c r="O1046" s="486"/>
      <c r="P1046" s="487"/>
      <c r="Q1046" s="486"/>
      <c r="R1046" s="487"/>
      <c r="S1046" s="486"/>
      <c r="T1046" s="487"/>
      <c r="U1046" s="486"/>
      <c r="V1046" s="487"/>
      <c r="W1046" s="486"/>
      <c r="X1046" s="487"/>
      <c r="Y1046" s="486"/>
      <c r="Z1046" s="487"/>
      <c r="AA1046" s="402"/>
    </row>
    <row r="1047" spans="2:27" x14ac:dyDescent="0.2">
      <c r="B1047" s="405"/>
      <c r="C1047" s="372"/>
      <c r="D1047" s="372"/>
      <c r="E1047" s="402"/>
      <c r="F1047" s="486"/>
      <c r="G1047" s="487"/>
      <c r="H1047" s="486"/>
      <c r="I1047" s="487"/>
      <c r="J1047" s="486"/>
      <c r="K1047" s="487"/>
      <c r="L1047" s="486"/>
      <c r="M1047" s="487"/>
      <c r="N1047" s="486"/>
      <c r="O1047" s="487"/>
      <c r="P1047" s="486"/>
      <c r="Q1047" s="487"/>
      <c r="R1047" s="486"/>
      <c r="S1047" s="487"/>
      <c r="T1047" s="486"/>
      <c r="U1047" s="487"/>
      <c r="V1047" s="486"/>
      <c r="W1047" s="487"/>
      <c r="X1047" s="486"/>
      <c r="Y1047" s="487"/>
      <c r="Z1047" s="486"/>
      <c r="AA1047" s="487"/>
    </row>
    <row r="1048" spans="2:27" x14ac:dyDescent="0.2">
      <c r="B1048" s="406"/>
      <c r="C1048" s="372"/>
      <c r="D1048" s="372"/>
      <c r="E1048" s="486"/>
      <c r="F1048" s="487"/>
      <c r="G1048" s="486"/>
      <c r="H1048" s="487"/>
      <c r="I1048" s="486"/>
      <c r="J1048" s="487"/>
      <c r="K1048" s="486"/>
      <c r="L1048" s="487"/>
      <c r="M1048" s="486"/>
      <c r="N1048" s="487"/>
      <c r="O1048" s="486"/>
      <c r="P1048" s="487"/>
      <c r="Q1048" s="486"/>
      <c r="R1048" s="487"/>
      <c r="S1048" s="486"/>
      <c r="T1048" s="487"/>
      <c r="U1048" s="486"/>
      <c r="V1048" s="487"/>
      <c r="W1048" s="486"/>
      <c r="X1048" s="487"/>
      <c r="Y1048" s="486"/>
      <c r="Z1048" s="487"/>
      <c r="AA1048" s="402"/>
    </row>
    <row r="1049" spans="2:27" x14ac:dyDescent="0.2">
      <c r="B1049" s="405"/>
      <c r="C1049" s="372"/>
      <c r="D1049" s="372"/>
      <c r="E1049" s="402"/>
      <c r="F1049" s="486"/>
      <c r="G1049" s="487"/>
      <c r="H1049" s="486"/>
      <c r="I1049" s="487"/>
      <c r="J1049" s="486"/>
      <c r="K1049" s="487"/>
      <c r="L1049" s="486"/>
      <c r="M1049" s="487"/>
      <c r="N1049" s="486"/>
      <c r="O1049" s="487"/>
      <c r="P1049" s="486"/>
      <c r="Q1049" s="487"/>
      <c r="R1049" s="486"/>
      <c r="S1049" s="487"/>
      <c r="T1049" s="486"/>
      <c r="U1049" s="487"/>
      <c r="V1049" s="486"/>
      <c r="W1049" s="487"/>
      <c r="X1049" s="486"/>
      <c r="Y1049" s="487"/>
      <c r="Z1049" s="486"/>
      <c r="AA1049" s="487"/>
    </row>
    <row r="1050" spans="2:27" x14ac:dyDescent="0.2">
      <c r="B1050" s="406"/>
      <c r="C1050" s="372"/>
      <c r="D1050" s="372"/>
      <c r="E1050" s="486"/>
      <c r="F1050" s="487"/>
      <c r="G1050" s="486"/>
      <c r="H1050" s="487"/>
      <c r="I1050" s="486"/>
      <c r="J1050" s="487"/>
      <c r="K1050" s="486"/>
      <c r="L1050" s="487"/>
      <c r="M1050" s="486"/>
      <c r="N1050" s="487"/>
      <c r="O1050" s="486"/>
      <c r="P1050" s="487"/>
      <c r="Q1050" s="486"/>
      <c r="R1050" s="487"/>
      <c r="S1050" s="486"/>
      <c r="T1050" s="487"/>
      <c r="U1050" s="486"/>
      <c r="V1050" s="487"/>
      <c r="W1050" s="486"/>
      <c r="X1050" s="487"/>
      <c r="Y1050" s="486"/>
      <c r="Z1050" s="487"/>
      <c r="AA1050" s="402"/>
    </row>
    <row r="1051" spans="2:27" x14ac:dyDescent="0.2">
      <c r="B1051" s="405"/>
      <c r="C1051" s="372"/>
      <c r="D1051" s="372"/>
      <c r="E1051" s="402"/>
      <c r="F1051" s="486"/>
      <c r="G1051" s="487"/>
      <c r="H1051" s="486"/>
      <c r="I1051" s="487"/>
      <c r="J1051" s="486"/>
      <c r="K1051" s="487"/>
      <c r="L1051" s="486"/>
      <c r="M1051" s="487"/>
      <c r="N1051" s="486"/>
      <c r="O1051" s="487"/>
      <c r="P1051" s="486"/>
      <c r="Q1051" s="487"/>
      <c r="R1051" s="486"/>
      <c r="S1051" s="487"/>
      <c r="T1051" s="486"/>
      <c r="U1051" s="487"/>
      <c r="V1051" s="486"/>
      <c r="W1051" s="487"/>
      <c r="X1051" s="486"/>
      <c r="Y1051" s="487"/>
      <c r="Z1051" s="486"/>
      <c r="AA1051" s="487"/>
    </row>
    <row r="1052" spans="2:27" x14ac:dyDescent="0.2">
      <c r="B1052" s="406"/>
      <c r="C1052" s="372"/>
      <c r="D1052" s="372"/>
      <c r="E1052" s="486"/>
      <c r="F1052" s="487"/>
      <c r="G1052" s="486"/>
      <c r="H1052" s="487"/>
      <c r="I1052" s="486"/>
      <c r="J1052" s="487"/>
      <c r="K1052" s="486"/>
      <c r="L1052" s="487"/>
      <c r="M1052" s="486"/>
      <c r="N1052" s="487"/>
      <c r="O1052" s="486"/>
      <c r="P1052" s="487"/>
      <c r="Q1052" s="486"/>
      <c r="R1052" s="487"/>
      <c r="S1052" s="486"/>
      <c r="T1052" s="487"/>
      <c r="U1052" s="486"/>
      <c r="V1052" s="487"/>
      <c r="W1052" s="486"/>
      <c r="X1052" s="487"/>
      <c r="Y1052" s="486"/>
      <c r="Z1052" s="487"/>
      <c r="AA1052" s="402"/>
    </row>
    <row r="1053" spans="2:27" x14ac:dyDescent="0.2">
      <c r="B1053" s="405"/>
      <c r="C1053" s="372"/>
      <c r="D1053" s="372"/>
      <c r="E1053" s="402"/>
      <c r="F1053" s="486"/>
      <c r="G1053" s="487"/>
      <c r="H1053" s="486"/>
      <c r="I1053" s="487"/>
      <c r="J1053" s="486"/>
      <c r="K1053" s="487"/>
      <c r="L1053" s="486"/>
      <c r="M1053" s="487"/>
      <c r="N1053" s="486"/>
      <c r="O1053" s="487"/>
      <c r="P1053" s="486"/>
      <c r="Q1053" s="487"/>
      <c r="R1053" s="486"/>
      <c r="S1053" s="487"/>
      <c r="T1053" s="486"/>
      <c r="U1053" s="487"/>
      <c r="V1053" s="486"/>
      <c r="W1053" s="487"/>
      <c r="X1053" s="486"/>
      <c r="Y1053" s="487"/>
      <c r="Z1053" s="486"/>
      <c r="AA1053" s="487"/>
    </row>
    <row r="1054" spans="2:27" x14ac:dyDescent="0.2">
      <c r="B1054" s="406"/>
      <c r="C1054" s="372"/>
      <c r="D1054" s="372"/>
      <c r="E1054" s="486"/>
      <c r="F1054" s="487"/>
      <c r="G1054" s="486"/>
      <c r="H1054" s="487"/>
      <c r="I1054" s="486"/>
      <c r="J1054" s="487"/>
      <c r="K1054" s="486"/>
      <c r="L1054" s="487"/>
      <c r="M1054" s="486"/>
      <c r="N1054" s="487"/>
      <c r="O1054" s="486"/>
      <c r="P1054" s="487"/>
      <c r="Q1054" s="486"/>
      <c r="R1054" s="487"/>
      <c r="S1054" s="486"/>
      <c r="T1054" s="487"/>
      <c r="U1054" s="486"/>
      <c r="V1054" s="487"/>
      <c r="W1054" s="486"/>
      <c r="X1054" s="487"/>
      <c r="Y1054" s="486"/>
      <c r="Z1054" s="487"/>
      <c r="AA1054" s="402"/>
    </row>
    <row r="1055" spans="2:27" x14ac:dyDescent="0.2">
      <c r="B1055" s="405"/>
      <c r="C1055" s="372"/>
      <c r="D1055" s="372"/>
      <c r="E1055" s="402"/>
      <c r="F1055" s="486"/>
      <c r="G1055" s="487"/>
      <c r="H1055" s="486"/>
      <c r="I1055" s="487"/>
      <c r="J1055" s="486"/>
      <c r="K1055" s="487"/>
      <c r="L1055" s="486"/>
      <c r="M1055" s="487"/>
      <c r="N1055" s="486"/>
      <c r="O1055" s="487"/>
      <c r="P1055" s="486"/>
      <c r="Q1055" s="487"/>
      <c r="R1055" s="486"/>
      <c r="S1055" s="487"/>
      <c r="T1055" s="486"/>
      <c r="U1055" s="487"/>
      <c r="V1055" s="486"/>
      <c r="W1055" s="487"/>
      <c r="X1055" s="486"/>
      <c r="Y1055" s="487"/>
      <c r="Z1055" s="486"/>
      <c r="AA1055" s="487"/>
    </row>
    <row r="1056" spans="2:27" x14ac:dyDescent="0.2">
      <c r="B1056" s="406"/>
      <c r="C1056" s="372"/>
      <c r="D1056" s="372"/>
      <c r="E1056" s="486"/>
      <c r="F1056" s="487"/>
      <c r="G1056" s="486"/>
      <c r="H1056" s="487"/>
      <c r="I1056" s="486"/>
      <c r="J1056" s="487"/>
      <c r="K1056" s="486"/>
      <c r="L1056" s="487"/>
      <c r="M1056" s="486"/>
      <c r="N1056" s="487"/>
      <c r="O1056" s="486"/>
      <c r="P1056" s="487"/>
      <c r="Q1056" s="486"/>
      <c r="R1056" s="487"/>
      <c r="S1056" s="486"/>
      <c r="T1056" s="487"/>
      <c r="U1056" s="486"/>
      <c r="V1056" s="487"/>
      <c r="W1056" s="486"/>
      <c r="X1056" s="487"/>
      <c r="Y1056" s="486"/>
      <c r="Z1056" s="487"/>
      <c r="AA1056" s="402"/>
    </row>
    <row r="1057" spans="2:27" x14ac:dyDescent="0.2">
      <c r="B1057" s="405"/>
      <c r="C1057" s="372"/>
      <c r="D1057" s="372"/>
      <c r="E1057" s="402"/>
      <c r="F1057" s="486"/>
      <c r="G1057" s="487"/>
      <c r="H1057" s="486"/>
      <c r="I1057" s="487"/>
      <c r="J1057" s="486"/>
      <c r="K1057" s="487"/>
      <c r="L1057" s="486"/>
      <c r="M1057" s="487"/>
      <c r="N1057" s="486"/>
      <c r="O1057" s="487"/>
      <c r="P1057" s="486"/>
      <c r="Q1057" s="487"/>
      <c r="R1057" s="486"/>
      <c r="S1057" s="487"/>
      <c r="T1057" s="486"/>
      <c r="U1057" s="487"/>
      <c r="V1057" s="486"/>
      <c r="W1057" s="487"/>
      <c r="X1057" s="486"/>
      <c r="Y1057" s="487"/>
      <c r="Z1057" s="486"/>
      <c r="AA1057" s="487"/>
    </row>
    <row r="1058" spans="2:27" x14ac:dyDescent="0.2">
      <c r="B1058" s="406"/>
      <c r="C1058" s="372"/>
      <c r="D1058" s="372"/>
      <c r="E1058" s="486"/>
      <c r="F1058" s="487"/>
      <c r="G1058" s="486"/>
      <c r="H1058" s="487"/>
      <c r="I1058" s="486"/>
      <c r="J1058" s="487"/>
      <c r="K1058" s="486"/>
      <c r="L1058" s="487"/>
      <c r="M1058" s="486"/>
      <c r="N1058" s="487"/>
      <c r="O1058" s="486"/>
      <c r="P1058" s="487"/>
      <c r="Q1058" s="486"/>
      <c r="R1058" s="487"/>
      <c r="S1058" s="486"/>
      <c r="T1058" s="487"/>
      <c r="U1058" s="486"/>
      <c r="V1058" s="487"/>
      <c r="W1058" s="486"/>
      <c r="X1058" s="487"/>
      <c r="Y1058" s="486"/>
      <c r="Z1058" s="487"/>
      <c r="AA1058" s="402"/>
    </row>
    <row r="1059" spans="2:27" x14ac:dyDescent="0.2">
      <c r="B1059" s="405"/>
      <c r="C1059" s="372"/>
      <c r="D1059" s="372"/>
      <c r="E1059" s="402"/>
      <c r="F1059" s="486"/>
      <c r="G1059" s="487"/>
      <c r="H1059" s="486"/>
      <c r="I1059" s="487"/>
      <c r="J1059" s="486"/>
      <c r="K1059" s="487"/>
      <c r="L1059" s="486"/>
      <c r="M1059" s="487"/>
      <c r="N1059" s="486"/>
      <c r="O1059" s="487"/>
      <c r="P1059" s="486"/>
      <c r="Q1059" s="487"/>
      <c r="R1059" s="486"/>
      <c r="S1059" s="487"/>
      <c r="T1059" s="486"/>
      <c r="U1059" s="487"/>
      <c r="V1059" s="486"/>
      <c r="W1059" s="487"/>
      <c r="X1059" s="486"/>
      <c r="Y1059" s="487"/>
      <c r="Z1059" s="486"/>
      <c r="AA1059" s="487"/>
    </row>
    <row r="1060" spans="2:27" x14ac:dyDescent="0.2">
      <c r="B1060" s="406"/>
      <c r="C1060" s="372"/>
      <c r="D1060" s="372"/>
      <c r="E1060" s="486"/>
      <c r="F1060" s="487"/>
      <c r="G1060" s="486"/>
      <c r="H1060" s="487"/>
      <c r="I1060" s="486"/>
      <c r="J1060" s="487"/>
      <c r="K1060" s="486"/>
      <c r="L1060" s="487"/>
      <c r="M1060" s="486"/>
      <c r="N1060" s="487"/>
      <c r="O1060" s="486"/>
      <c r="P1060" s="487"/>
      <c r="Q1060" s="486"/>
      <c r="R1060" s="487"/>
      <c r="S1060" s="486"/>
      <c r="T1060" s="487"/>
      <c r="U1060" s="486"/>
      <c r="V1060" s="487"/>
      <c r="W1060" s="486"/>
      <c r="X1060" s="487"/>
      <c r="Y1060" s="486"/>
      <c r="Z1060" s="487"/>
      <c r="AA1060" s="402"/>
    </row>
    <row r="1061" spans="2:27" x14ac:dyDescent="0.2">
      <c r="B1061" s="405"/>
      <c r="C1061" s="372"/>
      <c r="D1061" s="372"/>
      <c r="E1061" s="402"/>
      <c r="F1061" s="486"/>
      <c r="G1061" s="487"/>
      <c r="H1061" s="486"/>
      <c r="I1061" s="487"/>
      <c r="J1061" s="486"/>
      <c r="K1061" s="487"/>
      <c r="L1061" s="486"/>
      <c r="M1061" s="487"/>
      <c r="N1061" s="486"/>
      <c r="O1061" s="487"/>
      <c r="P1061" s="486"/>
      <c r="Q1061" s="487"/>
      <c r="R1061" s="486"/>
      <c r="S1061" s="487"/>
      <c r="T1061" s="486"/>
      <c r="U1061" s="487"/>
      <c r="V1061" s="486"/>
      <c r="W1061" s="487"/>
      <c r="X1061" s="486"/>
      <c r="Y1061" s="487"/>
      <c r="Z1061" s="486"/>
      <c r="AA1061" s="487"/>
    </row>
    <row r="1062" spans="2:27" x14ac:dyDescent="0.2">
      <c r="B1062" s="406"/>
      <c r="C1062" s="372"/>
      <c r="D1062" s="372"/>
      <c r="E1062" s="486"/>
      <c r="F1062" s="487"/>
      <c r="G1062" s="486"/>
      <c r="H1062" s="487"/>
      <c r="I1062" s="486"/>
      <c r="J1062" s="487"/>
      <c r="K1062" s="486"/>
      <c r="L1062" s="487"/>
      <c r="M1062" s="486"/>
      <c r="N1062" s="487"/>
      <c r="O1062" s="486"/>
      <c r="P1062" s="487"/>
      <c r="Q1062" s="486"/>
      <c r="R1062" s="487"/>
      <c r="S1062" s="486"/>
      <c r="T1062" s="487"/>
      <c r="U1062" s="486"/>
      <c r="V1062" s="487"/>
      <c r="W1062" s="486"/>
      <c r="X1062" s="487"/>
      <c r="Y1062" s="486"/>
      <c r="Z1062" s="487"/>
      <c r="AA1062" s="402"/>
    </row>
    <row r="1063" spans="2:27" x14ac:dyDescent="0.2">
      <c r="B1063" s="405"/>
      <c r="C1063" s="372"/>
      <c r="D1063" s="372"/>
      <c r="E1063" s="402"/>
      <c r="F1063" s="486"/>
      <c r="G1063" s="487"/>
      <c r="H1063" s="486"/>
      <c r="I1063" s="487"/>
      <c r="J1063" s="486"/>
      <c r="K1063" s="487"/>
      <c r="L1063" s="486"/>
      <c r="M1063" s="487"/>
      <c r="N1063" s="486"/>
      <c r="O1063" s="487"/>
      <c r="P1063" s="486"/>
      <c r="Q1063" s="487"/>
      <c r="R1063" s="486"/>
      <c r="S1063" s="487"/>
      <c r="T1063" s="486"/>
      <c r="U1063" s="487"/>
      <c r="V1063" s="486"/>
      <c r="W1063" s="487"/>
      <c r="X1063" s="486"/>
      <c r="Y1063" s="487"/>
      <c r="Z1063" s="486"/>
      <c r="AA1063" s="487"/>
    </row>
    <row r="1064" spans="2:27" x14ac:dyDescent="0.2">
      <c r="B1064" s="406"/>
      <c r="C1064" s="372"/>
      <c r="D1064" s="372"/>
      <c r="E1064" s="486"/>
      <c r="F1064" s="487"/>
      <c r="G1064" s="486"/>
      <c r="H1064" s="487"/>
      <c r="I1064" s="486"/>
      <c r="J1064" s="487"/>
      <c r="K1064" s="486"/>
      <c r="L1064" s="487"/>
      <c r="M1064" s="486"/>
      <c r="N1064" s="487"/>
      <c r="O1064" s="486"/>
      <c r="P1064" s="487"/>
      <c r="Q1064" s="486"/>
      <c r="R1064" s="487"/>
      <c r="S1064" s="486"/>
      <c r="T1064" s="487"/>
      <c r="U1064" s="486"/>
      <c r="V1064" s="487"/>
      <c r="W1064" s="486"/>
      <c r="X1064" s="487"/>
      <c r="Y1064" s="486"/>
      <c r="Z1064" s="487"/>
      <c r="AA1064" s="402"/>
    </row>
    <row r="1065" spans="2:27" x14ac:dyDescent="0.2">
      <c r="B1065" s="405"/>
      <c r="C1065" s="372"/>
      <c r="D1065" s="372"/>
      <c r="E1065" s="402"/>
      <c r="F1065" s="486"/>
      <c r="G1065" s="487"/>
      <c r="H1065" s="486"/>
      <c r="I1065" s="487"/>
      <c r="J1065" s="486"/>
      <c r="K1065" s="487"/>
      <c r="L1065" s="486"/>
      <c r="M1065" s="487"/>
      <c r="N1065" s="486"/>
      <c r="O1065" s="487"/>
      <c r="P1065" s="486"/>
      <c r="Q1065" s="487"/>
      <c r="R1065" s="486"/>
      <c r="S1065" s="487"/>
      <c r="T1065" s="486"/>
      <c r="U1065" s="487"/>
      <c r="V1065" s="486"/>
      <c r="W1065" s="487"/>
      <c r="X1065" s="486"/>
      <c r="Y1065" s="487"/>
      <c r="Z1065" s="486"/>
      <c r="AA1065" s="487"/>
    </row>
    <row r="1066" spans="2:27" x14ac:dyDescent="0.2">
      <c r="B1066" s="406"/>
      <c r="C1066" s="372"/>
      <c r="D1066" s="372"/>
      <c r="E1066" s="486"/>
      <c r="F1066" s="487"/>
      <c r="G1066" s="486"/>
      <c r="H1066" s="487"/>
      <c r="I1066" s="486"/>
      <c r="J1066" s="487"/>
      <c r="K1066" s="486"/>
      <c r="L1066" s="487"/>
      <c r="M1066" s="486"/>
      <c r="N1066" s="487"/>
      <c r="O1066" s="486"/>
      <c r="P1066" s="487"/>
      <c r="Q1066" s="486"/>
      <c r="R1066" s="487"/>
      <c r="S1066" s="486"/>
      <c r="T1066" s="487"/>
      <c r="U1066" s="486"/>
      <c r="V1066" s="487"/>
      <c r="W1066" s="486"/>
      <c r="X1066" s="487"/>
      <c r="Y1066" s="486"/>
      <c r="Z1066" s="487"/>
      <c r="AA1066" s="402"/>
    </row>
    <row r="1067" spans="2:27" x14ac:dyDescent="0.2">
      <c r="B1067" s="405"/>
      <c r="C1067" s="372"/>
      <c r="D1067" s="372"/>
      <c r="E1067" s="402"/>
      <c r="F1067" s="486"/>
      <c r="G1067" s="487"/>
      <c r="H1067" s="486"/>
      <c r="I1067" s="487"/>
      <c r="J1067" s="486"/>
      <c r="K1067" s="487"/>
      <c r="L1067" s="486"/>
      <c r="M1067" s="487"/>
      <c r="N1067" s="486"/>
      <c r="O1067" s="487"/>
      <c r="P1067" s="486"/>
      <c r="Q1067" s="487"/>
      <c r="R1067" s="486"/>
      <c r="S1067" s="487"/>
      <c r="T1067" s="486"/>
      <c r="U1067" s="487"/>
      <c r="V1067" s="486"/>
      <c r="W1067" s="487"/>
      <c r="X1067" s="486"/>
      <c r="Y1067" s="487"/>
      <c r="Z1067" s="486"/>
      <c r="AA1067" s="487"/>
    </row>
    <row r="1068" spans="2:27" x14ac:dyDescent="0.2">
      <c r="B1068" s="406"/>
      <c r="C1068" s="372"/>
      <c r="D1068" s="372"/>
      <c r="E1068" s="486"/>
      <c r="F1068" s="487"/>
      <c r="G1068" s="486"/>
      <c r="H1068" s="487"/>
      <c r="I1068" s="486"/>
      <c r="J1068" s="487"/>
      <c r="K1068" s="486"/>
      <c r="L1068" s="487"/>
      <c r="M1068" s="486"/>
      <c r="N1068" s="487"/>
      <c r="O1068" s="486"/>
      <c r="P1068" s="487"/>
      <c r="Q1068" s="486"/>
      <c r="R1068" s="487"/>
      <c r="S1068" s="486"/>
      <c r="T1068" s="487"/>
      <c r="U1068" s="486"/>
      <c r="V1068" s="487"/>
      <c r="W1068" s="486"/>
      <c r="X1068" s="487"/>
      <c r="Y1068" s="486"/>
      <c r="Z1068" s="487"/>
      <c r="AA1068" s="402"/>
    </row>
    <row r="1069" spans="2:27" x14ac:dyDescent="0.2">
      <c r="B1069" s="405"/>
      <c r="C1069" s="372"/>
      <c r="D1069" s="372"/>
      <c r="E1069" s="402"/>
      <c r="F1069" s="486"/>
      <c r="G1069" s="487"/>
      <c r="H1069" s="486"/>
      <c r="I1069" s="487"/>
      <c r="J1069" s="486"/>
      <c r="K1069" s="487"/>
      <c r="L1069" s="486"/>
      <c r="M1069" s="487"/>
      <c r="N1069" s="486"/>
      <c r="O1069" s="487"/>
      <c r="P1069" s="486"/>
      <c r="Q1069" s="487"/>
      <c r="R1069" s="486"/>
      <c r="S1069" s="487"/>
      <c r="T1069" s="486"/>
      <c r="U1069" s="487"/>
      <c r="V1069" s="486"/>
      <c r="W1069" s="487"/>
      <c r="X1069" s="486"/>
      <c r="Y1069" s="487"/>
      <c r="Z1069" s="486"/>
      <c r="AA1069" s="487"/>
    </row>
    <row r="1070" spans="2:27" x14ac:dyDescent="0.2">
      <c r="B1070" s="406"/>
      <c r="C1070" s="372"/>
      <c r="D1070" s="372"/>
      <c r="E1070" s="486"/>
      <c r="F1070" s="487"/>
      <c r="G1070" s="486"/>
      <c r="H1070" s="487"/>
      <c r="I1070" s="486"/>
      <c r="J1070" s="487"/>
      <c r="K1070" s="486"/>
      <c r="L1070" s="487"/>
      <c r="M1070" s="486"/>
      <c r="N1070" s="487"/>
      <c r="O1070" s="486"/>
      <c r="P1070" s="487"/>
      <c r="Q1070" s="486"/>
      <c r="R1070" s="487"/>
      <c r="S1070" s="486"/>
      <c r="T1070" s="487"/>
      <c r="U1070" s="486"/>
      <c r="V1070" s="487"/>
      <c r="W1070" s="486"/>
      <c r="X1070" s="487"/>
      <c r="Y1070" s="486"/>
      <c r="Z1070" s="487"/>
      <c r="AA1070" s="402"/>
    </row>
    <row r="1071" spans="2:27" x14ac:dyDescent="0.2">
      <c r="B1071" s="405"/>
      <c r="C1071" s="372"/>
      <c r="D1071" s="372"/>
      <c r="E1071" s="402"/>
      <c r="F1071" s="486"/>
      <c r="G1071" s="487"/>
      <c r="H1071" s="486"/>
      <c r="I1071" s="487"/>
      <c r="J1071" s="486"/>
      <c r="K1071" s="487"/>
      <c r="L1071" s="486"/>
      <c r="M1071" s="487"/>
      <c r="N1071" s="486"/>
      <c r="O1071" s="487"/>
      <c r="P1071" s="486"/>
      <c r="Q1071" s="487"/>
      <c r="R1071" s="486"/>
      <c r="S1071" s="487"/>
      <c r="T1071" s="486"/>
      <c r="U1071" s="487"/>
      <c r="V1071" s="486"/>
      <c r="W1071" s="487"/>
      <c r="X1071" s="486"/>
      <c r="Y1071" s="487"/>
      <c r="Z1071" s="486"/>
      <c r="AA1071" s="487"/>
    </row>
    <row r="1072" spans="2:27" x14ac:dyDescent="0.2">
      <c r="B1072" s="406"/>
      <c r="C1072" s="372"/>
      <c r="D1072" s="372"/>
      <c r="E1072" s="486"/>
      <c r="F1072" s="487"/>
      <c r="G1072" s="486"/>
      <c r="H1072" s="487"/>
      <c r="I1072" s="486"/>
      <c r="J1072" s="487"/>
      <c r="K1072" s="486"/>
      <c r="L1072" s="487"/>
      <c r="M1072" s="486"/>
      <c r="N1072" s="487"/>
      <c r="O1072" s="486"/>
      <c r="P1072" s="487"/>
      <c r="Q1072" s="486"/>
      <c r="R1072" s="487"/>
      <c r="S1072" s="486"/>
      <c r="T1072" s="487"/>
      <c r="U1072" s="486"/>
      <c r="V1072" s="487"/>
      <c r="W1072" s="486"/>
      <c r="X1072" s="487"/>
      <c r="Y1072" s="486"/>
      <c r="Z1072" s="487"/>
      <c r="AA1072" s="402"/>
    </row>
    <row r="1073" spans="2:27" x14ac:dyDescent="0.2">
      <c r="B1073" s="405"/>
      <c r="C1073" s="372"/>
      <c r="D1073" s="372"/>
      <c r="E1073" s="402"/>
      <c r="F1073" s="486"/>
      <c r="G1073" s="487"/>
      <c r="H1073" s="486"/>
      <c r="I1073" s="487"/>
      <c r="J1073" s="486"/>
      <c r="K1073" s="487"/>
      <c r="L1073" s="486"/>
      <c r="M1073" s="487"/>
      <c r="N1073" s="486"/>
      <c r="O1073" s="487"/>
      <c r="P1073" s="486"/>
      <c r="Q1073" s="487"/>
      <c r="R1073" s="486"/>
      <c r="S1073" s="487"/>
      <c r="T1073" s="486"/>
      <c r="U1073" s="487"/>
      <c r="V1073" s="486"/>
      <c r="W1073" s="487"/>
      <c r="X1073" s="486"/>
      <c r="Y1073" s="487"/>
      <c r="Z1073" s="486"/>
      <c r="AA1073" s="487"/>
    </row>
    <row r="1074" spans="2:27" x14ac:dyDescent="0.2">
      <c r="B1074" s="406"/>
      <c r="C1074" s="372"/>
      <c r="D1074" s="372"/>
      <c r="E1074" s="486"/>
      <c r="F1074" s="487"/>
      <c r="G1074" s="486"/>
      <c r="H1074" s="487"/>
      <c r="I1074" s="486"/>
      <c r="J1074" s="487"/>
      <c r="K1074" s="486"/>
      <c r="L1074" s="487"/>
      <c r="M1074" s="486"/>
      <c r="N1074" s="487"/>
      <c r="O1074" s="486"/>
      <c r="P1074" s="487"/>
      <c r="Q1074" s="486"/>
      <c r="R1074" s="487"/>
      <c r="S1074" s="486"/>
      <c r="T1074" s="487"/>
      <c r="U1074" s="486"/>
      <c r="V1074" s="487"/>
      <c r="W1074" s="486"/>
      <c r="X1074" s="487"/>
      <c r="Y1074" s="486"/>
      <c r="Z1074" s="487"/>
      <c r="AA1074" s="402"/>
    </row>
    <row r="1075" spans="2:27" x14ac:dyDescent="0.2">
      <c r="B1075" s="405"/>
      <c r="C1075" s="372"/>
      <c r="D1075" s="372"/>
      <c r="E1075" s="402"/>
      <c r="F1075" s="486"/>
      <c r="G1075" s="487"/>
      <c r="H1075" s="486"/>
      <c r="I1075" s="487"/>
      <c r="J1075" s="486"/>
      <c r="K1075" s="487"/>
      <c r="L1075" s="486"/>
      <c r="M1075" s="487"/>
      <c r="N1075" s="486"/>
      <c r="O1075" s="487"/>
      <c r="P1075" s="486"/>
      <c r="Q1075" s="487"/>
      <c r="R1075" s="486"/>
      <c r="S1075" s="487"/>
      <c r="T1075" s="486"/>
      <c r="U1075" s="487"/>
      <c r="V1075" s="486"/>
      <c r="W1075" s="487"/>
      <c r="X1075" s="486"/>
      <c r="Y1075" s="487"/>
      <c r="Z1075" s="486"/>
      <c r="AA1075" s="487"/>
    </row>
    <row r="1076" spans="2:27" x14ac:dyDescent="0.2">
      <c r="B1076" s="406"/>
      <c r="C1076" s="372"/>
      <c r="D1076" s="372"/>
      <c r="E1076" s="486"/>
      <c r="F1076" s="487"/>
      <c r="G1076" s="486"/>
      <c r="H1076" s="487"/>
      <c r="I1076" s="486"/>
      <c r="J1076" s="487"/>
      <c r="K1076" s="486"/>
      <c r="L1076" s="487"/>
      <c r="M1076" s="486"/>
      <c r="N1076" s="487"/>
      <c r="O1076" s="486"/>
      <c r="P1076" s="487"/>
      <c r="Q1076" s="486"/>
      <c r="R1076" s="487"/>
      <c r="S1076" s="486"/>
      <c r="T1076" s="487"/>
      <c r="U1076" s="486"/>
      <c r="V1076" s="487"/>
      <c r="W1076" s="486"/>
      <c r="X1076" s="487"/>
      <c r="Y1076" s="486"/>
      <c r="Z1076" s="487"/>
      <c r="AA1076" s="402"/>
    </row>
    <row r="1077" spans="2:27" x14ac:dyDescent="0.2">
      <c r="B1077" s="405"/>
      <c r="C1077" s="372"/>
      <c r="D1077" s="372"/>
      <c r="E1077" s="402"/>
      <c r="F1077" s="486"/>
      <c r="G1077" s="487"/>
      <c r="H1077" s="486"/>
      <c r="I1077" s="487"/>
      <c r="J1077" s="486"/>
      <c r="K1077" s="487"/>
      <c r="L1077" s="486"/>
      <c r="M1077" s="487"/>
      <c r="N1077" s="486"/>
      <c r="O1077" s="487"/>
      <c r="P1077" s="486"/>
      <c r="Q1077" s="487"/>
      <c r="R1077" s="486"/>
      <c r="S1077" s="487"/>
      <c r="T1077" s="486"/>
      <c r="U1077" s="487"/>
      <c r="V1077" s="486"/>
      <c r="W1077" s="487"/>
      <c r="X1077" s="486"/>
      <c r="Y1077" s="487"/>
      <c r="Z1077" s="486"/>
      <c r="AA1077" s="487"/>
    </row>
    <row r="1078" spans="2:27" x14ac:dyDescent="0.2">
      <c r="B1078" s="406"/>
      <c r="C1078" s="372"/>
      <c r="D1078" s="372"/>
      <c r="E1078" s="486"/>
      <c r="F1078" s="487"/>
      <c r="G1078" s="486"/>
      <c r="H1078" s="487"/>
      <c r="I1078" s="486"/>
      <c r="J1078" s="487"/>
      <c r="K1078" s="486"/>
      <c r="L1078" s="487"/>
      <c r="M1078" s="486"/>
      <c r="N1078" s="487"/>
      <c r="O1078" s="486"/>
      <c r="P1078" s="487"/>
      <c r="Q1078" s="486"/>
      <c r="R1078" s="487"/>
      <c r="S1078" s="486"/>
      <c r="T1078" s="487"/>
      <c r="U1078" s="486"/>
      <c r="V1078" s="487"/>
      <c r="W1078" s="486"/>
      <c r="X1078" s="487"/>
      <c r="Y1078" s="486"/>
      <c r="Z1078" s="487"/>
      <c r="AA1078" s="402"/>
    </row>
    <row r="1079" spans="2:27" x14ac:dyDescent="0.2">
      <c r="B1079" s="405"/>
      <c r="C1079" s="372"/>
      <c r="D1079" s="372"/>
      <c r="E1079" s="402"/>
      <c r="F1079" s="486"/>
      <c r="G1079" s="487"/>
      <c r="H1079" s="486"/>
      <c r="I1079" s="487"/>
      <c r="J1079" s="486"/>
      <c r="K1079" s="487"/>
      <c r="L1079" s="486"/>
      <c r="M1079" s="487"/>
      <c r="N1079" s="486"/>
      <c r="O1079" s="487"/>
      <c r="P1079" s="486"/>
      <c r="Q1079" s="487"/>
      <c r="R1079" s="486"/>
      <c r="S1079" s="487"/>
      <c r="T1079" s="486"/>
      <c r="U1079" s="487"/>
      <c r="V1079" s="486"/>
      <c r="W1079" s="487"/>
      <c r="X1079" s="486"/>
      <c r="Y1079" s="487"/>
      <c r="Z1079" s="486"/>
      <c r="AA1079" s="487"/>
    </row>
    <row r="1080" spans="2:27" x14ac:dyDescent="0.2">
      <c r="B1080" s="406"/>
      <c r="C1080" s="372"/>
      <c r="D1080" s="372"/>
      <c r="E1080" s="486"/>
      <c r="F1080" s="487"/>
      <c r="G1080" s="486"/>
      <c r="H1080" s="487"/>
      <c r="I1080" s="486"/>
      <c r="J1080" s="487"/>
      <c r="K1080" s="486"/>
      <c r="L1080" s="487"/>
      <c r="M1080" s="486"/>
      <c r="N1080" s="487"/>
      <c r="O1080" s="486"/>
      <c r="P1080" s="487"/>
      <c r="Q1080" s="486"/>
      <c r="R1080" s="487"/>
      <c r="S1080" s="486"/>
      <c r="T1080" s="487"/>
      <c r="U1080" s="486"/>
      <c r="V1080" s="487"/>
      <c r="W1080" s="486"/>
      <c r="X1080" s="487"/>
      <c r="Y1080" s="486"/>
      <c r="Z1080" s="487"/>
      <c r="AA1080" s="402"/>
    </row>
    <row r="1081" spans="2:27" x14ac:dyDescent="0.2">
      <c r="B1081" s="405"/>
      <c r="C1081" s="372"/>
      <c r="D1081" s="372"/>
      <c r="E1081" s="402"/>
      <c r="F1081" s="486"/>
      <c r="G1081" s="487"/>
      <c r="H1081" s="486"/>
      <c r="I1081" s="487"/>
      <c r="J1081" s="486"/>
      <c r="K1081" s="487"/>
      <c r="L1081" s="486"/>
      <c r="M1081" s="487"/>
      <c r="N1081" s="486"/>
      <c r="O1081" s="487"/>
      <c r="P1081" s="486"/>
      <c r="Q1081" s="487"/>
      <c r="R1081" s="486"/>
      <c r="S1081" s="487"/>
      <c r="T1081" s="486"/>
      <c r="U1081" s="487"/>
      <c r="V1081" s="486"/>
      <c r="W1081" s="487"/>
      <c r="X1081" s="486"/>
      <c r="Y1081" s="487"/>
      <c r="Z1081" s="486"/>
      <c r="AA1081" s="487"/>
    </row>
    <row r="1082" spans="2:27" x14ac:dyDescent="0.2">
      <c r="B1082" s="406"/>
      <c r="C1082" s="372"/>
      <c r="D1082" s="372"/>
      <c r="E1082" s="486"/>
      <c r="F1082" s="487"/>
      <c r="G1082" s="486"/>
      <c r="H1082" s="487"/>
      <c r="I1082" s="486"/>
      <c r="J1082" s="487"/>
      <c r="K1082" s="486"/>
      <c r="L1082" s="487"/>
      <c r="M1082" s="486"/>
      <c r="N1082" s="487"/>
      <c r="O1082" s="486"/>
      <c r="P1082" s="487"/>
      <c r="Q1082" s="486"/>
      <c r="R1082" s="487"/>
      <c r="S1082" s="486"/>
      <c r="T1082" s="487"/>
      <c r="U1082" s="486"/>
      <c r="V1082" s="487"/>
      <c r="W1082" s="486"/>
      <c r="X1082" s="487"/>
      <c r="Y1082" s="486"/>
      <c r="Z1082" s="487"/>
      <c r="AA1082" s="402"/>
    </row>
    <row r="1083" spans="2:27" x14ac:dyDescent="0.2">
      <c r="B1083" s="405"/>
      <c r="C1083" s="372"/>
      <c r="D1083" s="372"/>
      <c r="E1083" s="402"/>
      <c r="F1083" s="486"/>
      <c r="G1083" s="487"/>
      <c r="H1083" s="486"/>
      <c r="I1083" s="487"/>
      <c r="J1083" s="486"/>
      <c r="K1083" s="487"/>
      <c r="L1083" s="486"/>
      <c r="M1083" s="487"/>
      <c r="N1083" s="486"/>
      <c r="O1083" s="487"/>
      <c r="P1083" s="486"/>
      <c r="Q1083" s="487"/>
      <c r="R1083" s="486"/>
      <c r="S1083" s="487"/>
      <c r="T1083" s="486"/>
      <c r="U1083" s="487"/>
      <c r="V1083" s="486"/>
      <c r="W1083" s="487"/>
      <c r="X1083" s="486"/>
      <c r="Y1083" s="487"/>
      <c r="Z1083" s="486"/>
      <c r="AA1083" s="487"/>
    </row>
    <row r="1084" spans="2:27" x14ac:dyDescent="0.2">
      <c r="B1084" s="406"/>
      <c r="C1084" s="372"/>
      <c r="D1084" s="372"/>
      <c r="E1084" s="486"/>
      <c r="F1084" s="487"/>
      <c r="G1084" s="486"/>
      <c r="H1084" s="487"/>
      <c r="I1084" s="486"/>
      <c r="J1084" s="487"/>
      <c r="K1084" s="486"/>
      <c r="L1084" s="487"/>
      <c r="M1084" s="486"/>
      <c r="N1084" s="487"/>
      <c r="O1084" s="486"/>
      <c r="P1084" s="487"/>
      <c r="Q1084" s="486"/>
      <c r="R1084" s="487"/>
      <c r="S1084" s="486"/>
      <c r="T1084" s="487"/>
      <c r="U1084" s="486"/>
      <c r="V1084" s="487"/>
      <c r="W1084" s="486"/>
      <c r="X1084" s="487"/>
      <c r="Y1084" s="486"/>
      <c r="Z1084" s="487"/>
      <c r="AA1084" s="402"/>
    </row>
    <row r="1085" spans="2:27" x14ac:dyDescent="0.2">
      <c r="B1085" s="405"/>
      <c r="C1085" s="372"/>
      <c r="D1085" s="372"/>
      <c r="E1085" s="402"/>
      <c r="F1085" s="486"/>
      <c r="G1085" s="487"/>
      <c r="H1085" s="486"/>
      <c r="I1085" s="487"/>
      <c r="J1085" s="486"/>
      <c r="K1085" s="487"/>
      <c r="L1085" s="486"/>
      <c r="M1085" s="487"/>
      <c r="N1085" s="486"/>
      <c r="O1085" s="487"/>
      <c r="P1085" s="486"/>
      <c r="Q1085" s="487"/>
      <c r="R1085" s="486"/>
      <c r="S1085" s="487"/>
      <c r="T1085" s="486"/>
      <c r="U1085" s="487"/>
      <c r="V1085" s="486"/>
      <c r="W1085" s="487"/>
      <c r="X1085" s="486"/>
      <c r="Y1085" s="487"/>
      <c r="Z1085" s="486"/>
      <c r="AA1085" s="487"/>
    </row>
    <row r="1086" spans="2:27" x14ac:dyDescent="0.2">
      <c r="B1086" s="406"/>
      <c r="C1086" s="372"/>
      <c r="D1086" s="372"/>
      <c r="E1086" s="486"/>
      <c r="F1086" s="487"/>
      <c r="G1086" s="486"/>
      <c r="H1086" s="487"/>
      <c r="I1086" s="486"/>
      <c r="J1086" s="487"/>
      <c r="K1086" s="486"/>
      <c r="L1086" s="487"/>
      <c r="M1086" s="486"/>
      <c r="N1086" s="487"/>
      <c r="O1086" s="486"/>
      <c r="P1086" s="487"/>
      <c r="Q1086" s="486"/>
      <c r="R1086" s="487"/>
      <c r="S1086" s="486"/>
      <c r="T1086" s="487"/>
      <c r="U1086" s="486"/>
      <c r="V1086" s="487"/>
      <c r="W1086" s="486"/>
      <c r="X1086" s="487"/>
      <c r="Y1086" s="486"/>
      <c r="Z1086" s="487"/>
      <c r="AA1086" s="402"/>
    </row>
    <row r="1087" spans="2:27" x14ac:dyDescent="0.2">
      <c r="B1087" s="405"/>
      <c r="C1087" s="372"/>
      <c r="D1087" s="372"/>
      <c r="E1087" s="402"/>
      <c r="F1087" s="486"/>
      <c r="G1087" s="487"/>
      <c r="H1087" s="486"/>
      <c r="I1087" s="487"/>
      <c r="J1087" s="486"/>
      <c r="K1087" s="487"/>
      <c r="L1087" s="486"/>
      <c r="M1087" s="487"/>
      <c r="N1087" s="486"/>
      <c r="O1087" s="487"/>
      <c r="P1087" s="486"/>
      <c r="Q1087" s="487"/>
      <c r="R1087" s="486"/>
      <c r="S1087" s="487"/>
      <c r="T1087" s="486"/>
      <c r="U1087" s="487"/>
      <c r="V1087" s="486"/>
      <c r="W1087" s="487"/>
      <c r="X1087" s="486"/>
      <c r="Y1087" s="487"/>
      <c r="Z1087" s="486"/>
      <c r="AA1087" s="487"/>
    </row>
    <row r="1088" spans="2:27" x14ac:dyDescent="0.2">
      <c r="B1088" s="406"/>
      <c r="C1088" s="372"/>
      <c r="D1088" s="372"/>
      <c r="E1088" s="486"/>
      <c r="F1088" s="487"/>
      <c r="G1088" s="486"/>
      <c r="H1088" s="487"/>
      <c r="I1088" s="486"/>
      <c r="J1088" s="487"/>
      <c r="K1088" s="486"/>
      <c r="L1088" s="487"/>
      <c r="M1088" s="486"/>
      <c r="N1088" s="487"/>
      <c r="O1088" s="486"/>
      <c r="P1088" s="487"/>
      <c r="Q1088" s="486"/>
      <c r="R1088" s="487"/>
      <c r="S1088" s="486"/>
      <c r="T1088" s="487"/>
      <c r="U1088" s="486"/>
      <c r="V1088" s="487"/>
      <c r="W1088" s="486"/>
      <c r="X1088" s="487"/>
      <c r="Y1088" s="486"/>
      <c r="Z1088" s="487"/>
      <c r="AA1088" s="402"/>
    </row>
    <row r="1089" spans="2:27" x14ac:dyDescent="0.2">
      <c r="B1089" s="405"/>
      <c r="C1089" s="372"/>
      <c r="D1089" s="372"/>
      <c r="E1089" s="402"/>
      <c r="F1089" s="486"/>
      <c r="G1089" s="487"/>
      <c r="H1089" s="486"/>
      <c r="I1089" s="487"/>
      <c r="J1089" s="486"/>
      <c r="K1089" s="487"/>
      <c r="L1089" s="486"/>
      <c r="M1089" s="487"/>
      <c r="N1089" s="486"/>
      <c r="O1089" s="487"/>
      <c r="P1089" s="486"/>
      <c r="Q1089" s="487"/>
      <c r="R1089" s="486"/>
      <c r="S1089" s="487"/>
      <c r="T1089" s="486"/>
      <c r="U1089" s="487"/>
      <c r="V1089" s="486"/>
      <c r="W1089" s="487"/>
      <c r="X1089" s="486"/>
      <c r="Y1089" s="487"/>
      <c r="Z1089" s="486"/>
      <c r="AA1089" s="487"/>
    </row>
    <row r="1090" spans="2:27" x14ac:dyDescent="0.2">
      <c r="B1090" s="406"/>
      <c r="C1090" s="372"/>
      <c r="D1090" s="372"/>
      <c r="E1090" s="486"/>
      <c r="F1090" s="487"/>
      <c r="G1090" s="486"/>
      <c r="H1090" s="487"/>
      <c r="I1090" s="486"/>
      <c r="J1090" s="487"/>
      <c r="K1090" s="486"/>
      <c r="L1090" s="487"/>
      <c r="M1090" s="486"/>
      <c r="N1090" s="487"/>
      <c r="O1090" s="486"/>
      <c r="P1090" s="487"/>
      <c r="Q1090" s="486"/>
      <c r="R1090" s="487"/>
      <c r="S1090" s="486"/>
      <c r="T1090" s="487"/>
      <c r="U1090" s="486"/>
      <c r="V1090" s="487"/>
      <c r="W1090" s="486"/>
      <c r="X1090" s="487"/>
      <c r="Y1090" s="486"/>
      <c r="Z1090" s="487"/>
      <c r="AA1090" s="402"/>
    </row>
    <row r="1091" spans="2:27" x14ac:dyDescent="0.2">
      <c r="B1091" s="405"/>
      <c r="C1091" s="372"/>
      <c r="D1091" s="372"/>
      <c r="E1091" s="402"/>
      <c r="F1091" s="486"/>
      <c r="G1091" s="487"/>
      <c r="H1091" s="486"/>
      <c r="I1091" s="487"/>
      <c r="J1091" s="486"/>
      <c r="K1091" s="487"/>
      <c r="L1091" s="486"/>
      <c r="M1091" s="487"/>
      <c r="N1091" s="486"/>
      <c r="O1091" s="487"/>
      <c r="P1091" s="486"/>
      <c r="Q1091" s="487"/>
      <c r="R1091" s="486"/>
      <c r="S1091" s="487"/>
      <c r="T1091" s="486"/>
      <c r="U1091" s="487"/>
      <c r="V1091" s="486"/>
      <c r="W1091" s="487"/>
      <c r="X1091" s="486"/>
      <c r="Y1091" s="487"/>
      <c r="Z1091" s="486"/>
      <c r="AA1091" s="487"/>
    </row>
    <row r="1092" spans="2:27" x14ac:dyDescent="0.2">
      <c r="B1092" s="406"/>
      <c r="C1092" s="372"/>
      <c r="D1092" s="372"/>
      <c r="E1092" s="486"/>
      <c r="F1092" s="487"/>
      <c r="G1092" s="486"/>
      <c r="H1092" s="487"/>
      <c r="I1092" s="486"/>
      <c r="J1092" s="487"/>
      <c r="K1092" s="486"/>
      <c r="L1092" s="487"/>
      <c r="M1092" s="486"/>
      <c r="N1092" s="487"/>
      <c r="O1092" s="486"/>
      <c r="P1092" s="487"/>
      <c r="Q1092" s="486"/>
      <c r="R1092" s="487"/>
      <c r="S1092" s="486"/>
      <c r="T1092" s="487"/>
      <c r="U1092" s="486"/>
      <c r="V1092" s="487"/>
      <c r="W1092" s="486"/>
      <c r="X1092" s="487"/>
      <c r="Y1092" s="486"/>
      <c r="Z1092" s="487"/>
      <c r="AA1092" s="402"/>
    </row>
    <row r="1093" spans="2:27" x14ac:dyDescent="0.2">
      <c r="B1093" s="405"/>
      <c r="C1093" s="372"/>
      <c r="D1093" s="372"/>
      <c r="E1093" s="402"/>
      <c r="F1093" s="486"/>
      <c r="G1093" s="487"/>
      <c r="H1093" s="486"/>
      <c r="I1093" s="487"/>
      <c r="J1093" s="486"/>
      <c r="K1093" s="487"/>
      <c r="L1093" s="486"/>
      <c r="M1093" s="487"/>
      <c r="N1093" s="486"/>
      <c r="O1093" s="487"/>
      <c r="P1093" s="486"/>
      <c r="Q1093" s="487"/>
      <c r="R1093" s="486"/>
      <c r="S1093" s="487"/>
      <c r="T1093" s="486"/>
      <c r="U1093" s="487"/>
      <c r="V1093" s="486"/>
      <c r="W1093" s="487"/>
      <c r="X1093" s="486"/>
      <c r="Y1093" s="487"/>
      <c r="Z1093" s="486"/>
      <c r="AA1093" s="487"/>
    </row>
    <row r="1094" spans="2:27" x14ac:dyDescent="0.2">
      <c r="B1094" s="406"/>
      <c r="C1094" s="372"/>
      <c r="D1094" s="372"/>
      <c r="E1094" s="486"/>
      <c r="F1094" s="487"/>
      <c r="G1094" s="486"/>
      <c r="H1094" s="487"/>
      <c r="I1094" s="486"/>
      <c r="J1094" s="487"/>
      <c r="K1094" s="486"/>
      <c r="L1094" s="487"/>
      <c r="M1094" s="486"/>
      <c r="N1094" s="487"/>
      <c r="O1094" s="486"/>
      <c r="P1094" s="487"/>
      <c r="Q1094" s="486"/>
      <c r="R1094" s="487"/>
      <c r="S1094" s="486"/>
      <c r="T1094" s="487"/>
      <c r="U1094" s="486"/>
      <c r="V1094" s="487"/>
      <c r="W1094" s="486"/>
      <c r="X1094" s="487"/>
      <c r="Y1094" s="486"/>
      <c r="Z1094" s="487"/>
      <c r="AA1094" s="402"/>
    </row>
    <row r="1095" spans="2:27" x14ac:dyDescent="0.2">
      <c r="B1095" s="405"/>
      <c r="C1095" s="372"/>
      <c r="D1095" s="372"/>
      <c r="E1095" s="402"/>
      <c r="F1095" s="486"/>
      <c r="G1095" s="487"/>
      <c r="H1095" s="486"/>
      <c r="I1095" s="487"/>
      <c r="J1095" s="486"/>
      <c r="K1095" s="487"/>
      <c r="L1095" s="486"/>
      <c r="M1095" s="487"/>
      <c r="N1095" s="486"/>
      <c r="O1095" s="487"/>
      <c r="P1095" s="486"/>
      <c r="Q1095" s="487"/>
      <c r="R1095" s="486"/>
      <c r="S1095" s="487"/>
      <c r="T1095" s="486"/>
      <c r="U1095" s="487"/>
      <c r="V1095" s="486"/>
      <c r="W1095" s="487"/>
      <c r="X1095" s="486"/>
      <c r="Y1095" s="487"/>
      <c r="Z1095" s="486"/>
      <c r="AA1095" s="487"/>
    </row>
    <row r="1096" spans="2:27" x14ac:dyDescent="0.2">
      <c r="B1096" s="406"/>
      <c r="C1096" s="372"/>
      <c r="D1096" s="372"/>
      <c r="E1096" s="486"/>
      <c r="F1096" s="487"/>
      <c r="G1096" s="486"/>
      <c r="H1096" s="487"/>
      <c r="I1096" s="486"/>
      <c r="J1096" s="487"/>
      <c r="K1096" s="486"/>
      <c r="L1096" s="487"/>
      <c r="M1096" s="486"/>
      <c r="N1096" s="487"/>
      <c r="O1096" s="486"/>
      <c r="P1096" s="487"/>
      <c r="Q1096" s="486"/>
      <c r="R1096" s="487"/>
      <c r="S1096" s="486"/>
      <c r="T1096" s="487"/>
      <c r="U1096" s="486"/>
      <c r="V1096" s="487"/>
      <c r="W1096" s="486"/>
      <c r="X1096" s="487"/>
      <c r="Y1096" s="486"/>
      <c r="Z1096" s="487"/>
      <c r="AA1096" s="402"/>
    </row>
    <row r="1097" spans="2:27" x14ac:dyDescent="0.2">
      <c r="B1097" s="405"/>
      <c r="C1097" s="372"/>
      <c r="D1097" s="372"/>
      <c r="E1097" s="402"/>
      <c r="F1097" s="486"/>
      <c r="G1097" s="487"/>
      <c r="H1097" s="486"/>
      <c r="I1097" s="487"/>
      <c r="J1097" s="486"/>
      <c r="K1097" s="487"/>
      <c r="L1097" s="486"/>
      <c r="M1097" s="487"/>
      <c r="N1097" s="486"/>
      <c r="O1097" s="487"/>
      <c r="P1097" s="486"/>
      <c r="Q1097" s="487"/>
      <c r="R1097" s="486"/>
      <c r="S1097" s="487"/>
      <c r="T1097" s="486"/>
      <c r="U1097" s="487"/>
      <c r="V1097" s="486"/>
      <c r="W1097" s="487"/>
      <c r="X1097" s="486"/>
      <c r="Y1097" s="487"/>
      <c r="Z1097" s="486"/>
      <c r="AA1097" s="487"/>
    </row>
    <row r="1098" spans="2:27" x14ac:dyDescent="0.2">
      <c r="B1098" s="406"/>
      <c r="C1098" s="372"/>
      <c r="D1098" s="372"/>
      <c r="E1098" s="486"/>
      <c r="F1098" s="487"/>
      <c r="G1098" s="486"/>
      <c r="H1098" s="487"/>
      <c r="I1098" s="486"/>
      <c r="J1098" s="487"/>
      <c r="K1098" s="486"/>
      <c r="L1098" s="487"/>
      <c r="M1098" s="486"/>
      <c r="N1098" s="487"/>
      <c r="O1098" s="486"/>
      <c r="P1098" s="487"/>
      <c r="Q1098" s="486"/>
      <c r="R1098" s="487"/>
      <c r="S1098" s="486"/>
      <c r="T1098" s="487"/>
      <c r="U1098" s="486"/>
      <c r="V1098" s="487"/>
      <c r="W1098" s="486"/>
      <c r="X1098" s="487"/>
      <c r="Y1098" s="486"/>
      <c r="Z1098" s="487"/>
      <c r="AA1098" s="402"/>
    </row>
    <row r="1099" spans="2:27" x14ac:dyDescent="0.2">
      <c r="B1099" s="405"/>
      <c r="C1099" s="372"/>
      <c r="D1099" s="372"/>
      <c r="E1099" s="402"/>
      <c r="F1099" s="486"/>
      <c r="G1099" s="487"/>
      <c r="H1099" s="486"/>
      <c r="I1099" s="487"/>
      <c r="J1099" s="486"/>
      <c r="K1099" s="487"/>
      <c r="L1099" s="486"/>
      <c r="M1099" s="487"/>
      <c r="N1099" s="486"/>
      <c r="O1099" s="487"/>
      <c r="P1099" s="486"/>
      <c r="Q1099" s="487"/>
      <c r="R1099" s="486"/>
      <c r="S1099" s="487"/>
      <c r="T1099" s="486"/>
      <c r="U1099" s="487"/>
      <c r="V1099" s="486"/>
      <c r="W1099" s="487"/>
      <c r="X1099" s="486"/>
      <c r="Y1099" s="487"/>
      <c r="Z1099" s="486"/>
      <c r="AA1099" s="487"/>
    </row>
    <row r="1100" spans="2:27" x14ac:dyDescent="0.2">
      <c r="B1100" s="406"/>
      <c r="C1100" s="372"/>
      <c r="D1100" s="372"/>
      <c r="E1100" s="486"/>
      <c r="F1100" s="487"/>
      <c r="G1100" s="486"/>
      <c r="H1100" s="487"/>
      <c r="I1100" s="486"/>
      <c r="J1100" s="487"/>
      <c r="K1100" s="486"/>
      <c r="L1100" s="487"/>
      <c r="M1100" s="486"/>
      <c r="N1100" s="487"/>
      <c r="O1100" s="486"/>
      <c r="P1100" s="487"/>
      <c r="Q1100" s="486"/>
      <c r="R1100" s="487"/>
      <c r="S1100" s="486"/>
      <c r="T1100" s="487"/>
      <c r="U1100" s="486"/>
      <c r="V1100" s="487"/>
      <c r="W1100" s="486"/>
      <c r="X1100" s="487"/>
      <c r="Y1100" s="486"/>
      <c r="Z1100" s="487"/>
      <c r="AA1100" s="402"/>
    </row>
    <row r="1101" spans="2:27" x14ac:dyDescent="0.2">
      <c r="B1101" s="405"/>
      <c r="C1101" s="372"/>
      <c r="D1101" s="372"/>
      <c r="E1101" s="402"/>
      <c r="F1101" s="486"/>
      <c r="G1101" s="487"/>
      <c r="H1101" s="486"/>
      <c r="I1101" s="487"/>
      <c r="J1101" s="486"/>
      <c r="K1101" s="487"/>
      <c r="L1101" s="486"/>
      <c r="M1101" s="487"/>
      <c r="N1101" s="486"/>
      <c r="O1101" s="487"/>
      <c r="P1101" s="486"/>
      <c r="Q1101" s="487"/>
      <c r="R1101" s="486"/>
      <c r="S1101" s="487"/>
      <c r="T1101" s="486"/>
      <c r="U1101" s="487"/>
      <c r="V1101" s="486"/>
      <c r="W1101" s="487"/>
      <c r="X1101" s="486"/>
      <c r="Y1101" s="487"/>
      <c r="Z1101" s="486"/>
      <c r="AA1101" s="487"/>
    </row>
    <row r="1102" spans="2:27" x14ac:dyDescent="0.2">
      <c r="B1102" s="406"/>
      <c r="C1102" s="372"/>
      <c r="D1102" s="372"/>
      <c r="E1102" s="486"/>
      <c r="F1102" s="487"/>
      <c r="G1102" s="486"/>
      <c r="H1102" s="487"/>
      <c r="I1102" s="486"/>
      <c r="J1102" s="487"/>
      <c r="K1102" s="486"/>
      <c r="L1102" s="487"/>
      <c r="M1102" s="486"/>
      <c r="N1102" s="487"/>
      <c r="O1102" s="486"/>
      <c r="P1102" s="487"/>
      <c r="Q1102" s="486"/>
      <c r="R1102" s="487"/>
      <c r="S1102" s="486"/>
      <c r="T1102" s="487"/>
      <c r="U1102" s="486"/>
      <c r="V1102" s="487"/>
      <c r="W1102" s="486"/>
      <c r="X1102" s="487"/>
      <c r="Y1102" s="486"/>
      <c r="Z1102" s="487"/>
      <c r="AA1102" s="402"/>
    </row>
    <row r="1103" spans="2:27" x14ac:dyDescent="0.2">
      <c r="B1103" s="405"/>
      <c r="C1103" s="372"/>
      <c r="D1103" s="372"/>
      <c r="E1103" s="402"/>
      <c r="F1103" s="486"/>
      <c r="G1103" s="487"/>
      <c r="H1103" s="486"/>
      <c r="I1103" s="487"/>
      <c r="J1103" s="486"/>
      <c r="K1103" s="487"/>
      <c r="L1103" s="486"/>
      <c r="M1103" s="487"/>
      <c r="N1103" s="486"/>
      <c r="O1103" s="487"/>
      <c r="P1103" s="486"/>
      <c r="Q1103" s="487"/>
      <c r="R1103" s="486"/>
      <c r="S1103" s="487"/>
      <c r="T1103" s="486"/>
      <c r="U1103" s="487"/>
      <c r="V1103" s="486"/>
      <c r="W1103" s="487"/>
      <c r="X1103" s="486"/>
      <c r="Y1103" s="487"/>
      <c r="Z1103" s="486"/>
      <c r="AA1103" s="487"/>
    </row>
    <row r="1104" spans="2:27" x14ac:dyDescent="0.2">
      <c r="B1104" s="406"/>
      <c r="C1104" s="372"/>
      <c r="D1104" s="372"/>
      <c r="E1104" s="486"/>
      <c r="F1104" s="487"/>
      <c r="G1104" s="486"/>
      <c r="H1104" s="487"/>
      <c r="I1104" s="486"/>
      <c r="J1104" s="487"/>
      <c r="K1104" s="486"/>
      <c r="L1104" s="487"/>
      <c r="M1104" s="486"/>
      <c r="N1104" s="487"/>
      <c r="O1104" s="486"/>
      <c r="P1104" s="487"/>
      <c r="Q1104" s="486"/>
      <c r="R1104" s="487"/>
      <c r="S1104" s="486"/>
      <c r="T1104" s="487"/>
      <c r="U1104" s="486"/>
      <c r="V1104" s="487"/>
      <c r="W1104" s="486"/>
      <c r="X1104" s="487"/>
      <c r="Y1104" s="486"/>
      <c r="Z1104" s="487"/>
      <c r="AA1104" s="402"/>
    </row>
    <row r="1105" spans="2:27" x14ac:dyDescent="0.2">
      <c r="B1105" s="405"/>
      <c r="C1105" s="372"/>
      <c r="D1105" s="372"/>
      <c r="E1105" s="402"/>
      <c r="F1105" s="486"/>
      <c r="G1105" s="487"/>
      <c r="H1105" s="486"/>
      <c r="I1105" s="487"/>
      <c r="J1105" s="486"/>
      <c r="K1105" s="487"/>
      <c r="L1105" s="486"/>
      <c r="M1105" s="487"/>
      <c r="N1105" s="486"/>
      <c r="O1105" s="487"/>
      <c r="P1105" s="486"/>
      <c r="Q1105" s="487"/>
      <c r="R1105" s="486"/>
      <c r="S1105" s="487"/>
      <c r="T1105" s="486"/>
      <c r="U1105" s="487"/>
      <c r="V1105" s="486"/>
      <c r="W1105" s="487"/>
      <c r="X1105" s="486"/>
      <c r="Y1105" s="487"/>
      <c r="Z1105" s="486"/>
      <c r="AA1105" s="487"/>
    </row>
    <row r="1106" spans="2:27" x14ac:dyDescent="0.2">
      <c r="B1106" s="406"/>
      <c r="C1106" s="372"/>
      <c r="D1106" s="372"/>
      <c r="E1106" s="486"/>
      <c r="F1106" s="487"/>
      <c r="G1106" s="486"/>
      <c r="H1106" s="487"/>
      <c r="I1106" s="486"/>
      <c r="J1106" s="487"/>
      <c r="K1106" s="486"/>
      <c r="L1106" s="487"/>
      <c r="M1106" s="486"/>
      <c r="N1106" s="487"/>
      <c r="O1106" s="486"/>
      <c r="P1106" s="487"/>
      <c r="Q1106" s="486"/>
      <c r="R1106" s="487"/>
      <c r="S1106" s="486"/>
      <c r="T1106" s="487"/>
      <c r="U1106" s="486"/>
      <c r="V1106" s="487"/>
      <c r="W1106" s="486"/>
      <c r="X1106" s="487"/>
      <c r="Y1106" s="486"/>
      <c r="Z1106" s="487"/>
      <c r="AA1106" s="402"/>
    </row>
    <row r="1107" spans="2:27" x14ac:dyDescent="0.2">
      <c r="B1107" s="405"/>
      <c r="C1107" s="372"/>
      <c r="D1107" s="372"/>
      <c r="E1107" s="402"/>
      <c r="F1107" s="486"/>
      <c r="G1107" s="487"/>
      <c r="H1107" s="486"/>
      <c r="I1107" s="487"/>
      <c r="J1107" s="486"/>
      <c r="K1107" s="487"/>
      <c r="L1107" s="486"/>
      <c r="M1107" s="487"/>
      <c r="N1107" s="486"/>
      <c r="O1107" s="487"/>
      <c r="P1107" s="486"/>
      <c r="Q1107" s="487"/>
      <c r="R1107" s="486"/>
      <c r="S1107" s="487"/>
      <c r="T1107" s="486"/>
      <c r="U1107" s="487"/>
      <c r="V1107" s="486"/>
      <c r="W1107" s="487"/>
      <c r="X1107" s="486"/>
      <c r="Y1107" s="487"/>
      <c r="Z1107" s="486"/>
      <c r="AA1107" s="487"/>
    </row>
    <row r="1108" spans="2:27" x14ac:dyDescent="0.2">
      <c r="B1108" s="406"/>
      <c r="C1108" s="372"/>
      <c r="D1108" s="372"/>
      <c r="E1108" s="486"/>
      <c r="F1108" s="487"/>
      <c r="G1108" s="486"/>
      <c r="H1108" s="487"/>
      <c r="I1108" s="486"/>
      <c r="J1108" s="487"/>
      <c r="K1108" s="486"/>
      <c r="L1108" s="487"/>
      <c r="M1108" s="486"/>
      <c r="N1108" s="487"/>
      <c r="O1108" s="486"/>
      <c r="P1108" s="487"/>
      <c r="Q1108" s="486"/>
      <c r="R1108" s="487"/>
      <c r="S1108" s="486"/>
      <c r="T1108" s="487"/>
      <c r="U1108" s="486"/>
      <c r="V1108" s="487"/>
      <c r="W1108" s="486"/>
      <c r="X1108" s="487"/>
      <c r="Y1108" s="486"/>
      <c r="Z1108" s="487"/>
      <c r="AA1108" s="402"/>
    </row>
    <row r="1109" spans="2:27" x14ac:dyDescent="0.2">
      <c r="B1109" s="405"/>
      <c r="C1109" s="372"/>
      <c r="D1109" s="372"/>
      <c r="E1109" s="402"/>
      <c r="F1109" s="486"/>
      <c r="G1109" s="487"/>
      <c r="H1109" s="486"/>
      <c r="I1109" s="487"/>
      <c r="J1109" s="486"/>
      <c r="K1109" s="487"/>
      <c r="L1109" s="486"/>
      <c r="M1109" s="487"/>
      <c r="N1109" s="486"/>
      <c r="O1109" s="487"/>
      <c r="P1109" s="486"/>
      <c r="Q1109" s="487"/>
      <c r="R1109" s="486"/>
      <c r="S1109" s="487"/>
      <c r="T1109" s="486"/>
      <c r="U1109" s="487"/>
      <c r="V1109" s="486"/>
      <c r="W1109" s="487"/>
      <c r="X1109" s="486"/>
      <c r="Y1109" s="487"/>
      <c r="Z1109" s="486"/>
      <c r="AA1109" s="487"/>
    </row>
    <row r="1110" spans="2:27" x14ac:dyDescent="0.2">
      <c r="B1110" s="406"/>
      <c r="C1110" s="372"/>
      <c r="D1110" s="372"/>
      <c r="E1110" s="486"/>
      <c r="F1110" s="487"/>
      <c r="G1110" s="486"/>
      <c r="H1110" s="487"/>
      <c r="I1110" s="486"/>
      <c r="J1110" s="487"/>
      <c r="K1110" s="486"/>
      <c r="L1110" s="487"/>
      <c r="M1110" s="486"/>
      <c r="N1110" s="487"/>
      <c r="O1110" s="486"/>
      <c r="P1110" s="487"/>
      <c r="Q1110" s="486"/>
      <c r="R1110" s="487"/>
      <c r="S1110" s="486"/>
      <c r="T1110" s="487"/>
      <c r="U1110" s="486"/>
      <c r="V1110" s="487"/>
      <c r="W1110" s="486"/>
      <c r="X1110" s="487"/>
      <c r="Y1110" s="486"/>
      <c r="Z1110" s="487"/>
      <c r="AA1110" s="402"/>
    </row>
    <row r="1111" spans="2:27" x14ac:dyDescent="0.2">
      <c r="B1111" s="405"/>
      <c r="C1111" s="372"/>
      <c r="D1111" s="372"/>
      <c r="E1111" s="402"/>
      <c r="F1111" s="486"/>
      <c r="G1111" s="487"/>
      <c r="H1111" s="486"/>
      <c r="I1111" s="487"/>
      <c r="J1111" s="486"/>
      <c r="K1111" s="487"/>
      <c r="L1111" s="486"/>
      <c r="M1111" s="487"/>
      <c r="N1111" s="486"/>
      <c r="O1111" s="487"/>
      <c r="P1111" s="486"/>
      <c r="Q1111" s="487"/>
      <c r="R1111" s="486"/>
      <c r="S1111" s="487"/>
      <c r="T1111" s="486"/>
      <c r="U1111" s="487"/>
      <c r="V1111" s="486"/>
      <c r="W1111" s="487"/>
      <c r="X1111" s="486"/>
      <c r="Y1111" s="487"/>
      <c r="Z1111" s="486"/>
      <c r="AA1111" s="487"/>
    </row>
    <row r="1112" spans="2:27" x14ac:dyDescent="0.2">
      <c r="B1112" s="406"/>
      <c r="C1112" s="372"/>
      <c r="D1112" s="372"/>
      <c r="E1112" s="486"/>
      <c r="F1112" s="487"/>
      <c r="G1112" s="486"/>
      <c r="H1112" s="487"/>
      <c r="I1112" s="486"/>
      <c r="J1112" s="487"/>
      <c r="K1112" s="486"/>
      <c r="L1112" s="487"/>
      <c r="M1112" s="486"/>
      <c r="N1112" s="487"/>
      <c r="O1112" s="486"/>
      <c r="P1112" s="487"/>
      <c r="Q1112" s="486"/>
      <c r="R1112" s="487"/>
      <c r="S1112" s="486"/>
      <c r="T1112" s="487"/>
      <c r="U1112" s="486"/>
      <c r="V1112" s="487"/>
      <c r="W1112" s="486"/>
      <c r="X1112" s="487"/>
      <c r="Y1112" s="486"/>
      <c r="Z1112" s="487"/>
      <c r="AA1112" s="402"/>
    </row>
    <row r="1113" spans="2:27" x14ac:dyDescent="0.2">
      <c r="B1113" s="405"/>
      <c r="C1113" s="372"/>
      <c r="D1113" s="372"/>
      <c r="E1113" s="402"/>
      <c r="F1113" s="486"/>
      <c r="G1113" s="487"/>
      <c r="H1113" s="486"/>
      <c r="I1113" s="487"/>
      <c r="J1113" s="486"/>
      <c r="K1113" s="487"/>
      <c r="L1113" s="486"/>
      <c r="M1113" s="487"/>
      <c r="N1113" s="486"/>
      <c r="O1113" s="487"/>
      <c r="P1113" s="486"/>
      <c r="Q1113" s="487"/>
      <c r="R1113" s="486"/>
      <c r="S1113" s="487"/>
      <c r="T1113" s="486"/>
      <c r="U1113" s="487"/>
      <c r="V1113" s="486"/>
      <c r="W1113" s="487"/>
      <c r="X1113" s="486"/>
      <c r="Y1113" s="487"/>
      <c r="Z1113" s="486"/>
      <c r="AA1113" s="487"/>
    </row>
    <row r="1114" spans="2:27" x14ac:dyDescent="0.2">
      <c r="B1114" s="406"/>
      <c r="C1114" s="372"/>
      <c r="D1114" s="372"/>
      <c r="E1114" s="486"/>
      <c r="F1114" s="487"/>
      <c r="G1114" s="486"/>
      <c r="H1114" s="487"/>
      <c r="I1114" s="486"/>
      <c r="J1114" s="487"/>
      <c r="K1114" s="486"/>
      <c r="L1114" s="487"/>
      <c r="M1114" s="486"/>
      <c r="N1114" s="487"/>
      <c r="O1114" s="486"/>
      <c r="P1114" s="487"/>
      <c r="Q1114" s="486"/>
      <c r="R1114" s="487"/>
      <c r="S1114" s="486"/>
      <c r="T1114" s="487"/>
      <c r="U1114" s="486"/>
      <c r="V1114" s="487"/>
      <c r="W1114" s="486"/>
      <c r="X1114" s="487"/>
      <c r="Y1114" s="486"/>
      <c r="Z1114" s="487"/>
      <c r="AA1114" s="402"/>
    </row>
    <row r="1115" spans="2:27" x14ac:dyDescent="0.2">
      <c r="B1115" s="405"/>
      <c r="C1115" s="372"/>
      <c r="D1115" s="372"/>
      <c r="E1115" s="402"/>
      <c r="F1115" s="486"/>
      <c r="G1115" s="487"/>
      <c r="H1115" s="486"/>
      <c r="I1115" s="487"/>
      <c r="J1115" s="486"/>
      <c r="K1115" s="487"/>
      <c r="L1115" s="486"/>
      <c r="M1115" s="487"/>
      <c r="N1115" s="486"/>
      <c r="O1115" s="487"/>
      <c r="P1115" s="486"/>
      <c r="Q1115" s="487"/>
      <c r="R1115" s="486"/>
      <c r="S1115" s="487"/>
      <c r="T1115" s="486"/>
      <c r="U1115" s="487"/>
      <c r="V1115" s="486"/>
      <c r="W1115" s="487"/>
      <c r="X1115" s="486"/>
      <c r="Y1115" s="487"/>
      <c r="Z1115" s="486"/>
      <c r="AA1115" s="487"/>
    </row>
    <row r="1116" spans="2:27" x14ac:dyDescent="0.2">
      <c r="B1116" s="406"/>
      <c r="C1116" s="372"/>
      <c r="D1116" s="372"/>
      <c r="E1116" s="486"/>
      <c r="F1116" s="487"/>
      <c r="G1116" s="486"/>
      <c r="H1116" s="487"/>
      <c r="I1116" s="486"/>
      <c r="J1116" s="487"/>
      <c r="K1116" s="486"/>
      <c r="L1116" s="487"/>
      <c r="M1116" s="486"/>
      <c r="N1116" s="487"/>
      <c r="O1116" s="486"/>
      <c r="P1116" s="487"/>
      <c r="Q1116" s="486"/>
      <c r="R1116" s="487"/>
      <c r="S1116" s="486"/>
      <c r="T1116" s="487"/>
      <c r="U1116" s="486"/>
      <c r="V1116" s="487"/>
      <c r="W1116" s="486"/>
      <c r="X1116" s="487"/>
      <c r="Y1116" s="486"/>
      <c r="Z1116" s="487"/>
      <c r="AA1116" s="402"/>
    </row>
    <row r="1117" spans="2:27" x14ac:dyDescent="0.2">
      <c r="B1117" s="405"/>
      <c r="C1117" s="372"/>
      <c r="D1117" s="372"/>
      <c r="E1117" s="402"/>
      <c r="F1117" s="486"/>
      <c r="G1117" s="487"/>
      <c r="H1117" s="486"/>
      <c r="I1117" s="487"/>
      <c r="J1117" s="486"/>
      <c r="K1117" s="487"/>
      <c r="L1117" s="486"/>
      <c r="M1117" s="487"/>
      <c r="N1117" s="486"/>
      <c r="O1117" s="487"/>
      <c r="P1117" s="486"/>
      <c r="Q1117" s="487"/>
      <c r="R1117" s="486"/>
      <c r="S1117" s="487"/>
      <c r="T1117" s="486"/>
      <c r="U1117" s="487"/>
      <c r="V1117" s="486"/>
      <c r="W1117" s="487"/>
      <c r="X1117" s="486"/>
      <c r="Y1117" s="487"/>
      <c r="Z1117" s="486"/>
      <c r="AA1117" s="487"/>
    </row>
    <row r="1118" spans="2:27" x14ac:dyDescent="0.2">
      <c r="B1118" s="406"/>
      <c r="C1118" s="372"/>
      <c r="D1118" s="372"/>
      <c r="E1118" s="486"/>
      <c r="F1118" s="487"/>
      <c r="G1118" s="486"/>
      <c r="H1118" s="487"/>
      <c r="I1118" s="486"/>
      <c r="J1118" s="487"/>
      <c r="K1118" s="486"/>
      <c r="L1118" s="487"/>
      <c r="M1118" s="486"/>
      <c r="N1118" s="487"/>
      <c r="O1118" s="486"/>
      <c r="P1118" s="487"/>
      <c r="Q1118" s="486"/>
      <c r="R1118" s="487"/>
      <c r="S1118" s="486"/>
      <c r="T1118" s="487"/>
      <c r="U1118" s="486"/>
      <c r="V1118" s="487"/>
      <c r="W1118" s="486"/>
      <c r="X1118" s="487"/>
      <c r="Y1118" s="486"/>
      <c r="Z1118" s="487"/>
      <c r="AA1118" s="402"/>
    </row>
    <row r="1119" spans="2:27" x14ac:dyDescent="0.2">
      <c r="B1119" s="405"/>
      <c r="C1119" s="372"/>
      <c r="D1119" s="372"/>
      <c r="E1119" s="402"/>
      <c r="F1119" s="486"/>
      <c r="G1119" s="487"/>
      <c r="H1119" s="486"/>
      <c r="I1119" s="487"/>
      <c r="J1119" s="486"/>
      <c r="K1119" s="487"/>
      <c r="L1119" s="486"/>
      <c r="M1119" s="487"/>
      <c r="N1119" s="486"/>
      <c r="O1119" s="487"/>
      <c r="P1119" s="486"/>
      <c r="Q1119" s="487"/>
      <c r="R1119" s="486"/>
      <c r="S1119" s="487"/>
      <c r="T1119" s="486"/>
      <c r="U1119" s="487"/>
      <c r="V1119" s="486"/>
      <c r="W1119" s="487"/>
      <c r="X1119" s="486"/>
      <c r="Y1119" s="487"/>
      <c r="Z1119" s="486"/>
      <c r="AA1119" s="487"/>
    </row>
    <row r="1120" spans="2:27" x14ac:dyDescent="0.2">
      <c r="B1120" s="406"/>
      <c r="C1120" s="372"/>
      <c r="D1120" s="372"/>
      <c r="E1120" s="486"/>
      <c r="F1120" s="487"/>
      <c r="G1120" s="486"/>
      <c r="H1120" s="487"/>
      <c r="I1120" s="486"/>
      <c r="J1120" s="487"/>
      <c r="K1120" s="486"/>
      <c r="L1120" s="487"/>
      <c r="M1120" s="486"/>
      <c r="N1120" s="487"/>
      <c r="O1120" s="486"/>
      <c r="P1120" s="487"/>
      <c r="Q1120" s="486"/>
      <c r="R1120" s="487"/>
      <c r="S1120" s="486"/>
      <c r="T1120" s="487"/>
      <c r="U1120" s="486"/>
      <c r="V1120" s="487"/>
      <c r="W1120" s="486"/>
      <c r="X1120" s="487"/>
      <c r="Y1120" s="486"/>
      <c r="Z1120" s="487"/>
      <c r="AA1120" s="402"/>
    </row>
    <row r="1121" spans="2:27" x14ac:dyDescent="0.2">
      <c r="B1121" s="405"/>
      <c r="C1121" s="372"/>
      <c r="D1121" s="372"/>
      <c r="E1121" s="402"/>
      <c r="F1121" s="486"/>
      <c r="G1121" s="487"/>
      <c r="H1121" s="486"/>
      <c r="I1121" s="487"/>
      <c r="J1121" s="486"/>
      <c r="K1121" s="487"/>
      <c r="L1121" s="486"/>
      <c r="M1121" s="487"/>
      <c r="N1121" s="486"/>
      <c r="O1121" s="487"/>
      <c r="P1121" s="486"/>
      <c r="Q1121" s="487"/>
      <c r="R1121" s="486"/>
      <c r="S1121" s="487"/>
      <c r="T1121" s="486"/>
      <c r="U1121" s="487"/>
      <c r="V1121" s="486"/>
      <c r="W1121" s="487"/>
      <c r="X1121" s="486"/>
      <c r="Y1121" s="487"/>
      <c r="Z1121" s="486"/>
      <c r="AA1121" s="487"/>
    </row>
    <row r="1122" spans="2:27" x14ac:dyDescent="0.2">
      <c r="B1122" s="406"/>
      <c r="C1122" s="372"/>
      <c r="D1122" s="372"/>
      <c r="E1122" s="486"/>
      <c r="F1122" s="487"/>
      <c r="G1122" s="486"/>
      <c r="H1122" s="487"/>
      <c r="I1122" s="486"/>
      <c r="J1122" s="487"/>
      <c r="K1122" s="486"/>
      <c r="L1122" s="487"/>
      <c r="M1122" s="486"/>
      <c r="N1122" s="487"/>
      <c r="O1122" s="486"/>
      <c r="P1122" s="487"/>
      <c r="Q1122" s="486"/>
      <c r="R1122" s="487"/>
      <c r="S1122" s="486"/>
      <c r="T1122" s="487"/>
      <c r="U1122" s="486"/>
      <c r="V1122" s="487"/>
      <c r="W1122" s="486"/>
      <c r="X1122" s="487"/>
      <c r="Y1122" s="486"/>
      <c r="Z1122" s="487"/>
      <c r="AA1122" s="402"/>
    </row>
    <row r="1123" spans="2:27" x14ac:dyDescent="0.2">
      <c r="B1123" s="405"/>
      <c r="C1123" s="372"/>
      <c r="D1123" s="372"/>
      <c r="E1123" s="402"/>
      <c r="F1123" s="486"/>
      <c r="G1123" s="487"/>
      <c r="H1123" s="486"/>
      <c r="I1123" s="487"/>
      <c r="J1123" s="486"/>
      <c r="K1123" s="487"/>
      <c r="L1123" s="486"/>
      <c r="M1123" s="487"/>
      <c r="N1123" s="486"/>
      <c r="O1123" s="487"/>
      <c r="P1123" s="486"/>
      <c r="Q1123" s="487"/>
      <c r="R1123" s="486"/>
      <c r="S1123" s="487"/>
      <c r="T1123" s="486"/>
      <c r="U1123" s="487"/>
      <c r="V1123" s="486"/>
      <c r="W1123" s="487"/>
      <c r="X1123" s="486"/>
      <c r="Y1123" s="487"/>
      <c r="Z1123" s="486"/>
      <c r="AA1123" s="487"/>
    </row>
    <row r="1124" spans="2:27" x14ac:dyDescent="0.2">
      <c r="B1124" s="406"/>
      <c r="C1124" s="372"/>
      <c r="D1124" s="372"/>
      <c r="E1124" s="486"/>
      <c r="F1124" s="487"/>
      <c r="G1124" s="486"/>
      <c r="H1124" s="487"/>
      <c r="I1124" s="486"/>
      <c r="J1124" s="487"/>
      <c r="K1124" s="486"/>
      <c r="L1124" s="487"/>
      <c r="M1124" s="486"/>
      <c r="N1124" s="487"/>
      <c r="O1124" s="486"/>
      <c r="P1124" s="487"/>
      <c r="Q1124" s="486"/>
      <c r="R1124" s="487"/>
      <c r="S1124" s="486"/>
      <c r="T1124" s="487"/>
      <c r="U1124" s="486"/>
      <c r="V1124" s="487"/>
      <c r="W1124" s="486"/>
      <c r="X1124" s="487"/>
      <c r="Y1124" s="486"/>
      <c r="Z1124" s="487"/>
      <c r="AA1124" s="402"/>
    </row>
    <row r="1125" spans="2:27" x14ac:dyDescent="0.2">
      <c r="B1125" s="405"/>
      <c r="C1125" s="372"/>
      <c r="D1125" s="372"/>
      <c r="E1125" s="402"/>
      <c r="F1125" s="486"/>
      <c r="G1125" s="487"/>
      <c r="H1125" s="486"/>
      <c r="I1125" s="487"/>
      <c r="J1125" s="486"/>
      <c r="K1125" s="487"/>
      <c r="L1125" s="486"/>
      <c r="M1125" s="487"/>
      <c r="N1125" s="486"/>
      <c r="O1125" s="487"/>
      <c r="P1125" s="486"/>
      <c r="Q1125" s="487"/>
      <c r="R1125" s="486"/>
      <c r="S1125" s="487"/>
      <c r="T1125" s="486"/>
      <c r="U1125" s="487"/>
      <c r="V1125" s="486"/>
      <c r="W1125" s="487"/>
      <c r="X1125" s="486"/>
      <c r="Y1125" s="487"/>
      <c r="Z1125" s="486"/>
      <c r="AA1125" s="487"/>
    </row>
    <row r="1126" spans="2:27" x14ac:dyDescent="0.2">
      <c r="B1126" s="406"/>
      <c r="C1126" s="372"/>
      <c r="D1126" s="372"/>
      <c r="E1126" s="486"/>
      <c r="F1126" s="487"/>
      <c r="G1126" s="486"/>
      <c r="H1126" s="487"/>
      <c r="I1126" s="486"/>
      <c r="J1126" s="487"/>
      <c r="K1126" s="486"/>
      <c r="L1126" s="487"/>
      <c r="M1126" s="486"/>
      <c r="N1126" s="487"/>
      <c r="O1126" s="486"/>
      <c r="P1126" s="487"/>
      <c r="Q1126" s="486"/>
      <c r="R1126" s="487"/>
      <c r="S1126" s="486"/>
      <c r="T1126" s="487"/>
      <c r="U1126" s="486"/>
      <c r="V1126" s="487"/>
      <c r="W1126" s="486"/>
      <c r="X1126" s="487"/>
      <c r="Y1126" s="486"/>
      <c r="Z1126" s="487"/>
      <c r="AA1126" s="402"/>
    </row>
    <row r="1127" spans="2:27" x14ac:dyDescent="0.2">
      <c r="B1127" s="405"/>
      <c r="C1127" s="372"/>
      <c r="D1127" s="372"/>
      <c r="E1127" s="402"/>
      <c r="F1127" s="486"/>
      <c r="G1127" s="487"/>
      <c r="H1127" s="486"/>
      <c r="I1127" s="487"/>
      <c r="J1127" s="486"/>
      <c r="K1127" s="487"/>
      <c r="L1127" s="486"/>
      <c r="M1127" s="487"/>
      <c r="N1127" s="486"/>
      <c r="O1127" s="487"/>
      <c r="P1127" s="486"/>
      <c r="Q1127" s="487"/>
      <c r="R1127" s="486"/>
      <c r="S1127" s="487"/>
      <c r="T1127" s="486"/>
      <c r="U1127" s="487"/>
      <c r="V1127" s="486"/>
      <c r="W1127" s="487"/>
      <c r="X1127" s="486"/>
      <c r="Y1127" s="487"/>
      <c r="Z1127" s="486"/>
      <c r="AA1127" s="487"/>
    </row>
    <row r="1128" spans="2:27" x14ac:dyDescent="0.2">
      <c r="B1128" s="406"/>
      <c r="C1128" s="372"/>
      <c r="D1128" s="372"/>
      <c r="E1128" s="486"/>
      <c r="F1128" s="487"/>
      <c r="G1128" s="486"/>
      <c r="H1128" s="487"/>
      <c r="I1128" s="486"/>
      <c r="J1128" s="487"/>
      <c r="K1128" s="486"/>
      <c r="L1128" s="487"/>
      <c r="M1128" s="486"/>
      <c r="N1128" s="487"/>
      <c r="O1128" s="486"/>
      <c r="P1128" s="487"/>
      <c r="Q1128" s="486"/>
      <c r="R1128" s="487"/>
      <c r="S1128" s="486"/>
      <c r="T1128" s="487"/>
      <c r="U1128" s="486"/>
      <c r="V1128" s="487"/>
      <c r="W1128" s="486"/>
      <c r="X1128" s="487"/>
      <c r="Y1128" s="486"/>
      <c r="Z1128" s="487"/>
      <c r="AA1128" s="402"/>
    </row>
    <row r="1129" spans="2:27" x14ac:dyDescent="0.2">
      <c r="B1129" s="405"/>
      <c r="C1129" s="372"/>
      <c r="D1129" s="372"/>
      <c r="E1129" s="402"/>
      <c r="F1129" s="486"/>
      <c r="G1129" s="487"/>
      <c r="H1129" s="486"/>
      <c r="I1129" s="487"/>
      <c r="J1129" s="486"/>
      <c r="K1129" s="487"/>
      <c r="L1129" s="486"/>
      <c r="M1129" s="487"/>
      <c r="N1129" s="486"/>
      <c r="O1129" s="487"/>
      <c r="P1129" s="486"/>
      <c r="Q1129" s="487"/>
      <c r="R1129" s="486"/>
      <c r="S1129" s="487"/>
      <c r="T1129" s="486"/>
      <c r="U1129" s="487"/>
      <c r="V1129" s="486"/>
      <c r="W1129" s="487"/>
      <c r="X1129" s="486"/>
      <c r="Y1129" s="487"/>
      <c r="Z1129" s="486"/>
      <c r="AA1129" s="487"/>
    </row>
    <row r="1130" spans="2:27" x14ac:dyDescent="0.2">
      <c r="B1130" s="406"/>
      <c r="C1130" s="372"/>
      <c r="D1130" s="372"/>
      <c r="E1130" s="486"/>
      <c r="F1130" s="487"/>
      <c r="G1130" s="486"/>
      <c r="H1130" s="487"/>
      <c r="I1130" s="486"/>
      <c r="J1130" s="487"/>
      <c r="K1130" s="486"/>
      <c r="L1130" s="487"/>
      <c r="M1130" s="486"/>
      <c r="N1130" s="487"/>
      <c r="O1130" s="486"/>
      <c r="P1130" s="487"/>
      <c r="Q1130" s="486"/>
      <c r="R1130" s="487"/>
      <c r="S1130" s="486"/>
      <c r="T1130" s="487"/>
      <c r="U1130" s="486"/>
      <c r="V1130" s="487"/>
      <c r="W1130" s="486"/>
      <c r="X1130" s="487"/>
      <c r="Y1130" s="486"/>
      <c r="Z1130" s="487"/>
      <c r="AA1130" s="402"/>
    </row>
    <row r="1131" spans="2:27" x14ac:dyDescent="0.2">
      <c r="B1131" s="405"/>
      <c r="C1131" s="372"/>
      <c r="D1131" s="372"/>
      <c r="E1131" s="402"/>
      <c r="F1131" s="486"/>
      <c r="G1131" s="487"/>
      <c r="H1131" s="486"/>
      <c r="I1131" s="487"/>
      <c r="J1131" s="486"/>
      <c r="K1131" s="487"/>
      <c r="L1131" s="486"/>
      <c r="M1131" s="487"/>
      <c r="N1131" s="486"/>
      <c r="O1131" s="487"/>
      <c r="P1131" s="486"/>
      <c r="Q1131" s="487"/>
      <c r="R1131" s="486"/>
      <c r="S1131" s="487"/>
      <c r="T1131" s="486"/>
      <c r="U1131" s="487"/>
      <c r="V1131" s="486"/>
      <c r="W1131" s="487"/>
      <c r="X1131" s="486"/>
      <c r="Y1131" s="487"/>
      <c r="Z1131" s="486"/>
      <c r="AA1131" s="487"/>
    </row>
    <row r="1132" spans="2:27" x14ac:dyDescent="0.2">
      <c r="B1132" s="406"/>
      <c r="C1132" s="372"/>
      <c r="D1132" s="372"/>
      <c r="E1132" s="486"/>
      <c r="F1132" s="487"/>
      <c r="G1132" s="486"/>
      <c r="H1132" s="487"/>
      <c r="I1132" s="486"/>
      <c r="J1132" s="487"/>
      <c r="K1132" s="486"/>
      <c r="L1132" s="487"/>
      <c r="M1132" s="486"/>
      <c r="N1132" s="487"/>
      <c r="O1132" s="486"/>
      <c r="P1132" s="487"/>
      <c r="Q1132" s="486"/>
      <c r="R1132" s="487"/>
      <c r="S1132" s="486"/>
      <c r="T1132" s="487"/>
      <c r="U1132" s="486"/>
      <c r="V1132" s="487"/>
      <c r="W1132" s="486"/>
      <c r="X1132" s="487"/>
      <c r="Y1132" s="486"/>
      <c r="Z1132" s="487"/>
      <c r="AA1132" s="402"/>
    </row>
    <row r="1133" spans="2:27" x14ac:dyDescent="0.2">
      <c r="B1133" s="405"/>
      <c r="C1133" s="372"/>
      <c r="D1133" s="372"/>
      <c r="E1133" s="402"/>
      <c r="F1133" s="486"/>
      <c r="G1133" s="487"/>
      <c r="H1133" s="486"/>
      <c r="I1133" s="487"/>
      <c r="J1133" s="486"/>
      <c r="K1133" s="487"/>
      <c r="L1133" s="486"/>
      <c r="M1133" s="487"/>
      <c r="N1133" s="486"/>
      <c r="O1133" s="487"/>
      <c r="P1133" s="486"/>
      <c r="Q1133" s="487"/>
      <c r="R1133" s="486"/>
      <c r="S1133" s="487"/>
      <c r="T1133" s="486"/>
      <c r="U1133" s="487"/>
      <c r="V1133" s="486"/>
      <c r="W1133" s="487"/>
      <c r="X1133" s="486"/>
      <c r="Y1133" s="487"/>
      <c r="Z1133" s="486"/>
      <c r="AA1133" s="487"/>
    </row>
    <row r="1134" spans="2:27" x14ac:dyDescent="0.2">
      <c r="B1134" s="406"/>
      <c r="C1134" s="372"/>
      <c r="D1134" s="372"/>
      <c r="E1134" s="486"/>
      <c r="F1134" s="487"/>
      <c r="G1134" s="486"/>
      <c r="H1134" s="487"/>
      <c r="I1134" s="486"/>
      <c r="J1134" s="487"/>
      <c r="K1134" s="486"/>
      <c r="L1134" s="487"/>
      <c r="M1134" s="486"/>
      <c r="N1134" s="487"/>
      <c r="O1134" s="486"/>
      <c r="P1134" s="487"/>
      <c r="Q1134" s="486"/>
      <c r="R1134" s="487"/>
      <c r="S1134" s="486"/>
      <c r="T1134" s="487"/>
      <c r="U1134" s="486"/>
      <c r="V1134" s="487"/>
      <c r="W1134" s="486"/>
      <c r="X1134" s="487"/>
      <c r="Y1134" s="486"/>
      <c r="Z1134" s="487"/>
      <c r="AA1134" s="402"/>
    </row>
    <row r="1135" spans="2:27" x14ac:dyDescent="0.2">
      <c r="B1135" s="405"/>
      <c r="C1135" s="372"/>
      <c r="D1135" s="372"/>
      <c r="E1135" s="402"/>
      <c r="F1135" s="486"/>
      <c r="G1135" s="487"/>
      <c r="H1135" s="486"/>
      <c r="I1135" s="487"/>
      <c r="J1135" s="486"/>
      <c r="K1135" s="487"/>
      <c r="L1135" s="486"/>
      <c r="M1135" s="487"/>
      <c r="N1135" s="486"/>
      <c r="O1135" s="487"/>
      <c r="P1135" s="486"/>
      <c r="Q1135" s="487"/>
      <c r="R1135" s="486"/>
      <c r="S1135" s="487"/>
      <c r="T1135" s="486"/>
      <c r="U1135" s="487"/>
      <c r="V1135" s="486"/>
      <c r="W1135" s="487"/>
      <c r="X1135" s="486"/>
      <c r="Y1135" s="487"/>
      <c r="Z1135" s="486"/>
      <c r="AA1135" s="487"/>
    </row>
    <row r="1136" spans="2:27" x14ac:dyDescent="0.2">
      <c r="B1136" s="406"/>
      <c r="C1136" s="372"/>
      <c r="D1136" s="372"/>
      <c r="E1136" s="486"/>
      <c r="F1136" s="487"/>
      <c r="G1136" s="486"/>
      <c r="H1136" s="487"/>
      <c r="I1136" s="486"/>
      <c r="J1136" s="487"/>
      <c r="K1136" s="486"/>
      <c r="L1136" s="487"/>
      <c r="M1136" s="486"/>
      <c r="N1136" s="487"/>
      <c r="O1136" s="486"/>
      <c r="P1136" s="487"/>
      <c r="Q1136" s="486"/>
      <c r="R1136" s="487"/>
      <c r="S1136" s="486"/>
      <c r="T1136" s="487"/>
      <c r="U1136" s="486"/>
      <c r="V1136" s="487"/>
      <c r="W1136" s="486"/>
      <c r="X1136" s="487"/>
      <c r="Y1136" s="486"/>
      <c r="Z1136" s="487"/>
      <c r="AA1136" s="402"/>
    </row>
    <row r="1137" spans="2:27" x14ac:dyDescent="0.2">
      <c r="B1137" s="405"/>
      <c r="C1137" s="372"/>
      <c r="D1137" s="372"/>
      <c r="E1137" s="402"/>
      <c r="F1137" s="486"/>
      <c r="G1137" s="487"/>
      <c r="H1137" s="486"/>
      <c r="I1137" s="487"/>
      <c r="J1137" s="486"/>
      <c r="K1137" s="487"/>
      <c r="L1137" s="486"/>
      <c r="M1137" s="487"/>
      <c r="N1137" s="486"/>
      <c r="O1137" s="487"/>
      <c r="P1137" s="486"/>
      <c r="Q1137" s="487"/>
      <c r="R1137" s="486"/>
      <c r="S1137" s="487"/>
      <c r="T1137" s="486"/>
      <c r="U1137" s="487"/>
      <c r="V1137" s="486"/>
      <c r="W1137" s="487"/>
      <c r="X1137" s="486"/>
      <c r="Y1137" s="487"/>
      <c r="Z1137" s="486"/>
      <c r="AA1137" s="487"/>
    </row>
    <row r="1138" spans="2:27" x14ac:dyDescent="0.2">
      <c r="B1138" s="406"/>
      <c r="C1138" s="372"/>
      <c r="D1138" s="372"/>
      <c r="E1138" s="486"/>
      <c r="F1138" s="487"/>
      <c r="G1138" s="486"/>
      <c r="H1138" s="487"/>
      <c r="I1138" s="486"/>
      <c r="J1138" s="487"/>
      <c r="K1138" s="486"/>
      <c r="L1138" s="487"/>
      <c r="M1138" s="486"/>
      <c r="N1138" s="487"/>
      <c r="O1138" s="486"/>
      <c r="P1138" s="487"/>
      <c r="Q1138" s="486"/>
      <c r="R1138" s="487"/>
      <c r="S1138" s="486"/>
      <c r="T1138" s="487"/>
      <c r="U1138" s="486"/>
      <c r="V1138" s="487"/>
      <c r="W1138" s="486"/>
      <c r="X1138" s="487"/>
      <c r="Y1138" s="486"/>
      <c r="Z1138" s="487"/>
      <c r="AA1138" s="402"/>
    </row>
    <row r="1139" spans="2:27" x14ac:dyDescent="0.2">
      <c r="B1139" s="405"/>
      <c r="C1139" s="372"/>
      <c r="D1139" s="372"/>
      <c r="E1139" s="402"/>
      <c r="F1139" s="486"/>
      <c r="G1139" s="487"/>
      <c r="H1139" s="486"/>
      <c r="I1139" s="487"/>
      <c r="J1139" s="486"/>
      <c r="K1139" s="487"/>
      <c r="L1139" s="486"/>
      <c r="M1139" s="487"/>
      <c r="N1139" s="486"/>
      <c r="O1139" s="487"/>
      <c r="P1139" s="486"/>
      <c r="Q1139" s="487"/>
      <c r="R1139" s="486"/>
      <c r="S1139" s="487"/>
      <c r="T1139" s="486"/>
      <c r="U1139" s="487"/>
      <c r="V1139" s="486"/>
      <c r="W1139" s="487"/>
      <c r="X1139" s="486"/>
      <c r="Y1139" s="487"/>
      <c r="Z1139" s="486"/>
      <c r="AA1139" s="487"/>
    </row>
    <row r="1140" spans="2:27" x14ac:dyDescent="0.2">
      <c r="B1140" s="406"/>
      <c r="C1140" s="372"/>
      <c r="D1140" s="372"/>
      <c r="E1140" s="486"/>
      <c r="F1140" s="487"/>
      <c r="G1140" s="486"/>
      <c r="H1140" s="487"/>
      <c r="I1140" s="486"/>
      <c r="J1140" s="487"/>
      <c r="K1140" s="486"/>
      <c r="L1140" s="487"/>
      <c r="M1140" s="486"/>
      <c r="N1140" s="487"/>
      <c r="O1140" s="486"/>
      <c r="P1140" s="487"/>
      <c r="Q1140" s="486"/>
      <c r="R1140" s="487"/>
      <c r="S1140" s="486"/>
      <c r="T1140" s="487"/>
      <c r="U1140" s="486"/>
      <c r="V1140" s="487"/>
      <c r="W1140" s="486"/>
      <c r="X1140" s="487"/>
      <c r="Y1140" s="486"/>
      <c r="Z1140" s="487"/>
      <c r="AA1140" s="402"/>
    </row>
    <row r="1141" spans="2:27" x14ac:dyDescent="0.2">
      <c r="B1141" s="405"/>
      <c r="C1141" s="372"/>
      <c r="D1141" s="372"/>
      <c r="E1141" s="402"/>
      <c r="F1141" s="486"/>
      <c r="G1141" s="487"/>
      <c r="H1141" s="486"/>
      <c r="I1141" s="487"/>
      <c r="J1141" s="486"/>
      <c r="K1141" s="487"/>
      <c r="L1141" s="486"/>
      <c r="M1141" s="487"/>
      <c r="N1141" s="486"/>
      <c r="O1141" s="487"/>
      <c r="P1141" s="486"/>
      <c r="Q1141" s="487"/>
      <c r="R1141" s="486"/>
      <c r="S1141" s="487"/>
      <c r="T1141" s="486"/>
      <c r="U1141" s="487"/>
      <c r="V1141" s="486"/>
      <c r="W1141" s="487"/>
      <c r="X1141" s="486"/>
      <c r="Y1141" s="487"/>
      <c r="Z1141" s="486"/>
      <c r="AA1141" s="487"/>
    </row>
    <row r="1142" spans="2:27" x14ac:dyDescent="0.2">
      <c r="B1142" s="406"/>
      <c r="C1142" s="372"/>
      <c r="D1142" s="372"/>
      <c r="E1142" s="486"/>
      <c r="F1142" s="487"/>
      <c r="G1142" s="486"/>
      <c r="H1142" s="487"/>
      <c r="I1142" s="486"/>
      <c r="J1142" s="487"/>
      <c r="K1142" s="486"/>
      <c r="L1142" s="487"/>
      <c r="M1142" s="486"/>
      <c r="N1142" s="487"/>
      <c r="O1142" s="486"/>
      <c r="P1142" s="487"/>
      <c r="Q1142" s="486"/>
      <c r="R1142" s="487"/>
      <c r="S1142" s="486"/>
      <c r="T1142" s="487"/>
      <c r="U1142" s="486"/>
      <c r="V1142" s="487"/>
      <c r="W1142" s="486"/>
      <c r="X1142" s="487"/>
      <c r="Y1142" s="486"/>
      <c r="Z1142" s="487"/>
      <c r="AA1142" s="402"/>
    </row>
    <row r="1143" spans="2:27" x14ac:dyDescent="0.2">
      <c r="B1143" s="405"/>
      <c r="C1143" s="372"/>
      <c r="D1143" s="372"/>
      <c r="E1143" s="402"/>
      <c r="F1143" s="486"/>
      <c r="G1143" s="487"/>
      <c r="H1143" s="486"/>
      <c r="I1143" s="487"/>
      <c r="J1143" s="486"/>
      <c r="K1143" s="487"/>
      <c r="L1143" s="486"/>
      <c r="M1143" s="487"/>
      <c r="N1143" s="486"/>
      <c r="O1143" s="487"/>
      <c r="P1143" s="486"/>
      <c r="Q1143" s="487"/>
      <c r="R1143" s="486"/>
      <c r="S1143" s="487"/>
      <c r="T1143" s="486"/>
      <c r="U1143" s="487"/>
      <c r="V1143" s="486"/>
      <c r="W1143" s="487"/>
      <c r="X1143" s="486"/>
      <c r="Y1143" s="487"/>
      <c r="Z1143" s="486"/>
      <c r="AA1143" s="487"/>
    </row>
    <row r="1144" spans="2:27" x14ac:dyDescent="0.2">
      <c r="B1144" s="406"/>
      <c r="C1144" s="372"/>
      <c r="D1144" s="372"/>
      <c r="E1144" s="486"/>
      <c r="F1144" s="487"/>
      <c r="G1144" s="486"/>
      <c r="H1144" s="487"/>
      <c r="I1144" s="486"/>
      <c r="J1144" s="487"/>
      <c r="K1144" s="486"/>
      <c r="L1144" s="487"/>
      <c r="M1144" s="486"/>
      <c r="N1144" s="487"/>
      <c r="O1144" s="486"/>
      <c r="P1144" s="487"/>
      <c r="Q1144" s="486"/>
      <c r="R1144" s="487"/>
      <c r="S1144" s="486"/>
      <c r="T1144" s="487"/>
      <c r="U1144" s="486"/>
      <c r="V1144" s="487"/>
      <c r="W1144" s="486"/>
      <c r="X1144" s="487"/>
      <c r="Y1144" s="486"/>
      <c r="Z1144" s="487"/>
      <c r="AA1144" s="402"/>
    </row>
    <row r="1145" spans="2:27" x14ac:dyDescent="0.2">
      <c r="B1145" s="405"/>
      <c r="C1145" s="372"/>
      <c r="D1145" s="372"/>
      <c r="E1145" s="402"/>
      <c r="F1145" s="486"/>
      <c r="G1145" s="487"/>
      <c r="H1145" s="486"/>
      <c r="I1145" s="487"/>
      <c r="J1145" s="486"/>
      <c r="K1145" s="487"/>
      <c r="L1145" s="486"/>
      <c r="M1145" s="487"/>
      <c r="N1145" s="486"/>
      <c r="O1145" s="487"/>
      <c r="P1145" s="486"/>
      <c r="Q1145" s="487"/>
      <c r="R1145" s="486"/>
      <c r="S1145" s="487"/>
      <c r="T1145" s="486"/>
      <c r="U1145" s="487"/>
      <c r="V1145" s="486"/>
      <c r="W1145" s="487"/>
      <c r="X1145" s="486"/>
      <c r="Y1145" s="487"/>
      <c r="Z1145" s="486"/>
      <c r="AA1145" s="487"/>
    </row>
    <row r="1146" spans="2:27" x14ac:dyDescent="0.2">
      <c r="B1146" s="406"/>
      <c r="C1146" s="372"/>
      <c r="D1146" s="372"/>
      <c r="E1146" s="486"/>
      <c r="F1146" s="487"/>
      <c r="G1146" s="486"/>
      <c r="H1146" s="487"/>
      <c r="I1146" s="486"/>
      <c r="J1146" s="487"/>
      <c r="K1146" s="486"/>
      <c r="L1146" s="487"/>
      <c r="M1146" s="486"/>
      <c r="N1146" s="487"/>
      <c r="O1146" s="486"/>
      <c r="P1146" s="487"/>
      <c r="Q1146" s="486"/>
      <c r="R1146" s="487"/>
      <c r="S1146" s="486"/>
      <c r="T1146" s="487"/>
      <c r="U1146" s="486"/>
      <c r="V1146" s="487"/>
      <c r="W1146" s="486"/>
      <c r="X1146" s="487"/>
      <c r="Y1146" s="486"/>
      <c r="Z1146" s="487"/>
      <c r="AA1146" s="402"/>
    </row>
    <row r="1147" spans="2:27" x14ac:dyDescent="0.2">
      <c r="B1147" s="405"/>
      <c r="C1147" s="372"/>
      <c r="D1147" s="372"/>
      <c r="E1147" s="402"/>
      <c r="F1147" s="486"/>
      <c r="G1147" s="487"/>
      <c r="H1147" s="486"/>
      <c r="I1147" s="487"/>
      <c r="J1147" s="486"/>
      <c r="K1147" s="487"/>
      <c r="L1147" s="486"/>
      <c r="M1147" s="487"/>
      <c r="N1147" s="486"/>
      <c r="O1147" s="487"/>
      <c r="P1147" s="486"/>
      <c r="Q1147" s="487"/>
      <c r="R1147" s="486"/>
      <c r="S1147" s="487"/>
      <c r="T1147" s="486"/>
      <c r="U1147" s="487"/>
      <c r="V1147" s="486"/>
      <c r="W1147" s="487"/>
      <c r="X1147" s="486"/>
      <c r="Y1147" s="487"/>
      <c r="Z1147" s="486"/>
      <c r="AA1147" s="487"/>
    </row>
    <row r="1148" spans="2:27" x14ac:dyDescent="0.2">
      <c r="B1148" s="406"/>
      <c r="C1148" s="372"/>
      <c r="D1148" s="372"/>
      <c r="E1148" s="486"/>
      <c r="F1148" s="487"/>
      <c r="G1148" s="486"/>
      <c r="H1148" s="487"/>
      <c r="I1148" s="486"/>
      <c r="J1148" s="487"/>
      <c r="K1148" s="486"/>
      <c r="L1148" s="487"/>
      <c r="M1148" s="486"/>
      <c r="N1148" s="487"/>
      <c r="O1148" s="486"/>
      <c r="P1148" s="487"/>
      <c r="Q1148" s="486"/>
      <c r="R1148" s="487"/>
      <c r="S1148" s="486"/>
      <c r="T1148" s="487"/>
      <c r="U1148" s="486"/>
      <c r="V1148" s="487"/>
      <c r="W1148" s="486"/>
      <c r="X1148" s="487"/>
      <c r="Y1148" s="486"/>
      <c r="Z1148" s="487"/>
      <c r="AA1148" s="402"/>
    </row>
    <row r="1149" spans="2:27" x14ac:dyDescent="0.2">
      <c r="B1149" s="405"/>
      <c r="C1149" s="372"/>
      <c r="D1149" s="372"/>
      <c r="E1149" s="402"/>
      <c r="F1149" s="486"/>
      <c r="G1149" s="487"/>
      <c r="H1149" s="486"/>
      <c r="I1149" s="487"/>
      <c r="J1149" s="486"/>
      <c r="K1149" s="487"/>
      <c r="L1149" s="486"/>
      <c r="M1149" s="487"/>
      <c r="N1149" s="486"/>
      <c r="O1149" s="487"/>
      <c r="P1149" s="486"/>
      <c r="Q1149" s="487"/>
      <c r="R1149" s="486"/>
      <c r="S1149" s="487"/>
      <c r="T1149" s="486"/>
      <c r="U1149" s="487"/>
      <c r="V1149" s="486"/>
      <c r="W1149" s="487"/>
      <c r="X1149" s="486"/>
      <c r="Y1149" s="487"/>
      <c r="Z1149" s="486"/>
      <c r="AA1149" s="487"/>
    </row>
    <row r="1150" spans="2:27" x14ac:dyDescent="0.2">
      <c r="B1150" s="406"/>
      <c r="C1150" s="372"/>
      <c r="D1150" s="372"/>
      <c r="E1150" s="486"/>
      <c r="F1150" s="487"/>
      <c r="G1150" s="486"/>
      <c r="H1150" s="487"/>
      <c r="I1150" s="486"/>
      <c r="J1150" s="487"/>
      <c r="K1150" s="486"/>
      <c r="L1150" s="487"/>
      <c r="M1150" s="486"/>
      <c r="N1150" s="487"/>
      <c r="O1150" s="486"/>
      <c r="P1150" s="487"/>
      <c r="Q1150" s="486"/>
      <c r="R1150" s="487"/>
      <c r="S1150" s="486"/>
      <c r="T1150" s="487"/>
      <c r="U1150" s="486"/>
      <c r="V1150" s="487"/>
      <c r="W1150" s="486"/>
      <c r="X1150" s="487"/>
      <c r="Y1150" s="486"/>
      <c r="Z1150" s="487"/>
      <c r="AA1150" s="402"/>
    </row>
    <row r="1151" spans="2:27" x14ac:dyDescent="0.2">
      <c r="B1151" s="405"/>
      <c r="C1151" s="372"/>
      <c r="D1151" s="372"/>
      <c r="E1151" s="402"/>
      <c r="F1151" s="486"/>
      <c r="G1151" s="487"/>
      <c r="H1151" s="486"/>
      <c r="I1151" s="487"/>
      <c r="J1151" s="486"/>
      <c r="K1151" s="487"/>
      <c r="L1151" s="486"/>
      <c r="M1151" s="487"/>
      <c r="N1151" s="486"/>
      <c r="O1151" s="487"/>
      <c r="P1151" s="486"/>
      <c r="Q1151" s="487"/>
      <c r="R1151" s="486"/>
      <c r="S1151" s="487"/>
      <c r="T1151" s="486"/>
      <c r="U1151" s="487"/>
      <c r="V1151" s="486"/>
      <c r="W1151" s="487"/>
      <c r="X1151" s="486"/>
      <c r="Y1151" s="487"/>
      <c r="Z1151" s="486"/>
      <c r="AA1151" s="487"/>
    </row>
    <row r="1152" spans="2:27" x14ac:dyDescent="0.2">
      <c r="B1152" s="406"/>
      <c r="C1152" s="372"/>
      <c r="D1152" s="372"/>
      <c r="E1152" s="486"/>
      <c r="F1152" s="487"/>
      <c r="G1152" s="486"/>
      <c r="H1152" s="487"/>
      <c r="I1152" s="486"/>
      <c r="J1152" s="487"/>
      <c r="K1152" s="486"/>
      <c r="L1152" s="487"/>
      <c r="M1152" s="486"/>
      <c r="N1152" s="487"/>
      <c r="O1152" s="486"/>
      <c r="P1152" s="487"/>
      <c r="Q1152" s="486"/>
      <c r="R1152" s="487"/>
      <c r="S1152" s="486"/>
      <c r="T1152" s="487"/>
      <c r="U1152" s="486"/>
      <c r="V1152" s="487"/>
      <c r="W1152" s="486"/>
      <c r="X1152" s="487"/>
      <c r="Y1152" s="486"/>
      <c r="Z1152" s="487"/>
      <c r="AA1152" s="402"/>
    </row>
    <row r="1153" spans="2:27" x14ac:dyDescent="0.2">
      <c r="B1153" s="405"/>
      <c r="C1153" s="372"/>
      <c r="D1153" s="372"/>
      <c r="E1153" s="402"/>
      <c r="F1153" s="486"/>
      <c r="G1153" s="487"/>
      <c r="H1153" s="486"/>
      <c r="I1153" s="487"/>
      <c r="J1153" s="486"/>
      <c r="K1153" s="487"/>
      <c r="L1153" s="486"/>
      <c r="M1153" s="487"/>
      <c r="N1153" s="486"/>
      <c r="O1153" s="487"/>
      <c r="P1153" s="486"/>
      <c r="Q1153" s="487"/>
      <c r="R1153" s="486"/>
      <c r="S1153" s="487"/>
      <c r="T1153" s="486"/>
      <c r="U1153" s="487"/>
      <c r="V1153" s="486"/>
      <c r="W1153" s="487"/>
      <c r="X1153" s="486"/>
      <c r="Y1153" s="487"/>
      <c r="Z1153" s="486"/>
      <c r="AA1153" s="487"/>
    </row>
    <row r="1154" spans="2:27" x14ac:dyDescent="0.2">
      <c r="B1154" s="406"/>
      <c r="C1154" s="372"/>
      <c r="D1154" s="372"/>
      <c r="E1154" s="486"/>
      <c r="F1154" s="487"/>
      <c r="G1154" s="486"/>
      <c r="H1154" s="487"/>
      <c r="I1154" s="486"/>
      <c r="J1154" s="487"/>
      <c r="K1154" s="486"/>
      <c r="L1154" s="487"/>
      <c r="M1154" s="486"/>
      <c r="N1154" s="487"/>
      <c r="O1154" s="486"/>
      <c r="P1154" s="487"/>
      <c r="Q1154" s="486"/>
      <c r="R1154" s="487"/>
      <c r="S1154" s="486"/>
      <c r="T1154" s="487"/>
      <c r="U1154" s="486"/>
      <c r="V1154" s="487"/>
      <c r="W1154" s="486"/>
      <c r="X1154" s="487"/>
      <c r="Y1154" s="486"/>
      <c r="Z1154" s="487"/>
      <c r="AA1154" s="402"/>
    </row>
    <row r="1155" spans="2:27" x14ac:dyDescent="0.2">
      <c r="B1155" s="405"/>
      <c r="C1155" s="372"/>
      <c r="D1155" s="372"/>
      <c r="E1155" s="402"/>
      <c r="F1155" s="486"/>
      <c r="G1155" s="487"/>
      <c r="H1155" s="486"/>
      <c r="I1155" s="487"/>
      <c r="J1155" s="486"/>
      <c r="K1155" s="487"/>
      <c r="L1155" s="486"/>
      <c r="M1155" s="487"/>
      <c r="N1155" s="486"/>
      <c r="O1155" s="487"/>
      <c r="P1155" s="486"/>
      <c r="Q1155" s="487"/>
      <c r="R1155" s="486"/>
      <c r="S1155" s="487"/>
      <c r="T1155" s="486"/>
      <c r="U1155" s="487"/>
      <c r="V1155" s="486"/>
      <c r="W1155" s="487"/>
      <c r="X1155" s="486"/>
      <c r="Y1155" s="487"/>
      <c r="Z1155" s="486"/>
      <c r="AA1155" s="487"/>
    </row>
    <row r="1156" spans="2:27" x14ac:dyDescent="0.2">
      <c r="B1156" s="406"/>
      <c r="C1156" s="372"/>
      <c r="D1156" s="372"/>
      <c r="E1156" s="486"/>
      <c r="F1156" s="487"/>
      <c r="G1156" s="486"/>
      <c r="H1156" s="487"/>
      <c r="I1156" s="486"/>
      <c r="J1156" s="487"/>
      <c r="K1156" s="486"/>
      <c r="L1156" s="487"/>
      <c r="M1156" s="486"/>
      <c r="N1156" s="487"/>
      <c r="O1156" s="486"/>
      <c r="P1156" s="487"/>
      <c r="Q1156" s="486"/>
      <c r="R1156" s="487"/>
      <c r="S1156" s="486"/>
      <c r="T1156" s="487"/>
      <c r="U1156" s="486"/>
      <c r="V1156" s="487"/>
      <c r="W1156" s="486"/>
      <c r="X1156" s="487"/>
      <c r="Y1156" s="486"/>
      <c r="Z1156" s="487"/>
      <c r="AA1156" s="402"/>
    </row>
    <row r="1157" spans="2:27" x14ac:dyDescent="0.2">
      <c r="B1157" s="405"/>
      <c r="C1157" s="372"/>
      <c r="D1157" s="372"/>
      <c r="E1157" s="402"/>
      <c r="F1157" s="486"/>
      <c r="G1157" s="487"/>
      <c r="H1157" s="486"/>
      <c r="I1157" s="487"/>
      <c r="J1157" s="486"/>
      <c r="K1157" s="487"/>
      <c r="L1157" s="486"/>
      <c r="M1157" s="487"/>
      <c r="N1157" s="486"/>
      <c r="O1157" s="487"/>
      <c r="P1157" s="486"/>
      <c r="Q1157" s="487"/>
      <c r="R1157" s="486"/>
      <c r="S1157" s="487"/>
      <c r="T1157" s="486"/>
      <c r="U1157" s="487"/>
      <c r="V1157" s="486"/>
      <c r="W1157" s="487"/>
      <c r="X1157" s="486"/>
      <c r="Y1157" s="487"/>
      <c r="Z1157" s="486"/>
      <c r="AA1157" s="487"/>
    </row>
    <row r="1158" spans="2:27" x14ac:dyDescent="0.2">
      <c r="B1158" s="406"/>
      <c r="C1158" s="372"/>
      <c r="D1158" s="372"/>
      <c r="E1158" s="486"/>
      <c r="F1158" s="487"/>
      <c r="G1158" s="486"/>
      <c r="H1158" s="487"/>
      <c r="I1158" s="486"/>
      <c r="J1158" s="487"/>
      <c r="K1158" s="486"/>
      <c r="L1158" s="487"/>
      <c r="M1158" s="486"/>
      <c r="N1158" s="487"/>
      <c r="O1158" s="486"/>
      <c r="P1158" s="487"/>
      <c r="Q1158" s="486"/>
      <c r="R1158" s="487"/>
      <c r="S1158" s="486"/>
      <c r="T1158" s="487"/>
      <c r="U1158" s="486"/>
      <c r="V1158" s="487"/>
      <c r="W1158" s="486"/>
      <c r="X1158" s="487"/>
      <c r="Y1158" s="486"/>
      <c r="Z1158" s="487"/>
      <c r="AA1158" s="402"/>
    </row>
    <row r="1159" spans="2:27" x14ac:dyDescent="0.2">
      <c r="B1159" s="405"/>
      <c r="C1159" s="372"/>
      <c r="D1159" s="372"/>
      <c r="E1159" s="402"/>
      <c r="F1159" s="486"/>
      <c r="G1159" s="487"/>
      <c r="H1159" s="486"/>
      <c r="I1159" s="487"/>
      <c r="J1159" s="486"/>
      <c r="K1159" s="487"/>
      <c r="L1159" s="486"/>
      <c r="M1159" s="487"/>
      <c r="N1159" s="486"/>
      <c r="O1159" s="487"/>
      <c r="P1159" s="486"/>
      <c r="Q1159" s="487"/>
      <c r="R1159" s="486"/>
      <c r="S1159" s="487"/>
      <c r="T1159" s="486"/>
      <c r="U1159" s="487"/>
      <c r="V1159" s="486"/>
      <c r="W1159" s="487"/>
      <c r="X1159" s="486"/>
      <c r="Y1159" s="487"/>
      <c r="Z1159" s="486"/>
      <c r="AA1159" s="487"/>
    </row>
    <row r="1160" spans="2:27" x14ac:dyDescent="0.2">
      <c r="B1160" s="406"/>
      <c r="C1160" s="372"/>
      <c r="D1160" s="372"/>
      <c r="E1160" s="486"/>
      <c r="F1160" s="487"/>
      <c r="G1160" s="486"/>
      <c r="H1160" s="487"/>
      <c r="I1160" s="486"/>
      <c r="J1160" s="487"/>
      <c r="K1160" s="486"/>
      <c r="L1160" s="487"/>
      <c r="M1160" s="486"/>
      <c r="N1160" s="487"/>
      <c r="O1160" s="486"/>
      <c r="P1160" s="487"/>
      <c r="Q1160" s="486"/>
      <c r="R1160" s="487"/>
      <c r="S1160" s="486"/>
      <c r="T1160" s="487"/>
      <c r="U1160" s="486"/>
      <c r="V1160" s="487"/>
      <c r="W1160" s="486"/>
      <c r="X1160" s="487"/>
      <c r="Y1160" s="486"/>
      <c r="Z1160" s="487"/>
      <c r="AA1160" s="402"/>
    </row>
    <row r="1161" spans="2:27" x14ac:dyDescent="0.2">
      <c r="B1161" s="405"/>
      <c r="C1161" s="372"/>
      <c r="D1161" s="372"/>
      <c r="E1161" s="402"/>
      <c r="F1161" s="486"/>
      <c r="G1161" s="487"/>
      <c r="H1161" s="486"/>
      <c r="I1161" s="487"/>
      <c r="J1161" s="486"/>
      <c r="K1161" s="487"/>
      <c r="L1161" s="486"/>
      <c r="M1161" s="487"/>
      <c r="N1161" s="486"/>
      <c r="O1161" s="487"/>
      <c r="P1161" s="486"/>
      <c r="Q1161" s="487"/>
      <c r="R1161" s="486"/>
      <c r="S1161" s="487"/>
      <c r="T1161" s="486"/>
      <c r="U1161" s="487"/>
      <c r="V1161" s="486"/>
      <c r="W1161" s="487"/>
      <c r="X1161" s="486"/>
      <c r="Y1161" s="487"/>
      <c r="Z1161" s="486"/>
      <c r="AA1161" s="487"/>
    </row>
    <row r="1162" spans="2:27" x14ac:dyDescent="0.2">
      <c r="B1162" s="406"/>
      <c r="C1162" s="372"/>
      <c r="D1162" s="372"/>
      <c r="E1162" s="486"/>
      <c r="F1162" s="487"/>
      <c r="G1162" s="486"/>
      <c r="H1162" s="487"/>
      <c r="I1162" s="486"/>
      <c r="J1162" s="487"/>
      <c r="K1162" s="486"/>
      <c r="L1162" s="487"/>
      <c r="M1162" s="486"/>
      <c r="N1162" s="487"/>
      <c r="O1162" s="486"/>
      <c r="P1162" s="487"/>
      <c r="Q1162" s="486"/>
      <c r="R1162" s="487"/>
      <c r="S1162" s="486"/>
      <c r="T1162" s="487"/>
      <c r="U1162" s="486"/>
      <c r="V1162" s="487"/>
      <c r="W1162" s="486"/>
      <c r="X1162" s="487"/>
      <c r="Y1162" s="486"/>
      <c r="Z1162" s="487"/>
      <c r="AA1162" s="402"/>
    </row>
    <row r="1163" spans="2:27" x14ac:dyDescent="0.2">
      <c r="B1163" s="405"/>
      <c r="C1163" s="372"/>
      <c r="D1163" s="372"/>
      <c r="E1163" s="402"/>
      <c r="F1163" s="486"/>
      <c r="G1163" s="487"/>
      <c r="H1163" s="486"/>
      <c r="I1163" s="487"/>
      <c r="J1163" s="486"/>
      <c r="K1163" s="487"/>
      <c r="L1163" s="486"/>
      <c r="M1163" s="487"/>
      <c r="N1163" s="486"/>
      <c r="O1163" s="487"/>
      <c r="P1163" s="486"/>
      <c r="Q1163" s="487"/>
      <c r="R1163" s="486"/>
      <c r="S1163" s="487"/>
      <c r="T1163" s="486"/>
      <c r="U1163" s="487"/>
      <c r="V1163" s="486"/>
      <c r="W1163" s="487"/>
      <c r="X1163" s="486"/>
      <c r="Y1163" s="487"/>
      <c r="Z1163" s="486"/>
      <c r="AA1163" s="487"/>
    </row>
    <row r="1164" spans="2:27" x14ac:dyDescent="0.2">
      <c r="B1164" s="406"/>
      <c r="C1164" s="372"/>
      <c r="D1164" s="372"/>
      <c r="E1164" s="486"/>
      <c r="F1164" s="487"/>
      <c r="G1164" s="486"/>
      <c r="H1164" s="487"/>
      <c r="I1164" s="486"/>
      <c r="J1164" s="487"/>
      <c r="K1164" s="486"/>
      <c r="L1164" s="487"/>
      <c r="M1164" s="486"/>
      <c r="N1164" s="487"/>
      <c r="O1164" s="486"/>
      <c r="P1164" s="487"/>
      <c r="Q1164" s="486"/>
      <c r="R1164" s="487"/>
      <c r="S1164" s="486"/>
      <c r="T1164" s="487"/>
      <c r="U1164" s="486"/>
      <c r="V1164" s="487"/>
      <c r="W1164" s="486"/>
      <c r="X1164" s="487"/>
      <c r="Y1164" s="486"/>
      <c r="Z1164" s="487"/>
      <c r="AA1164" s="402"/>
    </row>
    <row r="1165" spans="2:27" x14ac:dyDescent="0.2">
      <c r="B1165" s="405"/>
      <c r="C1165" s="372"/>
      <c r="D1165" s="372"/>
      <c r="E1165" s="402"/>
      <c r="F1165" s="486"/>
      <c r="G1165" s="487"/>
      <c r="H1165" s="486"/>
      <c r="I1165" s="487"/>
      <c r="J1165" s="486"/>
      <c r="K1165" s="487"/>
      <c r="L1165" s="486"/>
      <c r="M1165" s="487"/>
      <c r="N1165" s="486"/>
      <c r="O1165" s="487"/>
      <c r="P1165" s="486"/>
      <c r="Q1165" s="487"/>
      <c r="R1165" s="486"/>
      <c r="S1165" s="487"/>
      <c r="T1165" s="486"/>
      <c r="U1165" s="487"/>
      <c r="V1165" s="486"/>
      <c r="W1165" s="487"/>
      <c r="X1165" s="486"/>
      <c r="Y1165" s="487"/>
      <c r="Z1165" s="486"/>
      <c r="AA1165" s="487"/>
    </row>
    <row r="1166" spans="2:27" x14ac:dyDescent="0.2">
      <c r="B1166" s="406"/>
      <c r="C1166" s="372"/>
      <c r="D1166" s="372"/>
      <c r="E1166" s="486"/>
      <c r="F1166" s="487"/>
      <c r="G1166" s="486"/>
      <c r="H1166" s="487"/>
      <c r="I1166" s="486"/>
      <c r="J1166" s="487"/>
      <c r="K1166" s="486"/>
      <c r="L1166" s="487"/>
      <c r="M1166" s="486"/>
      <c r="N1166" s="487"/>
      <c r="O1166" s="486"/>
      <c r="P1166" s="487"/>
      <c r="Q1166" s="486"/>
      <c r="R1166" s="487"/>
      <c r="S1166" s="486"/>
      <c r="T1166" s="487"/>
      <c r="U1166" s="486"/>
      <c r="V1166" s="487"/>
      <c r="W1166" s="486"/>
      <c r="X1166" s="487"/>
      <c r="Y1166" s="486"/>
      <c r="Z1166" s="487"/>
      <c r="AA1166" s="402"/>
    </row>
    <row r="1167" spans="2:27" x14ac:dyDescent="0.2">
      <c r="B1167" s="405"/>
      <c r="C1167" s="372"/>
      <c r="D1167" s="372"/>
      <c r="E1167" s="402"/>
      <c r="F1167" s="486"/>
      <c r="G1167" s="487"/>
      <c r="H1167" s="486"/>
      <c r="I1167" s="487"/>
      <c r="J1167" s="486"/>
      <c r="K1167" s="487"/>
      <c r="L1167" s="486"/>
      <c r="M1167" s="487"/>
      <c r="N1167" s="486"/>
      <c r="O1167" s="487"/>
      <c r="P1167" s="486"/>
      <c r="Q1167" s="487"/>
      <c r="R1167" s="486"/>
      <c r="S1167" s="487"/>
      <c r="T1167" s="486"/>
      <c r="U1167" s="487"/>
      <c r="V1167" s="486"/>
      <c r="W1167" s="487"/>
      <c r="X1167" s="486"/>
      <c r="Y1167" s="487"/>
      <c r="Z1167" s="486"/>
      <c r="AA1167" s="487"/>
    </row>
    <row r="1168" spans="2:27" x14ac:dyDescent="0.2">
      <c r="B1168" s="406"/>
      <c r="C1168" s="372"/>
      <c r="D1168" s="372"/>
      <c r="E1168" s="486"/>
      <c r="F1168" s="487"/>
      <c r="G1168" s="486"/>
      <c r="H1168" s="487"/>
      <c r="I1168" s="486"/>
      <c r="J1168" s="487"/>
      <c r="K1168" s="486"/>
      <c r="L1168" s="487"/>
      <c r="M1168" s="486"/>
      <c r="N1168" s="487"/>
      <c r="O1168" s="486"/>
      <c r="P1168" s="487"/>
      <c r="Q1168" s="486"/>
      <c r="R1168" s="487"/>
      <c r="S1168" s="486"/>
      <c r="T1168" s="487"/>
      <c r="U1168" s="486"/>
      <c r="V1168" s="487"/>
      <c r="W1168" s="486"/>
      <c r="X1168" s="487"/>
      <c r="Y1168" s="486"/>
      <c r="Z1168" s="487"/>
      <c r="AA1168" s="402"/>
    </row>
    <row r="1169" spans="2:27" x14ac:dyDescent="0.2">
      <c r="B1169" s="405"/>
      <c r="C1169" s="372"/>
      <c r="D1169" s="372"/>
      <c r="E1169" s="402"/>
      <c r="F1169" s="486"/>
      <c r="G1169" s="487"/>
      <c r="H1169" s="486"/>
      <c r="I1169" s="487"/>
      <c r="J1169" s="486"/>
      <c r="K1169" s="487"/>
      <c r="L1169" s="486"/>
      <c r="M1169" s="487"/>
      <c r="N1169" s="486"/>
      <c r="O1169" s="487"/>
      <c r="P1169" s="486"/>
      <c r="Q1169" s="487"/>
      <c r="R1169" s="486"/>
      <c r="S1169" s="487"/>
      <c r="T1169" s="486"/>
      <c r="U1169" s="487"/>
      <c r="V1169" s="486"/>
      <c r="W1169" s="487"/>
      <c r="X1169" s="486"/>
      <c r="Y1169" s="487"/>
      <c r="Z1169" s="486"/>
      <c r="AA1169" s="487"/>
    </row>
    <row r="1170" spans="2:27" x14ac:dyDescent="0.2">
      <c r="B1170" s="406"/>
      <c r="C1170" s="372"/>
      <c r="D1170" s="372"/>
      <c r="E1170" s="486"/>
      <c r="F1170" s="487"/>
      <c r="G1170" s="486"/>
      <c r="H1170" s="487"/>
      <c r="I1170" s="486"/>
      <c r="J1170" s="487"/>
      <c r="K1170" s="486"/>
      <c r="L1170" s="487"/>
      <c r="M1170" s="486"/>
      <c r="N1170" s="487"/>
      <c r="O1170" s="486"/>
      <c r="P1170" s="487"/>
      <c r="Q1170" s="486"/>
      <c r="R1170" s="487"/>
      <c r="S1170" s="486"/>
      <c r="T1170" s="487"/>
      <c r="U1170" s="486"/>
      <c r="V1170" s="487"/>
      <c r="W1170" s="486"/>
      <c r="X1170" s="487"/>
      <c r="Y1170" s="486"/>
      <c r="Z1170" s="487"/>
      <c r="AA1170" s="402"/>
    </row>
    <row r="1171" spans="2:27" x14ac:dyDescent="0.2">
      <c r="B1171" s="405"/>
      <c r="C1171" s="372"/>
      <c r="D1171" s="372"/>
      <c r="E1171" s="402"/>
      <c r="F1171" s="486"/>
      <c r="G1171" s="487"/>
      <c r="H1171" s="486"/>
      <c r="I1171" s="487"/>
      <c r="J1171" s="486"/>
      <c r="K1171" s="487"/>
      <c r="L1171" s="486"/>
      <c r="M1171" s="487"/>
      <c r="N1171" s="486"/>
      <c r="O1171" s="487"/>
      <c r="P1171" s="486"/>
      <c r="Q1171" s="487"/>
      <c r="R1171" s="486"/>
      <c r="S1171" s="487"/>
      <c r="T1171" s="486"/>
      <c r="U1171" s="487"/>
      <c r="V1171" s="486"/>
      <c r="W1171" s="487"/>
      <c r="X1171" s="486"/>
      <c r="Y1171" s="487"/>
      <c r="Z1171" s="486"/>
      <c r="AA1171" s="487"/>
    </row>
    <row r="1172" spans="2:27" x14ac:dyDescent="0.2">
      <c r="B1172" s="406"/>
      <c r="C1172" s="372"/>
      <c r="D1172" s="372"/>
      <c r="E1172" s="486"/>
      <c r="F1172" s="487"/>
      <c r="G1172" s="486"/>
      <c r="H1172" s="487"/>
      <c r="I1172" s="486"/>
      <c r="J1172" s="487"/>
      <c r="K1172" s="486"/>
      <c r="L1172" s="487"/>
      <c r="M1172" s="486"/>
      <c r="N1172" s="487"/>
      <c r="O1172" s="486"/>
      <c r="P1172" s="487"/>
      <c r="Q1172" s="486"/>
      <c r="R1172" s="487"/>
      <c r="S1172" s="486"/>
      <c r="T1172" s="487"/>
      <c r="U1172" s="486"/>
      <c r="V1172" s="487"/>
      <c r="W1172" s="486"/>
      <c r="X1172" s="487"/>
      <c r="Y1172" s="486"/>
      <c r="Z1172" s="487"/>
      <c r="AA1172" s="402"/>
    </row>
    <row r="1173" spans="2:27" x14ac:dyDescent="0.2">
      <c r="B1173" s="405"/>
      <c r="C1173" s="372"/>
      <c r="D1173" s="372"/>
      <c r="E1173" s="402"/>
      <c r="F1173" s="486"/>
      <c r="G1173" s="487"/>
      <c r="H1173" s="486"/>
      <c r="I1173" s="487"/>
      <c r="J1173" s="486"/>
      <c r="K1173" s="487"/>
      <c r="L1173" s="486"/>
      <c r="M1173" s="487"/>
      <c r="N1173" s="486"/>
      <c r="O1173" s="487"/>
      <c r="P1173" s="486"/>
      <c r="Q1173" s="487"/>
      <c r="R1173" s="486"/>
      <c r="S1173" s="487"/>
      <c r="T1173" s="486"/>
      <c r="U1173" s="487"/>
      <c r="V1173" s="486"/>
      <c r="W1173" s="487"/>
      <c r="X1173" s="486"/>
      <c r="Y1173" s="487"/>
      <c r="Z1173" s="486"/>
      <c r="AA1173" s="487"/>
    </row>
    <row r="1174" spans="2:27" x14ac:dyDescent="0.2">
      <c r="B1174" s="406"/>
      <c r="C1174" s="372"/>
      <c r="D1174" s="372"/>
      <c r="E1174" s="486"/>
      <c r="F1174" s="487"/>
      <c r="G1174" s="486"/>
      <c r="H1174" s="487"/>
      <c r="I1174" s="486"/>
      <c r="J1174" s="487"/>
      <c r="K1174" s="486"/>
      <c r="L1174" s="487"/>
      <c r="M1174" s="486"/>
      <c r="N1174" s="487"/>
      <c r="O1174" s="486"/>
      <c r="P1174" s="487"/>
      <c r="Q1174" s="486"/>
      <c r="R1174" s="487"/>
      <c r="S1174" s="486"/>
      <c r="T1174" s="487"/>
      <c r="U1174" s="486"/>
      <c r="V1174" s="487"/>
      <c r="W1174" s="486"/>
      <c r="X1174" s="487"/>
      <c r="Y1174" s="486"/>
      <c r="Z1174" s="487"/>
      <c r="AA1174" s="402"/>
    </row>
    <row r="1175" spans="2:27" x14ac:dyDescent="0.2">
      <c r="B1175" s="405"/>
      <c r="C1175" s="372"/>
      <c r="D1175" s="372"/>
      <c r="E1175" s="402"/>
      <c r="F1175" s="486"/>
      <c r="G1175" s="487"/>
      <c r="H1175" s="486"/>
      <c r="I1175" s="487"/>
      <c r="J1175" s="486"/>
      <c r="K1175" s="487"/>
      <c r="L1175" s="486"/>
      <c r="M1175" s="487"/>
      <c r="N1175" s="486"/>
      <c r="O1175" s="487"/>
      <c r="P1175" s="486"/>
      <c r="Q1175" s="487"/>
      <c r="R1175" s="486"/>
      <c r="S1175" s="487"/>
      <c r="T1175" s="486"/>
      <c r="U1175" s="487"/>
      <c r="V1175" s="486"/>
      <c r="W1175" s="487"/>
      <c r="X1175" s="486"/>
      <c r="Y1175" s="487"/>
      <c r="Z1175" s="486"/>
      <c r="AA1175" s="487"/>
    </row>
    <row r="1176" spans="2:27" x14ac:dyDescent="0.2">
      <c r="B1176" s="406"/>
      <c r="C1176" s="372"/>
      <c r="D1176" s="372"/>
      <c r="E1176" s="486"/>
      <c r="F1176" s="487"/>
      <c r="G1176" s="486"/>
      <c r="H1176" s="487"/>
      <c r="I1176" s="486"/>
      <c r="J1176" s="487"/>
      <c r="K1176" s="486"/>
      <c r="L1176" s="487"/>
      <c r="M1176" s="486"/>
      <c r="N1176" s="487"/>
      <c r="O1176" s="486"/>
      <c r="P1176" s="487"/>
      <c r="Q1176" s="486"/>
      <c r="R1176" s="487"/>
      <c r="S1176" s="486"/>
      <c r="T1176" s="487"/>
      <c r="U1176" s="486"/>
      <c r="V1176" s="487"/>
      <c r="W1176" s="486"/>
      <c r="X1176" s="487"/>
      <c r="Y1176" s="486"/>
      <c r="Z1176" s="487"/>
      <c r="AA1176" s="402"/>
    </row>
    <row r="1177" spans="2:27" x14ac:dyDescent="0.2">
      <c r="B1177" s="405"/>
      <c r="C1177" s="372"/>
      <c r="D1177" s="372"/>
      <c r="E1177" s="402"/>
      <c r="F1177" s="486"/>
      <c r="G1177" s="487"/>
      <c r="H1177" s="486"/>
      <c r="I1177" s="487"/>
      <c r="J1177" s="486"/>
      <c r="K1177" s="487"/>
      <c r="L1177" s="486"/>
      <c r="M1177" s="487"/>
      <c r="N1177" s="486"/>
      <c r="O1177" s="487"/>
      <c r="P1177" s="486"/>
      <c r="Q1177" s="487"/>
      <c r="R1177" s="486"/>
      <c r="S1177" s="487"/>
      <c r="T1177" s="486"/>
      <c r="U1177" s="487"/>
      <c r="V1177" s="486"/>
      <c r="W1177" s="487"/>
      <c r="X1177" s="486"/>
      <c r="Y1177" s="487"/>
      <c r="Z1177" s="486"/>
      <c r="AA1177" s="487"/>
    </row>
    <row r="1178" spans="2:27" x14ac:dyDescent="0.2">
      <c r="B1178" s="406"/>
      <c r="C1178" s="372"/>
      <c r="D1178" s="372"/>
      <c r="E1178" s="486"/>
      <c r="F1178" s="487"/>
      <c r="G1178" s="486"/>
      <c r="H1178" s="487"/>
      <c r="I1178" s="486"/>
      <c r="J1178" s="487"/>
      <c r="K1178" s="486"/>
      <c r="L1178" s="487"/>
      <c r="M1178" s="486"/>
      <c r="N1178" s="487"/>
      <c r="O1178" s="486"/>
      <c r="P1178" s="487"/>
      <c r="Q1178" s="486"/>
      <c r="R1178" s="487"/>
      <c r="S1178" s="486"/>
      <c r="T1178" s="487"/>
      <c r="U1178" s="486"/>
      <c r="V1178" s="487"/>
      <c r="W1178" s="486"/>
      <c r="X1178" s="487"/>
      <c r="Y1178" s="486"/>
      <c r="Z1178" s="487"/>
      <c r="AA1178" s="402"/>
    </row>
    <row r="1179" spans="2:27" x14ac:dyDescent="0.2">
      <c r="B1179" s="405"/>
      <c r="C1179" s="372"/>
      <c r="D1179" s="372"/>
      <c r="E1179" s="402"/>
      <c r="F1179" s="486"/>
      <c r="G1179" s="487"/>
      <c r="H1179" s="486"/>
      <c r="I1179" s="487"/>
      <c r="J1179" s="486"/>
      <c r="K1179" s="487"/>
      <c r="L1179" s="486"/>
      <c r="M1179" s="487"/>
      <c r="N1179" s="486"/>
      <c r="O1179" s="487"/>
      <c r="P1179" s="486"/>
      <c r="Q1179" s="487"/>
      <c r="R1179" s="486"/>
      <c r="S1179" s="487"/>
      <c r="T1179" s="486"/>
      <c r="U1179" s="487"/>
      <c r="V1179" s="486"/>
      <c r="W1179" s="487"/>
      <c r="X1179" s="486"/>
      <c r="Y1179" s="487"/>
      <c r="Z1179" s="486"/>
      <c r="AA1179" s="487"/>
    </row>
    <row r="1180" spans="2:27" x14ac:dyDescent="0.2">
      <c r="B1180" s="406"/>
      <c r="C1180" s="372"/>
      <c r="D1180" s="372"/>
      <c r="E1180" s="486"/>
      <c r="F1180" s="487"/>
      <c r="G1180" s="486"/>
      <c r="H1180" s="487"/>
      <c r="I1180" s="486"/>
      <c r="J1180" s="487"/>
      <c r="K1180" s="486"/>
      <c r="L1180" s="487"/>
      <c r="M1180" s="486"/>
      <c r="N1180" s="487"/>
      <c r="O1180" s="486"/>
      <c r="P1180" s="487"/>
      <c r="Q1180" s="486"/>
      <c r="R1180" s="487"/>
      <c r="S1180" s="486"/>
      <c r="T1180" s="487"/>
      <c r="U1180" s="486"/>
      <c r="V1180" s="487"/>
      <c r="W1180" s="486"/>
      <c r="X1180" s="487"/>
      <c r="Y1180" s="486"/>
      <c r="Z1180" s="487"/>
      <c r="AA1180" s="402"/>
    </row>
    <row r="1181" spans="2:27" x14ac:dyDescent="0.2">
      <c r="B1181" s="405"/>
      <c r="C1181" s="372"/>
      <c r="D1181" s="372"/>
      <c r="E1181" s="402"/>
      <c r="F1181" s="486"/>
      <c r="G1181" s="487"/>
      <c r="H1181" s="486"/>
      <c r="I1181" s="487"/>
      <c r="J1181" s="486"/>
      <c r="K1181" s="487"/>
      <c r="L1181" s="486"/>
      <c r="M1181" s="487"/>
      <c r="N1181" s="486"/>
      <c r="O1181" s="487"/>
      <c r="P1181" s="486"/>
      <c r="Q1181" s="487"/>
      <c r="R1181" s="486"/>
      <c r="S1181" s="487"/>
      <c r="T1181" s="486"/>
      <c r="U1181" s="487"/>
      <c r="V1181" s="486"/>
      <c r="W1181" s="487"/>
      <c r="X1181" s="486"/>
      <c r="Y1181" s="487"/>
      <c r="Z1181" s="486"/>
      <c r="AA1181" s="487"/>
    </row>
    <row r="1182" spans="2:27" x14ac:dyDescent="0.2">
      <c r="B1182" s="406"/>
      <c r="C1182" s="372"/>
      <c r="D1182" s="372"/>
      <c r="E1182" s="486"/>
      <c r="F1182" s="487"/>
      <c r="G1182" s="486"/>
      <c r="H1182" s="487"/>
      <c r="I1182" s="486"/>
      <c r="J1182" s="487"/>
      <c r="K1182" s="486"/>
      <c r="L1182" s="487"/>
      <c r="M1182" s="486"/>
      <c r="N1182" s="487"/>
      <c r="O1182" s="486"/>
      <c r="P1182" s="487"/>
      <c r="Q1182" s="486"/>
      <c r="R1182" s="487"/>
      <c r="S1182" s="486"/>
      <c r="T1182" s="487"/>
      <c r="U1182" s="486"/>
      <c r="V1182" s="487"/>
      <c r="W1182" s="486"/>
      <c r="X1182" s="487"/>
      <c r="Y1182" s="486"/>
      <c r="Z1182" s="487"/>
      <c r="AA1182" s="402"/>
    </row>
    <row r="1183" spans="2:27" x14ac:dyDescent="0.2">
      <c r="B1183" s="405"/>
      <c r="C1183" s="372"/>
      <c r="D1183" s="372"/>
      <c r="E1183" s="402"/>
      <c r="F1183" s="486"/>
      <c r="G1183" s="487"/>
      <c r="H1183" s="486"/>
      <c r="I1183" s="487"/>
      <c r="J1183" s="486"/>
      <c r="K1183" s="487"/>
      <c r="L1183" s="486"/>
      <c r="M1183" s="487"/>
      <c r="N1183" s="486"/>
      <c r="O1183" s="487"/>
      <c r="P1183" s="486"/>
      <c r="Q1183" s="487"/>
      <c r="R1183" s="486"/>
      <c r="S1183" s="487"/>
      <c r="T1183" s="486"/>
      <c r="U1183" s="487"/>
      <c r="V1183" s="486"/>
      <c r="W1183" s="487"/>
      <c r="X1183" s="486"/>
      <c r="Y1183" s="487"/>
      <c r="Z1183" s="486"/>
      <c r="AA1183" s="487"/>
    </row>
    <row r="1184" spans="2:27" x14ac:dyDescent="0.2">
      <c r="B1184" s="406"/>
      <c r="C1184" s="372"/>
      <c r="D1184" s="372"/>
      <c r="E1184" s="486"/>
      <c r="F1184" s="487"/>
      <c r="G1184" s="486"/>
      <c r="H1184" s="487"/>
      <c r="I1184" s="486"/>
      <c r="J1184" s="487"/>
      <c r="K1184" s="486"/>
      <c r="L1184" s="487"/>
      <c r="M1184" s="486"/>
      <c r="N1184" s="487"/>
      <c r="O1184" s="486"/>
      <c r="P1184" s="487"/>
      <c r="Q1184" s="486"/>
      <c r="R1184" s="487"/>
      <c r="S1184" s="486"/>
      <c r="T1184" s="487"/>
      <c r="U1184" s="486"/>
      <c r="V1184" s="487"/>
      <c r="W1184" s="486"/>
      <c r="X1184" s="487"/>
      <c r="Y1184" s="486"/>
      <c r="Z1184" s="487"/>
      <c r="AA1184" s="402"/>
    </row>
    <row r="1185" spans="2:27" x14ac:dyDescent="0.2">
      <c r="B1185" s="405"/>
      <c r="C1185" s="372"/>
      <c r="D1185" s="372"/>
      <c r="E1185" s="402"/>
      <c r="F1185" s="486"/>
      <c r="G1185" s="487"/>
      <c r="H1185" s="486"/>
      <c r="I1185" s="487"/>
      <c r="J1185" s="486"/>
      <c r="K1185" s="487"/>
      <c r="L1185" s="486"/>
      <c r="M1185" s="487"/>
      <c r="N1185" s="486"/>
      <c r="O1185" s="487"/>
      <c r="P1185" s="486"/>
      <c r="Q1185" s="487"/>
      <c r="R1185" s="486"/>
      <c r="S1185" s="487"/>
      <c r="T1185" s="486"/>
      <c r="U1185" s="487"/>
      <c r="V1185" s="486"/>
      <c r="W1185" s="487"/>
      <c r="X1185" s="486"/>
      <c r="Y1185" s="487"/>
      <c r="Z1185" s="486"/>
      <c r="AA1185" s="487"/>
    </row>
    <row r="1186" spans="2:27" x14ac:dyDescent="0.2">
      <c r="B1186" s="406"/>
      <c r="C1186" s="372"/>
      <c r="D1186" s="372"/>
      <c r="E1186" s="486"/>
      <c r="F1186" s="487"/>
      <c r="G1186" s="486"/>
      <c r="H1186" s="487"/>
      <c r="I1186" s="486"/>
      <c r="J1186" s="487"/>
      <c r="K1186" s="486"/>
      <c r="L1186" s="487"/>
      <c r="M1186" s="486"/>
      <c r="N1186" s="487"/>
      <c r="O1186" s="486"/>
      <c r="P1186" s="487"/>
      <c r="Q1186" s="486"/>
      <c r="R1186" s="487"/>
      <c r="S1186" s="486"/>
      <c r="T1186" s="487"/>
      <c r="U1186" s="486"/>
      <c r="V1186" s="487"/>
      <c r="W1186" s="486"/>
      <c r="X1186" s="487"/>
      <c r="Y1186" s="486"/>
      <c r="Z1186" s="487"/>
      <c r="AA1186" s="402"/>
    </row>
    <row r="1187" spans="2:27" x14ac:dyDescent="0.2">
      <c r="B1187" s="405"/>
      <c r="C1187" s="372"/>
      <c r="D1187" s="372"/>
      <c r="E1187" s="402"/>
      <c r="F1187" s="486"/>
      <c r="G1187" s="487"/>
      <c r="H1187" s="486"/>
      <c r="I1187" s="487"/>
      <c r="J1187" s="486"/>
      <c r="K1187" s="487"/>
      <c r="L1187" s="486"/>
      <c r="M1187" s="487"/>
      <c r="N1187" s="486"/>
      <c r="O1187" s="487"/>
      <c r="P1187" s="486"/>
      <c r="Q1187" s="487"/>
      <c r="R1187" s="486"/>
      <c r="S1187" s="487"/>
      <c r="T1187" s="486"/>
      <c r="U1187" s="487"/>
      <c r="V1187" s="486"/>
      <c r="W1187" s="487"/>
      <c r="X1187" s="486"/>
      <c r="Y1187" s="487"/>
      <c r="Z1187" s="486"/>
      <c r="AA1187" s="487"/>
    </row>
    <row r="1188" spans="2:27" x14ac:dyDescent="0.2">
      <c r="B1188" s="406"/>
      <c r="C1188" s="372"/>
      <c r="D1188" s="372"/>
      <c r="E1188" s="486"/>
      <c r="F1188" s="487"/>
      <c r="G1188" s="486"/>
      <c r="H1188" s="487"/>
      <c r="I1188" s="486"/>
      <c r="J1188" s="487"/>
      <c r="K1188" s="486"/>
      <c r="L1188" s="487"/>
      <c r="M1188" s="486"/>
      <c r="N1188" s="487"/>
      <c r="O1188" s="486"/>
      <c r="P1188" s="487"/>
      <c r="Q1188" s="486"/>
      <c r="R1188" s="487"/>
      <c r="S1188" s="486"/>
      <c r="T1188" s="487"/>
      <c r="U1188" s="486"/>
      <c r="V1188" s="487"/>
      <c r="W1188" s="486"/>
      <c r="X1188" s="487"/>
      <c r="Y1188" s="486"/>
      <c r="Z1188" s="487"/>
      <c r="AA1188" s="402"/>
    </row>
    <row r="1189" spans="2:27" x14ac:dyDescent="0.2">
      <c r="B1189" s="405"/>
      <c r="C1189" s="372"/>
      <c r="D1189" s="372"/>
      <c r="E1189" s="402"/>
      <c r="F1189" s="486"/>
      <c r="G1189" s="487"/>
      <c r="H1189" s="486"/>
      <c r="I1189" s="487"/>
      <c r="J1189" s="486"/>
      <c r="K1189" s="487"/>
      <c r="L1189" s="486"/>
      <c r="M1189" s="487"/>
      <c r="N1189" s="486"/>
      <c r="O1189" s="487"/>
      <c r="P1189" s="486"/>
      <c r="Q1189" s="487"/>
      <c r="R1189" s="486"/>
      <c r="S1189" s="487"/>
      <c r="T1189" s="486"/>
      <c r="U1189" s="487"/>
      <c r="V1189" s="486"/>
      <c r="W1189" s="487"/>
      <c r="X1189" s="486"/>
      <c r="Y1189" s="487"/>
      <c r="Z1189" s="486"/>
      <c r="AA1189" s="487"/>
    </row>
    <row r="1190" spans="2:27" x14ac:dyDescent="0.2">
      <c r="B1190" s="406"/>
      <c r="C1190" s="372"/>
      <c r="D1190" s="372"/>
      <c r="E1190" s="486"/>
      <c r="F1190" s="487"/>
      <c r="G1190" s="486"/>
      <c r="H1190" s="487"/>
      <c r="I1190" s="486"/>
      <c r="J1190" s="487"/>
      <c r="K1190" s="486"/>
      <c r="L1190" s="487"/>
      <c r="M1190" s="486"/>
      <c r="N1190" s="487"/>
      <c r="O1190" s="486"/>
      <c r="P1190" s="487"/>
      <c r="Q1190" s="486"/>
      <c r="R1190" s="487"/>
      <c r="S1190" s="486"/>
      <c r="T1190" s="487"/>
      <c r="U1190" s="486"/>
      <c r="V1190" s="487"/>
      <c r="W1190" s="486"/>
      <c r="X1190" s="487"/>
      <c r="Y1190" s="486"/>
      <c r="Z1190" s="487"/>
      <c r="AA1190" s="402"/>
    </row>
    <row r="1191" spans="2:27" x14ac:dyDescent="0.2">
      <c r="B1191" s="405"/>
      <c r="C1191" s="372"/>
      <c r="D1191" s="372"/>
      <c r="E1191" s="402"/>
      <c r="F1191" s="486"/>
      <c r="G1191" s="487"/>
      <c r="H1191" s="486"/>
      <c r="I1191" s="487"/>
      <c r="J1191" s="486"/>
      <c r="K1191" s="487"/>
      <c r="L1191" s="486"/>
      <c r="M1191" s="487"/>
      <c r="N1191" s="486"/>
      <c r="O1191" s="487"/>
      <c r="P1191" s="486"/>
      <c r="Q1191" s="487"/>
      <c r="R1191" s="486"/>
      <c r="S1191" s="487"/>
      <c r="T1191" s="486"/>
      <c r="U1191" s="487"/>
      <c r="V1191" s="486"/>
      <c r="W1191" s="487"/>
      <c r="X1191" s="486"/>
      <c r="Y1191" s="487"/>
      <c r="Z1191" s="486"/>
      <c r="AA1191" s="487"/>
    </row>
    <row r="1192" spans="2:27" x14ac:dyDescent="0.2">
      <c r="B1192" s="406"/>
      <c r="C1192" s="372"/>
      <c r="D1192" s="372"/>
      <c r="E1192" s="486"/>
      <c r="F1192" s="487"/>
      <c r="G1192" s="486"/>
      <c r="H1192" s="487"/>
      <c r="I1192" s="486"/>
      <c r="J1192" s="487"/>
      <c r="K1192" s="486"/>
      <c r="L1192" s="487"/>
      <c r="M1192" s="486"/>
      <c r="N1192" s="487"/>
      <c r="O1192" s="486"/>
      <c r="P1192" s="487"/>
      <c r="Q1192" s="486"/>
      <c r="R1192" s="487"/>
      <c r="S1192" s="486"/>
      <c r="T1192" s="487"/>
      <c r="U1192" s="486"/>
      <c r="V1192" s="487"/>
      <c r="W1192" s="486"/>
      <c r="X1192" s="487"/>
      <c r="Y1192" s="486"/>
      <c r="Z1192" s="487"/>
      <c r="AA1192" s="402"/>
    </row>
    <row r="1193" spans="2:27" x14ac:dyDescent="0.2">
      <c r="B1193" s="405"/>
      <c r="C1193" s="372"/>
      <c r="D1193" s="372"/>
      <c r="E1193" s="402"/>
      <c r="F1193" s="486"/>
      <c r="G1193" s="487"/>
      <c r="H1193" s="486"/>
      <c r="I1193" s="487"/>
      <c r="J1193" s="486"/>
      <c r="K1193" s="487"/>
      <c r="L1193" s="486"/>
      <c r="M1193" s="487"/>
      <c r="N1193" s="486"/>
      <c r="O1193" s="487"/>
      <c r="P1193" s="486"/>
      <c r="Q1193" s="487"/>
      <c r="R1193" s="486"/>
      <c r="S1193" s="487"/>
      <c r="T1193" s="486"/>
      <c r="U1193" s="487"/>
      <c r="V1193" s="486"/>
      <c r="W1193" s="487"/>
      <c r="X1193" s="486"/>
      <c r="Y1193" s="487"/>
      <c r="Z1193" s="486"/>
      <c r="AA1193" s="487"/>
    </row>
    <row r="1194" spans="2:27" x14ac:dyDescent="0.2">
      <c r="B1194" s="406"/>
      <c r="C1194" s="372"/>
      <c r="D1194" s="372"/>
      <c r="E1194" s="486"/>
      <c r="F1194" s="487"/>
      <c r="G1194" s="486"/>
      <c r="H1194" s="487"/>
      <c r="I1194" s="486"/>
      <c r="J1194" s="487"/>
      <c r="K1194" s="486"/>
      <c r="L1194" s="487"/>
      <c r="M1194" s="486"/>
      <c r="N1194" s="487"/>
      <c r="O1194" s="486"/>
      <c r="P1194" s="487"/>
      <c r="Q1194" s="486"/>
      <c r="R1194" s="487"/>
      <c r="S1194" s="486"/>
      <c r="T1194" s="487"/>
      <c r="U1194" s="486"/>
      <c r="V1194" s="487"/>
      <c r="W1194" s="486"/>
      <c r="X1194" s="487"/>
      <c r="Y1194" s="486"/>
      <c r="Z1194" s="487"/>
      <c r="AA1194" s="402"/>
    </row>
    <row r="1195" spans="2:27" x14ac:dyDescent="0.2">
      <c r="B1195" s="405"/>
      <c r="C1195" s="372"/>
      <c r="D1195" s="372"/>
      <c r="E1195" s="402"/>
      <c r="F1195" s="486"/>
      <c r="G1195" s="487"/>
      <c r="H1195" s="486"/>
      <c r="I1195" s="487"/>
      <c r="J1195" s="486"/>
      <c r="K1195" s="487"/>
      <c r="L1195" s="486"/>
      <c r="M1195" s="487"/>
      <c r="N1195" s="486"/>
      <c r="O1195" s="487"/>
      <c r="P1195" s="486"/>
      <c r="Q1195" s="487"/>
      <c r="R1195" s="486"/>
      <c r="S1195" s="487"/>
      <c r="T1195" s="486"/>
      <c r="U1195" s="487"/>
      <c r="V1195" s="486"/>
      <c r="W1195" s="487"/>
      <c r="X1195" s="486"/>
      <c r="Y1195" s="487"/>
      <c r="Z1195" s="486"/>
      <c r="AA1195" s="487"/>
    </row>
    <row r="1196" spans="2:27" x14ac:dyDescent="0.2">
      <c r="B1196" s="406"/>
      <c r="C1196" s="372"/>
      <c r="D1196" s="372"/>
      <c r="E1196" s="486"/>
      <c r="F1196" s="487"/>
      <c r="G1196" s="486"/>
      <c r="H1196" s="487"/>
      <c r="I1196" s="486"/>
      <c r="J1196" s="487"/>
      <c r="K1196" s="486"/>
      <c r="L1196" s="487"/>
      <c r="M1196" s="486"/>
      <c r="N1196" s="487"/>
      <c r="O1196" s="486"/>
      <c r="P1196" s="487"/>
      <c r="Q1196" s="486"/>
      <c r="R1196" s="487"/>
      <c r="S1196" s="486"/>
      <c r="T1196" s="487"/>
      <c r="U1196" s="486"/>
      <c r="V1196" s="487"/>
      <c r="W1196" s="486"/>
      <c r="X1196" s="487"/>
      <c r="Y1196" s="486"/>
      <c r="Z1196" s="487"/>
      <c r="AA1196" s="402"/>
    </row>
    <row r="1197" spans="2:27" x14ac:dyDescent="0.2">
      <c r="B1197" s="405"/>
      <c r="C1197" s="372"/>
      <c r="D1197" s="372"/>
      <c r="E1197" s="402"/>
      <c r="F1197" s="486"/>
      <c r="G1197" s="487"/>
      <c r="H1197" s="486"/>
      <c r="I1197" s="487"/>
      <c r="J1197" s="486"/>
      <c r="K1197" s="487"/>
      <c r="L1197" s="486"/>
      <c r="M1197" s="487"/>
      <c r="N1197" s="486"/>
      <c r="O1197" s="487"/>
      <c r="P1197" s="486"/>
      <c r="Q1197" s="487"/>
      <c r="R1197" s="486"/>
      <c r="S1197" s="487"/>
      <c r="T1197" s="486"/>
      <c r="U1197" s="487"/>
      <c r="V1197" s="486"/>
      <c r="W1197" s="487"/>
      <c r="X1197" s="486"/>
      <c r="Y1197" s="487"/>
      <c r="Z1197" s="486"/>
      <c r="AA1197" s="487"/>
    </row>
    <row r="1198" spans="2:27" x14ac:dyDescent="0.2">
      <c r="B1198" s="406"/>
      <c r="C1198" s="372"/>
      <c r="D1198" s="372"/>
      <c r="E1198" s="486"/>
      <c r="F1198" s="487"/>
      <c r="G1198" s="486"/>
      <c r="H1198" s="487"/>
      <c r="I1198" s="486"/>
      <c r="J1198" s="487"/>
      <c r="K1198" s="486"/>
      <c r="L1198" s="487"/>
      <c r="M1198" s="486"/>
      <c r="N1198" s="487"/>
      <c r="O1198" s="486"/>
      <c r="P1198" s="487"/>
      <c r="Q1198" s="486"/>
      <c r="R1198" s="487"/>
      <c r="S1198" s="486"/>
      <c r="T1198" s="487"/>
      <c r="U1198" s="486"/>
      <c r="V1198" s="487"/>
      <c r="W1198" s="486"/>
      <c r="X1198" s="487"/>
      <c r="Y1198" s="486"/>
      <c r="Z1198" s="487"/>
      <c r="AA1198" s="402"/>
    </row>
    <row r="1199" spans="2:27" x14ac:dyDescent="0.2">
      <c r="B1199" s="405"/>
      <c r="C1199" s="372"/>
      <c r="D1199" s="372"/>
      <c r="E1199" s="402"/>
      <c r="F1199" s="486"/>
      <c r="G1199" s="487"/>
      <c r="H1199" s="486"/>
      <c r="I1199" s="487"/>
      <c r="J1199" s="486"/>
      <c r="K1199" s="487"/>
      <c r="L1199" s="486"/>
      <c r="M1199" s="487"/>
      <c r="N1199" s="486"/>
      <c r="O1199" s="487"/>
      <c r="P1199" s="486"/>
      <c r="Q1199" s="487"/>
      <c r="R1199" s="486"/>
      <c r="S1199" s="487"/>
      <c r="T1199" s="486"/>
      <c r="U1199" s="487"/>
      <c r="V1199" s="486"/>
      <c r="W1199" s="487"/>
      <c r="X1199" s="486"/>
      <c r="Y1199" s="487"/>
      <c r="Z1199" s="486"/>
      <c r="AA1199" s="487"/>
    </row>
    <row r="1200" spans="2:27" x14ac:dyDescent="0.2">
      <c r="B1200" s="406"/>
      <c r="C1200" s="372"/>
      <c r="D1200" s="372"/>
      <c r="E1200" s="486"/>
      <c r="F1200" s="487"/>
      <c r="G1200" s="486"/>
      <c r="H1200" s="487"/>
      <c r="I1200" s="486"/>
      <c r="J1200" s="487"/>
      <c r="K1200" s="486"/>
      <c r="L1200" s="487"/>
      <c r="M1200" s="486"/>
      <c r="N1200" s="487"/>
      <c r="O1200" s="486"/>
      <c r="P1200" s="487"/>
      <c r="Q1200" s="486"/>
      <c r="R1200" s="487"/>
      <c r="S1200" s="486"/>
      <c r="T1200" s="487"/>
      <c r="U1200" s="486"/>
      <c r="V1200" s="487"/>
      <c r="W1200" s="486"/>
      <c r="X1200" s="487"/>
      <c r="Y1200" s="486"/>
      <c r="Z1200" s="487"/>
      <c r="AA1200" s="402"/>
    </row>
    <row r="1201" spans="2:27" x14ac:dyDescent="0.2">
      <c r="B1201" s="405"/>
      <c r="C1201" s="372"/>
      <c r="D1201" s="372"/>
      <c r="E1201" s="402"/>
      <c r="F1201" s="486"/>
      <c r="G1201" s="487"/>
      <c r="H1201" s="486"/>
      <c r="I1201" s="487"/>
      <c r="J1201" s="486"/>
      <c r="K1201" s="487"/>
      <c r="L1201" s="486"/>
      <c r="M1201" s="487"/>
      <c r="N1201" s="486"/>
      <c r="O1201" s="487"/>
      <c r="P1201" s="486"/>
      <c r="Q1201" s="487"/>
      <c r="R1201" s="486"/>
      <c r="S1201" s="487"/>
      <c r="T1201" s="486"/>
      <c r="U1201" s="487"/>
      <c r="V1201" s="486"/>
      <c r="W1201" s="487"/>
      <c r="X1201" s="486"/>
      <c r="Y1201" s="487"/>
      <c r="Z1201" s="486"/>
      <c r="AA1201" s="487"/>
    </row>
    <row r="1202" spans="2:27" x14ac:dyDescent="0.2">
      <c r="B1202" s="406"/>
      <c r="C1202" s="372"/>
      <c r="D1202" s="372"/>
      <c r="E1202" s="486"/>
      <c r="F1202" s="487"/>
      <c r="G1202" s="486"/>
      <c r="H1202" s="487"/>
      <c r="I1202" s="486"/>
      <c r="J1202" s="487"/>
      <c r="K1202" s="486"/>
      <c r="L1202" s="487"/>
      <c r="M1202" s="486"/>
      <c r="N1202" s="487"/>
      <c r="O1202" s="486"/>
      <c r="P1202" s="487"/>
      <c r="Q1202" s="486"/>
      <c r="R1202" s="487"/>
      <c r="S1202" s="486"/>
      <c r="T1202" s="487"/>
      <c r="U1202" s="486"/>
      <c r="V1202" s="487"/>
      <c r="W1202" s="486"/>
      <c r="X1202" s="487"/>
      <c r="Y1202" s="486"/>
      <c r="Z1202" s="487"/>
      <c r="AA1202" s="402"/>
    </row>
    <row r="1203" spans="2:27" x14ac:dyDescent="0.2">
      <c r="B1203" s="405"/>
      <c r="C1203" s="372"/>
      <c r="D1203" s="372"/>
      <c r="E1203" s="402"/>
      <c r="F1203" s="486"/>
      <c r="G1203" s="487"/>
      <c r="H1203" s="486"/>
      <c r="I1203" s="487"/>
      <c r="J1203" s="486"/>
      <c r="K1203" s="487"/>
      <c r="L1203" s="486"/>
      <c r="M1203" s="487"/>
      <c r="N1203" s="486"/>
      <c r="O1203" s="487"/>
      <c r="P1203" s="486"/>
      <c r="Q1203" s="487"/>
      <c r="R1203" s="486"/>
      <c r="S1203" s="487"/>
      <c r="T1203" s="486"/>
      <c r="U1203" s="487"/>
      <c r="V1203" s="486"/>
      <c r="W1203" s="487"/>
      <c r="X1203" s="486"/>
      <c r="Y1203" s="487"/>
      <c r="Z1203" s="486"/>
      <c r="AA1203" s="487"/>
    </row>
    <row r="1204" spans="2:27" x14ac:dyDescent="0.2">
      <c r="B1204" s="406"/>
      <c r="C1204" s="372"/>
      <c r="D1204" s="372"/>
      <c r="E1204" s="486"/>
      <c r="F1204" s="487"/>
      <c r="G1204" s="486"/>
      <c r="H1204" s="487"/>
      <c r="I1204" s="486"/>
      <c r="J1204" s="487"/>
      <c r="K1204" s="486"/>
      <c r="L1204" s="487"/>
      <c r="M1204" s="486"/>
      <c r="N1204" s="487"/>
      <c r="O1204" s="486"/>
      <c r="P1204" s="487"/>
      <c r="Q1204" s="486"/>
      <c r="R1204" s="487"/>
      <c r="S1204" s="486"/>
      <c r="T1204" s="487"/>
      <c r="U1204" s="486"/>
      <c r="V1204" s="487"/>
      <c r="W1204" s="486"/>
      <c r="X1204" s="487"/>
      <c r="Y1204" s="486"/>
      <c r="Z1204" s="487"/>
      <c r="AA1204" s="402"/>
    </row>
    <row r="1205" spans="2:27" x14ac:dyDescent="0.2">
      <c r="B1205" s="405"/>
      <c r="C1205" s="372"/>
      <c r="D1205" s="372"/>
      <c r="E1205" s="402"/>
      <c r="F1205" s="486"/>
      <c r="G1205" s="487"/>
      <c r="H1205" s="486"/>
      <c r="I1205" s="487"/>
      <c r="J1205" s="486"/>
      <c r="K1205" s="487"/>
      <c r="L1205" s="486"/>
      <c r="M1205" s="487"/>
      <c r="N1205" s="486"/>
      <c r="O1205" s="487"/>
      <c r="P1205" s="486"/>
      <c r="Q1205" s="487"/>
      <c r="R1205" s="486"/>
      <c r="S1205" s="487"/>
      <c r="T1205" s="486"/>
      <c r="U1205" s="487"/>
      <c r="V1205" s="486"/>
      <c r="W1205" s="487"/>
      <c r="X1205" s="486"/>
      <c r="Y1205" s="487"/>
      <c r="Z1205" s="486"/>
      <c r="AA1205" s="487"/>
    </row>
    <row r="1206" spans="2:27" x14ac:dyDescent="0.2">
      <c r="B1206" s="406"/>
      <c r="C1206" s="372"/>
      <c r="D1206" s="372"/>
      <c r="E1206" s="486"/>
      <c r="F1206" s="487"/>
      <c r="G1206" s="486"/>
      <c r="H1206" s="487"/>
      <c r="I1206" s="486"/>
      <c r="J1206" s="487"/>
      <c r="K1206" s="486"/>
      <c r="L1206" s="487"/>
      <c r="M1206" s="486"/>
      <c r="N1206" s="487"/>
      <c r="O1206" s="486"/>
      <c r="P1206" s="487"/>
      <c r="Q1206" s="486"/>
      <c r="R1206" s="487"/>
      <c r="S1206" s="486"/>
      <c r="T1206" s="487"/>
      <c r="U1206" s="486"/>
      <c r="V1206" s="487"/>
      <c r="W1206" s="486"/>
      <c r="X1206" s="487"/>
      <c r="Y1206" s="486"/>
      <c r="Z1206" s="487"/>
      <c r="AA1206" s="402"/>
    </row>
    <row r="1207" spans="2:27" x14ac:dyDescent="0.2">
      <c r="B1207" s="405"/>
      <c r="C1207" s="372"/>
      <c r="D1207" s="372"/>
      <c r="E1207" s="402"/>
      <c r="F1207" s="486"/>
      <c r="G1207" s="487"/>
      <c r="H1207" s="486"/>
      <c r="I1207" s="487"/>
      <c r="J1207" s="486"/>
      <c r="K1207" s="487"/>
      <c r="L1207" s="486"/>
      <c r="M1207" s="487"/>
      <c r="N1207" s="486"/>
      <c r="O1207" s="487"/>
      <c r="P1207" s="486"/>
      <c r="Q1207" s="487"/>
      <c r="R1207" s="486"/>
      <c r="S1207" s="487"/>
      <c r="T1207" s="486"/>
      <c r="U1207" s="487"/>
      <c r="V1207" s="486"/>
      <c r="W1207" s="487"/>
      <c r="X1207" s="486"/>
      <c r="Y1207" s="487"/>
      <c r="Z1207" s="486"/>
      <c r="AA1207" s="487"/>
    </row>
    <row r="1208" spans="2:27" x14ac:dyDescent="0.2">
      <c r="B1208" s="406"/>
      <c r="C1208" s="372"/>
      <c r="D1208" s="372"/>
      <c r="E1208" s="486"/>
      <c r="F1208" s="487"/>
      <c r="G1208" s="486"/>
      <c r="H1208" s="487"/>
      <c r="I1208" s="486"/>
      <c r="J1208" s="487"/>
      <c r="K1208" s="486"/>
      <c r="L1208" s="487"/>
      <c r="M1208" s="486"/>
      <c r="N1208" s="487"/>
      <c r="O1208" s="486"/>
      <c r="P1208" s="487"/>
      <c r="Q1208" s="486"/>
      <c r="R1208" s="487"/>
      <c r="S1208" s="486"/>
      <c r="T1208" s="487"/>
      <c r="U1208" s="486"/>
      <c r="V1208" s="487"/>
      <c r="W1208" s="486"/>
      <c r="X1208" s="487"/>
      <c r="Y1208" s="486"/>
      <c r="Z1208" s="487"/>
      <c r="AA1208" s="402"/>
    </row>
    <row r="1209" spans="2:27" x14ac:dyDescent="0.2">
      <c r="B1209" s="405"/>
      <c r="C1209" s="372"/>
      <c r="D1209" s="372"/>
      <c r="E1209" s="402"/>
      <c r="F1209" s="486"/>
      <c r="G1209" s="487"/>
      <c r="H1209" s="486"/>
      <c r="I1209" s="487"/>
      <c r="J1209" s="486"/>
      <c r="K1209" s="487"/>
      <c r="L1209" s="486"/>
      <c r="M1209" s="487"/>
      <c r="N1209" s="486"/>
      <c r="O1209" s="487"/>
      <c r="P1209" s="486"/>
      <c r="Q1209" s="487"/>
      <c r="R1209" s="486"/>
      <c r="S1209" s="487"/>
      <c r="T1209" s="486"/>
      <c r="U1209" s="487"/>
      <c r="V1209" s="486"/>
      <c r="W1209" s="487"/>
      <c r="X1209" s="486"/>
      <c r="Y1209" s="487"/>
      <c r="Z1209" s="486"/>
      <c r="AA1209" s="487"/>
    </row>
    <row r="1210" spans="2:27" x14ac:dyDescent="0.2">
      <c r="B1210" s="406"/>
      <c r="C1210" s="372"/>
      <c r="D1210" s="372"/>
      <c r="E1210" s="486"/>
      <c r="F1210" s="487"/>
      <c r="G1210" s="486"/>
      <c r="H1210" s="487"/>
      <c r="I1210" s="486"/>
      <c r="J1210" s="487"/>
      <c r="K1210" s="486"/>
      <c r="L1210" s="487"/>
      <c r="M1210" s="486"/>
      <c r="N1210" s="487"/>
      <c r="O1210" s="486"/>
      <c r="P1210" s="487"/>
      <c r="Q1210" s="486"/>
      <c r="R1210" s="487"/>
      <c r="S1210" s="486"/>
      <c r="T1210" s="487"/>
      <c r="U1210" s="486"/>
      <c r="V1210" s="487"/>
      <c r="W1210" s="486"/>
      <c r="X1210" s="487"/>
      <c r="Y1210" s="486"/>
      <c r="Z1210" s="487"/>
      <c r="AA1210" s="402"/>
    </row>
    <row r="1211" spans="2:27" x14ac:dyDescent="0.2">
      <c r="B1211" s="405"/>
      <c r="C1211" s="372"/>
      <c r="D1211" s="372"/>
      <c r="E1211" s="402"/>
      <c r="F1211" s="486"/>
      <c r="G1211" s="487"/>
      <c r="H1211" s="486"/>
      <c r="I1211" s="487"/>
      <c r="J1211" s="486"/>
      <c r="K1211" s="487"/>
      <c r="L1211" s="486"/>
      <c r="M1211" s="487"/>
      <c r="N1211" s="486"/>
      <c r="O1211" s="487"/>
      <c r="P1211" s="486"/>
      <c r="Q1211" s="487"/>
      <c r="R1211" s="486"/>
      <c r="S1211" s="487"/>
      <c r="T1211" s="486"/>
      <c r="U1211" s="487"/>
      <c r="V1211" s="486"/>
      <c r="W1211" s="487"/>
      <c r="X1211" s="486"/>
      <c r="Y1211" s="487"/>
      <c r="Z1211" s="486"/>
      <c r="AA1211" s="487"/>
    </row>
    <row r="1212" spans="2:27" x14ac:dyDescent="0.2">
      <c r="B1212" s="406"/>
      <c r="C1212" s="372"/>
      <c r="D1212" s="372"/>
      <c r="E1212" s="486"/>
      <c r="F1212" s="487"/>
      <c r="G1212" s="486"/>
      <c r="H1212" s="487"/>
      <c r="I1212" s="486"/>
      <c r="J1212" s="487"/>
      <c r="K1212" s="486"/>
      <c r="L1212" s="487"/>
      <c r="M1212" s="486"/>
      <c r="N1212" s="487"/>
      <c r="O1212" s="486"/>
      <c r="P1212" s="487"/>
      <c r="Q1212" s="486"/>
      <c r="R1212" s="487"/>
      <c r="S1212" s="486"/>
      <c r="T1212" s="487"/>
      <c r="U1212" s="486"/>
      <c r="V1212" s="487"/>
      <c r="W1212" s="486"/>
      <c r="X1212" s="487"/>
      <c r="Y1212" s="486"/>
      <c r="Z1212" s="487"/>
      <c r="AA1212" s="402"/>
    </row>
    <row r="1213" spans="2:27" x14ac:dyDescent="0.2">
      <c r="B1213" s="405"/>
      <c r="C1213" s="372"/>
      <c r="D1213" s="372"/>
      <c r="E1213" s="402"/>
      <c r="F1213" s="486"/>
      <c r="G1213" s="487"/>
      <c r="H1213" s="486"/>
      <c r="I1213" s="487"/>
      <c r="J1213" s="486"/>
      <c r="K1213" s="487"/>
      <c r="L1213" s="486"/>
      <c r="M1213" s="487"/>
      <c r="N1213" s="486"/>
      <c r="O1213" s="487"/>
      <c r="P1213" s="486"/>
      <c r="Q1213" s="487"/>
      <c r="R1213" s="486"/>
      <c r="S1213" s="487"/>
      <c r="T1213" s="486"/>
      <c r="U1213" s="487"/>
      <c r="V1213" s="486"/>
      <c r="W1213" s="487"/>
      <c r="X1213" s="486"/>
      <c r="Y1213" s="487"/>
      <c r="Z1213" s="486"/>
      <c r="AA1213" s="487"/>
    </row>
    <row r="1214" spans="2:27" x14ac:dyDescent="0.2">
      <c r="B1214" s="406"/>
      <c r="C1214" s="372"/>
      <c r="D1214" s="372"/>
      <c r="E1214" s="486"/>
      <c r="F1214" s="487"/>
      <c r="G1214" s="486"/>
      <c r="H1214" s="487"/>
      <c r="I1214" s="486"/>
      <c r="J1214" s="487"/>
      <c r="K1214" s="486"/>
      <c r="L1214" s="487"/>
      <c r="M1214" s="486"/>
      <c r="N1214" s="487"/>
      <c r="O1214" s="486"/>
      <c r="P1214" s="487"/>
      <c r="Q1214" s="486"/>
      <c r="R1214" s="487"/>
      <c r="S1214" s="486"/>
      <c r="T1214" s="487"/>
      <c r="U1214" s="486"/>
      <c r="V1214" s="487"/>
      <c r="W1214" s="486"/>
      <c r="X1214" s="487"/>
      <c r="Y1214" s="486"/>
      <c r="Z1214" s="487"/>
      <c r="AA1214" s="402"/>
    </row>
    <row r="1215" spans="2:27" x14ac:dyDescent="0.2">
      <c r="B1215" s="405"/>
      <c r="C1215" s="372"/>
      <c r="D1215" s="372"/>
      <c r="E1215" s="402"/>
      <c r="F1215" s="486"/>
      <c r="G1215" s="487"/>
      <c r="H1215" s="486"/>
      <c r="I1215" s="487"/>
      <c r="J1215" s="486"/>
      <c r="K1215" s="487"/>
      <c r="L1215" s="486"/>
      <c r="M1215" s="487"/>
      <c r="N1215" s="486"/>
      <c r="O1215" s="487"/>
      <c r="P1215" s="486"/>
      <c r="Q1215" s="487"/>
      <c r="R1215" s="486"/>
      <c r="S1215" s="487"/>
      <c r="T1215" s="486"/>
      <c r="U1215" s="487"/>
      <c r="V1215" s="486"/>
      <c r="W1215" s="487"/>
      <c r="X1215" s="486"/>
      <c r="Y1215" s="487"/>
      <c r="Z1215" s="486"/>
      <c r="AA1215" s="487"/>
    </row>
    <row r="1216" spans="2:27" x14ac:dyDescent="0.2">
      <c r="B1216" s="406"/>
      <c r="C1216" s="372"/>
      <c r="D1216" s="372"/>
      <c r="E1216" s="486"/>
      <c r="F1216" s="487"/>
      <c r="G1216" s="486"/>
      <c r="H1216" s="487"/>
      <c r="I1216" s="486"/>
      <c r="J1216" s="487"/>
      <c r="K1216" s="486"/>
      <c r="L1216" s="487"/>
      <c r="M1216" s="486"/>
      <c r="N1216" s="487"/>
      <c r="O1216" s="486"/>
      <c r="P1216" s="487"/>
      <c r="Q1216" s="486"/>
      <c r="R1216" s="487"/>
      <c r="S1216" s="486"/>
      <c r="T1216" s="487"/>
      <c r="U1216" s="486"/>
      <c r="V1216" s="487"/>
      <c r="W1216" s="486"/>
      <c r="X1216" s="487"/>
      <c r="Y1216" s="486"/>
      <c r="Z1216" s="487"/>
      <c r="AA1216" s="402"/>
    </row>
    <row r="1217" spans="2:27" x14ac:dyDescent="0.2">
      <c r="B1217" s="405"/>
      <c r="C1217" s="372"/>
      <c r="D1217" s="372"/>
      <c r="E1217" s="402"/>
      <c r="F1217" s="486"/>
      <c r="G1217" s="487"/>
      <c r="H1217" s="486"/>
      <c r="I1217" s="487"/>
      <c r="J1217" s="486"/>
      <c r="K1217" s="487"/>
      <c r="L1217" s="486"/>
      <c r="M1217" s="487"/>
      <c r="N1217" s="486"/>
      <c r="O1217" s="487"/>
      <c r="P1217" s="486"/>
      <c r="Q1217" s="487"/>
      <c r="R1217" s="486"/>
      <c r="S1217" s="487"/>
      <c r="T1217" s="486"/>
      <c r="U1217" s="487"/>
      <c r="V1217" s="486"/>
      <c r="W1217" s="487"/>
      <c r="X1217" s="486"/>
      <c r="Y1217" s="487"/>
      <c r="Z1217" s="486"/>
      <c r="AA1217" s="487"/>
    </row>
    <row r="1218" spans="2:27" x14ac:dyDescent="0.2">
      <c r="B1218" s="406"/>
      <c r="C1218" s="372"/>
      <c r="D1218" s="372"/>
      <c r="E1218" s="486"/>
      <c r="F1218" s="487"/>
      <c r="G1218" s="486"/>
      <c r="H1218" s="487"/>
      <c r="I1218" s="486"/>
      <c r="J1218" s="487"/>
      <c r="K1218" s="486"/>
      <c r="L1218" s="487"/>
      <c r="M1218" s="486"/>
      <c r="N1218" s="487"/>
      <c r="O1218" s="486"/>
      <c r="P1218" s="487"/>
      <c r="Q1218" s="486"/>
      <c r="R1218" s="487"/>
      <c r="S1218" s="486"/>
      <c r="T1218" s="487"/>
      <c r="U1218" s="486"/>
      <c r="V1218" s="487"/>
      <c r="W1218" s="486"/>
      <c r="X1218" s="487"/>
      <c r="Y1218" s="486"/>
      <c r="Z1218" s="487"/>
      <c r="AA1218" s="402"/>
    </row>
    <row r="1219" spans="2:27" x14ac:dyDescent="0.2">
      <c r="B1219" s="405"/>
      <c r="C1219" s="372"/>
      <c r="D1219" s="372"/>
      <c r="E1219" s="402"/>
      <c r="F1219" s="486"/>
      <c r="G1219" s="487"/>
      <c r="H1219" s="486"/>
      <c r="I1219" s="487"/>
      <c r="J1219" s="486"/>
      <c r="K1219" s="487"/>
      <c r="L1219" s="486"/>
      <c r="M1219" s="487"/>
      <c r="N1219" s="486"/>
      <c r="O1219" s="487"/>
      <c r="P1219" s="486"/>
      <c r="Q1219" s="487"/>
      <c r="R1219" s="486"/>
      <c r="S1219" s="487"/>
      <c r="T1219" s="486"/>
      <c r="U1219" s="487"/>
      <c r="V1219" s="486"/>
      <c r="W1219" s="487"/>
      <c r="X1219" s="486"/>
      <c r="Y1219" s="487"/>
      <c r="Z1219" s="486"/>
      <c r="AA1219" s="487"/>
    </row>
    <row r="1220" spans="2:27" x14ac:dyDescent="0.2">
      <c r="B1220" s="406"/>
      <c r="C1220" s="372"/>
      <c r="D1220" s="372"/>
      <c r="E1220" s="486"/>
      <c r="F1220" s="487"/>
      <c r="G1220" s="486"/>
      <c r="H1220" s="487"/>
      <c r="I1220" s="486"/>
      <c r="J1220" s="487"/>
      <c r="K1220" s="486"/>
      <c r="L1220" s="487"/>
      <c r="M1220" s="486"/>
      <c r="N1220" s="487"/>
      <c r="O1220" s="486"/>
      <c r="P1220" s="487"/>
      <c r="Q1220" s="486"/>
      <c r="R1220" s="487"/>
      <c r="S1220" s="486"/>
      <c r="T1220" s="487"/>
      <c r="U1220" s="486"/>
      <c r="V1220" s="487"/>
      <c r="W1220" s="486"/>
      <c r="X1220" s="487"/>
      <c r="Y1220" s="486"/>
      <c r="Z1220" s="487"/>
      <c r="AA1220" s="402"/>
    </row>
    <row r="1221" spans="2:27" x14ac:dyDescent="0.2">
      <c r="B1221" s="405"/>
      <c r="C1221" s="372"/>
      <c r="D1221" s="372"/>
      <c r="E1221" s="402"/>
      <c r="F1221" s="486"/>
      <c r="G1221" s="487"/>
      <c r="H1221" s="486"/>
      <c r="I1221" s="487"/>
      <c r="J1221" s="486"/>
      <c r="K1221" s="487"/>
      <c r="L1221" s="486"/>
      <c r="M1221" s="487"/>
      <c r="N1221" s="486"/>
      <c r="O1221" s="487"/>
      <c r="P1221" s="486"/>
      <c r="Q1221" s="487"/>
      <c r="R1221" s="486"/>
      <c r="S1221" s="487"/>
      <c r="T1221" s="486"/>
      <c r="U1221" s="487"/>
      <c r="V1221" s="486"/>
      <c r="W1221" s="487"/>
      <c r="X1221" s="486"/>
      <c r="Y1221" s="487"/>
      <c r="Z1221" s="486"/>
      <c r="AA1221" s="487"/>
    </row>
    <row r="1222" spans="2:27" x14ac:dyDescent="0.2">
      <c r="B1222" s="406"/>
      <c r="C1222" s="372"/>
      <c r="D1222" s="372"/>
      <c r="E1222" s="486"/>
      <c r="F1222" s="487"/>
      <c r="G1222" s="486"/>
      <c r="H1222" s="487"/>
      <c r="I1222" s="486"/>
      <c r="J1222" s="487"/>
      <c r="K1222" s="486"/>
      <c r="L1222" s="487"/>
      <c r="M1222" s="486"/>
      <c r="N1222" s="487"/>
      <c r="O1222" s="486"/>
      <c r="P1222" s="487"/>
      <c r="Q1222" s="486"/>
      <c r="R1222" s="487"/>
      <c r="S1222" s="486"/>
      <c r="T1222" s="487"/>
      <c r="U1222" s="486"/>
      <c r="V1222" s="487"/>
      <c r="W1222" s="486"/>
      <c r="X1222" s="487"/>
      <c r="Y1222" s="486"/>
      <c r="Z1222" s="487"/>
      <c r="AA1222" s="402"/>
    </row>
    <row r="1223" spans="2:27" x14ac:dyDescent="0.2">
      <c r="B1223" s="405"/>
      <c r="C1223" s="372"/>
      <c r="D1223" s="372"/>
      <c r="E1223" s="402"/>
      <c r="F1223" s="486"/>
      <c r="G1223" s="487"/>
      <c r="H1223" s="486"/>
      <c r="I1223" s="487"/>
      <c r="J1223" s="486"/>
      <c r="K1223" s="487"/>
      <c r="L1223" s="486"/>
      <c r="M1223" s="487"/>
      <c r="N1223" s="486"/>
      <c r="O1223" s="487"/>
      <c r="P1223" s="486"/>
      <c r="Q1223" s="487"/>
      <c r="R1223" s="486"/>
      <c r="S1223" s="487"/>
      <c r="T1223" s="486"/>
      <c r="U1223" s="487"/>
      <c r="V1223" s="486"/>
      <c r="W1223" s="487"/>
      <c r="X1223" s="486"/>
      <c r="Y1223" s="487"/>
      <c r="Z1223" s="486"/>
      <c r="AA1223" s="487"/>
    </row>
    <row r="1224" spans="2:27" x14ac:dyDescent="0.2">
      <c r="B1224" s="406"/>
      <c r="C1224" s="372"/>
      <c r="D1224" s="372"/>
      <c r="E1224" s="486"/>
      <c r="F1224" s="487"/>
      <c r="G1224" s="486"/>
      <c r="H1224" s="487"/>
      <c r="I1224" s="486"/>
      <c r="J1224" s="487"/>
      <c r="K1224" s="486"/>
      <c r="L1224" s="487"/>
      <c r="M1224" s="486"/>
      <c r="N1224" s="487"/>
      <c r="O1224" s="486"/>
      <c r="P1224" s="487"/>
      <c r="Q1224" s="486"/>
      <c r="R1224" s="487"/>
      <c r="S1224" s="486"/>
      <c r="T1224" s="487"/>
      <c r="U1224" s="486"/>
      <c r="V1224" s="487"/>
      <c r="W1224" s="486"/>
      <c r="X1224" s="487"/>
      <c r="Y1224" s="486"/>
      <c r="Z1224" s="487"/>
      <c r="AA1224" s="402"/>
    </row>
    <row r="1225" spans="2:27" x14ac:dyDescent="0.2">
      <c r="B1225" s="405"/>
      <c r="C1225" s="372"/>
      <c r="D1225" s="372"/>
      <c r="E1225" s="402"/>
      <c r="F1225" s="486"/>
      <c r="G1225" s="487"/>
      <c r="H1225" s="486"/>
      <c r="I1225" s="487"/>
      <c r="J1225" s="486"/>
      <c r="K1225" s="487"/>
      <c r="L1225" s="486"/>
      <c r="M1225" s="487"/>
      <c r="N1225" s="486"/>
      <c r="O1225" s="487"/>
      <c r="P1225" s="486"/>
      <c r="Q1225" s="487"/>
      <c r="R1225" s="486"/>
      <c r="S1225" s="487"/>
      <c r="T1225" s="486"/>
      <c r="U1225" s="487"/>
      <c r="V1225" s="486"/>
      <c r="W1225" s="487"/>
      <c r="X1225" s="486"/>
      <c r="Y1225" s="487"/>
      <c r="Z1225" s="486"/>
      <c r="AA1225" s="487"/>
    </row>
    <row r="1226" spans="2:27" x14ac:dyDescent="0.2">
      <c r="B1226" s="406"/>
      <c r="C1226" s="372"/>
      <c r="D1226" s="372"/>
      <c r="E1226" s="486"/>
      <c r="F1226" s="487"/>
      <c r="G1226" s="486"/>
      <c r="H1226" s="487"/>
      <c r="I1226" s="486"/>
      <c r="J1226" s="487"/>
      <c r="K1226" s="486"/>
      <c r="L1226" s="487"/>
      <c r="M1226" s="486"/>
      <c r="N1226" s="487"/>
      <c r="O1226" s="486"/>
      <c r="P1226" s="487"/>
      <c r="Q1226" s="486"/>
      <c r="R1226" s="487"/>
      <c r="S1226" s="486"/>
      <c r="T1226" s="487"/>
      <c r="U1226" s="486"/>
      <c r="V1226" s="487"/>
      <c r="W1226" s="486"/>
      <c r="X1226" s="487"/>
      <c r="Y1226" s="486"/>
      <c r="Z1226" s="487"/>
      <c r="AA1226" s="402"/>
    </row>
    <row r="1227" spans="2:27" x14ac:dyDescent="0.2">
      <c r="B1227" s="405"/>
      <c r="C1227" s="372"/>
      <c r="D1227" s="372"/>
      <c r="E1227" s="402"/>
      <c r="F1227" s="486"/>
      <c r="G1227" s="487"/>
      <c r="H1227" s="486"/>
      <c r="I1227" s="487"/>
      <c r="J1227" s="486"/>
      <c r="K1227" s="487"/>
      <c r="L1227" s="486"/>
      <c r="M1227" s="487"/>
      <c r="N1227" s="486"/>
      <c r="O1227" s="487"/>
      <c r="P1227" s="486"/>
      <c r="Q1227" s="487"/>
      <c r="R1227" s="486"/>
      <c r="S1227" s="487"/>
      <c r="T1227" s="486"/>
      <c r="U1227" s="487"/>
      <c r="V1227" s="486"/>
      <c r="W1227" s="487"/>
      <c r="X1227" s="486"/>
      <c r="Y1227" s="487"/>
      <c r="Z1227" s="486"/>
      <c r="AA1227" s="487"/>
    </row>
    <row r="1228" spans="2:27" x14ac:dyDescent="0.2">
      <c r="B1228" s="406"/>
      <c r="C1228" s="372"/>
      <c r="D1228" s="372"/>
      <c r="E1228" s="486"/>
      <c r="F1228" s="487"/>
      <c r="G1228" s="486"/>
      <c r="H1228" s="487"/>
      <c r="I1228" s="486"/>
      <c r="J1228" s="487"/>
      <c r="K1228" s="486"/>
      <c r="L1228" s="487"/>
      <c r="M1228" s="486"/>
      <c r="N1228" s="487"/>
      <c r="O1228" s="486"/>
      <c r="P1228" s="487"/>
      <c r="Q1228" s="486"/>
      <c r="R1228" s="487"/>
      <c r="S1228" s="486"/>
      <c r="T1228" s="487"/>
      <c r="U1228" s="486"/>
      <c r="V1228" s="487"/>
      <c r="W1228" s="486"/>
      <c r="X1228" s="487"/>
      <c r="Y1228" s="486"/>
      <c r="Z1228" s="487"/>
      <c r="AA1228" s="402"/>
    </row>
    <row r="1229" spans="2:27" x14ac:dyDescent="0.2">
      <c r="B1229" s="405"/>
      <c r="C1229" s="372"/>
      <c r="D1229" s="372"/>
      <c r="E1229" s="402"/>
      <c r="F1229" s="486"/>
      <c r="G1229" s="487"/>
      <c r="H1229" s="486"/>
      <c r="I1229" s="487"/>
      <c r="J1229" s="486"/>
      <c r="K1229" s="487"/>
      <c r="L1229" s="486"/>
      <c r="M1229" s="487"/>
      <c r="N1229" s="486"/>
      <c r="O1229" s="487"/>
      <c r="P1229" s="486"/>
      <c r="Q1229" s="487"/>
      <c r="R1229" s="486"/>
      <c r="S1229" s="487"/>
      <c r="T1229" s="486"/>
      <c r="U1229" s="487"/>
      <c r="V1229" s="486"/>
      <c r="W1229" s="487"/>
      <c r="X1229" s="486"/>
      <c r="Y1229" s="487"/>
      <c r="Z1229" s="486"/>
      <c r="AA1229" s="487"/>
    </row>
    <row r="1230" spans="2:27" x14ac:dyDescent="0.2">
      <c r="B1230" s="406"/>
      <c r="C1230" s="372"/>
      <c r="D1230" s="372"/>
      <c r="E1230" s="486"/>
      <c r="F1230" s="487"/>
      <c r="G1230" s="486"/>
      <c r="H1230" s="487"/>
      <c r="I1230" s="486"/>
      <c r="J1230" s="487"/>
      <c r="K1230" s="486"/>
      <c r="L1230" s="487"/>
      <c r="M1230" s="486"/>
      <c r="N1230" s="487"/>
      <c r="O1230" s="486"/>
      <c r="P1230" s="487"/>
      <c r="Q1230" s="486"/>
      <c r="R1230" s="487"/>
      <c r="S1230" s="486"/>
      <c r="T1230" s="487"/>
      <c r="U1230" s="486"/>
      <c r="V1230" s="487"/>
      <c r="W1230" s="486"/>
      <c r="X1230" s="487"/>
      <c r="Y1230" s="486"/>
      <c r="Z1230" s="487"/>
      <c r="AA1230" s="402"/>
    </row>
    <row r="1231" spans="2:27" x14ac:dyDescent="0.2">
      <c r="B1231" s="405"/>
      <c r="C1231" s="372"/>
      <c r="D1231" s="372"/>
      <c r="E1231" s="402"/>
      <c r="F1231" s="486"/>
      <c r="G1231" s="487"/>
      <c r="H1231" s="486"/>
      <c r="I1231" s="487"/>
      <c r="J1231" s="486"/>
      <c r="K1231" s="487"/>
      <c r="L1231" s="486"/>
      <c r="M1231" s="487"/>
      <c r="N1231" s="486"/>
      <c r="O1231" s="487"/>
      <c r="P1231" s="486"/>
      <c r="Q1231" s="487"/>
      <c r="R1231" s="486"/>
      <c r="S1231" s="487"/>
      <c r="T1231" s="486"/>
      <c r="U1231" s="487"/>
      <c r="V1231" s="486"/>
      <c r="W1231" s="487"/>
      <c r="X1231" s="486"/>
      <c r="Y1231" s="487"/>
      <c r="Z1231" s="486"/>
      <c r="AA1231" s="487"/>
    </row>
    <row r="1232" spans="2:27" x14ac:dyDescent="0.2">
      <c r="B1232" s="406"/>
      <c r="C1232" s="372"/>
      <c r="D1232" s="372"/>
      <c r="E1232" s="486"/>
      <c r="F1232" s="487"/>
      <c r="G1232" s="486"/>
      <c r="H1232" s="487"/>
      <c r="I1232" s="486"/>
      <c r="J1232" s="487"/>
      <c r="K1232" s="486"/>
      <c r="L1232" s="487"/>
      <c r="M1232" s="486"/>
      <c r="N1232" s="487"/>
      <c r="O1232" s="486"/>
      <c r="P1232" s="487"/>
      <c r="Q1232" s="486"/>
      <c r="R1232" s="487"/>
      <c r="S1232" s="486"/>
      <c r="T1232" s="487"/>
      <c r="U1232" s="486"/>
      <c r="V1232" s="487"/>
      <c r="W1232" s="486"/>
      <c r="X1232" s="487"/>
      <c r="Y1232" s="486"/>
      <c r="Z1232" s="487"/>
      <c r="AA1232" s="402"/>
    </row>
    <row r="1233" spans="2:27" x14ac:dyDescent="0.2">
      <c r="B1233" s="405"/>
      <c r="C1233" s="372"/>
      <c r="D1233" s="372"/>
      <c r="E1233" s="402"/>
      <c r="F1233" s="486"/>
      <c r="G1233" s="487"/>
      <c r="H1233" s="486"/>
      <c r="I1233" s="487"/>
      <c r="J1233" s="486"/>
      <c r="K1233" s="487"/>
      <c r="L1233" s="486"/>
      <c r="M1233" s="487"/>
      <c r="N1233" s="486"/>
      <c r="O1233" s="487"/>
      <c r="P1233" s="486"/>
      <c r="Q1233" s="487"/>
      <c r="R1233" s="486"/>
      <c r="S1233" s="487"/>
      <c r="T1233" s="486"/>
      <c r="U1233" s="487"/>
      <c r="V1233" s="486"/>
      <c r="W1233" s="487"/>
      <c r="X1233" s="486"/>
      <c r="Y1233" s="487"/>
      <c r="Z1233" s="486"/>
      <c r="AA1233" s="487"/>
    </row>
    <row r="1234" spans="2:27" x14ac:dyDescent="0.2">
      <c r="B1234" s="406"/>
      <c r="C1234" s="372"/>
      <c r="D1234" s="372"/>
      <c r="E1234" s="486"/>
      <c r="F1234" s="487"/>
      <c r="G1234" s="486"/>
      <c r="H1234" s="487"/>
      <c r="I1234" s="486"/>
      <c r="J1234" s="487"/>
      <c r="K1234" s="486"/>
      <c r="L1234" s="487"/>
      <c r="M1234" s="486"/>
      <c r="N1234" s="487"/>
      <c r="O1234" s="486"/>
      <c r="P1234" s="487"/>
      <c r="Q1234" s="486"/>
      <c r="R1234" s="487"/>
      <c r="S1234" s="486"/>
      <c r="T1234" s="487"/>
      <c r="U1234" s="486"/>
      <c r="V1234" s="487"/>
      <c r="W1234" s="486"/>
      <c r="X1234" s="487"/>
      <c r="Y1234" s="486"/>
      <c r="Z1234" s="487"/>
      <c r="AA1234" s="402"/>
    </row>
    <row r="1235" spans="2:27" x14ac:dyDescent="0.2">
      <c r="B1235" s="405"/>
      <c r="C1235" s="372"/>
      <c r="D1235" s="372"/>
      <c r="E1235" s="402"/>
      <c r="F1235" s="486"/>
      <c r="G1235" s="487"/>
      <c r="H1235" s="486"/>
      <c r="I1235" s="487"/>
      <c r="J1235" s="486"/>
      <c r="K1235" s="487"/>
      <c r="L1235" s="486"/>
      <c r="M1235" s="487"/>
      <c r="N1235" s="486"/>
      <c r="O1235" s="487"/>
      <c r="P1235" s="486"/>
      <c r="Q1235" s="487"/>
      <c r="R1235" s="486"/>
      <c r="S1235" s="487"/>
      <c r="T1235" s="486"/>
      <c r="U1235" s="487"/>
      <c r="V1235" s="486"/>
      <c r="W1235" s="487"/>
      <c r="X1235" s="486"/>
      <c r="Y1235" s="487"/>
      <c r="Z1235" s="486"/>
      <c r="AA1235" s="487"/>
    </row>
    <row r="1236" spans="2:27" x14ac:dyDescent="0.2">
      <c r="B1236" s="406"/>
      <c r="C1236" s="372"/>
      <c r="D1236" s="372"/>
      <c r="E1236" s="486"/>
      <c r="F1236" s="487"/>
      <c r="G1236" s="486"/>
      <c r="H1236" s="487"/>
      <c r="I1236" s="486"/>
      <c r="J1236" s="487"/>
      <c r="K1236" s="486"/>
      <c r="L1236" s="487"/>
      <c r="M1236" s="486"/>
      <c r="N1236" s="487"/>
      <c r="O1236" s="486"/>
      <c r="P1236" s="487"/>
      <c r="Q1236" s="486"/>
      <c r="R1236" s="487"/>
      <c r="S1236" s="486"/>
      <c r="T1236" s="487"/>
      <c r="U1236" s="486"/>
      <c r="V1236" s="487"/>
      <c r="W1236" s="486"/>
      <c r="X1236" s="487"/>
      <c r="Y1236" s="486"/>
      <c r="Z1236" s="487"/>
      <c r="AA1236" s="402"/>
    </row>
    <row r="1237" spans="2:27" x14ac:dyDescent="0.2">
      <c r="B1237" s="405"/>
      <c r="C1237" s="372"/>
      <c r="D1237" s="372"/>
      <c r="E1237" s="402"/>
      <c r="F1237" s="486"/>
      <c r="G1237" s="487"/>
      <c r="H1237" s="486"/>
      <c r="I1237" s="487"/>
      <c r="J1237" s="486"/>
      <c r="K1237" s="487"/>
      <c r="L1237" s="486"/>
      <c r="M1237" s="487"/>
      <c r="N1237" s="486"/>
      <c r="O1237" s="487"/>
      <c r="P1237" s="486"/>
      <c r="Q1237" s="487"/>
      <c r="R1237" s="486"/>
      <c r="S1237" s="487"/>
      <c r="T1237" s="486"/>
      <c r="U1237" s="487"/>
      <c r="V1237" s="486"/>
      <c r="W1237" s="487"/>
      <c r="X1237" s="486"/>
      <c r="Y1237" s="487"/>
      <c r="Z1237" s="486"/>
      <c r="AA1237" s="487"/>
    </row>
    <row r="1238" spans="2:27" x14ac:dyDescent="0.2">
      <c r="B1238" s="406"/>
      <c r="C1238" s="372"/>
      <c r="D1238" s="372"/>
      <c r="E1238" s="486"/>
      <c r="F1238" s="487"/>
      <c r="G1238" s="486"/>
      <c r="H1238" s="487"/>
      <c r="I1238" s="486"/>
      <c r="J1238" s="487"/>
      <c r="K1238" s="486"/>
      <c r="L1238" s="487"/>
      <c r="M1238" s="486"/>
      <c r="N1238" s="487"/>
      <c r="O1238" s="486"/>
      <c r="P1238" s="487"/>
      <c r="Q1238" s="486"/>
      <c r="R1238" s="487"/>
      <c r="S1238" s="486"/>
      <c r="T1238" s="487"/>
      <c r="U1238" s="486"/>
      <c r="V1238" s="487"/>
      <c r="W1238" s="486"/>
      <c r="X1238" s="487"/>
      <c r="Y1238" s="486"/>
      <c r="Z1238" s="487"/>
      <c r="AA1238" s="402"/>
    </row>
    <row r="1239" spans="2:27" x14ac:dyDescent="0.2">
      <c r="B1239" s="405"/>
      <c r="C1239" s="372"/>
      <c r="D1239" s="372"/>
      <c r="E1239" s="402"/>
      <c r="F1239" s="486"/>
      <c r="G1239" s="487"/>
      <c r="H1239" s="486"/>
      <c r="I1239" s="487"/>
      <c r="J1239" s="486"/>
      <c r="K1239" s="487"/>
      <c r="L1239" s="486"/>
      <c r="M1239" s="487"/>
      <c r="N1239" s="486"/>
      <c r="O1239" s="487"/>
      <c r="P1239" s="486"/>
      <c r="Q1239" s="487"/>
      <c r="R1239" s="486"/>
      <c r="S1239" s="487"/>
      <c r="T1239" s="486"/>
      <c r="U1239" s="487"/>
      <c r="V1239" s="486"/>
      <c r="W1239" s="487"/>
      <c r="X1239" s="486"/>
      <c r="Y1239" s="487"/>
      <c r="Z1239" s="486"/>
      <c r="AA1239" s="487"/>
    </row>
    <row r="1240" spans="2:27" x14ac:dyDescent="0.2">
      <c r="B1240" s="406"/>
      <c r="C1240" s="372"/>
      <c r="D1240" s="372"/>
      <c r="E1240" s="486"/>
      <c r="F1240" s="487"/>
      <c r="G1240" s="486"/>
      <c r="H1240" s="487"/>
      <c r="I1240" s="486"/>
      <c r="J1240" s="487"/>
      <c r="K1240" s="486"/>
      <c r="L1240" s="487"/>
      <c r="M1240" s="486"/>
      <c r="N1240" s="487"/>
      <c r="O1240" s="486"/>
      <c r="P1240" s="487"/>
      <c r="Q1240" s="486"/>
      <c r="R1240" s="487"/>
      <c r="S1240" s="486"/>
      <c r="T1240" s="487"/>
      <c r="U1240" s="486"/>
      <c r="V1240" s="487"/>
      <c r="W1240" s="486"/>
      <c r="X1240" s="487"/>
      <c r="Y1240" s="486"/>
      <c r="Z1240" s="487"/>
      <c r="AA1240" s="402"/>
    </row>
    <row r="1241" spans="2:27" x14ac:dyDescent="0.2">
      <c r="B1241" s="405"/>
      <c r="C1241" s="372"/>
      <c r="D1241" s="372"/>
      <c r="E1241" s="402"/>
      <c r="F1241" s="486"/>
      <c r="G1241" s="487"/>
      <c r="H1241" s="486"/>
      <c r="I1241" s="487"/>
      <c r="J1241" s="486"/>
      <c r="K1241" s="487"/>
      <c r="L1241" s="486"/>
      <c r="M1241" s="487"/>
      <c r="N1241" s="486"/>
      <c r="O1241" s="487"/>
      <c r="P1241" s="486"/>
      <c r="Q1241" s="487"/>
      <c r="R1241" s="486"/>
      <c r="S1241" s="487"/>
      <c r="T1241" s="486"/>
      <c r="U1241" s="487"/>
      <c r="V1241" s="486"/>
      <c r="W1241" s="487"/>
      <c r="X1241" s="486"/>
      <c r="Y1241" s="487"/>
      <c r="Z1241" s="486"/>
      <c r="AA1241" s="487"/>
    </row>
    <row r="1242" spans="2:27" x14ac:dyDescent="0.2">
      <c r="B1242" s="406"/>
      <c r="C1242" s="372"/>
      <c r="D1242" s="372"/>
      <c r="E1242" s="486"/>
      <c r="F1242" s="487"/>
      <c r="G1242" s="486"/>
      <c r="H1242" s="487"/>
      <c r="I1242" s="486"/>
      <c r="J1242" s="487"/>
      <c r="K1242" s="486"/>
      <c r="L1242" s="487"/>
      <c r="M1242" s="486"/>
      <c r="N1242" s="487"/>
      <c r="O1242" s="486"/>
      <c r="P1242" s="487"/>
      <c r="Q1242" s="486"/>
      <c r="R1242" s="487"/>
      <c r="S1242" s="486"/>
      <c r="T1242" s="487"/>
      <c r="U1242" s="486"/>
      <c r="V1242" s="487"/>
      <c r="W1242" s="486"/>
      <c r="X1242" s="487"/>
      <c r="Y1242" s="486"/>
      <c r="Z1242" s="487"/>
      <c r="AA1242" s="402"/>
    </row>
    <row r="1243" spans="2:27" x14ac:dyDescent="0.2">
      <c r="B1243" s="405"/>
      <c r="C1243" s="372"/>
      <c r="D1243" s="372"/>
      <c r="E1243" s="402"/>
      <c r="F1243" s="486"/>
      <c r="G1243" s="487"/>
      <c r="H1243" s="486"/>
      <c r="I1243" s="487"/>
      <c r="J1243" s="486"/>
      <c r="K1243" s="487"/>
      <c r="L1243" s="486"/>
      <c r="M1243" s="487"/>
      <c r="N1243" s="486"/>
      <c r="O1243" s="487"/>
      <c r="P1243" s="486"/>
      <c r="Q1243" s="487"/>
      <c r="R1243" s="486"/>
      <c r="S1243" s="487"/>
      <c r="T1243" s="486"/>
      <c r="U1243" s="487"/>
      <c r="V1243" s="486"/>
      <c r="W1243" s="487"/>
      <c r="X1243" s="486"/>
      <c r="Y1243" s="487"/>
      <c r="Z1243" s="486"/>
      <c r="AA1243" s="487"/>
    </row>
    <row r="1244" spans="2:27" x14ac:dyDescent="0.2">
      <c r="B1244" s="406"/>
      <c r="C1244" s="372"/>
      <c r="D1244" s="372"/>
      <c r="E1244" s="486"/>
      <c r="F1244" s="487"/>
      <c r="G1244" s="486"/>
      <c r="H1244" s="487"/>
      <c r="I1244" s="486"/>
      <c r="J1244" s="487"/>
      <c r="K1244" s="486"/>
      <c r="L1244" s="487"/>
      <c r="M1244" s="486"/>
      <c r="N1244" s="487"/>
      <c r="O1244" s="486"/>
      <c r="P1244" s="487"/>
      <c r="Q1244" s="486"/>
      <c r="R1244" s="487"/>
      <c r="S1244" s="486"/>
      <c r="T1244" s="487"/>
      <c r="U1244" s="486"/>
      <c r="V1244" s="487"/>
      <c r="W1244" s="486"/>
      <c r="X1244" s="487"/>
      <c r="Y1244" s="486"/>
      <c r="Z1244" s="487"/>
      <c r="AA1244" s="402"/>
    </row>
    <row r="1245" spans="2:27" x14ac:dyDescent="0.2">
      <c r="B1245" s="405"/>
      <c r="C1245" s="372"/>
      <c r="D1245" s="372"/>
      <c r="E1245" s="402"/>
      <c r="F1245" s="486"/>
      <c r="G1245" s="487"/>
      <c r="H1245" s="486"/>
      <c r="I1245" s="487"/>
      <c r="J1245" s="486"/>
      <c r="K1245" s="487"/>
      <c r="L1245" s="486"/>
      <c r="M1245" s="487"/>
      <c r="N1245" s="486"/>
      <c r="O1245" s="487"/>
      <c r="P1245" s="486"/>
      <c r="Q1245" s="487"/>
      <c r="R1245" s="486"/>
      <c r="S1245" s="487"/>
      <c r="T1245" s="486"/>
      <c r="U1245" s="487"/>
      <c r="V1245" s="486"/>
      <c r="W1245" s="487"/>
      <c r="X1245" s="486"/>
      <c r="Y1245" s="487"/>
      <c r="Z1245" s="486"/>
      <c r="AA1245" s="487"/>
    </row>
    <row r="1246" spans="2:27" x14ac:dyDescent="0.2">
      <c r="B1246" s="406"/>
      <c r="C1246" s="372"/>
      <c r="D1246" s="372"/>
      <c r="E1246" s="486"/>
      <c r="F1246" s="487"/>
      <c r="G1246" s="486"/>
      <c r="H1246" s="487"/>
      <c r="I1246" s="486"/>
      <c r="J1246" s="487"/>
      <c r="K1246" s="486"/>
      <c r="L1246" s="487"/>
      <c r="M1246" s="486"/>
      <c r="N1246" s="487"/>
      <c r="O1246" s="486"/>
      <c r="P1246" s="487"/>
      <c r="Q1246" s="486"/>
      <c r="R1246" s="487"/>
      <c r="S1246" s="486"/>
      <c r="T1246" s="487"/>
      <c r="U1246" s="486"/>
      <c r="V1246" s="487"/>
      <c r="W1246" s="486"/>
      <c r="X1246" s="487"/>
      <c r="Y1246" s="486"/>
      <c r="Z1246" s="487"/>
      <c r="AA1246" s="402"/>
    </row>
    <row r="1247" spans="2:27" x14ac:dyDescent="0.2">
      <c r="B1247" s="405"/>
      <c r="C1247" s="372"/>
      <c r="D1247" s="372"/>
      <c r="E1247" s="402"/>
      <c r="F1247" s="486"/>
      <c r="G1247" s="487"/>
      <c r="H1247" s="486"/>
      <c r="I1247" s="487"/>
      <c r="J1247" s="486"/>
      <c r="K1247" s="487"/>
      <c r="L1247" s="486"/>
      <c r="M1247" s="487"/>
      <c r="N1247" s="486"/>
      <c r="O1247" s="487"/>
      <c r="P1247" s="486"/>
      <c r="Q1247" s="487"/>
      <c r="R1247" s="486"/>
      <c r="S1247" s="487"/>
      <c r="T1247" s="486"/>
      <c r="U1247" s="487"/>
      <c r="V1247" s="486"/>
      <c r="W1247" s="487"/>
      <c r="X1247" s="486"/>
      <c r="Y1247" s="487"/>
      <c r="Z1247" s="486"/>
      <c r="AA1247" s="487"/>
    </row>
    <row r="1248" spans="2:27" x14ac:dyDescent="0.2">
      <c r="B1248" s="406"/>
      <c r="C1248" s="372"/>
      <c r="D1248" s="372"/>
      <c r="E1248" s="486"/>
      <c r="F1248" s="487"/>
      <c r="G1248" s="486"/>
      <c r="H1248" s="487"/>
      <c r="I1248" s="486"/>
      <c r="J1248" s="487"/>
      <c r="K1248" s="486"/>
      <c r="L1248" s="487"/>
      <c r="M1248" s="486"/>
      <c r="N1248" s="487"/>
      <c r="O1248" s="486"/>
      <c r="P1248" s="487"/>
      <c r="Q1248" s="486"/>
      <c r="R1248" s="487"/>
      <c r="S1248" s="486"/>
      <c r="T1248" s="487"/>
      <c r="U1248" s="486"/>
      <c r="V1248" s="487"/>
      <c r="W1248" s="486"/>
      <c r="X1248" s="487"/>
      <c r="Y1248" s="486"/>
      <c r="Z1248" s="487"/>
      <c r="AA1248" s="402"/>
    </row>
    <row r="1249" spans="2:27" x14ac:dyDescent="0.2">
      <c r="B1249" s="405"/>
      <c r="C1249" s="372"/>
      <c r="D1249" s="372"/>
      <c r="E1249" s="402"/>
      <c r="F1249" s="486"/>
      <c r="G1249" s="487"/>
      <c r="H1249" s="486"/>
      <c r="I1249" s="487"/>
      <c r="J1249" s="486"/>
      <c r="K1249" s="487"/>
      <c r="L1249" s="486"/>
      <c r="M1249" s="487"/>
      <c r="N1249" s="486"/>
      <c r="O1249" s="487"/>
      <c r="P1249" s="486"/>
      <c r="Q1249" s="487"/>
      <c r="R1249" s="486"/>
      <c r="S1249" s="487"/>
      <c r="T1249" s="486"/>
      <c r="U1249" s="487"/>
      <c r="V1249" s="486"/>
      <c r="W1249" s="487"/>
      <c r="X1249" s="486"/>
      <c r="Y1249" s="487"/>
      <c r="Z1249" s="486"/>
      <c r="AA1249" s="487"/>
    </row>
    <row r="1250" spans="2:27" x14ac:dyDescent="0.2">
      <c r="B1250" s="406"/>
      <c r="C1250" s="372"/>
      <c r="D1250" s="372"/>
      <c r="E1250" s="486"/>
      <c r="F1250" s="487"/>
      <c r="G1250" s="486"/>
      <c r="H1250" s="487"/>
      <c r="I1250" s="486"/>
      <c r="J1250" s="487"/>
      <c r="K1250" s="486"/>
      <c r="L1250" s="487"/>
      <c r="M1250" s="486"/>
      <c r="N1250" s="487"/>
      <c r="O1250" s="486"/>
      <c r="P1250" s="487"/>
      <c r="Q1250" s="486"/>
      <c r="R1250" s="487"/>
      <c r="S1250" s="486"/>
      <c r="T1250" s="487"/>
      <c r="U1250" s="486"/>
      <c r="V1250" s="487"/>
      <c r="W1250" s="486"/>
      <c r="X1250" s="487"/>
      <c r="Y1250" s="486"/>
      <c r="Z1250" s="487"/>
      <c r="AA1250" s="402"/>
    </row>
    <row r="1251" spans="2:27" x14ac:dyDescent="0.2">
      <c r="B1251" s="405"/>
      <c r="C1251" s="372"/>
      <c r="D1251" s="372"/>
      <c r="E1251" s="402"/>
      <c r="F1251" s="486"/>
      <c r="G1251" s="487"/>
      <c r="H1251" s="486"/>
      <c r="I1251" s="487"/>
      <c r="J1251" s="486"/>
      <c r="K1251" s="487"/>
      <c r="L1251" s="486"/>
      <c r="M1251" s="487"/>
      <c r="N1251" s="486"/>
      <c r="O1251" s="487"/>
      <c r="P1251" s="486"/>
      <c r="Q1251" s="487"/>
      <c r="R1251" s="486"/>
      <c r="S1251" s="487"/>
      <c r="T1251" s="486"/>
      <c r="U1251" s="487"/>
      <c r="V1251" s="486"/>
      <c r="W1251" s="487"/>
      <c r="X1251" s="486"/>
      <c r="Y1251" s="487"/>
      <c r="Z1251" s="486"/>
      <c r="AA1251" s="487"/>
    </row>
    <row r="1252" spans="2:27" x14ac:dyDescent="0.2">
      <c r="B1252" s="406"/>
      <c r="C1252" s="372"/>
      <c r="D1252" s="372"/>
      <c r="E1252" s="486"/>
      <c r="F1252" s="487"/>
      <c r="G1252" s="486"/>
      <c r="H1252" s="487"/>
      <c r="I1252" s="486"/>
      <c r="J1252" s="487"/>
      <c r="K1252" s="486"/>
      <c r="L1252" s="487"/>
      <c r="M1252" s="486"/>
      <c r="N1252" s="487"/>
      <c r="O1252" s="486"/>
      <c r="P1252" s="487"/>
      <c r="Q1252" s="486"/>
      <c r="R1252" s="487"/>
      <c r="S1252" s="486"/>
      <c r="T1252" s="487"/>
      <c r="U1252" s="486"/>
      <c r="V1252" s="487"/>
      <c r="W1252" s="486"/>
      <c r="X1252" s="487"/>
      <c r="Y1252" s="486"/>
      <c r="Z1252" s="487"/>
      <c r="AA1252" s="402"/>
    </row>
    <row r="1253" spans="2:27" x14ac:dyDescent="0.2">
      <c r="B1253" s="405"/>
      <c r="C1253" s="372"/>
      <c r="D1253" s="372"/>
      <c r="E1253" s="402"/>
      <c r="F1253" s="486"/>
      <c r="G1253" s="487"/>
      <c r="H1253" s="486"/>
      <c r="I1253" s="487"/>
      <c r="J1253" s="486"/>
      <c r="K1253" s="487"/>
      <c r="L1253" s="486"/>
      <c r="M1253" s="487"/>
      <c r="N1253" s="486"/>
      <c r="O1253" s="487"/>
      <c r="P1253" s="486"/>
      <c r="Q1253" s="487"/>
      <c r="R1253" s="486"/>
      <c r="S1253" s="487"/>
      <c r="T1253" s="486"/>
      <c r="U1253" s="487"/>
      <c r="V1253" s="486"/>
      <c r="W1253" s="487"/>
      <c r="X1253" s="486"/>
      <c r="Y1253" s="487"/>
      <c r="Z1253" s="486"/>
      <c r="AA1253" s="487"/>
    </row>
    <row r="1254" spans="2:27" x14ac:dyDescent="0.2">
      <c r="B1254" s="406"/>
      <c r="C1254" s="372"/>
      <c r="D1254" s="372"/>
      <c r="E1254" s="486"/>
      <c r="F1254" s="487"/>
      <c r="G1254" s="486"/>
      <c r="H1254" s="487"/>
      <c r="I1254" s="486"/>
      <c r="J1254" s="487"/>
      <c r="K1254" s="486"/>
      <c r="L1254" s="487"/>
      <c r="M1254" s="486"/>
      <c r="N1254" s="487"/>
      <c r="O1254" s="486"/>
      <c r="P1254" s="487"/>
      <c r="Q1254" s="486"/>
      <c r="R1254" s="487"/>
      <c r="S1254" s="486"/>
      <c r="T1254" s="487"/>
      <c r="U1254" s="486"/>
      <c r="V1254" s="487"/>
      <c r="W1254" s="486"/>
      <c r="X1254" s="487"/>
      <c r="Y1254" s="486"/>
      <c r="Z1254" s="487"/>
      <c r="AA1254" s="402"/>
    </row>
    <row r="1255" spans="2:27" x14ac:dyDescent="0.2">
      <c r="B1255" s="405"/>
      <c r="C1255" s="372"/>
      <c r="D1255" s="372"/>
      <c r="E1255" s="402"/>
      <c r="F1255" s="486"/>
      <c r="G1255" s="487"/>
      <c r="H1255" s="486"/>
      <c r="I1255" s="487"/>
      <c r="J1255" s="486"/>
      <c r="K1255" s="487"/>
      <c r="L1255" s="486"/>
      <c r="M1255" s="487"/>
      <c r="N1255" s="486"/>
      <c r="O1255" s="487"/>
      <c r="P1255" s="486"/>
      <c r="Q1255" s="487"/>
      <c r="R1255" s="486"/>
      <c r="S1255" s="487"/>
      <c r="T1255" s="486"/>
      <c r="U1255" s="487"/>
      <c r="V1255" s="486"/>
      <c r="W1255" s="487"/>
      <c r="X1255" s="486"/>
      <c r="Y1255" s="487"/>
      <c r="Z1255" s="486"/>
      <c r="AA1255" s="487"/>
    </row>
    <row r="1256" spans="2:27" x14ac:dyDescent="0.2">
      <c r="B1256" s="406"/>
      <c r="C1256" s="372"/>
      <c r="D1256" s="372"/>
      <c r="E1256" s="486"/>
      <c r="F1256" s="487"/>
      <c r="G1256" s="486"/>
      <c r="H1256" s="487"/>
      <c r="I1256" s="486"/>
      <c r="J1256" s="487"/>
      <c r="K1256" s="486"/>
      <c r="L1256" s="487"/>
      <c r="M1256" s="486"/>
      <c r="N1256" s="487"/>
      <c r="O1256" s="486"/>
      <c r="P1256" s="487"/>
      <c r="Q1256" s="486"/>
      <c r="R1256" s="487"/>
      <c r="S1256" s="486"/>
      <c r="T1256" s="487"/>
      <c r="U1256" s="486"/>
      <c r="V1256" s="487"/>
      <c r="W1256" s="486"/>
      <c r="X1256" s="487"/>
      <c r="Y1256" s="486"/>
      <c r="Z1256" s="487"/>
      <c r="AA1256" s="402"/>
    </row>
    <row r="1257" spans="2:27" x14ac:dyDescent="0.2">
      <c r="B1257" s="405"/>
      <c r="C1257" s="372"/>
      <c r="D1257" s="372"/>
      <c r="E1257" s="402"/>
      <c r="F1257" s="486"/>
      <c r="G1257" s="487"/>
      <c r="H1257" s="486"/>
      <c r="I1257" s="487"/>
      <c r="J1257" s="486"/>
      <c r="K1257" s="487"/>
      <c r="L1257" s="486"/>
      <c r="M1257" s="487"/>
      <c r="N1257" s="486"/>
      <c r="O1257" s="487"/>
      <c r="P1257" s="486"/>
      <c r="Q1257" s="487"/>
      <c r="R1257" s="486"/>
      <c r="S1257" s="487"/>
      <c r="T1257" s="486"/>
      <c r="U1257" s="487"/>
      <c r="V1257" s="486"/>
      <c r="W1257" s="487"/>
      <c r="X1257" s="486"/>
      <c r="Y1257" s="487"/>
      <c r="Z1257" s="486"/>
      <c r="AA1257" s="487"/>
    </row>
    <row r="1258" spans="2:27" x14ac:dyDescent="0.2">
      <c r="B1258" s="406"/>
      <c r="C1258" s="372"/>
      <c r="D1258" s="372"/>
      <c r="E1258" s="486"/>
      <c r="F1258" s="487"/>
      <c r="G1258" s="486"/>
      <c r="H1258" s="487"/>
      <c r="I1258" s="486"/>
      <c r="J1258" s="487"/>
      <c r="K1258" s="486"/>
      <c r="L1258" s="487"/>
      <c r="M1258" s="486"/>
      <c r="N1258" s="487"/>
      <c r="O1258" s="486"/>
      <c r="P1258" s="487"/>
      <c r="Q1258" s="486"/>
      <c r="R1258" s="487"/>
      <c r="S1258" s="486"/>
      <c r="T1258" s="487"/>
      <c r="U1258" s="486"/>
      <c r="V1258" s="487"/>
      <c r="W1258" s="486"/>
      <c r="X1258" s="487"/>
      <c r="Y1258" s="486"/>
      <c r="Z1258" s="487"/>
      <c r="AA1258" s="402"/>
    </row>
    <row r="1259" spans="2:27" x14ac:dyDescent="0.2">
      <c r="B1259" s="405"/>
      <c r="C1259" s="372"/>
      <c r="D1259" s="372"/>
      <c r="E1259" s="402"/>
      <c r="F1259" s="486"/>
      <c r="G1259" s="487"/>
      <c r="H1259" s="486"/>
      <c r="I1259" s="487"/>
      <c r="J1259" s="486"/>
      <c r="K1259" s="487"/>
      <c r="L1259" s="486"/>
      <c r="M1259" s="487"/>
      <c r="N1259" s="486"/>
      <c r="O1259" s="487"/>
      <c r="P1259" s="486"/>
      <c r="Q1259" s="487"/>
      <c r="R1259" s="486"/>
      <c r="S1259" s="487"/>
      <c r="T1259" s="486"/>
      <c r="U1259" s="487"/>
      <c r="V1259" s="486"/>
      <c r="W1259" s="487"/>
      <c r="X1259" s="486"/>
      <c r="Y1259" s="487"/>
      <c r="Z1259" s="486"/>
      <c r="AA1259" s="487"/>
    </row>
    <row r="1260" spans="2:27" x14ac:dyDescent="0.2">
      <c r="B1260" s="406"/>
      <c r="C1260" s="372"/>
      <c r="D1260" s="372"/>
      <c r="E1260" s="486"/>
      <c r="F1260" s="487"/>
      <c r="G1260" s="486"/>
      <c r="H1260" s="487"/>
      <c r="I1260" s="486"/>
      <c r="J1260" s="487"/>
      <c r="K1260" s="486"/>
      <c r="L1260" s="487"/>
      <c r="M1260" s="486"/>
      <c r="N1260" s="487"/>
      <c r="O1260" s="486"/>
      <c r="P1260" s="487"/>
      <c r="Q1260" s="486"/>
      <c r="R1260" s="487"/>
      <c r="S1260" s="486"/>
      <c r="T1260" s="487"/>
      <c r="U1260" s="486"/>
      <c r="V1260" s="487"/>
      <c r="W1260" s="486"/>
      <c r="X1260" s="487"/>
      <c r="Y1260" s="486"/>
      <c r="Z1260" s="487"/>
      <c r="AA1260" s="402"/>
    </row>
    <row r="1261" spans="2:27" x14ac:dyDescent="0.2">
      <c r="B1261" s="405"/>
      <c r="C1261" s="372"/>
      <c r="D1261" s="372"/>
      <c r="E1261" s="402"/>
      <c r="F1261" s="486"/>
      <c r="G1261" s="487"/>
      <c r="H1261" s="486"/>
      <c r="I1261" s="487"/>
      <c r="J1261" s="486"/>
      <c r="K1261" s="487"/>
      <c r="L1261" s="486"/>
      <c r="M1261" s="487"/>
      <c r="N1261" s="486"/>
      <c r="O1261" s="487"/>
      <c r="P1261" s="486"/>
      <c r="Q1261" s="487"/>
      <c r="R1261" s="486"/>
      <c r="S1261" s="487"/>
      <c r="T1261" s="486"/>
      <c r="U1261" s="487"/>
      <c r="V1261" s="486"/>
      <c r="W1261" s="487"/>
      <c r="X1261" s="486"/>
      <c r="Y1261" s="487"/>
      <c r="Z1261" s="486"/>
      <c r="AA1261" s="487"/>
    </row>
    <row r="1262" spans="2:27" x14ac:dyDescent="0.2">
      <c r="B1262" s="406"/>
      <c r="C1262" s="372"/>
      <c r="D1262" s="372"/>
      <c r="E1262" s="486"/>
      <c r="F1262" s="487"/>
      <c r="G1262" s="486"/>
      <c r="H1262" s="487"/>
      <c r="I1262" s="486"/>
      <c r="J1262" s="487"/>
      <c r="K1262" s="486"/>
      <c r="L1262" s="487"/>
      <c r="M1262" s="486"/>
      <c r="N1262" s="487"/>
      <c r="O1262" s="486"/>
      <c r="P1262" s="487"/>
      <c r="Q1262" s="486"/>
      <c r="R1262" s="487"/>
      <c r="S1262" s="486"/>
      <c r="T1262" s="487"/>
      <c r="U1262" s="486"/>
      <c r="V1262" s="487"/>
      <c r="W1262" s="486"/>
      <c r="X1262" s="487"/>
      <c r="Y1262" s="486"/>
      <c r="Z1262" s="487"/>
      <c r="AA1262" s="402"/>
    </row>
    <row r="1263" spans="2:27" x14ac:dyDescent="0.2">
      <c r="B1263" s="405"/>
      <c r="C1263" s="372"/>
      <c r="D1263" s="372"/>
      <c r="E1263" s="402"/>
      <c r="F1263" s="486"/>
      <c r="G1263" s="487"/>
      <c r="H1263" s="486"/>
      <c r="I1263" s="487"/>
      <c r="J1263" s="486"/>
      <c r="K1263" s="487"/>
      <c r="L1263" s="486"/>
      <c r="M1263" s="487"/>
      <c r="N1263" s="486"/>
      <c r="O1263" s="487"/>
      <c r="P1263" s="486"/>
      <c r="Q1263" s="487"/>
      <c r="R1263" s="486"/>
      <c r="S1263" s="487"/>
      <c r="T1263" s="486"/>
      <c r="U1263" s="487"/>
      <c r="V1263" s="486"/>
      <c r="W1263" s="487"/>
      <c r="X1263" s="486"/>
      <c r="Y1263" s="487"/>
      <c r="Z1263" s="486"/>
      <c r="AA1263" s="487"/>
    </row>
    <row r="1264" spans="2:27" x14ac:dyDescent="0.2">
      <c r="B1264" s="406"/>
      <c r="C1264" s="372"/>
      <c r="D1264" s="372"/>
      <c r="E1264" s="486"/>
      <c r="F1264" s="487"/>
      <c r="G1264" s="486"/>
      <c r="H1264" s="487"/>
      <c r="I1264" s="486"/>
      <c r="J1264" s="487"/>
      <c r="K1264" s="486"/>
      <c r="L1264" s="487"/>
      <c r="M1264" s="486"/>
      <c r="N1264" s="487"/>
      <c r="O1264" s="486"/>
      <c r="P1264" s="487"/>
      <c r="Q1264" s="486"/>
      <c r="R1264" s="487"/>
      <c r="S1264" s="486"/>
      <c r="T1264" s="487"/>
      <c r="U1264" s="486"/>
      <c r="V1264" s="487"/>
      <c r="W1264" s="486"/>
      <c r="X1264" s="487"/>
      <c r="Y1264" s="486"/>
      <c r="Z1264" s="487"/>
      <c r="AA1264" s="402"/>
    </row>
    <row r="1265" spans="2:27" x14ac:dyDescent="0.2">
      <c r="B1265" s="405"/>
      <c r="C1265" s="372"/>
      <c r="D1265" s="372"/>
      <c r="E1265" s="402"/>
      <c r="F1265" s="486"/>
      <c r="G1265" s="487"/>
      <c r="H1265" s="486"/>
      <c r="I1265" s="487"/>
      <c r="J1265" s="486"/>
      <c r="K1265" s="487"/>
      <c r="L1265" s="486"/>
      <c r="M1265" s="487"/>
      <c r="N1265" s="486"/>
      <c r="O1265" s="487"/>
      <c r="P1265" s="486"/>
      <c r="Q1265" s="487"/>
      <c r="R1265" s="486"/>
      <c r="S1265" s="487"/>
      <c r="T1265" s="486"/>
      <c r="U1265" s="487"/>
      <c r="V1265" s="486"/>
      <c r="W1265" s="487"/>
      <c r="X1265" s="486"/>
      <c r="Y1265" s="487"/>
      <c r="Z1265" s="486"/>
      <c r="AA1265" s="487"/>
    </row>
    <row r="1266" spans="2:27" x14ac:dyDescent="0.2">
      <c r="B1266" s="406"/>
      <c r="C1266" s="372"/>
      <c r="D1266" s="372"/>
      <c r="E1266" s="486"/>
      <c r="F1266" s="487"/>
      <c r="G1266" s="486"/>
      <c r="H1266" s="487"/>
      <c r="I1266" s="486"/>
      <c r="J1266" s="487"/>
      <c r="K1266" s="486"/>
      <c r="L1266" s="487"/>
      <c r="M1266" s="486"/>
      <c r="N1266" s="487"/>
      <c r="O1266" s="486"/>
      <c r="P1266" s="487"/>
      <c r="Q1266" s="486"/>
      <c r="R1266" s="487"/>
      <c r="S1266" s="486"/>
      <c r="T1266" s="487"/>
      <c r="U1266" s="486"/>
      <c r="V1266" s="487"/>
      <c r="W1266" s="486"/>
      <c r="X1266" s="487"/>
      <c r="Y1266" s="486"/>
      <c r="Z1266" s="487"/>
      <c r="AA1266" s="402"/>
    </row>
    <row r="1267" spans="2:27" x14ac:dyDescent="0.2">
      <c r="B1267" s="405"/>
      <c r="C1267" s="372"/>
      <c r="D1267" s="372"/>
      <c r="E1267" s="402"/>
      <c r="F1267" s="486"/>
      <c r="G1267" s="487"/>
      <c r="H1267" s="486"/>
      <c r="I1267" s="487"/>
      <c r="J1267" s="486"/>
      <c r="K1267" s="487"/>
      <c r="L1267" s="486"/>
      <c r="M1267" s="487"/>
      <c r="N1267" s="486"/>
      <c r="O1267" s="487"/>
      <c r="P1267" s="486"/>
      <c r="Q1267" s="487"/>
      <c r="R1267" s="486"/>
      <c r="S1267" s="487"/>
      <c r="T1267" s="486"/>
      <c r="U1267" s="487"/>
      <c r="V1267" s="486"/>
      <c r="W1267" s="487"/>
      <c r="X1267" s="486"/>
      <c r="Y1267" s="487"/>
      <c r="Z1267" s="486"/>
      <c r="AA1267" s="487"/>
    </row>
    <row r="1268" spans="2:27" x14ac:dyDescent="0.2">
      <c r="B1268" s="406"/>
      <c r="C1268" s="372"/>
      <c r="D1268" s="372"/>
      <c r="E1268" s="486"/>
      <c r="F1268" s="487"/>
      <c r="G1268" s="486"/>
      <c r="H1268" s="487"/>
      <c r="I1268" s="486"/>
      <c r="J1268" s="487"/>
      <c r="K1268" s="486"/>
      <c r="L1268" s="487"/>
      <c r="M1268" s="486"/>
      <c r="N1268" s="487"/>
      <c r="O1268" s="486"/>
      <c r="P1268" s="487"/>
      <c r="Q1268" s="486"/>
      <c r="R1268" s="487"/>
      <c r="S1268" s="486"/>
      <c r="T1268" s="487"/>
      <c r="U1268" s="486"/>
      <c r="V1268" s="487"/>
      <c r="W1268" s="486"/>
      <c r="X1268" s="487"/>
      <c r="Y1268" s="486"/>
      <c r="Z1268" s="487"/>
      <c r="AA1268" s="402"/>
    </row>
    <row r="1269" spans="2:27" x14ac:dyDescent="0.2">
      <c r="B1269" s="405"/>
      <c r="C1269" s="372"/>
      <c r="D1269" s="372"/>
      <c r="E1269" s="402"/>
      <c r="F1269" s="486"/>
      <c r="G1269" s="487"/>
      <c r="H1269" s="486"/>
      <c r="I1269" s="487"/>
      <c r="J1269" s="486"/>
      <c r="K1269" s="487"/>
      <c r="L1269" s="486"/>
      <c r="M1269" s="487"/>
      <c r="N1269" s="486"/>
      <c r="O1269" s="487"/>
      <c r="P1269" s="486"/>
      <c r="Q1269" s="487"/>
      <c r="R1269" s="486"/>
      <c r="S1269" s="487"/>
      <c r="T1269" s="486"/>
      <c r="U1269" s="487"/>
      <c r="V1269" s="486"/>
      <c r="W1269" s="487"/>
      <c r="X1269" s="486"/>
      <c r="Y1269" s="487"/>
      <c r="Z1269" s="486"/>
      <c r="AA1269" s="487"/>
    </row>
    <row r="1270" spans="2:27" x14ac:dyDescent="0.2">
      <c r="B1270" s="406"/>
      <c r="C1270" s="372"/>
      <c r="D1270" s="372"/>
      <c r="E1270" s="486"/>
      <c r="F1270" s="487"/>
      <c r="G1270" s="486"/>
      <c r="H1270" s="487"/>
      <c r="I1270" s="486"/>
      <c r="J1270" s="487"/>
      <c r="K1270" s="486"/>
      <c r="L1270" s="487"/>
      <c r="M1270" s="486"/>
      <c r="N1270" s="487"/>
      <c r="O1270" s="486"/>
      <c r="P1270" s="487"/>
      <c r="Q1270" s="486"/>
      <c r="R1270" s="487"/>
      <c r="S1270" s="486"/>
      <c r="T1270" s="487"/>
      <c r="U1270" s="486"/>
      <c r="V1270" s="487"/>
      <c r="W1270" s="486"/>
      <c r="X1270" s="487"/>
      <c r="Y1270" s="486"/>
      <c r="Z1270" s="487"/>
      <c r="AA1270" s="402"/>
    </row>
    <row r="1271" spans="2:27" x14ac:dyDescent="0.2">
      <c r="B1271" s="405"/>
      <c r="C1271" s="372"/>
      <c r="D1271" s="372"/>
      <c r="E1271" s="402"/>
      <c r="F1271" s="486"/>
      <c r="G1271" s="487"/>
      <c r="H1271" s="486"/>
      <c r="I1271" s="487"/>
      <c r="J1271" s="486"/>
      <c r="K1271" s="487"/>
      <c r="L1271" s="486"/>
      <c r="M1271" s="487"/>
      <c r="N1271" s="486"/>
      <c r="O1271" s="487"/>
      <c r="P1271" s="486"/>
      <c r="Q1271" s="487"/>
      <c r="R1271" s="486"/>
      <c r="S1271" s="487"/>
      <c r="T1271" s="486"/>
      <c r="U1271" s="487"/>
      <c r="V1271" s="486"/>
      <c r="W1271" s="487"/>
      <c r="X1271" s="486"/>
      <c r="Y1271" s="487"/>
      <c r="Z1271" s="486"/>
      <c r="AA1271" s="487"/>
    </row>
    <row r="1272" spans="2:27" x14ac:dyDescent="0.2">
      <c r="B1272" s="406"/>
      <c r="C1272" s="372"/>
      <c r="D1272" s="372"/>
      <c r="E1272" s="486"/>
      <c r="F1272" s="487"/>
      <c r="G1272" s="486"/>
      <c r="H1272" s="487"/>
      <c r="I1272" s="486"/>
      <c r="J1272" s="487"/>
      <c r="K1272" s="486"/>
      <c r="L1272" s="487"/>
      <c r="M1272" s="486"/>
      <c r="N1272" s="487"/>
      <c r="O1272" s="486"/>
      <c r="P1272" s="487"/>
      <c r="Q1272" s="486"/>
      <c r="R1272" s="487"/>
      <c r="S1272" s="486"/>
      <c r="T1272" s="487"/>
      <c r="U1272" s="486"/>
      <c r="V1272" s="487"/>
      <c r="W1272" s="486"/>
      <c r="X1272" s="487"/>
      <c r="Y1272" s="486"/>
      <c r="Z1272" s="487"/>
      <c r="AA1272" s="402"/>
    </row>
    <row r="1273" spans="2:27" x14ac:dyDescent="0.2">
      <c r="B1273" s="405"/>
      <c r="C1273" s="372"/>
      <c r="D1273" s="372"/>
      <c r="E1273" s="402"/>
      <c r="F1273" s="486"/>
      <c r="G1273" s="487"/>
      <c r="H1273" s="486"/>
      <c r="I1273" s="487"/>
      <c r="J1273" s="486"/>
      <c r="K1273" s="487"/>
      <c r="L1273" s="486"/>
      <c r="M1273" s="487"/>
      <c r="N1273" s="486"/>
      <c r="O1273" s="487"/>
      <c r="P1273" s="486"/>
      <c r="Q1273" s="487"/>
      <c r="R1273" s="486"/>
      <c r="S1273" s="487"/>
      <c r="T1273" s="486"/>
      <c r="U1273" s="487"/>
      <c r="V1273" s="486"/>
      <c r="W1273" s="487"/>
      <c r="X1273" s="486"/>
      <c r="Y1273" s="487"/>
      <c r="Z1273" s="486"/>
      <c r="AA1273" s="487"/>
    </row>
    <row r="1274" spans="2:27" x14ac:dyDescent="0.2">
      <c r="B1274" s="406"/>
      <c r="C1274" s="372"/>
      <c r="D1274" s="372"/>
      <c r="E1274" s="486"/>
      <c r="F1274" s="487"/>
      <c r="G1274" s="486"/>
      <c r="H1274" s="487"/>
      <c r="I1274" s="486"/>
      <c r="J1274" s="487"/>
      <c r="K1274" s="486"/>
      <c r="L1274" s="487"/>
      <c r="M1274" s="486"/>
      <c r="N1274" s="487"/>
      <c r="O1274" s="486"/>
      <c r="P1274" s="487"/>
      <c r="Q1274" s="486"/>
      <c r="R1274" s="487"/>
      <c r="S1274" s="486"/>
      <c r="T1274" s="487"/>
      <c r="U1274" s="486"/>
      <c r="V1274" s="487"/>
      <c r="W1274" s="486"/>
      <c r="X1274" s="487"/>
      <c r="Y1274" s="486"/>
      <c r="Z1274" s="487"/>
      <c r="AA1274" s="402"/>
    </row>
    <row r="1275" spans="2:27" x14ac:dyDescent="0.2">
      <c r="B1275" s="405"/>
      <c r="C1275" s="372"/>
      <c r="D1275" s="372"/>
      <c r="E1275" s="402"/>
      <c r="F1275" s="486"/>
      <c r="G1275" s="487"/>
      <c r="H1275" s="486"/>
      <c r="I1275" s="487"/>
      <c r="J1275" s="486"/>
      <c r="K1275" s="487"/>
      <c r="L1275" s="486"/>
      <c r="M1275" s="487"/>
      <c r="N1275" s="486"/>
      <c r="O1275" s="487"/>
      <c r="P1275" s="486"/>
      <c r="Q1275" s="487"/>
      <c r="R1275" s="486"/>
      <c r="S1275" s="487"/>
      <c r="T1275" s="486"/>
      <c r="U1275" s="487"/>
      <c r="V1275" s="486"/>
      <c r="W1275" s="487"/>
      <c r="X1275" s="486"/>
      <c r="Y1275" s="487"/>
      <c r="Z1275" s="486"/>
      <c r="AA1275" s="487"/>
    </row>
    <row r="1276" spans="2:27" x14ac:dyDescent="0.2">
      <c r="B1276" s="406"/>
      <c r="C1276" s="372"/>
      <c r="D1276" s="372"/>
      <c r="E1276" s="486"/>
      <c r="F1276" s="487"/>
      <c r="G1276" s="486"/>
      <c r="H1276" s="487"/>
      <c r="I1276" s="486"/>
      <c r="J1276" s="487"/>
      <c r="K1276" s="486"/>
      <c r="L1276" s="487"/>
      <c r="M1276" s="486"/>
      <c r="N1276" s="487"/>
      <c r="O1276" s="486"/>
      <c r="P1276" s="487"/>
      <c r="Q1276" s="486"/>
      <c r="R1276" s="487"/>
      <c r="S1276" s="486"/>
      <c r="T1276" s="487"/>
      <c r="U1276" s="486"/>
      <c r="V1276" s="487"/>
      <c r="W1276" s="486"/>
      <c r="X1276" s="487"/>
      <c r="Y1276" s="486"/>
      <c r="Z1276" s="487"/>
      <c r="AA1276" s="402"/>
    </row>
    <row r="1277" spans="2:27" x14ac:dyDescent="0.2">
      <c r="B1277" s="405"/>
      <c r="C1277" s="372"/>
      <c r="D1277" s="372"/>
      <c r="E1277" s="402"/>
      <c r="F1277" s="486"/>
      <c r="G1277" s="487"/>
      <c r="H1277" s="486"/>
      <c r="I1277" s="487"/>
      <c r="J1277" s="486"/>
      <c r="K1277" s="487"/>
      <c r="L1277" s="486"/>
      <c r="M1277" s="487"/>
      <c r="N1277" s="486"/>
      <c r="O1277" s="487"/>
      <c r="P1277" s="486"/>
      <c r="Q1277" s="487"/>
      <c r="R1277" s="486"/>
      <c r="S1277" s="487"/>
      <c r="T1277" s="486"/>
      <c r="U1277" s="487"/>
      <c r="V1277" s="486"/>
      <c r="W1277" s="487"/>
      <c r="X1277" s="486"/>
      <c r="Y1277" s="487"/>
      <c r="Z1277" s="486"/>
      <c r="AA1277" s="487"/>
    </row>
    <row r="1278" spans="2:27" x14ac:dyDescent="0.2">
      <c r="B1278" s="406"/>
      <c r="C1278" s="372"/>
      <c r="D1278" s="372"/>
      <c r="E1278" s="486"/>
      <c r="F1278" s="487"/>
      <c r="G1278" s="486"/>
      <c r="H1278" s="487"/>
      <c r="I1278" s="486"/>
      <c r="J1278" s="487"/>
      <c r="K1278" s="486"/>
      <c r="L1278" s="487"/>
      <c r="M1278" s="486"/>
      <c r="N1278" s="487"/>
      <c r="O1278" s="486"/>
      <c r="P1278" s="487"/>
      <c r="Q1278" s="486"/>
      <c r="R1278" s="487"/>
      <c r="S1278" s="486"/>
      <c r="T1278" s="487"/>
      <c r="U1278" s="486"/>
      <c r="V1278" s="487"/>
      <c r="W1278" s="486"/>
      <c r="X1278" s="487"/>
      <c r="Y1278" s="486"/>
      <c r="Z1278" s="487"/>
      <c r="AA1278" s="402"/>
    </row>
    <row r="1279" spans="2:27" x14ac:dyDescent="0.2">
      <c r="B1279" s="405"/>
      <c r="C1279" s="372"/>
      <c r="D1279" s="372"/>
      <c r="E1279" s="402"/>
      <c r="F1279" s="486"/>
      <c r="G1279" s="487"/>
      <c r="H1279" s="486"/>
      <c r="I1279" s="487"/>
      <c r="J1279" s="486"/>
      <c r="K1279" s="487"/>
      <c r="L1279" s="486"/>
      <c r="M1279" s="487"/>
      <c r="N1279" s="486"/>
      <c r="O1279" s="487"/>
      <c r="P1279" s="486"/>
      <c r="Q1279" s="487"/>
      <c r="R1279" s="486"/>
      <c r="S1279" s="487"/>
      <c r="T1279" s="486"/>
      <c r="U1279" s="487"/>
      <c r="V1279" s="486"/>
      <c r="W1279" s="487"/>
      <c r="X1279" s="486"/>
      <c r="Y1279" s="487"/>
      <c r="Z1279" s="486"/>
      <c r="AA1279" s="487"/>
    </row>
    <row r="1280" spans="2:27" x14ac:dyDescent="0.2">
      <c r="B1280" s="406"/>
      <c r="C1280" s="372"/>
      <c r="D1280" s="372"/>
      <c r="E1280" s="486"/>
      <c r="F1280" s="487"/>
      <c r="G1280" s="486"/>
      <c r="H1280" s="487"/>
      <c r="I1280" s="486"/>
      <c r="J1280" s="487"/>
      <c r="K1280" s="486"/>
      <c r="L1280" s="487"/>
      <c r="M1280" s="486"/>
      <c r="N1280" s="487"/>
      <c r="O1280" s="486"/>
      <c r="P1280" s="487"/>
      <c r="Q1280" s="486"/>
      <c r="R1280" s="487"/>
      <c r="S1280" s="486"/>
      <c r="T1280" s="487"/>
      <c r="U1280" s="486"/>
      <c r="V1280" s="487"/>
      <c r="W1280" s="486"/>
      <c r="X1280" s="487"/>
      <c r="Y1280" s="486"/>
      <c r="Z1280" s="487"/>
      <c r="AA1280" s="402"/>
    </row>
    <row r="1281" spans="2:27" x14ac:dyDescent="0.2">
      <c r="B1281" s="405"/>
      <c r="C1281" s="372"/>
      <c r="D1281" s="372"/>
      <c r="E1281" s="402"/>
      <c r="F1281" s="486"/>
      <c r="G1281" s="487"/>
      <c r="H1281" s="486"/>
      <c r="I1281" s="487"/>
      <c r="J1281" s="486"/>
      <c r="K1281" s="487"/>
      <c r="L1281" s="486"/>
      <c r="M1281" s="487"/>
      <c r="N1281" s="486"/>
      <c r="O1281" s="487"/>
      <c r="P1281" s="486"/>
      <c r="Q1281" s="487"/>
      <c r="R1281" s="486"/>
      <c r="S1281" s="487"/>
      <c r="T1281" s="486"/>
      <c r="U1281" s="487"/>
      <c r="V1281" s="486"/>
      <c r="W1281" s="487"/>
      <c r="X1281" s="486"/>
      <c r="Y1281" s="487"/>
      <c r="Z1281" s="486"/>
      <c r="AA1281" s="487"/>
    </row>
    <row r="1282" spans="2:27" x14ac:dyDescent="0.2">
      <c r="B1282" s="406"/>
      <c r="C1282" s="372"/>
      <c r="D1282" s="372"/>
      <c r="E1282" s="486"/>
      <c r="F1282" s="487"/>
      <c r="G1282" s="486"/>
      <c r="H1282" s="487"/>
      <c r="I1282" s="486"/>
      <c r="J1282" s="487"/>
      <c r="K1282" s="486"/>
      <c r="L1282" s="487"/>
      <c r="M1282" s="486"/>
      <c r="N1282" s="487"/>
      <c r="O1282" s="486"/>
      <c r="P1282" s="487"/>
      <c r="Q1282" s="486"/>
      <c r="R1282" s="487"/>
      <c r="S1282" s="486"/>
      <c r="T1282" s="487"/>
      <c r="U1282" s="486"/>
      <c r="V1282" s="487"/>
      <c r="W1282" s="486"/>
      <c r="X1282" s="487"/>
      <c r="Y1282" s="486"/>
      <c r="Z1282" s="487"/>
      <c r="AA1282" s="402"/>
    </row>
    <row r="1283" spans="2:27" x14ac:dyDescent="0.2">
      <c r="B1283" s="405"/>
      <c r="C1283" s="372"/>
      <c r="D1283" s="372"/>
      <c r="E1283" s="402"/>
      <c r="F1283" s="486"/>
      <c r="G1283" s="487"/>
      <c r="H1283" s="486"/>
      <c r="I1283" s="487"/>
      <c r="J1283" s="486"/>
      <c r="K1283" s="487"/>
      <c r="L1283" s="486"/>
      <c r="M1283" s="487"/>
      <c r="N1283" s="486"/>
      <c r="O1283" s="487"/>
      <c r="P1283" s="486"/>
      <c r="Q1283" s="487"/>
      <c r="R1283" s="486"/>
      <c r="S1283" s="487"/>
      <c r="T1283" s="486"/>
      <c r="U1283" s="487"/>
      <c r="V1283" s="486"/>
      <c r="W1283" s="487"/>
      <c r="X1283" s="486"/>
      <c r="Y1283" s="487"/>
      <c r="Z1283" s="486"/>
      <c r="AA1283" s="487"/>
    </row>
    <row r="1284" spans="2:27" x14ac:dyDescent="0.2">
      <c r="B1284" s="406"/>
      <c r="C1284" s="372"/>
      <c r="D1284" s="372"/>
      <c r="E1284" s="486"/>
      <c r="F1284" s="487"/>
      <c r="G1284" s="486"/>
      <c r="H1284" s="487"/>
      <c r="I1284" s="486"/>
      <c r="J1284" s="487"/>
      <c r="K1284" s="486"/>
      <c r="L1284" s="487"/>
      <c r="M1284" s="486"/>
      <c r="N1284" s="487"/>
      <c r="O1284" s="486"/>
      <c r="P1284" s="487"/>
      <c r="Q1284" s="486"/>
      <c r="R1284" s="487"/>
      <c r="S1284" s="486"/>
      <c r="T1284" s="487"/>
      <c r="U1284" s="486"/>
      <c r="V1284" s="487"/>
      <c r="W1284" s="486"/>
      <c r="X1284" s="487"/>
      <c r="Y1284" s="486"/>
      <c r="Z1284" s="487"/>
      <c r="AA1284" s="402"/>
    </row>
    <row r="1285" spans="2:27" x14ac:dyDescent="0.2">
      <c r="B1285" s="405"/>
      <c r="C1285" s="372"/>
      <c r="D1285" s="372"/>
      <c r="E1285" s="402"/>
      <c r="F1285" s="486"/>
      <c r="G1285" s="487"/>
      <c r="H1285" s="486"/>
      <c r="I1285" s="487"/>
      <c r="J1285" s="486"/>
      <c r="K1285" s="487"/>
      <c r="L1285" s="486"/>
      <c r="M1285" s="487"/>
      <c r="N1285" s="486"/>
      <c r="O1285" s="487"/>
      <c r="P1285" s="486"/>
      <c r="Q1285" s="487"/>
      <c r="R1285" s="486"/>
      <c r="S1285" s="487"/>
      <c r="T1285" s="486"/>
      <c r="U1285" s="487"/>
      <c r="V1285" s="486"/>
      <c r="W1285" s="487"/>
      <c r="X1285" s="486"/>
      <c r="Y1285" s="487"/>
      <c r="Z1285" s="486"/>
      <c r="AA1285" s="487"/>
    </row>
    <row r="1286" spans="2:27" x14ac:dyDescent="0.2">
      <c r="B1286" s="406"/>
      <c r="C1286" s="372"/>
      <c r="D1286" s="372"/>
      <c r="E1286" s="486"/>
      <c r="F1286" s="487"/>
      <c r="G1286" s="486"/>
      <c r="H1286" s="487"/>
      <c r="I1286" s="486"/>
      <c r="J1286" s="487"/>
      <c r="K1286" s="486"/>
      <c r="L1286" s="487"/>
      <c r="M1286" s="486"/>
      <c r="N1286" s="487"/>
      <c r="O1286" s="486"/>
      <c r="P1286" s="487"/>
      <c r="Q1286" s="486"/>
      <c r="R1286" s="487"/>
      <c r="S1286" s="486"/>
      <c r="T1286" s="487"/>
      <c r="U1286" s="486"/>
      <c r="V1286" s="487"/>
      <c r="W1286" s="486"/>
      <c r="X1286" s="487"/>
      <c r="Y1286" s="486"/>
      <c r="Z1286" s="487"/>
      <c r="AA1286" s="402"/>
    </row>
    <row r="1287" spans="2:27" x14ac:dyDescent="0.2">
      <c r="B1287" s="405"/>
      <c r="C1287" s="372"/>
      <c r="D1287" s="372"/>
      <c r="E1287" s="402"/>
      <c r="F1287" s="486"/>
      <c r="G1287" s="487"/>
      <c r="H1287" s="486"/>
      <c r="I1287" s="487"/>
      <c r="J1287" s="486"/>
      <c r="K1287" s="487"/>
      <c r="L1287" s="486"/>
      <c r="M1287" s="487"/>
      <c r="N1287" s="486"/>
      <c r="O1287" s="487"/>
      <c r="P1287" s="486"/>
      <c r="Q1287" s="487"/>
      <c r="R1287" s="486"/>
      <c r="S1287" s="487"/>
      <c r="T1287" s="486"/>
      <c r="U1287" s="487"/>
      <c r="V1287" s="486"/>
      <c r="W1287" s="487"/>
      <c r="X1287" s="486"/>
      <c r="Y1287" s="487"/>
      <c r="Z1287" s="486"/>
      <c r="AA1287" s="487"/>
    </row>
    <row r="1288" spans="2:27" x14ac:dyDescent="0.2">
      <c r="B1288" s="406"/>
      <c r="C1288" s="372"/>
      <c r="D1288" s="372"/>
      <c r="E1288" s="486"/>
      <c r="F1288" s="487"/>
      <c r="G1288" s="486"/>
      <c r="H1288" s="487"/>
      <c r="I1288" s="486"/>
      <c r="J1288" s="487"/>
      <c r="K1288" s="486"/>
      <c r="L1288" s="487"/>
      <c r="M1288" s="486"/>
      <c r="N1288" s="487"/>
      <c r="O1288" s="486"/>
      <c r="P1288" s="487"/>
      <c r="Q1288" s="486"/>
      <c r="R1288" s="487"/>
      <c r="S1288" s="486"/>
      <c r="T1288" s="487"/>
      <c r="U1288" s="486"/>
      <c r="V1288" s="487"/>
      <c r="W1288" s="486"/>
      <c r="X1288" s="487"/>
      <c r="Y1288" s="486"/>
      <c r="Z1288" s="487"/>
      <c r="AA1288" s="402"/>
    </row>
    <row r="1289" spans="2:27" x14ac:dyDescent="0.2">
      <c r="B1289" s="405"/>
      <c r="C1289" s="372"/>
      <c r="D1289" s="372"/>
      <c r="E1289" s="402"/>
      <c r="F1289" s="486"/>
      <c r="G1289" s="487"/>
      <c r="H1289" s="486"/>
      <c r="I1289" s="487"/>
      <c r="J1289" s="486"/>
      <c r="K1289" s="487"/>
      <c r="L1289" s="486"/>
      <c r="M1289" s="487"/>
      <c r="N1289" s="486"/>
      <c r="O1289" s="487"/>
      <c r="P1289" s="486"/>
      <c r="Q1289" s="487"/>
      <c r="R1289" s="486"/>
      <c r="S1289" s="487"/>
      <c r="T1289" s="486"/>
      <c r="U1289" s="487"/>
      <c r="V1289" s="486"/>
      <c r="W1289" s="487"/>
      <c r="X1289" s="486"/>
      <c r="Y1289" s="487"/>
      <c r="Z1289" s="486"/>
      <c r="AA1289" s="487"/>
    </row>
    <row r="1290" spans="2:27" x14ac:dyDescent="0.2">
      <c r="B1290" s="406"/>
      <c r="C1290" s="372"/>
      <c r="D1290" s="372"/>
      <c r="E1290" s="486"/>
      <c r="F1290" s="487"/>
      <c r="G1290" s="486"/>
      <c r="H1290" s="487"/>
      <c r="I1290" s="486"/>
      <c r="J1290" s="487"/>
      <c r="K1290" s="486"/>
      <c r="L1290" s="487"/>
      <c r="M1290" s="486"/>
      <c r="N1290" s="487"/>
      <c r="O1290" s="486"/>
      <c r="P1290" s="487"/>
      <c r="Q1290" s="486"/>
      <c r="R1290" s="487"/>
      <c r="S1290" s="486"/>
      <c r="T1290" s="487"/>
      <c r="U1290" s="486"/>
      <c r="V1290" s="487"/>
      <c r="W1290" s="486"/>
      <c r="X1290" s="487"/>
      <c r="Y1290" s="486"/>
      <c r="Z1290" s="487"/>
      <c r="AA1290" s="402"/>
    </row>
    <row r="1291" spans="2:27" x14ac:dyDescent="0.2">
      <c r="B1291" s="405"/>
      <c r="C1291" s="372"/>
      <c r="D1291" s="372"/>
      <c r="E1291" s="402"/>
      <c r="F1291" s="486"/>
      <c r="G1291" s="487"/>
      <c r="H1291" s="486"/>
      <c r="I1291" s="487"/>
      <c r="J1291" s="486"/>
      <c r="K1291" s="487"/>
      <c r="L1291" s="486"/>
      <c r="M1291" s="487"/>
      <c r="N1291" s="486"/>
      <c r="O1291" s="487"/>
      <c r="P1291" s="486"/>
      <c r="Q1291" s="487"/>
      <c r="R1291" s="486"/>
      <c r="S1291" s="487"/>
      <c r="T1291" s="486"/>
      <c r="U1291" s="487"/>
      <c r="V1291" s="486"/>
      <c r="W1291" s="487"/>
      <c r="X1291" s="486"/>
      <c r="Y1291" s="487"/>
      <c r="Z1291" s="486"/>
      <c r="AA1291" s="487"/>
    </row>
    <row r="1292" spans="2:27" x14ac:dyDescent="0.2">
      <c r="B1292" s="406"/>
      <c r="C1292" s="372"/>
      <c r="D1292" s="372"/>
      <c r="E1292" s="486"/>
      <c r="F1292" s="487"/>
      <c r="G1292" s="486"/>
      <c r="H1292" s="487"/>
      <c r="I1292" s="486"/>
      <c r="J1292" s="487"/>
      <c r="K1292" s="486"/>
      <c r="L1292" s="487"/>
      <c r="M1292" s="486"/>
      <c r="N1292" s="487"/>
      <c r="O1292" s="486"/>
      <c r="P1292" s="487"/>
      <c r="Q1292" s="486"/>
      <c r="R1292" s="487"/>
      <c r="S1292" s="486"/>
      <c r="T1292" s="487"/>
      <c r="U1292" s="486"/>
      <c r="V1292" s="487"/>
      <c r="W1292" s="486"/>
      <c r="X1292" s="487"/>
      <c r="Y1292" s="486"/>
      <c r="Z1292" s="487"/>
      <c r="AA1292" s="402"/>
    </row>
    <row r="1293" spans="2:27" x14ac:dyDescent="0.2">
      <c r="B1293" s="405"/>
      <c r="C1293" s="372"/>
      <c r="D1293" s="372"/>
      <c r="E1293" s="402"/>
      <c r="F1293" s="486"/>
      <c r="G1293" s="487"/>
      <c r="H1293" s="486"/>
      <c r="I1293" s="487"/>
      <c r="J1293" s="486"/>
      <c r="K1293" s="487"/>
      <c r="L1293" s="486"/>
      <c r="M1293" s="487"/>
      <c r="N1293" s="486"/>
      <c r="O1293" s="487"/>
      <c r="P1293" s="486"/>
      <c r="Q1293" s="487"/>
      <c r="R1293" s="486"/>
      <c r="S1293" s="487"/>
      <c r="T1293" s="486"/>
      <c r="U1293" s="487"/>
      <c r="V1293" s="486"/>
      <c r="W1293" s="487"/>
      <c r="X1293" s="486"/>
      <c r="Y1293" s="487"/>
      <c r="Z1293" s="486"/>
      <c r="AA1293" s="487"/>
    </row>
    <row r="1294" spans="2:27" x14ac:dyDescent="0.2">
      <c r="B1294" s="406"/>
      <c r="C1294" s="372"/>
      <c r="D1294" s="372"/>
      <c r="E1294" s="486"/>
      <c r="F1294" s="487"/>
      <c r="G1294" s="486"/>
      <c r="H1294" s="487"/>
      <c r="I1294" s="486"/>
      <c r="J1294" s="487"/>
      <c r="K1294" s="486"/>
      <c r="L1294" s="487"/>
      <c r="M1294" s="486"/>
      <c r="N1294" s="487"/>
      <c r="O1294" s="486"/>
      <c r="P1294" s="487"/>
      <c r="Q1294" s="486"/>
      <c r="R1294" s="487"/>
      <c r="S1294" s="486"/>
      <c r="T1294" s="487"/>
      <c r="U1294" s="486"/>
      <c r="V1294" s="487"/>
      <c r="W1294" s="486"/>
      <c r="X1294" s="487"/>
      <c r="Y1294" s="486"/>
      <c r="Z1294" s="487"/>
      <c r="AA1294" s="402"/>
    </row>
    <row r="1295" spans="2:27" x14ac:dyDescent="0.2">
      <c r="B1295" s="405"/>
      <c r="C1295" s="372"/>
      <c r="D1295" s="372"/>
      <c r="E1295" s="402"/>
      <c r="F1295" s="486"/>
      <c r="G1295" s="487"/>
      <c r="H1295" s="486"/>
      <c r="I1295" s="487"/>
      <c r="J1295" s="486"/>
      <c r="K1295" s="487"/>
      <c r="L1295" s="486"/>
      <c r="M1295" s="487"/>
      <c r="N1295" s="486"/>
      <c r="O1295" s="487"/>
      <c r="P1295" s="486"/>
      <c r="Q1295" s="487"/>
      <c r="R1295" s="486"/>
      <c r="S1295" s="487"/>
      <c r="T1295" s="486"/>
      <c r="U1295" s="487"/>
      <c r="V1295" s="486"/>
      <c r="W1295" s="487"/>
      <c r="X1295" s="486"/>
      <c r="Y1295" s="487"/>
      <c r="Z1295" s="486"/>
      <c r="AA1295" s="487"/>
    </row>
    <row r="1296" spans="2:27" x14ac:dyDescent="0.2">
      <c r="B1296" s="406"/>
      <c r="C1296" s="372"/>
      <c r="D1296" s="372"/>
      <c r="E1296" s="486"/>
      <c r="F1296" s="487"/>
      <c r="G1296" s="486"/>
      <c r="H1296" s="487"/>
      <c r="I1296" s="486"/>
      <c r="J1296" s="487"/>
      <c r="K1296" s="486"/>
      <c r="L1296" s="487"/>
      <c r="M1296" s="486"/>
      <c r="N1296" s="487"/>
      <c r="O1296" s="486"/>
      <c r="P1296" s="487"/>
      <c r="Q1296" s="486"/>
      <c r="R1296" s="487"/>
      <c r="S1296" s="486"/>
      <c r="T1296" s="487"/>
      <c r="U1296" s="486"/>
      <c r="V1296" s="487"/>
      <c r="W1296" s="486"/>
      <c r="X1296" s="487"/>
      <c r="Y1296" s="486"/>
      <c r="Z1296" s="487"/>
      <c r="AA1296" s="402"/>
    </row>
    <row r="1297" spans="2:27" x14ac:dyDescent="0.2">
      <c r="B1297" s="405"/>
      <c r="C1297" s="372"/>
      <c r="D1297" s="372"/>
      <c r="E1297" s="402"/>
      <c r="F1297" s="486"/>
      <c r="G1297" s="487"/>
      <c r="H1297" s="486"/>
      <c r="I1297" s="487"/>
      <c r="J1297" s="486"/>
      <c r="K1297" s="487"/>
      <c r="L1297" s="486"/>
      <c r="M1297" s="487"/>
      <c r="N1297" s="486"/>
      <c r="O1297" s="487"/>
      <c r="P1297" s="486"/>
      <c r="Q1297" s="487"/>
      <c r="R1297" s="486"/>
      <c r="S1297" s="487"/>
      <c r="T1297" s="486"/>
      <c r="U1297" s="487"/>
      <c r="V1297" s="486"/>
      <c r="W1297" s="487"/>
      <c r="X1297" s="486"/>
      <c r="Y1297" s="487"/>
      <c r="Z1297" s="486"/>
      <c r="AA1297" s="487"/>
    </row>
    <row r="1298" spans="2:27" x14ac:dyDescent="0.2">
      <c r="B1298" s="406"/>
      <c r="C1298" s="372"/>
      <c r="D1298" s="372"/>
      <c r="E1298" s="486"/>
      <c r="F1298" s="487"/>
      <c r="G1298" s="486"/>
      <c r="H1298" s="487"/>
      <c r="I1298" s="486"/>
      <c r="J1298" s="487"/>
      <c r="K1298" s="486"/>
      <c r="L1298" s="487"/>
      <c r="M1298" s="486"/>
      <c r="N1298" s="487"/>
      <c r="O1298" s="486"/>
      <c r="P1298" s="487"/>
      <c r="Q1298" s="486"/>
      <c r="R1298" s="487"/>
      <c r="S1298" s="486"/>
      <c r="T1298" s="487"/>
      <c r="U1298" s="486"/>
      <c r="V1298" s="487"/>
      <c r="W1298" s="486"/>
      <c r="X1298" s="487"/>
      <c r="Y1298" s="486"/>
      <c r="Z1298" s="487"/>
      <c r="AA1298" s="402"/>
    </row>
    <row r="1299" spans="2:27" x14ac:dyDescent="0.2">
      <c r="B1299" s="405"/>
      <c r="C1299" s="372"/>
      <c r="D1299" s="372"/>
      <c r="E1299" s="402"/>
      <c r="F1299" s="486"/>
      <c r="G1299" s="487"/>
      <c r="H1299" s="486"/>
      <c r="I1299" s="487"/>
      <c r="J1299" s="486"/>
      <c r="K1299" s="487"/>
      <c r="L1299" s="486"/>
      <c r="M1299" s="487"/>
      <c r="N1299" s="486"/>
      <c r="O1299" s="487"/>
      <c r="P1299" s="486"/>
      <c r="Q1299" s="487"/>
      <c r="R1299" s="486"/>
      <c r="S1299" s="487"/>
      <c r="T1299" s="486"/>
      <c r="U1299" s="487"/>
      <c r="V1299" s="486"/>
      <c r="W1299" s="487"/>
      <c r="X1299" s="486"/>
      <c r="Y1299" s="487"/>
      <c r="Z1299" s="486"/>
      <c r="AA1299" s="487"/>
    </row>
    <row r="1300" spans="2:27" x14ac:dyDescent="0.2">
      <c r="B1300" s="406"/>
      <c r="C1300" s="372"/>
      <c r="D1300" s="372"/>
      <c r="E1300" s="486"/>
      <c r="F1300" s="487"/>
      <c r="G1300" s="486"/>
      <c r="H1300" s="487"/>
      <c r="I1300" s="486"/>
      <c r="J1300" s="487"/>
      <c r="K1300" s="486"/>
      <c r="L1300" s="487"/>
      <c r="M1300" s="486"/>
      <c r="N1300" s="487"/>
      <c r="O1300" s="486"/>
      <c r="P1300" s="487"/>
      <c r="Q1300" s="486"/>
      <c r="R1300" s="487"/>
      <c r="S1300" s="486"/>
      <c r="T1300" s="487"/>
      <c r="U1300" s="486"/>
      <c r="V1300" s="487"/>
      <c r="W1300" s="486"/>
      <c r="X1300" s="487"/>
      <c r="Y1300" s="486"/>
      <c r="Z1300" s="487"/>
      <c r="AA1300" s="402"/>
    </row>
    <row r="1301" spans="2:27" x14ac:dyDescent="0.2">
      <c r="B1301" s="405"/>
      <c r="C1301" s="372"/>
      <c r="D1301" s="372"/>
      <c r="E1301" s="402"/>
      <c r="F1301" s="486"/>
      <c r="G1301" s="487"/>
      <c r="H1301" s="486"/>
      <c r="I1301" s="487"/>
      <c r="J1301" s="486"/>
      <c r="K1301" s="487"/>
      <c r="L1301" s="486"/>
      <c r="M1301" s="487"/>
      <c r="N1301" s="486"/>
      <c r="O1301" s="487"/>
      <c r="P1301" s="486"/>
      <c r="Q1301" s="487"/>
      <c r="R1301" s="486"/>
      <c r="S1301" s="487"/>
      <c r="T1301" s="486"/>
      <c r="U1301" s="487"/>
      <c r="V1301" s="486"/>
      <c r="W1301" s="487"/>
      <c r="X1301" s="486"/>
      <c r="Y1301" s="487"/>
      <c r="Z1301" s="486"/>
      <c r="AA1301" s="487"/>
    </row>
    <row r="1302" spans="2:27" x14ac:dyDescent="0.2">
      <c r="B1302" s="406"/>
      <c r="C1302" s="372"/>
      <c r="D1302" s="372"/>
      <c r="E1302" s="486"/>
      <c r="F1302" s="487"/>
      <c r="G1302" s="486"/>
      <c r="H1302" s="487"/>
      <c r="I1302" s="486"/>
      <c r="J1302" s="487"/>
      <c r="K1302" s="486"/>
      <c r="L1302" s="487"/>
      <c r="M1302" s="486"/>
      <c r="N1302" s="487"/>
      <c r="O1302" s="486"/>
      <c r="P1302" s="487"/>
      <c r="Q1302" s="486"/>
      <c r="R1302" s="487"/>
      <c r="S1302" s="486"/>
      <c r="T1302" s="487"/>
      <c r="U1302" s="486"/>
      <c r="V1302" s="487"/>
      <c r="W1302" s="486"/>
      <c r="X1302" s="487"/>
      <c r="Y1302" s="486"/>
      <c r="Z1302" s="487"/>
      <c r="AA1302" s="402"/>
    </row>
    <row r="1303" spans="2:27" x14ac:dyDescent="0.2">
      <c r="B1303" s="405"/>
      <c r="C1303" s="372"/>
      <c r="D1303" s="372"/>
      <c r="E1303" s="402"/>
      <c r="F1303" s="486"/>
      <c r="G1303" s="487"/>
      <c r="H1303" s="486"/>
      <c r="I1303" s="487"/>
      <c r="J1303" s="486"/>
      <c r="K1303" s="487"/>
      <c r="L1303" s="486"/>
      <c r="M1303" s="487"/>
      <c r="N1303" s="486"/>
      <c r="O1303" s="487"/>
      <c r="P1303" s="486"/>
      <c r="Q1303" s="487"/>
      <c r="R1303" s="486"/>
      <c r="S1303" s="487"/>
      <c r="T1303" s="486"/>
      <c r="U1303" s="487"/>
      <c r="V1303" s="486"/>
      <c r="W1303" s="487"/>
      <c r="X1303" s="486"/>
      <c r="Y1303" s="487"/>
      <c r="Z1303" s="486"/>
      <c r="AA1303" s="487"/>
    </row>
    <row r="1304" spans="2:27" x14ac:dyDescent="0.2">
      <c r="B1304" s="406"/>
      <c r="C1304" s="372"/>
      <c r="D1304" s="372"/>
      <c r="E1304" s="486"/>
      <c r="F1304" s="487"/>
      <c r="G1304" s="486"/>
      <c r="H1304" s="487"/>
      <c r="I1304" s="486"/>
      <c r="J1304" s="487"/>
      <c r="K1304" s="486"/>
      <c r="L1304" s="487"/>
      <c r="M1304" s="486"/>
      <c r="N1304" s="487"/>
      <c r="O1304" s="486"/>
      <c r="P1304" s="487"/>
      <c r="Q1304" s="486"/>
      <c r="R1304" s="487"/>
      <c r="S1304" s="486"/>
      <c r="T1304" s="487"/>
      <c r="U1304" s="486"/>
      <c r="V1304" s="487"/>
      <c r="W1304" s="486"/>
      <c r="X1304" s="487"/>
      <c r="Y1304" s="486"/>
      <c r="Z1304" s="487"/>
      <c r="AA1304" s="402"/>
    </row>
    <row r="1305" spans="2:27" x14ac:dyDescent="0.2">
      <c r="B1305" s="405"/>
      <c r="C1305" s="372"/>
      <c r="D1305" s="372"/>
      <c r="E1305" s="402"/>
      <c r="F1305" s="486"/>
      <c r="G1305" s="487"/>
      <c r="H1305" s="486"/>
      <c r="I1305" s="487"/>
      <c r="J1305" s="486"/>
      <c r="K1305" s="487"/>
      <c r="L1305" s="486"/>
      <c r="M1305" s="487"/>
      <c r="N1305" s="486"/>
      <c r="O1305" s="487"/>
      <c r="P1305" s="486"/>
      <c r="Q1305" s="487"/>
      <c r="R1305" s="486"/>
      <c r="S1305" s="487"/>
      <c r="T1305" s="486"/>
      <c r="U1305" s="487"/>
      <c r="V1305" s="486"/>
      <c r="W1305" s="487"/>
      <c r="X1305" s="486"/>
      <c r="Y1305" s="487"/>
      <c r="Z1305" s="486"/>
      <c r="AA1305" s="487"/>
    </row>
    <row r="1306" spans="2:27" x14ac:dyDescent="0.2">
      <c r="B1306" s="406"/>
      <c r="C1306" s="372"/>
      <c r="D1306" s="372"/>
      <c r="E1306" s="486"/>
      <c r="F1306" s="487"/>
      <c r="G1306" s="486"/>
      <c r="H1306" s="487"/>
      <c r="I1306" s="486"/>
      <c r="J1306" s="487"/>
      <c r="K1306" s="486"/>
      <c r="L1306" s="487"/>
      <c r="M1306" s="486"/>
      <c r="N1306" s="487"/>
      <c r="O1306" s="486"/>
      <c r="P1306" s="487"/>
      <c r="Q1306" s="486"/>
      <c r="R1306" s="487"/>
      <c r="S1306" s="486"/>
      <c r="T1306" s="487"/>
      <c r="U1306" s="486"/>
      <c r="V1306" s="487"/>
      <c r="W1306" s="486"/>
      <c r="X1306" s="487"/>
      <c r="Y1306" s="486"/>
      <c r="Z1306" s="487"/>
      <c r="AA1306" s="402"/>
    </row>
    <row r="1307" spans="2:27" x14ac:dyDescent="0.2">
      <c r="B1307" s="405"/>
      <c r="C1307" s="372"/>
      <c r="D1307" s="372"/>
      <c r="E1307" s="402"/>
      <c r="F1307" s="486"/>
      <c r="G1307" s="487"/>
      <c r="H1307" s="486"/>
      <c r="I1307" s="487"/>
      <c r="J1307" s="486"/>
      <c r="K1307" s="487"/>
      <c r="L1307" s="486"/>
      <c r="M1307" s="487"/>
      <c r="N1307" s="486"/>
      <c r="O1307" s="487"/>
      <c r="P1307" s="486"/>
      <c r="Q1307" s="487"/>
      <c r="R1307" s="486"/>
      <c r="S1307" s="487"/>
      <c r="T1307" s="486"/>
      <c r="U1307" s="487"/>
      <c r="V1307" s="486"/>
      <c r="W1307" s="487"/>
      <c r="X1307" s="486"/>
      <c r="Y1307" s="487"/>
      <c r="Z1307" s="486"/>
      <c r="AA1307" s="487"/>
    </row>
    <row r="1308" spans="2:27" x14ac:dyDescent="0.2">
      <c r="B1308" s="406"/>
      <c r="C1308" s="372"/>
      <c r="D1308" s="372"/>
      <c r="E1308" s="486"/>
      <c r="F1308" s="487"/>
      <c r="G1308" s="486"/>
      <c r="H1308" s="487"/>
      <c r="I1308" s="486"/>
      <c r="J1308" s="487"/>
      <c r="K1308" s="486"/>
      <c r="L1308" s="487"/>
      <c r="M1308" s="486"/>
      <c r="N1308" s="487"/>
      <c r="O1308" s="486"/>
      <c r="P1308" s="487"/>
      <c r="Q1308" s="486"/>
      <c r="R1308" s="487"/>
      <c r="S1308" s="486"/>
      <c r="T1308" s="487"/>
      <c r="U1308" s="486"/>
      <c r="V1308" s="487"/>
      <c r="W1308" s="486"/>
      <c r="X1308" s="487"/>
      <c r="Y1308" s="486"/>
      <c r="Z1308" s="487"/>
      <c r="AA1308" s="402"/>
    </row>
    <row r="1309" spans="2:27" x14ac:dyDescent="0.2">
      <c r="B1309" s="405"/>
      <c r="C1309" s="372"/>
      <c r="D1309" s="372"/>
      <c r="E1309" s="402"/>
      <c r="F1309" s="486"/>
      <c r="G1309" s="487"/>
      <c r="H1309" s="486"/>
      <c r="I1309" s="487"/>
      <c r="J1309" s="486"/>
      <c r="K1309" s="487"/>
      <c r="L1309" s="486"/>
      <c r="M1309" s="487"/>
      <c r="N1309" s="486"/>
      <c r="O1309" s="487"/>
      <c r="P1309" s="486"/>
      <c r="Q1309" s="487"/>
      <c r="R1309" s="486"/>
      <c r="S1309" s="487"/>
      <c r="T1309" s="486"/>
      <c r="U1309" s="487"/>
      <c r="V1309" s="486"/>
      <c r="W1309" s="487"/>
      <c r="X1309" s="486"/>
      <c r="Y1309" s="487"/>
      <c r="Z1309" s="486"/>
      <c r="AA1309" s="487"/>
    </row>
    <row r="1310" spans="2:27" x14ac:dyDescent="0.2">
      <c r="B1310" s="406"/>
      <c r="C1310" s="372"/>
      <c r="D1310" s="372"/>
      <c r="E1310" s="486"/>
      <c r="F1310" s="487"/>
      <c r="G1310" s="486"/>
      <c r="H1310" s="487"/>
      <c r="I1310" s="486"/>
      <c r="J1310" s="487"/>
      <c r="K1310" s="486"/>
      <c r="L1310" s="487"/>
      <c r="M1310" s="486"/>
      <c r="N1310" s="487"/>
      <c r="O1310" s="486"/>
      <c r="P1310" s="487"/>
      <c r="Q1310" s="486"/>
      <c r="R1310" s="487"/>
      <c r="S1310" s="486"/>
      <c r="T1310" s="487"/>
      <c r="U1310" s="486"/>
      <c r="V1310" s="487"/>
      <c r="W1310" s="486"/>
      <c r="X1310" s="487"/>
      <c r="Y1310" s="486"/>
      <c r="Z1310" s="487"/>
      <c r="AA1310" s="402"/>
    </row>
    <row r="1311" spans="2:27" x14ac:dyDescent="0.2">
      <c r="B1311" s="405"/>
      <c r="C1311" s="372"/>
      <c r="D1311" s="372"/>
      <c r="E1311" s="402"/>
      <c r="F1311" s="486"/>
      <c r="G1311" s="487"/>
      <c r="H1311" s="486"/>
      <c r="I1311" s="487"/>
      <c r="J1311" s="486"/>
      <c r="K1311" s="487"/>
      <c r="L1311" s="486"/>
      <c r="M1311" s="487"/>
      <c r="N1311" s="486"/>
      <c r="O1311" s="487"/>
      <c r="P1311" s="486"/>
      <c r="Q1311" s="487"/>
      <c r="R1311" s="486"/>
      <c r="S1311" s="487"/>
      <c r="T1311" s="486"/>
      <c r="U1311" s="487"/>
      <c r="V1311" s="486"/>
      <c r="W1311" s="487"/>
      <c r="X1311" s="486"/>
      <c r="Y1311" s="487"/>
      <c r="Z1311" s="486"/>
      <c r="AA1311" s="487"/>
    </row>
    <row r="1312" spans="2:27" x14ac:dyDescent="0.2">
      <c r="B1312" s="406"/>
      <c r="C1312" s="372"/>
      <c r="D1312" s="372"/>
      <c r="E1312" s="486"/>
      <c r="F1312" s="487"/>
      <c r="G1312" s="486"/>
      <c r="H1312" s="487"/>
      <c r="I1312" s="486"/>
      <c r="J1312" s="487"/>
      <c r="K1312" s="486"/>
      <c r="L1312" s="487"/>
      <c r="M1312" s="486"/>
      <c r="N1312" s="487"/>
      <c r="O1312" s="486"/>
      <c r="P1312" s="487"/>
      <c r="Q1312" s="486"/>
      <c r="R1312" s="487"/>
      <c r="S1312" s="486"/>
      <c r="T1312" s="487"/>
      <c r="U1312" s="486"/>
      <c r="V1312" s="487"/>
      <c r="W1312" s="486"/>
      <c r="X1312" s="487"/>
      <c r="Y1312" s="486"/>
      <c r="Z1312" s="487"/>
      <c r="AA1312" s="402"/>
    </row>
    <row r="1313" spans="2:27" x14ac:dyDescent="0.2">
      <c r="B1313" s="405"/>
      <c r="C1313" s="372"/>
      <c r="D1313" s="372"/>
      <c r="E1313" s="402"/>
      <c r="F1313" s="486"/>
      <c r="G1313" s="487"/>
      <c r="H1313" s="486"/>
      <c r="I1313" s="487"/>
      <c r="J1313" s="486"/>
      <c r="K1313" s="487"/>
      <c r="L1313" s="486"/>
      <c r="M1313" s="487"/>
      <c r="N1313" s="486"/>
      <c r="O1313" s="487"/>
      <c r="P1313" s="486"/>
      <c r="Q1313" s="487"/>
      <c r="R1313" s="486"/>
      <c r="S1313" s="487"/>
      <c r="T1313" s="486"/>
      <c r="U1313" s="487"/>
      <c r="V1313" s="486"/>
      <c r="W1313" s="487"/>
      <c r="X1313" s="486"/>
      <c r="Y1313" s="487"/>
      <c r="Z1313" s="486"/>
      <c r="AA1313" s="487"/>
    </row>
    <row r="1314" spans="2:27" x14ac:dyDescent="0.2">
      <c r="B1314" s="406"/>
      <c r="C1314" s="372"/>
      <c r="D1314" s="372"/>
      <c r="E1314" s="486"/>
      <c r="F1314" s="487"/>
      <c r="G1314" s="486"/>
      <c r="H1314" s="487"/>
      <c r="I1314" s="486"/>
      <c r="J1314" s="487"/>
      <c r="K1314" s="486"/>
      <c r="L1314" s="487"/>
      <c r="M1314" s="486"/>
      <c r="N1314" s="487"/>
      <c r="O1314" s="486"/>
      <c r="P1314" s="487"/>
      <c r="Q1314" s="486"/>
      <c r="R1314" s="487"/>
      <c r="S1314" s="486"/>
      <c r="T1314" s="487"/>
      <c r="U1314" s="486"/>
      <c r="V1314" s="487"/>
      <c r="W1314" s="486"/>
      <c r="X1314" s="487"/>
      <c r="Y1314" s="486"/>
      <c r="Z1314" s="487"/>
      <c r="AA1314" s="402"/>
    </row>
    <row r="1315" spans="2:27" x14ac:dyDescent="0.2">
      <c r="B1315" s="405"/>
      <c r="C1315" s="372"/>
      <c r="D1315" s="372"/>
      <c r="E1315" s="402"/>
      <c r="F1315" s="486"/>
      <c r="G1315" s="487"/>
      <c r="H1315" s="486"/>
      <c r="I1315" s="487"/>
      <c r="J1315" s="486"/>
      <c r="K1315" s="487"/>
      <c r="L1315" s="486"/>
      <c r="M1315" s="487"/>
      <c r="N1315" s="486"/>
      <c r="O1315" s="487"/>
      <c r="P1315" s="486"/>
      <c r="Q1315" s="487"/>
      <c r="R1315" s="486"/>
      <c r="S1315" s="487"/>
      <c r="T1315" s="486"/>
      <c r="U1315" s="487"/>
      <c r="V1315" s="486"/>
      <c r="W1315" s="487"/>
      <c r="X1315" s="486"/>
      <c r="Y1315" s="487"/>
      <c r="Z1315" s="486"/>
      <c r="AA1315" s="487"/>
    </row>
    <row r="1316" spans="2:27" x14ac:dyDescent="0.2">
      <c r="B1316" s="406"/>
      <c r="C1316" s="372"/>
      <c r="D1316" s="372"/>
      <c r="E1316" s="486"/>
      <c r="F1316" s="487"/>
      <c r="G1316" s="486"/>
      <c r="H1316" s="487"/>
      <c r="I1316" s="486"/>
      <c r="J1316" s="487"/>
      <c r="K1316" s="486"/>
      <c r="L1316" s="487"/>
      <c r="M1316" s="486"/>
      <c r="N1316" s="487"/>
      <c r="O1316" s="486"/>
      <c r="P1316" s="487"/>
      <c r="Q1316" s="486"/>
      <c r="R1316" s="487"/>
      <c r="S1316" s="486"/>
      <c r="T1316" s="487"/>
      <c r="U1316" s="486"/>
      <c r="V1316" s="487"/>
      <c r="W1316" s="486"/>
      <c r="X1316" s="487"/>
      <c r="Y1316" s="486"/>
      <c r="Z1316" s="487"/>
      <c r="AA1316" s="402"/>
    </row>
    <row r="1317" spans="2:27" x14ac:dyDescent="0.2">
      <c r="B1317" s="405"/>
      <c r="C1317" s="372"/>
      <c r="D1317" s="372"/>
      <c r="E1317" s="402"/>
      <c r="F1317" s="486"/>
      <c r="G1317" s="487"/>
      <c r="H1317" s="486"/>
      <c r="I1317" s="487"/>
      <c r="J1317" s="486"/>
      <c r="K1317" s="487"/>
      <c r="L1317" s="486"/>
      <c r="M1317" s="487"/>
      <c r="N1317" s="486"/>
      <c r="O1317" s="487"/>
      <c r="P1317" s="486"/>
      <c r="Q1317" s="487"/>
      <c r="R1317" s="486"/>
      <c r="S1317" s="487"/>
      <c r="T1317" s="486"/>
      <c r="U1317" s="487"/>
      <c r="V1317" s="486"/>
      <c r="W1317" s="487"/>
      <c r="X1317" s="486"/>
      <c r="Y1317" s="487"/>
      <c r="Z1317" s="486"/>
      <c r="AA1317" s="487"/>
    </row>
    <row r="1318" spans="2:27" x14ac:dyDescent="0.2">
      <c r="B1318" s="406"/>
      <c r="C1318" s="372"/>
      <c r="D1318" s="372"/>
      <c r="E1318" s="486"/>
      <c r="F1318" s="487"/>
      <c r="G1318" s="486"/>
      <c r="H1318" s="487"/>
      <c r="I1318" s="486"/>
      <c r="J1318" s="487"/>
      <c r="K1318" s="486"/>
      <c r="L1318" s="487"/>
      <c r="M1318" s="486"/>
      <c r="N1318" s="487"/>
      <c r="O1318" s="486"/>
      <c r="P1318" s="487"/>
      <c r="Q1318" s="486"/>
      <c r="R1318" s="487"/>
      <c r="S1318" s="486"/>
      <c r="T1318" s="487"/>
      <c r="U1318" s="486"/>
      <c r="V1318" s="487"/>
      <c r="W1318" s="486"/>
      <c r="X1318" s="487"/>
      <c r="Y1318" s="486"/>
      <c r="Z1318" s="487"/>
      <c r="AA1318" s="402"/>
    </row>
    <row r="1319" spans="2:27" x14ac:dyDescent="0.2">
      <c r="B1319" s="405"/>
      <c r="C1319" s="372"/>
      <c r="D1319" s="372"/>
      <c r="E1319" s="402"/>
      <c r="F1319" s="486"/>
      <c r="G1319" s="487"/>
      <c r="H1319" s="486"/>
      <c r="I1319" s="487"/>
      <c r="J1319" s="486"/>
      <c r="K1319" s="487"/>
      <c r="L1319" s="486"/>
      <c r="M1319" s="487"/>
      <c r="N1319" s="486"/>
      <c r="O1319" s="487"/>
      <c r="P1319" s="486"/>
      <c r="Q1319" s="487"/>
      <c r="R1319" s="486"/>
      <c r="S1319" s="487"/>
      <c r="T1319" s="486"/>
      <c r="U1319" s="487"/>
      <c r="V1319" s="486"/>
      <c r="W1319" s="487"/>
      <c r="X1319" s="486"/>
      <c r="Y1319" s="487"/>
      <c r="Z1319" s="486"/>
      <c r="AA1319" s="487"/>
    </row>
    <row r="1320" spans="2:27" x14ac:dyDescent="0.2">
      <c r="B1320" s="406"/>
      <c r="C1320" s="372"/>
      <c r="D1320" s="372"/>
      <c r="E1320" s="486"/>
      <c r="F1320" s="487"/>
      <c r="G1320" s="486"/>
      <c r="H1320" s="487"/>
      <c r="I1320" s="486"/>
      <c r="J1320" s="487"/>
      <c r="K1320" s="486"/>
      <c r="L1320" s="487"/>
      <c r="M1320" s="486"/>
      <c r="N1320" s="487"/>
      <c r="O1320" s="486"/>
      <c r="P1320" s="487"/>
      <c r="Q1320" s="486"/>
      <c r="R1320" s="487"/>
      <c r="S1320" s="486"/>
      <c r="T1320" s="487"/>
      <c r="U1320" s="486"/>
      <c r="V1320" s="487"/>
      <c r="W1320" s="486"/>
      <c r="X1320" s="487"/>
      <c r="Y1320" s="486"/>
      <c r="Z1320" s="487"/>
      <c r="AA1320" s="402"/>
    </row>
    <row r="1321" spans="2:27" x14ac:dyDescent="0.2">
      <c r="B1321" s="405"/>
      <c r="C1321" s="372"/>
      <c r="D1321" s="372"/>
      <c r="E1321" s="402"/>
      <c r="F1321" s="486"/>
      <c r="G1321" s="487"/>
      <c r="H1321" s="486"/>
      <c r="I1321" s="487"/>
      <c r="J1321" s="486"/>
      <c r="K1321" s="487"/>
      <c r="L1321" s="486"/>
      <c r="M1321" s="487"/>
      <c r="N1321" s="486"/>
      <c r="O1321" s="487"/>
      <c r="P1321" s="486"/>
      <c r="Q1321" s="487"/>
      <c r="R1321" s="486"/>
      <c r="S1321" s="487"/>
      <c r="T1321" s="486"/>
      <c r="U1321" s="487"/>
      <c r="V1321" s="486"/>
      <c r="W1321" s="487"/>
      <c r="X1321" s="486"/>
      <c r="Y1321" s="487"/>
      <c r="Z1321" s="486"/>
      <c r="AA1321" s="487"/>
    </row>
    <row r="1322" spans="2:27" x14ac:dyDescent="0.2">
      <c r="B1322" s="406"/>
      <c r="C1322" s="372"/>
      <c r="D1322" s="372"/>
      <c r="E1322" s="486"/>
      <c r="F1322" s="487"/>
      <c r="G1322" s="486"/>
      <c r="H1322" s="487"/>
      <c r="I1322" s="486"/>
      <c r="J1322" s="487"/>
      <c r="K1322" s="486"/>
      <c r="L1322" s="487"/>
      <c r="M1322" s="486"/>
      <c r="N1322" s="487"/>
      <c r="O1322" s="486"/>
      <c r="P1322" s="487"/>
      <c r="Q1322" s="486"/>
      <c r="R1322" s="487"/>
      <c r="S1322" s="486"/>
      <c r="T1322" s="487"/>
      <c r="U1322" s="486"/>
      <c r="V1322" s="487"/>
      <c r="W1322" s="486"/>
      <c r="X1322" s="487"/>
      <c r="Y1322" s="486"/>
      <c r="Z1322" s="487"/>
      <c r="AA1322" s="402"/>
    </row>
    <row r="1323" spans="2:27" x14ac:dyDescent="0.2">
      <c r="B1323" s="405"/>
      <c r="C1323" s="372"/>
      <c r="D1323" s="372"/>
      <c r="E1323" s="402"/>
      <c r="F1323" s="486"/>
      <c r="G1323" s="487"/>
      <c r="H1323" s="486"/>
      <c r="I1323" s="487"/>
      <c r="J1323" s="486"/>
      <c r="K1323" s="487"/>
      <c r="L1323" s="486"/>
      <c r="M1323" s="487"/>
      <c r="N1323" s="486"/>
      <c r="O1323" s="487"/>
      <c r="P1323" s="486"/>
      <c r="Q1323" s="487"/>
      <c r="R1323" s="486"/>
      <c r="S1323" s="487"/>
      <c r="T1323" s="486"/>
      <c r="U1323" s="487"/>
      <c r="V1323" s="486"/>
      <c r="W1323" s="487"/>
      <c r="X1323" s="486"/>
      <c r="Y1323" s="487"/>
      <c r="Z1323" s="486"/>
      <c r="AA1323" s="487"/>
    </row>
    <row r="1324" spans="2:27" x14ac:dyDescent="0.2">
      <c r="B1324" s="406"/>
      <c r="C1324" s="372"/>
      <c r="D1324" s="372"/>
      <c r="E1324" s="486"/>
      <c r="F1324" s="487"/>
      <c r="G1324" s="486"/>
      <c r="H1324" s="487"/>
      <c r="I1324" s="486"/>
      <c r="J1324" s="487"/>
      <c r="K1324" s="486"/>
      <c r="L1324" s="487"/>
      <c r="M1324" s="486"/>
      <c r="N1324" s="487"/>
      <c r="O1324" s="486"/>
      <c r="P1324" s="487"/>
      <c r="Q1324" s="486"/>
      <c r="R1324" s="487"/>
      <c r="S1324" s="486"/>
      <c r="T1324" s="487"/>
      <c r="U1324" s="486"/>
      <c r="V1324" s="487"/>
      <c r="W1324" s="486"/>
      <c r="X1324" s="487"/>
      <c r="Y1324" s="486"/>
      <c r="Z1324" s="487"/>
      <c r="AA1324" s="402"/>
    </row>
    <row r="1325" spans="2:27" x14ac:dyDescent="0.2">
      <c r="B1325" s="405"/>
      <c r="C1325" s="372"/>
      <c r="D1325" s="372"/>
      <c r="E1325" s="402"/>
      <c r="F1325" s="486"/>
      <c r="G1325" s="487"/>
      <c r="H1325" s="486"/>
      <c r="I1325" s="487"/>
      <c r="J1325" s="486"/>
      <c r="K1325" s="487"/>
      <c r="L1325" s="486"/>
      <c r="M1325" s="487"/>
      <c r="N1325" s="486"/>
      <c r="O1325" s="487"/>
      <c r="P1325" s="486"/>
      <c r="Q1325" s="487"/>
      <c r="R1325" s="486"/>
      <c r="S1325" s="487"/>
      <c r="T1325" s="486"/>
      <c r="U1325" s="487"/>
      <c r="V1325" s="486"/>
      <c r="W1325" s="487"/>
      <c r="X1325" s="486"/>
      <c r="Y1325" s="487"/>
      <c r="Z1325" s="486"/>
      <c r="AA1325" s="487"/>
    </row>
    <row r="1326" spans="2:27" x14ac:dyDescent="0.2">
      <c r="B1326" s="406"/>
      <c r="C1326" s="372"/>
      <c r="D1326" s="372"/>
      <c r="E1326" s="486"/>
      <c r="F1326" s="487"/>
      <c r="G1326" s="486"/>
      <c r="H1326" s="487"/>
      <c r="I1326" s="486"/>
      <c r="J1326" s="487"/>
      <c r="K1326" s="486"/>
      <c r="L1326" s="487"/>
      <c r="M1326" s="486"/>
      <c r="N1326" s="487"/>
      <c r="O1326" s="486"/>
      <c r="P1326" s="487"/>
      <c r="Q1326" s="486"/>
      <c r="R1326" s="487"/>
      <c r="S1326" s="486"/>
      <c r="T1326" s="487"/>
      <c r="U1326" s="486"/>
      <c r="V1326" s="487"/>
      <c r="W1326" s="486"/>
      <c r="X1326" s="487"/>
      <c r="Y1326" s="486"/>
      <c r="Z1326" s="487"/>
      <c r="AA1326" s="402"/>
    </row>
    <row r="1327" spans="2:27" x14ac:dyDescent="0.2">
      <c r="B1327" s="405"/>
      <c r="C1327" s="372"/>
      <c r="D1327" s="372"/>
      <c r="E1327" s="402"/>
      <c r="F1327" s="486"/>
      <c r="G1327" s="487"/>
      <c r="H1327" s="486"/>
      <c r="I1327" s="487"/>
      <c r="J1327" s="486"/>
      <c r="K1327" s="487"/>
      <c r="L1327" s="486"/>
      <c r="M1327" s="487"/>
      <c r="N1327" s="486"/>
      <c r="O1327" s="487"/>
      <c r="P1327" s="486"/>
      <c r="Q1327" s="487"/>
      <c r="R1327" s="486"/>
      <c r="S1327" s="487"/>
      <c r="T1327" s="486"/>
      <c r="U1327" s="487"/>
      <c r="V1327" s="486"/>
      <c r="W1327" s="487"/>
      <c r="X1327" s="486"/>
      <c r="Y1327" s="487"/>
      <c r="Z1327" s="486"/>
      <c r="AA1327" s="487"/>
    </row>
    <row r="1328" spans="2:27" x14ac:dyDescent="0.2">
      <c r="B1328" s="406"/>
      <c r="C1328" s="372"/>
      <c r="D1328" s="372"/>
      <c r="E1328" s="486"/>
      <c r="F1328" s="487"/>
      <c r="G1328" s="486"/>
      <c r="H1328" s="487"/>
      <c r="I1328" s="486"/>
      <c r="J1328" s="487"/>
      <c r="K1328" s="486"/>
      <c r="L1328" s="487"/>
      <c r="M1328" s="486"/>
      <c r="N1328" s="487"/>
      <c r="O1328" s="486"/>
      <c r="P1328" s="487"/>
      <c r="Q1328" s="486"/>
      <c r="R1328" s="487"/>
      <c r="S1328" s="486"/>
      <c r="T1328" s="487"/>
      <c r="U1328" s="486"/>
      <c r="V1328" s="487"/>
      <c r="W1328" s="486"/>
      <c r="X1328" s="487"/>
      <c r="Y1328" s="486"/>
      <c r="Z1328" s="487"/>
      <c r="AA1328" s="402"/>
    </row>
    <row r="1329" spans="2:27" x14ac:dyDescent="0.2">
      <c r="B1329" s="405"/>
      <c r="C1329" s="372"/>
      <c r="D1329" s="372"/>
      <c r="E1329" s="402"/>
      <c r="F1329" s="486"/>
      <c r="G1329" s="487"/>
      <c r="H1329" s="486"/>
      <c r="I1329" s="487"/>
      <c r="J1329" s="486"/>
      <c r="K1329" s="487"/>
      <c r="L1329" s="486"/>
      <c r="M1329" s="487"/>
      <c r="N1329" s="486"/>
      <c r="O1329" s="487"/>
      <c r="P1329" s="486"/>
      <c r="Q1329" s="487"/>
      <c r="R1329" s="486"/>
      <c r="S1329" s="487"/>
      <c r="T1329" s="486"/>
      <c r="U1329" s="487"/>
      <c r="V1329" s="486"/>
      <c r="W1329" s="487"/>
      <c r="X1329" s="486"/>
      <c r="Y1329" s="487"/>
      <c r="Z1329" s="486"/>
      <c r="AA1329" s="487"/>
    </row>
    <row r="1330" spans="2:27" x14ac:dyDescent="0.2">
      <c r="B1330" s="406"/>
      <c r="C1330" s="372"/>
      <c r="D1330" s="372"/>
      <c r="E1330" s="486"/>
      <c r="F1330" s="487"/>
      <c r="G1330" s="486"/>
      <c r="H1330" s="487"/>
      <c r="I1330" s="486"/>
      <c r="J1330" s="487"/>
      <c r="K1330" s="486"/>
      <c r="L1330" s="487"/>
      <c r="M1330" s="486"/>
      <c r="N1330" s="487"/>
      <c r="O1330" s="486"/>
      <c r="P1330" s="487"/>
      <c r="Q1330" s="486"/>
      <c r="R1330" s="487"/>
      <c r="S1330" s="486"/>
      <c r="T1330" s="487"/>
      <c r="U1330" s="486"/>
      <c r="V1330" s="487"/>
      <c r="W1330" s="486"/>
      <c r="X1330" s="487"/>
      <c r="Y1330" s="486"/>
      <c r="Z1330" s="487"/>
      <c r="AA1330" s="402"/>
    </row>
    <row r="1331" spans="2:27" x14ac:dyDescent="0.2">
      <c r="B1331" s="405"/>
      <c r="C1331" s="372"/>
      <c r="D1331" s="372"/>
      <c r="E1331" s="402"/>
      <c r="F1331" s="486"/>
      <c r="G1331" s="487"/>
      <c r="H1331" s="486"/>
      <c r="I1331" s="487"/>
      <c r="J1331" s="486"/>
      <c r="K1331" s="487"/>
      <c r="L1331" s="486"/>
      <c r="M1331" s="487"/>
      <c r="N1331" s="486"/>
      <c r="O1331" s="487"/>
      <c r="P1331" s="486"/>
      <c r="Q1331" s="487"/>
      <c r="R1331" s="486"/>
      <c r="S1331" s="487"/>
      <c r="T1331" s="486"/>
      <c r="U1331" s="487"/>
      <c r="V1331" s="486"/>
      <c r="W1331" s="487"/>
      <c r="X1331" s="486"/>
      <c r="Y1331" s="487"/>
      <c r="Z1331" s="486"/>
      <c r="AA1331" s="487"/>
    </row>
    <row r="1332" spans="2:27" x14ac:dyDescent="0.2">
      <c r="B1332" s="406"/>
      <c r="C1332" s="372"/>
      <c r="D1332" s="372"/>
      <c r="E1332" s="486"/>
      <c r="F1332" s="487"/>
      <c r="G1332" s="486"/>
      <c r="H1332" s="487"/>
      <c r="I1332" s="486"/>
      <c r="J1332" s="487"/>
      <c r="K1332" s="486"/>
      <c r="L1332" s="487"/>
      <c r="M1332" s="486"/>
      <c r="N1332" s="487"/>
      <c r="O1332" s="486"/>
      <c r="P1332" s="487"/>
      <c r="Q1332" s="486"/>
      <c r="R1332" s="487"/>
      <c r="S1332" s="486"/>
      <c r="T1332" s="487"/>
      <c r="U1332" s="486"/>
      <c r="V1332" s="487"/>
      <c r="W1332" s="486"/>
      <c r="X1332" s="487"/>
      <c r="Y1332" s="486"/>
      <c r="Z1332" s="487"/>
      <c r="AA1332" s="402"/>
    </row>
    <row r="1333" spans="2:27" x14ac:dyDescent="0.2">
      <c r="B1333" s="405"/>
      <c r="C1333" s="372"/>
      <c r="D1333" s="372"/>
      <c r="E1333" s="402"/>
      <c r="F1333" s="486"/>
      <c r="G1333" s="487"/>
      <c r="H1333" s="486"/>
      <c r="I1333" s="487"/>
      <c r="J1333" s="486"/>
      <c r="K1333" s="487"/>
      <c r="L1333" s="486"/>
      <c r="M1333" s="487"/>
      <c r="N1333" s="486"/>
      <c r="O1333" s="487"/>
      <c r="P1333" s="486"/>
      <c r="Q1333" s="487"/>
      <c r="R1333" s="486"/>
      <c r="S1333" s="487"/>
      <c r="T1333" s="486"/>
      <c r="U1333" s="487"/>
      <c r="V1333" s="486"/>
      <c r="W1333" s="487"/>
      <c r="X1333" s="486"/>
      <c r="Y1333" s="487"/>
      <c r="Z1333" s="486"/>
      <c r="AA1333" s="487"/>
    </row>
    <row r="1334" spans="2:27" x14ac:dyDescent="0.2">
      <c r="B1334" s="406"/>
      <c r="C1334" s="372"/>
      <c r="D1334" s="372"/>
      <c r="E1334" s="486"/>
      <c r="F1334" s="487"/>
      <c r="G1334" s="486"/>
      <c r="H1334" s="487"/>
      <c r="I1334" s="486"/>
      <c r="J1334" s="487"/>
      <c r="K1334" s="486"/>
      <c r="L1334" s="487"/>
      <c r="M1334" s="486"/>
      <c r="N1334" s="487"/>
      <c r="O1334" s="486"/>
      <c r="P1334" s="487"/>
      <c r="Q1334" s="486"/>
      <c r="R1334" s="487"/>
      <c r="S1334" s="486"/>
      <c r="T1334" s="487"/>
      <c r="U1334" s="486"/>
      <c r="V1334" s="487"/>
      <c r="W1334" s="486"/>
      <c r="X1334" s="487"/>
      <c r="Y1334" s="486"/>
      <c r="Z1334" s="487"/>
      <c r="AA1334" s="402"/>
    </row>
    <row r="1335" spans="2:27" x14ac:dyDescent="0.2">
      <c r="B1335" s="405"/>
      <c r="C1335" s="372"/>
      <c r="D1335" s="372"/>
      <c r="E1335" s="402"/>
      <c r="F1335" s="486"/>
      <c r="G1335" s="487"/>
      <c r="H1335" s="486"/>
      <c r="I1335" s="487"/>
      <c r="J1335" s="486"/>
      <c r="K1335" s="487"/>
      <c r="L1335" s="486"/>
      <c r="M1335" s="487"/>
      <c r="N1335" s="486"/>
      <c r="O1335" s="487"/>
      <c r="P1335" s="486"/>
      <c r="Q1335" s="487"/>
      <c r="R1335" s="486"/>
      <c r="S1335" s="487"/>
      <c r="T1335" s="486"/>
      <c r="U1335" s="487"/>
      <c r="V1335" s="486"/>
      <c r="W1335" s="487"/>
      <c r="X1335" s="486"/>
      <c r="Y1335" s="487"/>
      <c r="Z1335" s="486"/>
      <c r="AA1335" s="487"/>
    </row>
    <row r="1336" spans="2:27" x14ac:dyDescent="0.2">
      <c r="B1336" s="406"/>
      <c r="C1336" s="372"/>
      <c r="D1336" s="372"/>
      <c r="E1336" s="486"/>
      <c r="F1336" s="487"/>
      <c r="G1336" s="486"/>
      <c r="H1336" s="487"/>
      <c r="I1336" s="486"/>
      <c r="J1336" s="487"/>
      <c r="K1336" s="486"/>
      <c r="L1336" s="487"/>
      <c r="M1336" s="486"/>
      <c r="N1336" s="487"/>
      <c r="O1336" s="486"/>
      <c r="P1336" s="487"/>
      <c r="Q1336" s="486"/>
      <c r="R1336" s="487"/>
      <c r="S1336" s="486"/>
      <c r="T1336" s="487"/>
      <c r="U1336" s="486"/>
      <c r="V1336" s="487"/>
      <c r="W1336" s="486"/>
      <c r="X1336" s="487"/>
      <c r="Y1336" s="486"/>
      <c r="Z1336" s="487"/>
      <c r="AA1336" s="402"/>
    </row>
    <row r="1337" spans="2:27" x14ac:dyDescent="0.2">
      <c r="B1337" s="405"/>
      <c r="C1337" s="372"/>
      <c r="D1337" s="372"/>
      <c r="E1337" s="402"/>
      <c r="F1337" s="486"/>
      <c r="G1337" s="487"/>
      <c r="H1337" s="486"/>
      <c r="I1337" s="487"/>
      <c r="J1337" s="486"/>
      <c r="K1337" s="487"/>
      <c r="L1337" s="486"/>
      <c r="M1337" s="487"/>
      <c r="N1337" s="486"/>
      <c r="O1337" s="487"/>
      <c r="P1337" s="486"/>
      <c r="Q1337" s="487"/>
      <c r="R1337" s="486"/>
      <c r="S1337" s="487"/>
      <c r="T1337" s="486"/>
      <c r="U1337" s="487"/>
      <c r="V1337" s="486"/>
      <c r="W1337" s="487"/>
      <c r="X1337" s="486"/>
      <c r="Y1337" s="487"/>
      <c r="Z1337" s="486"/>
      <c r="AA1337" s="487"/>
    </row>
    <row r="1338" spans="2:27" x14ac:dyDescent="0.2">
      <c r="B1338" s="406"/>
      <c r="C1338" s="372"/>
      <c r="D1338" s="372"/>
      <c r="E1338" s="486"/>
      <c r="F1338" s="487"/>
      <c r="G1338" s="486"/>
      <c r="H1338" s="487"/>
      <c r="I1338" s="486"/>
      <c r="J1338" s="487"/>
      <c r="K1338" s="486"/>
      <c r="L1338" s="487"/>
      <c r="M1338" s="486"/>
      <c r="N1338" s="487"/>
      <c r="O1338" s="486"/>
      <c r="P1338" s="487"/>
      <c r="Q1338" s="486"/>
      <c r="R1338" s="487"/>
      <c r="S1338" s="486"/>
      <c r="T1338" s="487"/>
      <c r="U1338" s="486"/>
      <c r="V1338" s="487"/>
      <c r="W1338" s="486"/>
      <c r="X1338" s="487"/>
      <c r="Y1338" s="486"/>
      <c r="Z1338" s="487"/>
      <c r="AA1338" s="402"/>
    </row>
    <row r="1339" spans="2:27" x14ac:dyDescent="0.2">
      <c r="B1339" s="405"/>
      <c r="C1339" s="372"/>
      <c r="D1339" s="372"/>
      <c r="E1339" s="402"/>
      <c r="F1339" s="486"/>
      <c r="G1339" s="487"/>
      <c r="H1339" s="486"/>
      <c r="I1339" s="487"/>
      <c r="J1339" s="486"/>
      <c r="K1339" s="487"/>
      <c r="L1339" s="486"/>
      <c r="M1339" s="487"/>
      <c r="N1339" s="486"/>
      <c r="O1339" s="487"/>
      <c r="P1339" s="486"/>
      <c r="Q1339" s="487"/>
      <c r="R1339" s="486"/>
      <c r="S1339" s="487"/>
      <c r="T1339" s="486"/>
      <c r="U1339" s="487"/>
      <c r="V1339" s="486"/>
      <c r="W1339" s="487"/>
      <c r="X1339" s="486"/>
      <c r="Y1339" s="487"/>
      <c r="Z1339" s="486"/>
      <c r="AA1339" s="487"/>
    </row>
    <row r="1340" spans="2:27" x14ac:dyDescent="0.2">
      <c r="B1340" s="406"/>
      <c r="C1340" s="372"/>
      <c r="D1340" s="372"/>
      <c r="E1340" s="486"/>
      <c r="F1340" s="487"/>
      <c r="G1340" s="486"/>
      <c r="H1340" s="487"/>
      <c r="I1340" s="486"/>
      <c r="J1340" s="487"/>
      <c r="K1340" s="486"/>
      <c r="L1340" s="487"/>
      <c r="M1340" s="486"/>
      <c r="N1340" s="487"/>
      <c r="O1340" s="486"/>
      <c r="P1340" s="487"/>
      <c r="Q1340" s="486"/>
      <c r="R1340" s="487"/>
      <c r="S1340" s="486"/>
      <c r="T1340" s="487"/>
      <c r="U1340" s="486"/>
      <c r="V1340" s="487"/>
      <c r="W1340" s="486"/>
      <c r="X1340" s="487"/>
      <c r="Y1340" s="486"/>
      <c r="Z1340" s="487"/>
      <c r="AA1340" s="402"/>
    </row>
    <row r="1341" spans="2:27" x14ac:dyDescent="0.2">
      <c r="B1341" s="405"/>
      <c r="C1341" s="372"/>
      <c r="D1341" s="372"/>
      <c r="E1341" s="402"/>
      <c r="F1341" s="486"/>
      <c r="G1341" s="487"/>
      <c r="H1341" s="486"/>
      <c r="I1341" s="487"/>
      <c r="J1341" s="486"/>
      <c r="K1341" s="487"/>
      <c r="L1341" s="486"/>
      <c r="M1341" s="487"/>
      <c r="N1341" s="486"/>
      <c r="O1341" s="487"/>
      <c r="P1341" s="486"/>
      <c r="Q1341" s="487"/>
      <c r="R1341" s="486"/>
      <c r="S1341" s="487"/>
      <c r="T1341" s="486"/>
      <c r="U1341" s="487"/>
      <c r="V1341" s="486"/>
      <c r="W1341" s="487"/>
      <c r="X1341" s="486"/>
      <c r="Y1341" s="487"/>
      <c r="Z1341" s="486"/>
      <c r="AA1341" s="487"/>
    </row>
    <row r="1342" spans="2:27" x14ac:dyDescent="0.2">
      <c r="B1342" s="406"/>
      <c r="C1342" s="372"/>
      <c r="D1342" s="372"/>
      <c r="E1342" s="486"/>
      <c r="F1342" s="487"/>
      <c r="G1342" s="486"/>
      <c r="H1342" s="487"/>
      <c r="I1342" s="486"/>
      <c r="J1342" s="487"/>
      <c r="K1342" s="486"/>
      <c r="L1342" s="487"/>
      <c r="M1342" s="486"/>
      <c r="N1342" s="487"/>
      <c r="O1342" s="486"/>
      <c r="P1342" s="487"/>
      <c r="Q1342" s="486"/>
      <c r="R1342" s="487"/>
      <c r="S1342" s="486"/>
      <c r="T1342" s="487"/>
      <c r="U1342" s="486"/>
      <c r="V1342" s="487"/>
      <c r="W1342" s="486"/>
      <c r="X1342" s="487"/>
      <c r="Y1342" s="486"/>
      <c r="Z1342" s="487"/>
      <c r="AA1342" s="402"/>
    </row>
    <row r="1343" spans="2:27" x14ac:dyDescent="0.2">
      <c r="B1343" s="405"/>
      <c r="C1343" s="372"/>
      <c r="D1343" s="372"/>
      <c r="E1343" s="402"/>
      <c r="F1343" s="486"/>
      <c r="G1343" s="487"/>
      <c r="H1343" s="486"/>
      <c r="I1343" s="487"/>
      <c r="J1343" s="486"/>
      <c r="K1343" s="487"/>
      <c r="L1343" s="486"/>
      <c r="M1343" s="487"/>
      <c r="N1343" s="486"/>
      <c r="O1343" s="487"/>
      <c r="P1343" s="486"/>
      <c r="Q1343" s="487"/>
      <c r="R1343" s="486"/>
      <c r="S1343" s="487"/>
      <c r="T1343" s="486"/>
      <c r="U1343" s="487"/>
      <c r="V1343" s="486"/>
      <c r="W1343" s="487"/>
      <c r="X1343" s="486"/>
      <c r="Y1343" s="487"/>
      <c r="Z1343" s="486"/>
      <c r="AA1343" s="487"/>
    </row>
    <row r="1344" spans="2:27" x14ac:dyDescent="0.2">
      <c r="B1344" s="406"/>
      <c r="C1344" s="372"/>
      <c r="D1344" s="372"/>
      <c r="E1344" s="486"/>
      <c r="F1344" s="487"/>
      <c r="G1344" s="486"/>
      <c r="H1344" s="487"/>
      <c r="I1344" s="486"/>
      <c r="J1344" s="487"/>
      <c r="K1344" s="486"/>
      <c r="L1344" s="487"/>
      <c r="M1344" s="486"/>
      <c r="N1344" s="487"/>
      <c r="O1344" s="486"/>
      <c r="P1344" s="487"/>
      <c r="Q1344" s="486"/>
      <c r="R1344" s="487"/>
      <c r="S1344" s="486"/>
      <c r="T1344" s="487"/>
      <c r="U1344" s="486"/>
      <c r="V1344" s="487"/>
      <c r="W1344" s="486"/>
      <c r="X1344" s="487"/>
      <c r="Y1344" s="486"/>
      <c r="Z1344" s="487"/>
      <c r="AA1344" s="402"/>
    </row>
    <row r="1345" spans="2:27" x14ac:dyDescent="0.2">
      <c r="B1345" s="405"/>
      <c r="C1345" s="372"/>
      <c r="D1345" s="372"/>
      <c r="E1345" s="402"/>
      <c r="F1345" s="486"/>
      <c r="G1345" s="487"/>
      <c r="H1345" s="486"/>
      <c r="I1345" s="487"/>
      <c r="J1345" s="486"/>
      <c r="K1345" s="487"/>
      <c r="L1345" s="486"/>
      <c r="M1345" s="487"/>
      <c r="N1345" s="486"/>
      <c r="O1345" s="487"/>
      <c r="P1345" s="486"/>
      <c r="Q1345" s="487"/>
      <c r="R1345" s="486"/>
      <c r="S1345" s="487"/>
      <c r="T1345" s="486"/>
      <c r="U1345" s="487"/>
      <c r="V1345" s="486"/>
      <c r="W1345" s="487"/>
      <c r="X1345" s="486"/>
      <c r="Y1345" s="487"/>
      <c r="Z1345" s="486"/>
      <c r="AA1345" s="487"/>
    </row>
    <row r="1346" spans="2:27" x14ac:dyDescent="0.2">
      <c r="B1346" s="406"/>
      <c r="C1346" s="372"/>
      <c r="D1346" s="372"/>
      <c r="E1346" s="486"/>
      <c r="F1346" s="487"/>
      <c r="G1346" s="486"/>
      <c r="H1346" s="487"/>
      <c r="I1346" s="486"/>
      <c r="J1346" s="487"/>
      <c r="K1346" s="486"/>
      <c r="L1346" s="487"/>
      <c r="M1346" s="486"/>
      <c r="N1346" s="487"/>
      <c r="O1346" s="486"/>
      <c r="P1346" s="487"/>
      <c r="Q1346" s="486"/>
      <c r="R1346" s="487"/>
      <c r="S1346" s="486"/>
      <c r="T1346" s="487"/>
      <c r="U1346" s="486"/>
      <c r="V1346" s="487"/>
      <c r="W1346" s="486"/>
      <c r="X1346" s="487"/>
      <c r="Y1346" s="486"/>
      <c r="Z1346" s="487"/>
      <c r="AA1346" s="402"/>
    </row>
    <row r="1347" spans="2:27" x14ac:dyDescent="0.2">
      <c r="B1347" s="405"/>
      <c r="C1347" s="372"/>
      <c r="D1347" s="372"/>
      <c r="E1347" s="402"/>
      <c r="F1347" s="486"/>
      <c r="G1347" s="487"/>
      <c r="H1347" s="486"/>
      <c r="I1347" s="487"/>
      <c r="J1347" s="486"/>
      <c r="K1347" s="487"/>
      <c r="L1347" s="486"/>
      <c r="M1347" s="487"/>
      <c r="N1347" s="486"/>
      <c r="O1347" s="487"/>
      <c r="P1347" s="486"/>
      <c r="Q1347" s="487"/>
      <c r="R1347" s="486"/>
      <c r="S1347" s="487"/>
      <c r="T1347" s="486"/>
      <c r="U1347" s="487"/>
      <c r="V1347" s="486"/>
      <c r="W1347" s="487"/>
      <c r="X1347" s="486"/>
      <c r="Y1347" s="487"/>
      <c r="Z1347" s="486"/>
      <c r="AA1347" s="487"/>
    </row>
    <row r="1348" spans="2:27" x14ac:dyDescent="0.2">
      <c r="B1348" s="406"/>
      <c r="C1348" s="372"/>
      <c r="D1348" s="372"/>
      <c r="E1348" s="486"/>
      <c r="F1348" s="487"/>
      <c r="G1348" s="486"/>
      <c r="H1348" s="487"/>
      <c r="I1348" s="486"/>
      <c r="J1348" s="487"/>
      <c r="K1348" s="486"/>
      <c r="L1348" s="487"/>
      <c r="M1348" s="486"/>
      <c r="N1348" s="487"/>
      <c r="O1348" s="486"/>
      <c r="P1348" s="487"/>
      <c r="Q1348" s="486"/>
      <c r="R1348" s="487"/>
      <c r="S1348" s="486"/>
      <c r="T1348" s="487"/>
      <c r="U1348" s="486"/>
      <c r="V1348" s="487"/>
      <c r="W1348" s="486"/>
      <c r="X1348" s="487"/>
      <c r="Y1348" s="486"/>
      <c r="Z1348" s="487"/>
      <c r="AA1348" s="402"/>
    </row>
    <row r="1349" spans="2:27" x14ac:dyDescent="0.2">
      <c r="B1349" s="405"/>
      <c r="C1349" s="372"/>
      <c r="D1349" s="372"/>
      <c r="E1349" s="402"/>
      <c r="F1349" s="486"/>
      <c r="G1349" s="487"/>
      <c r="H1349" s="486"/>
      <c r="I1349" s="487"/>
      <c r="J1349" s="486"/>
      <c r="K1349" s="487"/>
      <c r="L1349" s="486"/>
      <c r="M1349" s="487"/>
      <c r="N1349" s="486"/>
      <c r="O1349" s="487"/>
      <c r="P1349" s="486"/>
      <c r="Q1349" s="487"/>
      <c r="R1349" s="486"/>
      <c r="S1349" s="487"/>
      <c r="T1349" s="486"/>
      <c r="U1349" s="487"/>
      <c r="V1349" s="486"/>
      <c r="W1349" s="487"/>
      <c r="X1349" s="486"/>
      <c r="Y1349" s="487"/>
      <c r="Z1349" s="486"/>
      <c r="AA1349" s="487"/>
    </row>
    <row r="1350" spans="2:27" x14ac:dyDescent="0.2">
      <c r="B1350" s="406"/>
      <c r="C1350" s="372"/>
      <c r="D1350" s="372"/>
      <c r="E1350" s="486"/>
      <c r="F1350" s="487"/>
      <c r="G1350" s="486"/>
      <c r="H1350" s="487"/>
      <c r="I1350" s="486"/>
      <c r="J1350" s="487"/>
      <c r="K1350" s="486"/>
      <c r="L1350" s="487"/>
      <c r="M1350" s="486"/>
      <c r="N1350" s="487"/>
      <c r="O1350" s="486"/>
      <c r="P1350" s="487"/>
      <c r="Q1350" s="486"/>
      <c r="R1350" s="487"/>
      <c r="S1350" s="486"/>
      <c r="T1350" s="487"/>
      <c r="U1350" s="486"/>
      <c r="V1350" s="487"/>
      <c r="W1350" s="486"/>
      <c r="X1350" s="487"/>
      <c r="Y1350" s="486"/>
      <c r="Z1350" s="487"/>
      <c r="AA1350" s="402"/>
    </row>
    <row r="1351" spans="2:27" x14ac:dyDescent="0.2">
      <c r="B1351" s="405"/>
      <c r="C1351" s="372"/>
      <c r="D1351" s="372"/>
      <c r="E1351" s="402"/>
      <c r="F1351" s="486"/>
      <c r="G1351" s="487"/>
      <c r="H1351" s="486"/>
      <c r="I1351" s="487"/>
      <c r="J1351" s="486"/>
      <c r="K1351" s="487"/>
      <c r="L1351" s="486"/>
      <c r="M1351" s="487"/>
      <c r="N1351" s="486"/>
      <c r="O1351" s="487"/>
      <c r="P1351" s="486"/>
      <c r="Q1351" s="487"/>
      <c r="R1351" s="486"/>
      <c r="S1351" s="487"/>
      <c r="T1351" s="486"/>
      <c r="U1351" s="487"/>
      <c r="V1351" s="486"/>
      <c r="W1351" s="487"/>
      <c r="X1351" s="486"/>
      <c r="Y1351" s="487"/>
      <c r="Z1351" s="486"/>
      <c r="AA1351" s="487"/>
    </row>
    <row r="1352" spans="2:27" x14ac:dyDescent="0.2">
      <c r="B1352" s="406"/>
      <c r="C1352" s="372"/>
      <c r="D1352" s="372"/>
      <c r="E1352" s="486"/>
      <c r="F1352" s="487"/>
      <c r="G1352" s="486"/>
      <c r="H1352" s="487"/>
      <c r="I1352" s="486"/>
      <c r="J1352" s="487"/>
      <c r="K1352" s="486"/>
      <c r="L1352" s="487"/>
      <c r="M1352" s="486"/>
      <c r="N1352" s="487"/>
      <c r="O1352" s="486"/>
      <c r="P1352" s="487"/>
      <c r="Q1352" s="486"/>
      <c r="R1352" s="487"/>
      <c r="S1352" s="486"/>
      <c r="T1352" s="487"/>
      <c r="U1352" s="486"/>
      <c r="V1352" s="487"/>
      <c r="W1352" s="486"/>
      <c r="X1352" s="487"/>
      <c r="Y1352" s="486"/>
      <c r="Z1352" s="487"/>
      <c r="AA1352" s="402"/>
    </row>
    <row r="1353" spans="2:27" x14ac:dyDescent="0.2">
      <c r="B1353" s="405"/>
      <c r="C1353" s="372"/>
      <c r="D1353" s="372"/>
      <c r="E1353" s="402"/>
      <c r="F1353" s="486"/>
      <c r="G1353" s="487"/>
      <c r="H1353" s="486"/>
      <c r="I1353" s="487"/>
      <c r="J1353" s="486"/>
      <c r="K1353" s="487"/>
      <c r="L1353" s="486"/>
      <c r="M1353" s="487"/>
      <c r="N1353" s="486"/>
      <c r="O1353" s="487"/>
      <c r="P1353" s="486"/>
      <c r="Q1353" s="487"/>
      <c r="R1353" s="486"/>
      <c r="S1353" s="487"/>
      <c r="T1353" s="486"/>
      <c r="U1353" s="487"/>
      <c r="V1353" s="486"/>
      <c r="W1353" s="487"/>
      <c r="X1353" s="486"/>
      <c r="Y1353" s="487"/>
      <c r="Z1353" s="486"/>
      <c r="AA1353" s="487"/>
    </row>
    <row r="1354" spans="2:27" x14ac:dyDescent="0.2">
      <c r="B1354" s="406"/>
      <c r="C1354" s="372"/>
      <c r="D1354" s="372"/>
      <c r="E1354" s="486"/>
      <c r="F1354" s="487"/>
      <c r="G1354" s="486"/>
      <c r="H1354" s="487"/>
      <c r="I1354" s="486"/>
      <c r="J1354" s="487"/>
      <c r="K1354" s="486"/>
      <c r="L1354" s="487"/>
      <c r="M1354" s="486"/>
      <c r="N1354" s="487"/>
      <c r="O1354" s="486"/>
      <c r="P1354" s="487"/>
      <c r="Q1354" s="486"/>
      <c r="R1354" s="487"/>
      <c r="S1354" s="486"/>
      <c r="T1354" s="487"/>
      <c r="U1354" s="486"/>
      <c r="V1354" s="487"/>
      <c r="W1354" s="486"/>
      <c r="X1354" s="487"/>
      <c r="Y1354" s="486"/>
      <c r="Z1354" s="487"/>
      <c r="AA1354" s="402"/>
    </row>
    <row r="1355" spans="2:27" x14ac:dyDescent="0.2">
      <c r="B1355" s="405"/>
      <c r="C1355" s="372"/>
      <c r="D1355" s="372"/>
      <c r="E1355" s="402"/>
      <c r="F1355" s="486"/>
      <c r="G1355" s="487"/>
      <c r="H1355" s="486"/>
      <c r="I1355" s="487"/>
      <c r="J1355" s="486"/>
      <c r="K1355" s="487"/>
      <c r="L1355" s="486"/>
      <c r="M1355" s="487"/>
      <c r="N1355" s="486"/>
      <c r="O1355" s="487"/>
      <c r="P1355" s="486"/>
      <c r="Q1355" s="487"/>
      <c r="R1355" s="486"/>
      <c r="S1355" s="487"/>
      <c r="T1355" s="486"/>
      <c r="U1355" s="487"/>
      <c r="V1355" s="486"/>
      <c r="W1355" s="487"/>
      <c r="X1355" s="486"/>
      <c r="Y1355" s="487"/>
      <c r="Z1355" s="486"/>
      <c r="AA1355" s="487"/>
    </row>
    <row r="1356" spans="2:27" x14ac:dyDescent="0.2">
      <c r="B1356" s="406"/>
      <c r="C1356" s="372"/>
      <c r="D1356" s="372"/>
      <c r="E1356" s="486"/>
      <c r="F1356" s="487"/>
      <c r="G1356" s="486"/>
      <c r="H1356" s="487"/>
      <c r="I1356" s="486"/>
      <c r="J1356" s="487"/>
      <c r="K1356" s="486"/>
      <c r="L1356" s="487"/>
      <c r="M1356" s="486"/>
      <c r="N1356" s="487"/>
      <c r="O1356" s="486"/>
      <c r="P1356" s="487"/>
      <c r="Q1356" s="486"/>
      <c r="R1356" s="487"/>
      <c r="S1356" s="486"/>
      <c r="T1356" s="487"/>
      <c r="U1356" s="486"/>
      <c r="V1356" s="487"/>
      <c r="W1356" s="486"/>
      <c r="X1356" s="487"/>
      <c r="Y1356" s="486"/>
      <c r="Z1356" s="487"/>
      <c r="AA1356" s="402"/>
    </row>
    <row r="1357" spans="2:27" x14ac:dyDescent="0.2">
      <c r="B1357" s="405"/>
      <c r="C1357" s="372"/>
      <c r="D1357" s="372"/>
      <c r="E1357" s="402"/>
      <c r="F1357" s="486"/>
      <c r="G1357" s="487"/>
      <c r="H1357" s="486"/>
      <c r="I1357" s="487"/>
      <c r="J1357" s="486"/>
      <c r="K1357" s="487"/>
      <c r="L1357" s="486"/>
      <c r="M1357" s="487"/>
      <c r="N1357" s="486"/>
      <c r="O1357" s="487"/>
      <c r="P1357" s="486"/>
      <c r="Q1357" s="487"/>
      <c r="R1357" s="486"/>
      <c r="S1357" s="487"/>
      <c r="T1357" s="486"/>
      <c r="U1357" s="487"/>
      <c r="V1357" s="486"/>
      <c r="W1357" s="487"/>
      <c r="X1357" s="486"/>
      <c r="Y1357" s="487"/>
      <c r="Z1357" s="486"/>
      <c r="AA1357" s="487"/>
    </row>
    <row r="1358" spans="2:27" x14ac:dyDescent="0.2">
      <c r="B1358" s="406"/>
      <c r="C1358" s="372"/>
      <c r="D1358" s="372"/>
      <c r="E1358" s="486"/>
      <c r="F1358" s="487"/>
      <c r="G1358" s="486"/>
      <c r="H1358" s="487"/>
      <c r="I1358" s="486"/>
      <c r="J1358" s="487"/>
      <c r="K1358" s="486"/>
      <c r="L1358" s="487"/>
      <c r="M1358" s="486"/>
      <c r="N1358" s="487"/>
      <c r="O1358" s="486"/>
      <c r="P1358" s="487"/>
      <c r="Q1358" s="486"/>
      <c r="R1358" s="487"/>
      <c r="S1358" s="486"/>
      <c r="T1358" s="487"/>
      <c r="U1358" s="486"/>
      <c r="V1358" s="487"/>
      <c r="W1358" s="486"/>
      <c r="X1358" s="487"/>
      <c r="Y1358" s="486"/>
      <c r="Z1358" s="487"/>
      <c r="AA1358" s="402"/>
    </row>
    <row r="1359" spans="2:27" x14ac:dyDescent="0.2">
      <c r="B1359" s="405"/>
      <c r="C1359" s="372"/>
      <c r="D1359" s="372"/>
      <c r="E1359" s="402"/>
      <c r="F1359" s="486"/>
      <c r="G1359" s="487"/>
      <c r="H1359" s="486"/>
      <c r="I1359" s="487"/>
      <c r="J1359" s="486"/>
      <c r="K1359" s="487"/>
      <c r="L1359" s="486"/>
      <c r="M1359" s="487"/>
      <c r="N1359" s="486"/>
      <c r="O1359" s="487"/>
      <c r="P1359" s="486"/>
      <c r="Q1359" s="487"/>
      <c r="R1359" s="486"/>
      <c r="S1359" s="487"/>
      <c r="T1359" s="486"/>
      <c r="U1359" s="487"/>
      <c r="V1359" s="486"/>
      <c r="W1359" s="487"/>
      <c r="X1359" s="486"/>
      <c r="Y1359" s="487"/>
      <c r="Z1359" s="486"/>
      <c r="AA1359" s="487"/>
    </row>
    <row r="1360" spans="2:27" x14ac:dyDescent="0.2">
      <c r="B1360" s="406"/>
      <c r="C1360" s="372"/>
      <c r="D1360" s="372"/>
      <c r="E1360" s="486"/>
      <c r="F1360" s="487"/>
      <c r="G1360" s="486"/>
      <c r="H1360" s="487"/>
      <c r="I1360" s="486"/>
      <c r="J1360" s="487"/>
      <c r="K1360" s="486"/>
      <c r="L1360" s="487"/>
      <c r="M1360" s="486"/>
      <c r="N1360" s="487"/>
      <c r="O1360" s="486"/>
      <c r="P1360" s="487"/>
      <c r="Q1360" s="486"/>
      <c r="R1360" s="487"/>
      <c r="S1360" s="486"/>
      <c r="T1360" s="487"/>
      <c r="U1360" s="486"/>
      <c r="V1360" s="487"/>
      <c r="W1360" s="486"/>
      <c r="X1360" s="487"/>
      <c r="Y1360" s="486"/>
      <c r="Z1360" s="487"/>
      <c r="AA1360" s="402"/>
    </row>
    <row r="1361" spans="2:27" x14ac:dyDescent="0.2">
      <c r="B1361" s="405"/>
      <c r="C1361" s="372"/>
      <c r="D1361" s="372"/>
      <c r="E1361" s="402"/>
      <c r="F1361" s="486"/>
      <c r="G1361" s="487"/>
      <c r="H1361" s="486"/>
      <c r="I1361" s="487"/>
      <c r="J1361" s="486"/>
      <c r="K1361" s="487"/>
      <c r="L1361" s="486"/>
      <c r="M1361" s="487"/>
      <c r="N1361" s="486"/>
      <c r="O1361" s="487"/>
      <c r="P1361" s="486"/>
      <c r="Q1361" s="487"/>
      <c r="R1361" s="486"/>
      <c r="S1361" s="487"/>
      <c r="T1361" s="486"/>
      <c r="U1361" s="487"/>
      <c r="V1361" s="486"/>
      <c r="W1361" s="487"/>
      <c r="X1361" s="486"/>
      <c r="Y1361" s="487"/>
      <c r="Z1361" s="486"/>
      <c r="AA1361" s="487"/>
    </row>
    <row r="1362" spans="2:27" x14ac:dyDescent="0.2">
      <c r="B1362" s="406"/>
      <c r="C1362" s="372"/>
      <c r="D1362" s="372"/>
      <c r="E1362" s="486"/>
      <c r="F1362" s="487"/>
      <c r="G1362" s="486"/>
      <c r="H1362" s="487"/>
      <c r="I1362" s="486"/>
      <c r="J1362" s="487"/>
      <c r="K1362" s="486"/>
      <c r="L1362" s="487"/>
      <c r="M1362" s="486"/>
      <c r="N1362" s="487"/>
      <c r="O1362" s="486"/>
      <c r="P1362" s="487"/>
      <c r="Q1362" s="486"/>
      <c r="R1362" s="487"/>
      <c r="S1362" s="486"/>
      <c r="T1362" s="487"/>
      <c r="U1362" s="486"/>
      <c r="V1362" s="487"/>
      <c r="W1362" s="486"/>
      <c r="X1362" s="487"/>
      <c r="Y1362" s="486"/>
      <c r="Z1362" s="487"/>
      <c r="AA1362" s="402"/>
    </row>
    <row r="1363" spans="2:27" x14ac:dyDescent="0.2">
      <c r="B1363" s="405"/>
      <c r="C1363" s="372"/>
      <c r="D1363" s="372"/>
      <c r="E1363" s="402"/>
      <c r="F1363" s="486"/>
      <c r="G1363" s="487"/>
      <c r="H1363" s="486"/>
      <c r="I1363" s="487"/>
      <c r="J1363" s="486"/>
      <c r="K1363" s="487"/>
      <c r="L1363" s="486"/>
      <c r="M1363" s="487"/>
      <c r="N1363" s="486"/>
      <c r="O1363" s="487"/>
      <c r="P1363" s="486"/>
      <c r="Q1363" s="487"/>
      <c r="R1363" s="486"/>
      <c r="S1363" s="487"/>
      <c r="T1363" s="486"/>
      <c r="U1363" s="487"/>
      <c r="V1363" s="486"/>
      <c r="W1363" s="487"/>
      <c r="X1363" s="486"/>
      <c r="Y1363" s="487"/>
      <c r="Z1363" s="486"/>
      <c r="AA1363" s="487"/>
    </row>
    <row r="1364" spans="2:27" x14ac:dyDescent="0.2">
      <c r="B1364" s="406"/>
      <c r="C1364" s="372"/>
      <c r="D1364" s="372"/>
      <c r="E1364" s="486"/>
      <c r="F1364" s="487"/>
      <c r="G1364" s="486"/>
      <c r="H1364" s="487"/>
      <c r="I1364" s="486"/>
      <c r="J1364" s="487"/>
      <c r="K1364" s="486"/>
      <c r="L1364" s="487"/>
      <c r="M1364" s="486"/>
      <c r="N1364" s="487"/>
      <c r="O1364" s="486"/>
      <c r="P1364" s="487"/>
      <c r="Q1364" s="486"/>
      <c r="R1364" s="487"/>
      <c r="S1364" s="486"/>
      <c r="T1364" s="487"/>
      <c r="U1364" s="486"/>
      <c r="V1364" s="487"/>
      <c r="W1364" s="486"/>
      <c r="X1364" s="487"/>
      <c r="Y1364" s="486"/>
      <c r="Z1364" s="487"/>
      <c r="AA1364" s="402"/>
    </row>
    <row r="1365" spans="2:27" x14ac:dyDescent="0.2">
      <c r="B1365" s="405"/>
      <c r="C1365" s="372"/>
      <c r="D1365" s="372"/>
      <c r="E1365" s="402"/>
      <c r="F1365" s="486"/>
      <c r="G1365" s="487"/>
      <c r="H1365" s="486"/>
      <c r="I1365" s="487"/>
      <c r="J1365" s="486"/>
      <c r="K1365" s="487"/>
      <c r="L1365" s="486"/>
      <c r="M1365" s="487"/>
      <c r="N1365" s="486"/>
      <c r="O1365" s="487"/>
      <c r="P1365" s="486"/>
      <c r="Q1365" s="487"/>
      <c r="R1365" s="486"/>
      <c r="S1365" s="487"/>
      <c r="T1365" s="486"/>
      <c r="U1365" s="487"/>
      <c r="V1365" s="486"/>
      <c r="W1365" s="487"/>
      <c r="X1365" s="486"/>
      <c r="Y1365" s="487"/>
      <c r="Z1365" s="486"/>
      <c r="AA1365" s="487"/>
    </row>
    <row r="1366" spans="2:27" x14ac:dyDescent="0.2">
      <c r="B1366" s="406"/>
      <c r="C1366" s="372"/>
      <c r="D1366" s="372"/>
      <c r="E1366" s="486"/>
      <c r="F1366" s="487"/>
      <c r="G1366" s="486"/>
      <c r="H1366" s="487"/>
      <c r="I1366" s="486"/>
      <c r="J1366" s="487"/>
      <c r="K1366" s="486"/>
      <c r="L1366" s="487"/>
      <c r="M1366" s="486"/>
      <c r="N1366" s="487"/>
      <c r="O1366" s="486"/>
      <c r="P1366" s="487"/>
      <c r="Q1366" s="486"/>
      <c r="R1366" s="487"/>
      <c r="S1366" s="486"/>
      <c r="T1366" s="487"/>
      <c r="U1366" s="486"/>
      <c r="V1366" s="487"/>
      <c r="W1366" s="486"/>
      <c r="X1366" s="487"/>
      <c r="Y1366" s="486"/>
      <c r="Z1366" s="487"/>
      <c r="AA1366" s="402"/>
    </row>
    <row r="1367" spans="2:27" x14ac:dyDescent="0.2">
      <c r="B1367" s="405"/>
      <c r="C1367" s="372"/>
      <c r="D1367" s="372"/>
      <c r="E1367" s="402"/>
      <c r="F1367" s="486"/>
      <c r="G1367" s="487"/>
      <c r="H1367" s="486"/>
      <c r="I1367" s="487"/>
      <c r="J1367" s="486"/>
      <c r="K1367" s="487"/>
      <c r="L1367" s="486"/>
      <c r="M1367" s="487"/>
      <c r="N1367" s="486"/>
      <c r="O1367" s="487"/>
      <c r="P1367" s="486"/>
      <c r="Q1367" s="487"/>
      <c r="R1367" s="486"/>
      <c r="S1367" s="487"/>
      <c r="T1367" s="486"/>
      <c r="U1367" s="487"/>
      <c r="V1367" s="486"/>
      <c r="W1367" s="487"/>
      <c r="X1367" s="486"/>
      <c r="Y1367" s="487"/>
      <c r="Z1367" s="486"/>
      <c r="AA1367" s="487"/>
    </row>
    <row r="1368" spans="2:27" x14ac:dyDescent="0.2">
      <c r="B1368" s="406"/>
      <c r="C1368" s="372"/>
      <c r="D1368" s="372"/>
      <c r="E1368" s="486"/>
      <c r="F1368" s="487"/>
      <c r="G1368" s="486"/>
      <c r="H1368" s="487"/>
      <c r="I1368" s="486"/>
      <c r="J1368" s="487"/>
      <c r="K1368" s="486"/>
      <c r="L1368" s="487"/>
      <c r="M1368" s="486"/>
      <c r="N1368" s="487"/>
      <c r="O1368" s="486"/>
      <c r="P1368" s="487"/>
      <c r="Q1368" s="486"/>
      <c r="R1368" s="487"/>
      <c r="S1368" s="486"/>
      <c r="T1368" s="487"/>
      <c r="U1368" s="486"/>
      <c r="V1368" s="487"/>
      <c r="W1368" s="486"/>
      <c r="X1368" s="487"/>
      <c r="Y1368" s="486"/>
      <c r="Z1368" s="487"/>
      <c r="AA1368" s="402"/>
    </row>
    <row r="1369" spans="2:27" x14ac:dyDescent="0.2">
      <c r="B1369" s="405"/>
      <c r="C1369" s="372"/>
      <c r="D1369" s="372"/>
      <c r="E1369" s="402"/>
      <c r="F1369" s="486"/>
      <c r="G1369" s="487"/>
      <c r="H1369" s="486"/>
      <c r="I1369" s="487"/>
      <c r="J1369" s="486"/>
      <c r="K1369" s="487"/>
      <c r="L1369" s="486"/>
      <c r="M1369" s="487"/>
      <c r="N1369" s="486"/>
      <c r="O1369" s="487"/>
      <c r="P1369" s="486"/>
      <c r="Q1369" s="487"/>
      <c r="R1369" s="486"/>
      <c r="S1369" s="487"/>
      <c r="T1369" s="486"/>
      <c r="U1369" s="487"/>
      <c r="V1369" s="486"/>
      <c r="W1369" s="487"/>
      <c r="X1369" s="486"/>
      <c r="Y1369" s="487"/>
      <c r="Z1369" s="486"/>
      <c r="AA1369" s="487"/>
    </row>
    <row r="1370" spans="2:27" x14ac:dyDescent="0.2">
      <c r="B1370" s="406"/>
      <c r="C1370" s="372"/>
      <c r="D1370" s="372"/>
      <c r="E1370" s="486"/>
      <c r="F1370" s="487"/>
      <c r="G1370" s="486"/>
      <c r="H1370" s="487"/>
      <c r="I1370" s="486"/>
      <c r="J1370" s="487"/>
      <c r="K1370" s="486"/>
      <c r="L1370" s="487"/>
      <c r="M1370" s="486"/>
      <c r="N1370" s="487"/>
      <c r="O1370" s="486"/>
      <c r="P1370" s="487"/>
      <c r="Q1370" s="486"/>
      <c r="R1370" s="487"/>
      <c r="S1370" s="486"/>
      <c r="T1370" s="487"/>
      <c r="U1370" s="486"/>
      <c r="V1370" s="487"/>
      <c r="W1370" s="486"/>
      <c r="X1370" s="487"/>
      <c r="Y1370" s="486"/>
      <c r="Z1370" s="487"/>
      <c r="AA1370" s="402"/>
    </row>
    <row r="1371" spans="2:27" x14ac:dyDescent="0.2">
      <c r="B1371" s="405"/>
      <c r="C1371" s="372"/>
      <c r="D1371" s="372"/>
      <c r="E1371" s="402"/>
      <c r="F1371" s="486"/>
      <c r="G1371" s="487"/>
      <c r="H1371" s="486"/>
      <c r="I1371" s="487"/>
      <c r="J1371" s="486"/>
      <c r="K1371" s="487"/>
      <c r="L1371" s="486"/>
      <c r="M1371" s="487"/>
      <c r="N1371" s="486"/>
      <c r="O1371" s="487"/>
      <c r="P1371" s="486"/>
      <c r="Q1371" s="487"/>
      <c r="R1371" s="486"/>
      <c r="S1371" s="487"/>
      <c r="T1371" s="486"/>
      <c r="U1371" s="487"/>
      <c r="V1371" s="486"/>
      <c r="W1371" s="487"/>
      <c r="X1371" s="486"/>
      <c r="Y1371" s="487"/>
      <c r="Z1371" s="486"/>
      <c r="AA1371" s="487"/>
    </row>
    <row r="1372" spans="2:27" x14ac:dyDescent="0.2">
      <c r="B1372" s="406"/>
      <c r="C1372" s="372"/>
      <c r="D1372" s="372"/>
      <c r="E1372" s="486"/>
      <c r="F1372" s="487"/>
      <c r="G1372" s="486"/>
      <c r="H1372" s="487"/>
      <c r="I1372" s="486"/>
      <c r="J1372" s="487"/>
      <c r="K1372" s="486"/>
      <c r="L1372" s="487"/>
      <c r="M1372" s="486"/>
      <c r="N1372" s="487"/>
      <c r="O1372" s="486"/>
      <c r="P1372" s="487"/>
      <c r="Q1372" s="486"/>
      <c r="R1372" s="487"/>
      <c r="S1372" s="486"/>
      <c r="T1372" s="487"/>
      <c r="U1372" s="486"/>
      <c r="V1372" s="487"/>
      <c r="W1372" s="486"/>
      <c r="X1372" s="487"/>
      <c r="Y1372" s="486"/>
      <c r="Z1372" s="487"/>
      <c r="AA1372" s="402"/>
    </row>
    <row r="1373" spans="2:27" x14ac:dyDescent="0.2">
      <c r="B1373" s="405"/>
      <c r="C1373" s="372"/>
      <c r="D1373" s="372"/>
      <c r="E1373" s="402"/>
      <c r="F1373" s="486"/>
      <c r="G1373" s="487"/>
      <c r="H1373" s="486"/>
      <c r="I1373" s="487"/>
      <c r="J1373" s="486"/>
      <c r="K1373" s="487"/>
      <c r="L1373" s="486"/>
      <c r="M1373" s="487"/>
      <c r="N1373" s="486"/>
      <c r="O1373" s="487"/>
      <c r="P1373" s="486"/>
      <c r="Q1373" s="487"/>
      <c r="R1373" s="486"/>
      <c r="S1373" s="487"/>
      <c r="T1373" s="486"/>
      <c r="U1373" s="487"/>
      <c r="V1373" s="486"/>
      <c r="W1373" s="487"/>
      <c r="X1373" s="486"/>
      <c r="Y1373" s="487"/>
      <c r="Z1373" s="486"/>
      <c r="AA1373" s="487"/>
    </row>
    <row r="1374" spans="2:27" x14ac:dyDescent="0.2">
      <c r="B1374" s="406"/>
      <c r="C1374" s="372"/>
      <c r="D1374" s="372"/>
      <c r="E1374" s="486"/>
      <c r="F1374" s="487"/>
      <c r="G1374" s="486"/>
      <c r="H1374" s="487"/>
      <c r="I1374" s="486"/>
      <c r="J1374" s="487"/>
      <c r="K1374" s="486"/>
      <c r="L1374" s="487"/>
      <c r="M1374" s="486"/>
      <c r="N1374" s="487"/>
      <c r="O1374" s="486"/>
      <c r="P1374" s="487"/>
      <c r="Q1374" s="486"/>
      <c r="R1374" s="487"/>
      <c r="S1374" s="486"/>
      <c r="T1374" s="487"/>
      <c r="U1374" s="486"/>
      <c r="V1374" s="487"/>
      <c r="W1374" s="486"/>
      <c r="X1374" s="487"/>
      <c r="Y1374" s="486"/>
      <c r="Z1374" s="487"/>
      <c r="AA1374" s="402"/>
    </row>
    <row r="1375" spans="2:27" x14ac:dyDescent="0.2">
      <c r="B1375" s="405"/>
      <c r="C1375" s="372"/>
      <c r="D1375" s="372"/>
      <c r="E1375" s="402"/>
      <c r="F1375" s="486"/>
      <c r="G1375" s="487"/>
      <c r="H1375" s="486"/>
      <c r="I1375" s="487"/>
      <c r="J1375" s="486"/>
      <c r="K1375" s="487"/>
      <c r="L1375" s="486"/>
      <c r="M1375" s="487"/>
      <c r="N1375" s="486"/>
      <c r="O1375" s="487"/>
      <c r="P1375" s="486"/>
      <c r="Q1375" s="487"/>
      <c r="R1375" s="486"/>
      <c r="S1375" s="487"/>
      <c r="T1375" s="486"/>
      <c r="U1375" s="487"/>
      <c r="V1375" s="486"/>
      <c r="W1375" s="487"/>
      <c r="X1375" s="486"/>
      <c r="Y1375" s="487"/>
      <c r="Z1375" s="486"/>
      <c r="AA1375" s="487"/>
    </row>
    <row r="1376" spans="2:27" x14ac:dyDescent="0.2">
      <c r="B1376" s="406"/>
      <c r="C1376" s="372"/>
      <c r="D1376" s="372"/>
      <c r="E1376" s="486"/>
      <c r="F1376" s="487"/>
      <c r="G1376" s="486"/>
      <c r="H1376" s="487"/>
      <c r="I1376" s="486"/>
      <c r="J1376" s="487"/>
      <c r="K1376" s="486"/>
      <c r="L1376" s="487"/>
      <c r="M1376" s="486"/>
      <c r="N1376" s="487"/>
      <c r="O1376" s="486"/>
      <c r="P1376" s="487"/>
      <c r="Q1376" s="486"/>
      <c r="R1376" s="487"/>
      <c r="S1376" s="486"/>
      <c r="T1376" s="487"/>
      <c r="U1376" s="486"/>
      <c r="V1376" s="487"/>
      <c r="W1376" s="486"/>
      <c r="X1376" s="487"/>
      <c r="Y1376" s="486"/>
      <c r="Z1376" s="487"/>
      <c r="AA1376" s="402"/>
    </row>
    <row r="1377" spans="2:27" x14ac:dyDescent="0.2">
      <c r="B1377" s="405"/>
      <c r="C1377" s="372"/>
      <c r="D1377" s="372"/>
      <c r="E1377" s="402"/>
      <c r="F1377" s="486"/>
      <c r="G1377" s="487"/>
      <c r="H1377" s="486"/>
      <c r="I1377" s="487"/>
      <c r="J1377" s="486"/>
      <c r="K1377" s="487"/>
      <c r="L1377" s="486"/>
      <c r="M1377" s="487"/>
      <c r="N1377" s="486"/>
      <c r="O1377" s="487"/>
      <c r="P1377" s="486"/>
      <c r="Q1377" s="487"/>
      <c r="R1377" s="486"/>
      <c r="S1377" s="487"/>
      <c r="T1377" s="486"/>
      <c r="U1377" s="487"/>
      <c r="V1377" s="486"/>
      <c r="W1377" s="487"/>
      <c r="X1377" s="486"/>
      <c r="Y1377" s="487"/>
      <c r="Z1377" s="486"/>
      <c r="AA1377" s="487"/>
    </row>
    <row r="1378" spans="2:27" x14ac:dyDescent="0.2">
      <c r="B1378" s="406"/>
      <c r="C1378" s="372"/>
      <c r="D1378" s="372"/>
      <c r="E1378" s="486"/>
      <c r="F1378" s="487"/>
      <c r="G1378" s="486"/>
      <c r="H1378" s="487"/>
      <c r="I1378" s="486"/>
      <c r="J1378" s="487"/>
      <c r="K1378" s="486"/>
      <c r="L1378" s="487"/>
      <c r="M1378" s="486"/>
      <c r="N1378" s="487"/>
      <c r="O1378" s="486"/>
      <c r="P1378" s="487"/>
      <c r="Q1378" s="486"/>
      <c r="R1378" s="487"/>
      <c r="S1378" s="486"/>
      <c r="T1378" s="487"/>
      <c r="U1378" s="486"/>
      <c r="V1378" s="487"/>
      <c r="W1378" s="486"/>
      <c r="X1378" s="487"/>
      <c r="Y1378" s="486"/>
      <c r="Z1378" s="487"/>
      <c r="AA1378" s="402"/>
    </row>
    <row r="1379" spans="2:27" x14ac:dyDescent="0.2">
      <c r="B1379" s="405"/>
      <c r="C1379" s="372"/>
      <c r="D1379" s="372"/>
      <c r="E1379" s="402"/>
      <c r="F1379" s="486"/>
      <c r="G1379" s="487"/>
      <c r="H1379" s="486"/>
      <c r="I1379" s="487"/>
      <c r="J1379" s="486"/>
      <c r="K1379" s="487"/>
      <c r="L1379" s="486"/>
      <c r="M1379" s="487"/>
      <c r="N1379" s="486"/>
      <c r="O1379" s="487"/>
      <c r="P1379" s="486"/>
      <c r="Q1379" s="487"/>
      <c r="R1379" s="486"/>
      <c r="S1379" s="487"/>
      <c r="T1379" s="486"/>
      <c r="U1379" s="487"/>
      <c r="V1379" s="486"/>
      <c r="W1379" s="487"/>
      <c r="X1379" s="486"/>
      <c r="Y1379" s="487"/>
      <c r="Z1379" s="486"/>
      <c r="AA1379" s="487"/>
    </row>
    <row r="1380" spans="2:27" x14ac:dyDescent="0.2">
      <c r="B1380" s="406"/>
      <c r="C1380" s="372"/>
      <c r="D1380" s="372"/>
      <c r="E1380" s="486"/>
      <c r="F1380" s="487"/>
      <c r="G1380" s="486"/>
      <c r="H1380" s="487"/>
      <c r="I1380" s="486"/>
      <c r="J1380" s="487"/>
      <c r="K1380" s="486"/>
      <c r="L1380" s="487"/>
      <c r="M1380" s="486"/>
      <c r="N1380" s="487"/>
      <c r="O1380" s="486"/>
      <c r="P1380" s="487"/>
      <c r="Q1380" s="486"/>
      <c r="R1380" s="487"/>
      <c r="S1380" s="486"/>
      <c r="T1380" s="487"/>
      <c r="U1380" s="486"/>
      <c r="V1380" s="487"/>
      <c r="W1380" s="486"/>
      <c r="X1380" s="487"/>
      <c r="Y1380" s="486"/>
      <c r="Z1380" s="487"/>
      <c r="AA1380" s="402"/>
    </row>
    <row r="1381" spans="2:27" x14ac:dyDescent="0.2">
      <c r="B1381" s="405"/>
      <c r="C1381" s="372"/>
      <c r="D1381" s="372"/>
      <c r="E1381" s="402"/>
      <c r="F1381" s="486"/>
      <c r="G1381" s="487"/>
      <c r="H1381" s="486"/>
      <c r="I1381" s="487"/>
      <c r="J1381" s="486"/>
      <c r="K1381" s="487"/>
      <c r="L1381" s="486"/>
      <c r="M1381" s="487"/>
      <c r="N1381" s="486"/>
      <c r="O1381" s="487"/>
      <c r="P1381" s="486"/>
      <c r="Q1381" s="487"/>
      <c r="R1381" s="486"/>
      <c r="S1381" s="487"/>
      <c r="T1381" s="486"/>
      <c r="U1381" s="487"/>
      <c r="V1381" s="486"/>
      <c r="W1381" s="487"/>
      <c r="X1381" s="486"/>
      <c r="Y1381" s="487"/>
      <c r="Z1381" s="486"/>
      <c r="AA1381" s="487"/>
    </row>
    <row r="1382" spans="2:27" x14ac:dyDescent="0.2">
      <c r="B1382" s="406"/>
      <c r="C1382" s="372"/>
      <c r="D1382" s="372"/>
      <c r="E1382" s="486"/>
      <c r="F1382" s="487"/>
      <c r="G1382" s="486"/>
      <c r="H1382" s="487"/>
      <c r="I1382" s="486"/>
      <c r="J1382" s="487"/>
      <c r="K1382" s="486"/>
      <c r="L1382" s="487"/>
      <c r="M1382" s="486"/>
      <c r="N1382" s="487"/>
      <c r="O1382" s="486"/>
      <c r="P1382" s="487"/>
      <c r="Q1382" s="486"/>
      <c r="R1382" s="487"/>
      <c r="S1382" s="486"/>
      <c r="T1382" s="487"/>
      <c r="U1382" s="486"/>
      <c r="V1382" s="487"/>
      <c r="W1382" s="486"/>
      <c r="X1382" s="487"/>
      <c r="Y1382" s="486"/>
      <c r="Z1382" s="487"/>
      <c r="AA1382" s="402"/>
    </row>
    <row r="1383" spans="2:27" x14ac:dyDescent="0.2">
      <c r="B1383" s="405"/>
      <c r="C1383" s="372"/>
      <c r="D1383" s="372"/>
      <c r="E1383" s="402"/>
      <c r="F1383" s="486"/>
      <c r="G1383" s="487"/>
      <c r="H1383" s="486"/>
      <c r="I1383" s="487"/>
      <c r="J1383" s="486"/>
      <c r="K1383" s="487"/>
      <c r="L1383" s="486"/>
      <c r="M1383" s="487"/>
      <c r="N1383" s="486"/>
      <c r="O1383" s="487"/>
      <c r="P1383" s="486"/>
      <c r="Q1383" s="487"/>
      <c r="R1383" s="486"/>
      <c r="S1383" s="487"/>
      <c r="T1383" s="486"/>
      <c r="U1383" s="487"/>
      <c r="V1383" s="486"/>
      <c r="W1383" s="487"/>
      <c r="X1383" s="486"/>
      <c r="Y1383" s="487"/>
      <c r="Z1383" s="486"/>
      <c r="AA1383" s="487"/>
    </row>
    <row r="1384" spans="2:27" x14ac:dyDescent="0.2">
      <c r="B1384" s="406"/>
      <c r="C1384" s="372"/>
      <c r="D1384" s="372"/>
      <c r="E1384" s="486"/>
      <c r="F1384" s="487"/>
      <c r="G1384" s="486"/>
      <c r="H1384" s="487"/>
      <c r="I1384" s="486"/>
      <c r="J1384" s="487"/>
      <c r="K1384" s="486"/>
      <c r="L1384" s="487"/>
      <c r="M1384" s="486"/>
      <c r="N1384" s="487"/>
      <c r="O1384" s="486"/>
      <c r="P1384" s="487"/>
      <c r="Q1384" s="486"/>
      <c r="R1384" s="487"/>
      <c r="S1384" s="486"/>
      <c r="T1384" s="487"/>
      <c r="U1384" s="486"/>
      <c r="V1384" s="487"/>
      <c r="W1384" s="486"/>
      <c r="X1384" s="487"/>
      <c r="Y1384" s="486"/>
      <c r="Z1384" s="487"/>
      <c r="AA1384" s="402"/>
    </row>
    <row r="1385" spans="2:27" x14ac:dyDescent="0.2">
      <c r="B1385" s="405"/>
      <c r="C1385" s="372"/>
      <c r="D1385" s="372"/>
      <c r="E1385" s="402"/>
      <c r="F1385" s="486"/>
      <c r="G1385" s="487"/>
      <c r="H1385" s="486"/>
      <c r="I1385" s="487"/>
      <c r="J1385" s="486"/>
      <c r="K1385" s="487"/>
      <c r="L1385" s="486"/>
      <c r="M1385" s="487"/>
      <c r="N1385" s="486"/>
      <c r="O1385" s="487"/>
      <c r="P1385" s="486"/>
      <c r="Q1385" s="487"/>
      <c r="R1385" s="486"/>
      <c r="S1385" s="487"/>
      <c r="T1385" s="486"/>
      <c r="U1385" s="487"/>
      <c r="V1385" s="486"/>
      <c r="W1385" s="487"/>
      <c r="X1385" s="486"/>
      <c r="Y1385" s="487"/>
      <c r="Z1385" s="486"/>
      <c r="AA1385" s="487"/>
    </row>
    <row r="1386" spans="2:27" x14ac:dyDescent="0.2">
      <c r="B1386" s="406"/>
      <c r="C1386" s="372"/>
      <c r="D1386" s="372"/>
      <c r="E1386" s="486"/>
      <c r="F1386" s="487"/>
      <c r="G1386" s="486"/>
      <c r="H1386" s="487"/>
      <c r="I1386" s="486"/>
      <c r="J1386" s="487"/>
      <c r="K1386" s="486"/>
      <c r="L1386" s="487"/>
      <c r="M1386" s="486"/>
      <c r="N1386" s="487"/>
      <c r="O1386" s="486"/>
      <c r="P1386" s="487"/>
      <c r="Q1386" s="486"/>
      <c r="R1386" s="487"/>
      <c r="S1386" s="486"/>
      <c r="T1386" s="487"/>
      <c r="U1386" s="486"/>
      <c r="V1386" s="487"/>
      <c r="W1386" s="486"/>
      <c r="X1386" s="487"/>
      <c r="Y1386" s="486"/>
      <c r="Z1386" s="487"/>
      <c r="AA1386" s="402"/>
    </row>
    <row r="1387" spans="2:27" x14ac:dyDescent="0.2">
      <c r="B1387" s="405"/>
      <c r="C1387" s="372"/>
      <c r="D1387" s="372"/>
      <c r="E1387" s="402"/>
      <c r="F1387" s="486"/>
      <c r="G1387" s="487"/>
      <c r="H1387" s="486"/>
      <c r="I1387" s="487"/>
      <c r="J1387" s="486"/>
      <c r="K1387" s="487"/>
      <c r="L1387" s="486"/>
      <c r="M1387" s="487"/>
      <c r="N1387" s="486"/>
      <c r="O1387" s="487"/>
      <c r="P1387" s="486"/>
      <c r="Q1387" s="487"/>
      <c r="R1387" s="486"/>
      <c r="S1387" s="487"/>
      <c r="T1387" s="486"/>
      <c r="U1387" s="487"/>
      <c r="V1387" s="486"/>
      <c r="W1387" s="487"/>
      <c r="X1387" s="486"/>
      <c r="Y1387" s="487"/>
      <c r="Z1387" s="486"/>
      <c r="AA1387" s="487"/>
    </row>
    <row r="1388" spans="2:27" x14ac:dyDescent="0.2">
      <c r="B1388" s="406"/>
      <c r="C1388" s="372"/>
      <c r="D1388" s="372"/>
      <c r="E1388" s="486"/>
      <c r="F1388" s="487"/>
      <c r="G1388" s="486"/>
      <c r="H1388" s="487"/>
      <c r="I1388" s="486"/>
      <c r="J1388" s="487"/>
      <c r="K1388" s="486"/>
      <c r="L1388" s="487"/>
      <c r="M1388" s="486"/>
      <c r="N1388" s="487"/>
      <c r="O1388" s="486"/>
      <c r="P1388" s="487"/>
      <c r="Q1388" s="486"/>
      <c r="R1388" s="487"/>
      <c r="S1388" s="486"/>
      <c r="T1388" s="487"/>
      <c r="U1388" s="486"/>
      <c r="V1388" s="487"/>
      <c r="W1388" s="486"/>
      <c r="X1388" s="487"/>
      <c r="Y1388" s="486"/>
      <c r="Z1388" s="487"/>
      <c r="AA1388" s="402"/>
    </row>
    <row r="1389" spans="2:27" x14ac:dyDescent="0.2">
      <c r="B1389" s="405"/>
      <c r="C1389" s="372"/>
      <c r="D1389" s="372"/>
      <c r="E1389" s="402"/>
      <c r="F1389" s="486"/>
      <c r="G1389" s="487"/>
      <c r="H1389" s="486"/>
      <c r="I1389" s="487"/>
      <c r="J1389" s="486"/>
      <c r="K1389" s="487"/>
      <c r="L1389" s="486"/>
      <c r="M1389" s="487"/>
      <c r="N1389" s="486"/>
      <c r="O1389" s="487"/>
      <c r="P1389" s="486"/>
      <c r="Q1389" s="487"/>
      <c r="R1389" s="486"/>
      <c r="S1389" s="487"/>
      <c r="T1389" s="486"/>
      <c r="U1389" s="487"/>
      <c r="V1389" s="486"/>
      <c r="W1389" s="487"/>
      <c r="X1389" s="486"/>
      <c r="Y1389" s="487"/>
      <c r="Z1389" s="486"/>
      <c r="AA1389" s="487"/>
    </row>
    <row r="1390" spans="2:27" x14ac:dyDescent="0.2">
      <c r="B1390" s="406"/>
      <c r="C1390" s="372"/>
      <c r="D1390" s="372"/>
      <c r="E1390" s="486"/>
      <c r="F1390" s="487"/>
      <c r="G1390" s="486"/>
      <c r="H1390" s="487"/>
      <c r="I1390" s="486"/>
      <c r="J1390" s="487"/>
      <c r="K1390" s="486"/>
      <c r="L1390" s="487"/>
      <c r="M1390" s="486"/>
      <c r="N1390" s="487"/>
      <c r="O1390" s="486"/>
      <c r="P1390" s="487"/>
      <c r="Q1390" s="486"/>
      <c r="R1390" s="487"/>
      <c r="S1390" s="486"/>
      <c r="T1390" s="487"/>
      <c r="U1390" s="486"/>
      <c r="V1390" s="487"/>
      <c r="W1390" s="486"/>
      <c r="X1390" s="487"/>
      <c r="Y1390" s="486"/>
      <c r="Z1390" s="487"/>
      <c r="AA1390" s="402"/>
    </row>
    <row r="1391" spans="2:27" x14ac:dyDescent="0.2">
      <c r="B1391" s="405"/>
      <c r="C1391" s="372"/>
      <c r="D1391" s="372"/>
      <c r="E1391" s="402"/>
      <c r="F1391" s="486"/>
      <c r="G1391" s="487"/>
      <c r="H1391" s="486"/>
      <c r="I1391" s="487"/>
      <c r="J1391" s="486"/>
      <c r="K1391" s="487"/>
      <c r="L1391" s="486"/>
      <c r="M1391" s="487"/>
      <c r="N1391" s="486"/>
      <c r="O1391" s="487"/>
      <c r="P1391" s="486"/>
      <c r="Q1391" s="487"/>
      <c r="R1391" s="486"/>
      <c r="S1391" s="487"/>
      <c r="T1391" s="486"/>
      <c r="U1391" s="487"/>
      <c r="V1391" s="486"/>
      <c r="W1391" s="487"/>
      <c r="X1391" s="486"/>
      <c r="Y1391" s="487"/>
      <c r="Z1391" s="486"/>
      <c r="AA1391" s="487"/>
    </row>
    <row r="1392" spans="2:27" x14ac:dyDescent="0.2">
      <c r="B1392" s="406"/>
      <c r="C1392" s="372"/>
      <c r="D1392" s="372"/>
      <c r="E1392" s="486"/>
      <c r="F1392" s="487"/>
      <c r="G1392" s="486"/>
      <c r="H1392" s="487"/>
      <c r="I1392" s="486"/>
      <c r="J1392" s="487"/>
      <c r="K1392" s="486"/>
      <c r="L1392" s="487"/>
      <c r="M1392" s="486"/>
      <c r="N1392" s="487"/>
      <c r="O1392" s="486"/>
      <c r="P1392" s="487"/>
      <c r="Q1392" s="486"/>
      <c r="R1392" s="487"/>
      <c r="S1392" s="486"/>
      <c r="T1392" s="487"/>
      <c r="U1392" s="486"/>
      <c r="V1392" s="487"/>
      <c r="W1392" s="486"/>
      <c r="X1392" s="487"/>
      <c r="Y1392" s="486"/>
      <c r="Z1392" s="487"/>
      <c r="AA1392" s="402"/>
    </row>
    <row r="1393" spans="2:27" x14ac:dyDescent="0.2">
      <c r="B1393" s="405"/>
      <c r="C1393" s="372"/>
      <c r="D1393" s="372"/>
      <c r="E1393" s="402"/>
      <c r="F1393" s="486"/>
      <c r="G1393" s="487"/>
      <c r="H1393" s="486"/>
      <c r="I1393" s="487"/>
      <c r="J1393" s="486"/>
      <c r="K1393" s="487"/>
      <c r="L1393" s="486"/>
      <c r="M1393" s="487"/>
      <c r="N1393" s="486"/>
      <c r="O1393" s="487"/>
      <c r="P1393" s="486"/>
      <c r="Q1393" s="487"/>
      <c r="R1393" s="486"/>
      <c r="S1393" s="487"/>
      <c r="T1393" s="486"/>
      <c r="U1393" s="487"/>
      <c r="V1393" s="486"/>
      <c r="W1393" s="487"/>
      <c r="X1393" s="486"/>
      <c r="Y1393" s="487"/>
      <c r="Z1393" s="486"/>
      <c r="AA1393" s="487"/>
    </row>
    <row r="1394" spans="2:27" x14ac:dyDescent="0.2">
      <c r="B1394" s="406"/>
      <c r="C1394" s="372"/>
      <c r="D1394" s="372"/>
      <c r="E1394" s="486"/>
      <c r="F1394" s="487"/>
      <c r="G1394" s="486"/>
      <c r="H1394" s="487"/>
      <c r="I1394" s="486"/>
      <c r="J1394" s="487"/>
      <c r="K1394" s="486"/>
      <c r="L1394" s="487"/>
      <c r="M1394" s="486"/>
      <c r="N1394" s="487"/>
      <c r="O1394" s="486"/>
      <c r="P1394" s="487"/>
      <c r="Q1394" s="486"/>
      <c r="R1394" s="487"/>
      <c r="S1394" s="486"/>
      <c r="T1394" s="487"/>
      <c r="U1394" s="486"/>
      <c r="V1394" s="487"/>
      <c r="W1394" s="486"/>
      <c r="X1394" s="487"/>
      <c r="Y1394" s="486"/>
      <c r="Z1394" s="487"/>
      <c r="AA1394" s="402"/>
    </row>
    <row r="1395" spans="2:27" x14ac:dyDescent="0.2">
      <c r="B1395" s="405"/>
      <c r="C1395" s="372"/>
      <c r="D1395" s="372"/>
      <c r="E1395" s="402"/>
      <c r="F1395" s="486"/>
      <c r="G1395" s="487"/>
      <c r="H1395" s="486"/>
      <c r="I1395" s="487"/>
      <c r="J1395" s="486"/>
      <c r="K1395" s="487"/>
      <c r="L1395" s="486"/>
      <c r="M1395" s="487"/>
      <c r="N1395" s="486"/>
      <c r="O1395" s="487"/>
      <c r="P1395" s="486"/>
      <c r="Q1395" s="487"/>
      <c r="R1395" s="486"/>
      <c r="S1395" s="487"/>
      <c r="T1395" s="486"/>
      <c r="U1395" s="487"/>
      <c r="V1395" s="486"/>
      <c r="W1395" s="487"/>
      <c r="X1395" s="486"/>
      <c r="Y1395" s="487"/>
      <c r="Z1395" s="486"/>
      <c r="AA1395" s="487"/>
    </row>
    <row r="1396" spans="2:27" x14ac:dyDescent="0.2">
      <c r="B1396" s="406"/>
      <c r="C1396" s="372"/>
      <c r="D1396" s="372"/>
      <c r="E1396" s="486"/>
      <c r="F1396" s="487"/>
      <c r="G1396" s="486"/>
      <c r="H1396" s="487"/>
      <c r="I1396" s="486"/>
      <c r="J1396" s="487"/>
      <c r="K1396" s="486"/>
      <c r="L1396" s="487"/>
      <c r="M1396" s="486"/>
      <c r="N1396" s="487"/>
      <c r="O1396" s="486"/>
      <c r="P1396" s="487"/>
      <c r="Q1396" s="486"/>
      <c r="R1396" s="487"/>
      <c r="S1396" s="486"/>
      <c r="T1396" s="487"/>
      <c r="U1396" s="486"/>
      <c r="V1396" s="487"/>
      <c r="W1396" s="486"/>
      <c r="X1396" s="487"/>
      <c r="Y1396" s="486"/>
      <c r="Z1396" s="487"/>
      <c r="AA1396" s="402"/>
    </row>
    <row r="1397" spans="2:27" x14ac:dyDescent="0.2">
      <c r="B1397" s="405"/>
      <c r="C1397" s="372"/>
      <c r="D1397" s="372"/>
      <c r="E1397" s="402"/>
      <c r="F1397" s="486"/>
      <c r="G1397" s="487"/>
      <c r="H1397" s="486"/>
      <c r="I1397" s="487"/>
      <c r="J1397" s="486"/>
      <c r="K1397" s="487"/>
      <c r="L1397" s="486"/>
      <c r="M1397" s="487"/>
      <c r="N1397" s="486"/>
      <c r="O1397" s="487"/>
      <c r="P1397" s="486"/>
      <c r="Q1397" s="487"/>
      <c r="R1397" s="486"/>
      <c r="S1397" s="487"/>
      <c r="T1397" s="486"/>
      <c r="U1397" s="487"/>
      <c r="V1397" s="486"/>
      <c r="W1397" s="487"/>
      <c r="X1397" s="486"/>
      <c r="Y1397" s="487"/>
      <c r="Z1397" s="486"/>
      <c r="AA1397" s="487"/>
    </row>
    <row r="1398" spans="2:27" x14ac:dyDescent="0.2">
      <c r="B1398" s="406"/>
      <c r="C1398" s="372"/>
      <c r="D1398" s="372"/>
      <c r="E1398" s="486"/>
      <c r="F1398" s="487"/>
      <c r="G1398" s="486"/>
      <c r="H1398" s="487"/>
      <c r="I1398" s="486"/>
      <c r="J1398" s="487"/>
      <c r="K1398" s="486"/>
      <c r="L1398" s="487"/>
      <c r="M1398" s="486"/>
      <c r="N1398" s="487"/>
      <c r="O1398" s="486"/>
      <c r="P1398" s="487"/>
      <c r="Q1398" s="486"/>
      <c r="R1398" s="487"/>
      <c r="S1398" s="486"/>
      <c r="T1398" s="487"/>
      <c r="U1398" s="486"/>
      <c r="V1398" s="487"/>
      <c r="W1398" s="486"/>
      <c r="X1398" s="487"/>
      <c r="Y1398" s="486"/>
      <c r="Z1398" s="487"/>
      <c r="AA1398" s="402"/>
    </row>
    <row r="1399" spans="2:27" x14ac:dyDescent="0.2">
      <c r="B1399" s="405"/>
      <c r="C1399" s="372"/>
      <c r="D1399" s="372"/>
      <c r="E1399" s="402"/>
      <c r="F1399" s="486"/>
      <c r="G1399" s="487"/>
      <c r="H1399" s="486"/>
      <c r="I1399" s="487"/>
      <c r="J1399" s="486"/>
      <c r="K1399" s="487"/>
      <c r="L1399" s="486"/>
      <c r="M1399" s="487"/>
      <c r="N1399" s="486"/>
      <c r="O1399" s="487"/>
      <c r="P1399" s="486"/>
      <c r="Q1399" s="487"/>
      <c r="R1399" s="486"/>
      <c r="S1399" s="487"/>
      <c r="T1399" s="486"/>
      <c r="U1399" s="487"/>
      <c r="V1399" s="486"/>
      <c r="W1399" s="487"/>
      <c r="X1399" s="486"/>
      <c r="Y1399" s="487"/>
      <c r="Z1399" s="486"/>
      <c r="AA1399" s="487"/>
    </row>
    <row r="1400" spans="2:27" x14ac:dyDescent="0.2">
      <c r="B1400" s="406"/>
      <c r="C1400" s="372"/>
      <c r="D1400" s="372"/>
      <c r="E1400" s="486"/>
      <c r="F1400" s="487"/>
      <c r="G1400" s="486"/>
      <c r="H1400" s="487"/>
      <c r="I1400" s="486"/>
      <c r="J1400" s="487"/>
      <c r="K1400" s="486"/>
      <c r="L1400" s="487"/>
      <c r="M1400" s="486"/>
      <c r="N1400" s="487"/>
      <c r="O1400" s="486"/>
      <c r="P1400" s="487"/>
      <c r="Q1400" s="486"/>
      <c r="R1400" s="487"/>
      <c r="S1400" s="486"/>
      <c r="T1400" s="487"/>
      <c r="U1400" s="486"/>
      <c r="V1400" s="487"/>
      <c r="W1400" s="486"/>
      <c r="X1400" s="487"/>
      <c r="Y1400" s="486"/>
      <c r="Z1400" s="487"/>
      <c r="AA1400" s="402"/>
    </row>
    <row r="1401" spans="2:27" x14ac:dyDescent="0.2">
      <c r="B1401" s="405"/>
      <c r="C1401" s="372"/>
      <c r="D1401" s="372"/>
      <c r="E1401" s="402"/>
      <c r="F1401" s="486"/>
      <c r="G1401" s="487"/>
      <c r="H1401" s="486"/>
      <c r="I1401" s="487"/>
      <c r="J1401" s="486"/>
      <c r="K1401" s="487"/>
      <c r="L1401" s="486"/>
      <c r="M1401" s="487"/>
      <c r="N1401" s="486"/>
      <c r="O1401" s="487"/>
      <c r="P1401" s="486"/>
      <c r="Q1401" s="487"/>
      <c r="R1401" s="486"/>
      <c r="S1401" s="487"/>
      <c r="T1401" s="486"/>
      <c r="U1401" s="487"/>
      <c r="V1401" s="486"/>
      <c r="W1401" s="487"/>
      <c r="X1401" s="486"/>
      <c r="Y1401" s="487"/>
      <c r="Z1401" s="486"/>
      <c r="AA1401" s="487"/>
    </row>
    <row r="1402" spans="2:27" x14ac:dyDescent="0.2">
      <c r="B1402" s="406"/>
      <c r="C1402" s="372"/>
      <c r="D1402" s="372"/>
      <c r="E1402" s="486"/>
      <c r="F1402" s="487"/>
      <c r="G1402" s="486"/>
      <c r="H1402" s="487"/>
      <c r="I1402" s="486"/>
      <c r="J1402" s="487"/>
      <c r="K1402" s="486"/>
      <c r="L1402" s="487"/>
      <c r="M1402" s="486"/>
      <c r="N1402" s="487"/>
      <c r="O1402" s="486"/>
      <c r="P1402" s="487"/>
      <c r="Q1402" s="486"/>
      <c r="R1402" s="487"/>
      <c r="S1402" s="486"/>
      <c r="T1402" s="487"/>
      <c r="U1402" s="486"/>
      <c r="V1402" s="487"/>
      <c r="W1402" s="486"/>
      <c r="X1402" s="487"/>
      <c r="Y1402" s="486"/>
      <c r="Z1402" s="487"/>
      <c r="AA1402" s="402"/>
    </row>
    <row r="1403" spans="2:27" x14ac:dyDescent="0.2">
      <c r="B1403" s="405"/>
      <c r="C1403" s="372"/>
      <c r="D1403" s="372"/>
      <c r="E1403" s="402"/>
      <c r="F1403" s="486"/>
      <c r="G1403" s="487"/>
      <c r="H1403" s="486"/>
      <c r="I1403" s="487"/>
      <c r="J1403" s="486"/>
      <c r="K1403" s="487"/>
      <c r="L1403" s="486"/>
      <c r="M1403" s="487"/>
      <c r="N1403" s="486"/>
      <c r="O1403" s="487"/>
      <c r="P1403" s="486"/>
      <c r="Q1403" s="487"/>
      <c r="R1403" s="486"/>
      <c r="S1403" s="487"/>
      <c r="T1403" s="486"/>
      <c r="U1403" s="487"/>
      <c r="V1403" s="486"/>
      <c r="W1403" s="487"/>
      <c r="X1403" s="486"/>
      <c r="Y1403" s="487"/>
      <c r="Z1403" s="486"/>
      <c r="AA1403" s="487"/>
    </row>
    <row r="1404" spans="2:27" x14ac:dyDescent="0.2">
      <c r="B1404" s="406"/>
      <c r="C1404" s="372"/>
      <c r="D1404" s="372"/>
      <c r="E1404" s="486"/>
      <c r="F1404" s="487"/>
      <c r="G1404" s="486"/>
      <c r="H1404" s="487"/>
      <c r="I1404" s="486"/>
      <c r="J1404" s="487"/>
      <c r="K1404" s="486"/>
      <c r="L1404" s="487"/>
      <c r="M1404" s="486"/>
      <c r="N1404" s="487"/>
      <c r="O1404" s="486"/>
      <c r="P1404" s="487"/>
      <c r="Q1404" s="486"/>
      <c r="R1404" s="487"/>
      <c r="S1404" s="486"/>
      <c r="T1404" s="487"/>
      <c r="U1404" s="486"/>
      <c r="V1404" s="487"/>
      <c r="W1404" s="486"/>
      <c r="X1404" s="487"/>
      <c r="Y1404" s="486"/>
      <c r="Z1404" s="487"/>
      <c r="AA1404" s="402"/>
    </row>
    <row r="1405" spans="2:27" x14ac:dyDescent="0.2">
      <c r="B1405" s="405"/>
      <c r="C1405" s="372"/>
      <c r="D1405" s="372"/>
      <c r="E1405" s="402"/>
      <c r="F1405" s="486"/>
      <c r="G1405" s="487"/>
      <c r="H1405" s="486"/>
      <c r="I1405" s="487"/>
      <c r="J1405" s="486"/>
      <c r="K1405" s="487"/>
      <c r="L1405" s="486"/>
      <c r="M1405" s="487"/>
      <c r="N1405" s="486"/>
      <c r="O1405" s="487"/>
      <c r="P1405" s="486"/>
      <c r="Q1405" s="487"/>
      <c r="R1405" s="486"/>
      <c r="S1405" s="487"/>
      <c r="T1405" s="486"/>
      <c r="U1405" s="487"/>
      <c r="V1405" s="486"/>
      <c r="W1405" s="487"/>
      <c r="X1405" s="486"/>
      <c r="Y1405" s="487"/>
      <c r="Z1405" s="486"/>
      <c r="AA1405" s="487"/>
    </row>
    <row r="1406" spans="2:27" x14ac:dyDescent="0.2">
      <c r="B1406" s="406"/>
      <c r="C1406" s="372"/>
      <c r="D1406" s="372"/>
      <c r="E1406" s="486"/>
      <c r="F1406" s="487"/>
      <c r="G1406" s="486"/>
      <c r="H1406" s="487"/>
      <c r="I1406" s="486"/>
      <c r="J1406" s="487"/>
      <c r="K1406" s="486"/>
      <c r="L1406" s="487"/>
      <c r="M1406" s="486"/>
      <c r="N1406" s="487"/>
      <c r="O1406" s="486"/>
      <c r="P1406" s="487"/>
      <c r="Q1406" s="486"/>
      <c r="R1406" s="487"/>
      <c r="S1406" s="486"/>
      <c r="T1406" s="487"/>
      <c r="U1406" s="486"/>
      <c r="V1406" s="487"/>
      <c r="W1406" s="486"/>
      <c r="X1406" s="487"/>
      <c r="Y1406" s="486"/>
      <c r="Z1406" s="487"/>
      <c r="AA1406" s="402"/>
    </row>
    <row r="1407" spans="2:27" x14ac:dyDescent="0.2">
      <c r="B1407" s="405"/>
      <c r="C1407" s="372"/>
      <c r="D1407" s="372"/>
      <c r="E1407" s="402"/>
      <c r="F1407" s="486"/>
      <c r="G1407" s="487"/>
      <c r="H1407" s="486"/>
      <c r="I1407" s="487"/>
      <c r="J1407" s="486"/>
      <c r="K1407" s="487"/>
      <c r="L1407" s="486"/>
      <c r="M1407" s="487"/>
      <c r="N1407" s="486"/>
      <c r="O1407" s="487"/>
      <c r="P1407" s="486"/>
      <c r="Q1407" s="487"/>
      <c r="R1407" s="486"/>
      <c r="S1407" s="487"/>
      <c r="T1407" s="486"/>
      <c r="U1407" s="487"/>
      <c r="V1407" s="486"/>
      <c r="W1407" s="487"/>
      <c r="X1407" s="486"/>
      <c r="Y1407" s="487"/>
      <c r="Z1407" s="486"/>
      <c r="AA1407" s="487"/>
    </row>
    <row r="1408" spans="2:27" x14ac:dyDescent="0.2">
      <c r="B1408" s="406"/>
      <c r="C1408" s="372"/>
      <c r="D1408" s="372"/>
      <c r="E1408" s="486"/>
      <c r="F1408" s="487"/>
      <c r="G1408" s="486"/>
      <c r="H1408" s="487"/>
      <c r="I1408" s="486"/>
      <c r="J1408" s="487"/>
      <c r="K1408" s="486"/>
      <c r="L1408" s="487"/>
      <c r="M1408" s="486"/>
      <c r="N1408" s="487"/>
      <c r="O1408" s="486"/>
      <c r="P1408" s="487"/>
      <c r="Q1408" s="486"/>
      <c r="R1408" s="487"/>
      <c r="S1408" s="486"/>
      <c r="T1408" s="487"/>
      <c r="U1408" s="486"/>
      <c r="V1408" s="487"/>
      <c r="W1408" s="486"/>
      <c r="X1408" s="487"/>
      <c r="Y1408" s="486"/>
      <c r="Z1408" s="487"/>
      <c r="AA1408" s="402"/>
    </row>
    <row r="1409" spans="2:27" x14ac:dyDescent="0.2">
      <c r="B1409" s="405"/>
      <c r="C1409" s="372"/>
      <c r="D1409" s="372"/>
      <c r="E1409" s="402"/>
      <c r="F1409" s="486"/>
      <c r="G1409" s="487"/>
      <c r="H1409" s="486"/>
      <c r="I1409" s="487"/>
      <c r="J1409" s="486"/>
      <c r="K1409" s="487"/>
      <c r="L1409" s="486"/>
      <c r="M1409" s="487"/>
      <c r="N1409" s="486"/>
      <c r="O1409" s="487"/>
      <c r="P1409" s="486"/>
      <c r="Q1409" s="487"/>
      <c r="R1409" s="486"/>
      <c r="S1409" s="487"/>
      <c r="T1409" s="486"/>
      <c r="U1409" s="487"/>
      <c r="V1409" s="486"/>
      <c r="W1409" s="487"/>
      <c r="X1409" s="486"/>
      <c r="Y1409" s="487"/>
      <c r="Z1409" s="486"/>
      <c r="AA1409" s="487"/>
    </row>
    <row r="1410" spans="2:27" x14ac:dyDescent="0.2">
      <c r="B1410" s="406"/>
      <c r="C1410" s="372"/>
      <c r="D1410" s="372"/>
      <c r="E1410" s="486"/>
      <c r="F1410" s="487"/>
      <c r="G1410" s="486"/>
      <c r="H1410" s="487"/>
      <c r="I1410" s="486"/>
      <c r="J1410" s="487"/>
      <c r="K1410" s="486"/>
      <c r="L1410" s="487"/>
      <c r="M1410" s="486"/>
      <c r="N1410" s="487"/>
      <c r="O1410" s="486"/>
      <c r="P1410" s="487"/>
      <c r="Q1410" s="486"/>
      <c r="R1410" s="487"/>
      <c r="S1410" s="486"/>
      <c r="T1410" s="487"/>
      <c r="U1410" s="486"/>
      <c r="V1410" s="487"/>
      <c r="W1410" s="486"/>
      <c r="X1410" s="487"/>
      <c r="Y1410" s="486"/>
      <c r="Z1410" s="487"/>
      <c r="AA1410" s="402"/>
    </row>
    <row r="1411" spans="2:27" x14ac:dyDescent="0.2">
      <c r="B1411" s="405"/>
      <c r="C1411" s="372"/>
      <c r="D1411" s="372"/>
      <c r="E1411" s="402"/>
      <c r="F1411" s="486"/>
      <c r="G1411" s="487"/>
      <c r="H1411" s="486"/>
      <c r="I1411" s="487"/>
      <c r="J1411" s="486"/>
      <c r="K1411" s="487"/>
      <c r="L1411" s="486"/>
      <c r="M1411" s="487"/>
      <c r="N1411" s="486"/>
      <c r="O1411" s="487"/>
      <c r="P1411" s="486"/>
      <c r="Q1411" s="487"/>
      <c r="R1411" s="486"/>
      <c r="S1411" s="487"/>
      <c r="T1411" s="486"/>
      <c r="U1411" s="487"/>
      <c r="V1411" s="486"/>
      <c r="W1411" s="487"/>
      <c r="X1411" s="486"/>
      <c r="Y1411" s="487"/>
      <c r="Z1411" s="486"/>
      <c r="AA1411" s="487"/>
    </row>
    <row r="1412" spans="2:27" x14ac:dyDescent="0.2">
      <c r="B1412" s="406"/>
      <c r="C1412" s="372"/>
      <c r="D1412" s="372"/>
      <c r="E1412" s="486"/>
      <c r="F1412" s="487"/>
      <c r="G1412" s="486"/>
      <c r="H1412" s="487"/>
      <c r="I1412" s="486"/>
      <c r="J1412" s="487"/>
      <c r="K1412" s="486"/>
      <c r="L1412" s="487"/>
      <c r="M1412" s="486"/>
      <c r="N1412" s="487"/>
      <c r="O1412" s="486"/>
      <c r="P1412" s="487"/>
      <c r="Q1412" s="486"/>
      <c r="R1412" s="487"/>
      <c r="S1412" s="486"/>
      <c r="T1412" s="487"/>
      <c r="U1412" s="486"/>
      <c r="V1412" s="487"/>
      <c r="W1412" s="486"/>
      <c r="X1412" s="487"/>
      <c r="Y1412" s="486"/>
      <c r="Z1412" s="487"/>
      <c r="AA1412" s="402"/>
    </row>
    <row r="1413" spans="2:27" x14ac:dyDescent="0.2">
      <c r="B1413" s="405"/>
      <c r="C1413" s="372"/>
      <c r="D1413" s="372"/>
      <c r="E1413" s="402"/>
      <c r="F1413" s="486"/>
      <c r="G1413" s="487"/>
      <c r="H1413" s="486"/>
      <c r="I1413" s="487"/>
      <c r="J1413" s="486"/>
      <c r="K1413" s="487"/>
      <c r="L1413" s="486"/>
      <c r="M1413" s="487"/>
      <c r="N1413" s="486"/>
      <c r="O1413" s="487"/>
      <c r="P1413" s="486"/>
      <c r="Q1413" s="487"/>
      <c r="R1413" s="486"/>
      <c r="S1413" s="487"/>
      <c r="T1413" s="486"/>
      <c r="U1413" s="487"/>
      <c r="V1413" s="486"/>
      <c r="W1413" s="487"/>
      <c r="X1413" s="486"/>
      <c r="Y1413" s="487"/>
      <c r="Z1413" s="486"/>
      <c r="AA1413" s="487"/>
    </row>
    <row r="1414" spans="2:27" x14ac:dyDescent="0.2">
      <c r="B1414" s="406"/>
      <c r="C1414" s="372"/>
      <c r="D1414" s="372"/>
      <c r="E1414" s="486"/>
      <c r="F1414" s="487"/>
      <c r="G1414" s="486"/>
      <c r="H1414" s="487"/>
      <c r="I1414" s="486"/>
      <c r="J1414" s="487"/>
      <c r="K1414" s="486"/>
      <c r="L1414" s="487"/>
      <c r="M1414" s="486"/>
      <c r="N1414" s="487"/>
      <c r="O1414" s="486"/>
      <c r="P1414" s="487"/>
      <c r="Q1414" s="486"/>
      <c r="R1414" s="487"/>
      <c r="S1414" s="486"/>
      <c r="T1414" s="487"/>
      <c r="U1414" s="486"/>
      <c r="V1414" s="487"/>
      <c r="W1414" s="486"/>
      <c r="X1414" s="487"/>
      <c r="Y1414" s="486"/>
      <c r="Z1414" s="487"/>
      <c r="AA1414" s="402"/>
    </row>
    <row r="1415" spans="2:27" x14ac:dyDescent="0.2">
      <c r="B1415" s="405"/>
      <c r="C1415" s="372"/>
      <c r="D1415" s="372"/>
      <c r="E1415" s="402"/>
      <c r="F1415" s="486"/>
      <c r="G1415" s="487"/>
      <c r="H1415" s="486"/>
      <c r="I1415" s="487"/>
      <c r="J1415" s="486"/>
      <c r="K1415" s="487"/>
      <c r="L1415" s="486"/>
      <c r="M1415" s="487"/>
      <c r="N1415" s="486"/>
      <c r="O1415" s="487"/>
      <c r="P1415" s="486"/>
      <c r="Q1415" s="487"/>
      <c r="R1415" s="486"/>
      <c r="S1415" s="487"/>
      <c r="T1415" s="486"/>
      <c r="U1415" s="487"/>
      <c r="V1415" s="486"/>
      <c r="W1415" s="487"/>
      <c r="X1415" s="486"/>
      <c r="Y1415" s="487"/>
      <c r="Z1415" s="486"/>
      <c r="AA1415" s="487"/>
    </row>
    <row r="1416" spans="2:27" x14ac:dyDescent="0.2">
      <c r="B1416" s="406"/>
      <c r="C1416" s="372"/>
      <c r="D1416" s="372"/>
      <c r="E1416" s="486"/>
      <c r="F1416" s="487"/>
      <c r="G1416" s="486"/>
      <c r="H1416" s="487"/>
      <c r="I1416" s="486"/>
      <c r="J1416" s="487"/>
      <c r="K1416" s="486"/>
      <c r="L1416" s="487"/>
      <c r="M1416" s="486"/>
      <c r="N1416" s="487"/>
      <c r="O1416" s="486"/>
      <c r="P1416" s="487"/>
      <c r="Q1416" s="486"/>
      <c r="R1416" s="487"/>
      <c r="S1416" s="486"/>
      <c r="T1416" s="487"/>
      <c r="U1416" s="486"/>
      <c r="V1416" s="487"/>
      <c r="W1416" s="486"/>
      <c r="X1416" s="487"/>
      <c r="Y1416" s="486"/>
      <c r="Z1416" s="487"/>
      <c r="AA1416" s="402"/>
    </row>
    <row r="1417" spans="2:27" x14ac:dyDescent="0.2">
      <c r="B1417" s="405"/>
      <c r="C1417" s="372"/>
      <c r="D1417" s="372"/>
      <c r="E1417" s="402"/>
      <c r="F1417" s="486"/>
      <c r="G1417" s="487"/>
      <c r="H1417" s="486"/>
      <c r="I1417" s="487"/>
      <c r="J1417" s="486"/>
      <c r="K1417" s="487"/>
      <c r="L1417" s="486"/>
      <c r="M1417" s="487"/>
      <c r="N1417" s="486"/>
      <c r="O1417" s="487"/>
      <c r="P1417" s="486"/>
      <c r="Q1417" s="487"/>
      <c r="R1417" s="486"/>
      <c r="S1417" s="487"/>
      <c r="T1417" s="486"/>
      <c r="U1417" s="487"/>
      <c r="V1417" s="486"/>
      <c r="W1417" s="487"/>
      <c r="X1417" s="486"/>
      <c r="Y1417" s="487"/>
      <c r="Z1417" s="486"/>
      <c r="AA1417" s="487"/>
    </row>
    <row r="1418" spans="2:27" x14ac:dyDescent="0.2">
      <c r="B1418" s="406"/>
      <c r="C1418" s="372"/>
      <c r="D1418" s="372"/>
      <c r="E1418" s="486"/>
      <c r="F1418" s="487"/>
      <c r="G1418" s="486"/>
      <c r="H1418" s="487"/>
      <c r="I1418" s="486"/>
      <c r="J1418" s="487"/>
      <c r="K1418" s="486"/>
      <c r="L1418" s="487"/>
      <c r="M1418" s="486"/>
      <c r="N1418" s="487"/>
      <c r="O1418" s="486"/>
      <c r="P1418" s="487"/>
      <c r="Q1418" s="486"/>
      <c r="R1418" s="487"/>
      <c r="S1418" s="486"/>
      <c r="T1418" s="487"/>
      <c r="U1418" s="486"/>
      <c r="V1418" s="487"/>
      <c r="W1418" s="486"/>
      <c r="X1418" s="487"/>
      <c r="Y1418" s="486"/>
      <c r="Z1418" s="487"/>
      <c r="AA1418" s="402"/>
    </row>
    <row r="1419" spans="2:27" x14ac:dyDescent="0.2">
      <c r="B1419" s="405"/>
      <c r="C1419" s="372"/>
      <c r="D1419" s="372"/>
      <c r="E1419" s="402"/>
      <c r="F1419" s="486"/>
      <c r="G1419" s="487"/>
      <c r="H1419" s="486"/>
      <c r="I1419" s="487"/>
      <c r="J1419" s="486"/>
      <c r="K1419" s="487"/>
      <c r="L1419" s="486"/>
      <c r="M1419" s="487"/>
      <c r="N1419" s="486"/>
      <c r="O1419" s="487"/>
      <c r="P1419" s="486"/>
      <c r="Q1419" s="487"/>
      <c r="R1419" s="486"/>
      <c r="S1419" s="487"/>
      <c r="T1419" s="486"/>
      <c r="U1419" s="487"/>
      <c r="V1419" s="486"/>
      <c r="W1419" s="487"/>
      <c r="X1419" s="486"/>
      <c r="Y1419" s="487"/>
      <c r="Z1419" s="486"/>
      <c r="AA1419" s="487"/>
    </row>
    <row r="1420" spans="2:27" x14ac:dyDescent="0.2">
      <c r="B1420" s="406"/>
      <c r="C1420" s="372"/>
      <c r="D1420" s="372"/>
      <c r="E1420" s="486"/>
      <c r="F1420" s="487"/>
      <c r="G1420" s="486"/>
      <c r="H1420" s="487"/>
      <c r="I1420" s="486"/>
      <c r="J1420" s="487"/>
      <c r="K1420" s="486"/>
      <c r="L1420" s="487"/>
      <c r="M1420" s="486"/>
      <c r="N1420" s="487"/>
      <c r="O1420" s="486"/>
      <c r="P1420" s="487"/>
      <c r="Q1420" s="486"/>
      <c r="R1420" s="487"/>
      <c r="S1420" s="486"/>
      <c r="T1420" s="487"/>
      <c r="U1420" s="486"/>
      <c r="V1420" s="487"/>
      <c r="W1420" s="486"/>
      <c r="X1420" s="487"/>
      <c r="Y1420" s="486"/>
      <c r="Z1420" s="487"/>
      <c r="AA1420" s="402"/>
    </row>
    <row r="1421" spans="2:27" x14ac:dyDescent="0.2">
      <c r="B1421" s="405"/>
      <c r="C1421" s="372"/>
      <c r="D1421" s="372"/>
      <c r="E1421" s="402"/>
      <c r="F1421" s="486"/>
      <c r="G1421" s="487"/>
      <c r="H1421" s="486"/>
      <c r="I1421" s="487"/>
      <c r="J1421" s="486"/>
      <c r="K1421" s="487"/>
      <c r="L1421" s="486"/>
      <c r="M1421" s="487"/>
      <c r="N1421" s="486"/>
      <c r="O1421" s="487"/>
      <c r="P1421" s="486"/>
      <c r="Q1421" s="487"/>
      <c r="R1421" s="486"/>
      <c r="S1421" s="487"/>
      <c r="T1421" s="486"/>
      <c r="U1421" s="487"/>
      <c r="V1421" s="486"/>
      <c r="W1421" s="487"/>
      <c r="X1421" s="486"/>
      <c r="Y1421" s="487"/>
      <c r="Z1421" s="486"/>
      <c r="AA1421" s="487"/>
    </row>
    <row r="1422" spans="2:27" x14ac:dyDescent="0.2">
      <c r="B1422" s="406"/>
      <c r="C1422" s="372"/>
      <c r="D1422" s="372"/>
      <c r="E1422" s="486"/>
      <c r="F1422" s="487"/>
      <c r="G1422" s="486"/>
      <c r="H1422" s="487"/>
      <c r="I1422" s="486"/>
      <c r="J1422" s="487"/>
      <c r="K1422" s="486"/>
      <c r="L1422" s="487"/>
      <c r="M1422" s="486"/>
      <c r="N1422" s="487"/>
      <c r="O1422" s="486"/>
      <c r="P1422" s="487"/>
      <c r="Q1422" s="486"/>
      <c r="R1422" s="487"/>
      <c r="S1422" s="486"/>
      <c r="T1422" s="487"/>
      <c r="U1422" s="486"/>
      <c r="V1422" s="487"/>
      <c r="W1422" s="486"/>
      <c r="X1422" s="487"/>
      <c r="Y1422" s="486"/>
      <c r="Z1422" s="487"/>
      <c r="AA1422" s="402"/>
    </row>
    <row r="1423" spans="2:27" x14ac:dyDescent="0.2">
      <c r="B1423" s="405"/>
      <c r="C1423" s="372"/>
      <c r="D1423" s="372"/>
      <c r="E1423" s="402"/>
      <c r="F1423" s="486"/>
      <c r="G1423" s="487"/>
      <c r="H1423" s="486"/>
      <c r="I1423" s="487"/>
      <c r="J1423" s="486"/>
      <c r="K1423" s="487"/>
      <c r="L1423" s="486"/>
      <c r="M1423" s="487"/>
      <c r="N1423" s="486"/>
      <c r="O1423" s="487"/>
      <c r="P1423" s="486"/>
      <c r="Q1423" s="487"/>
      <c r="R1423" s="486"/>
      <c r="S1423" s="487"/>
      <c r="T1423" s="486"/>
      <c r="U1423" s="487"/>
      <c r="V1423" s="486"/>
      <c r="W1423" s="487"/>
      <c r="X1423" s="486"/>
      <c r="Y1423" s="487"/>
      <c r="Z1423" s="486"/>
      <c r="AA1423" s="487"/>
    </row>
    <row r="1424" spans="2:27" x14ac:dyDescent="0.2">
      <c r="B1424" s="406"/>
      <c r="C1424" s="372"/>
      <c r="D1424" s="372"/>
      <c r="E1424" s="486"/>
      <c r="F1424" s="487"/>
      <c r="G1424" s="486"/>
      <c r="H1424" s="487"/>
      <c r="I1424" s="486"/>
      <c r="J1424" s="487"/>
      <c r="K1424" s="486"/>
      <c r="L1424" s="487"/>
      <c r="M1424" s="486"/>
      <c r="N1424" s="487"/>
      <c r="O1424" s="486"/>
      <c r="P1424" s="487"/>
      <c r="Q1424" s="486"/>
      <c r="R1424" s="487"/>
      <c r="S1424" s="486"/>
      <c r="T1424" s="487"/>
      <c r="U1424" s="486"/>
      <c r="V1424" s="487"/>
      <c r="W1424" s="486"/>
      <c r="X1424" s="487"/>
      <c r="Y1424" s="486"/>
      <c r="Z1424" s="487"/>
      <c r="AA1424" s="402"/>
    </row>
    <row r="1425" spans="2:27" x14ac:dyDescent="0.2">
      <c r="B1425" s="405"/>
      <c r="C1425" s="372"/>
      <c r="D1425" s="372"/>
      <c r="E1425" s="402"/>
      <c r="F1425" s="486"/>
      <c r="G1425" s="487"/>
      <c r="H1425" s="486"/>
      <c r="I1425" s="487"/>
      <c r="J1425" s="486"/>
      <c r="K1425" s="487"/>
      <c r="L1425" s="486"/>
      <c r="M1425" s="487"/>
      <c r="N1425" s="486"/>
      <c r="O1425" s="487"/>
      <c r="P1425" s="486"/>
      <c r="Q1425" s="487"/>
      <c r="R1425" s="486"/>
      <c r="S1425" s="487"/>
      <c r="T1425" s="486"/>
      <c r="U1425" s="487"/>
      <c r="V1425" s="486"/>
      <c r="W1425" s="487"/>
      <c r="X1425" s="486"/>
      <c r="Y1425" s="487"/>
      <c r="Z1425" s="486"/>
      <c r="AA1425" s="487"/>
    </row>
    <row r="1426" spans="2:27" x14ac:dyDescent="0.2">
      <c r="B1426" s="406"/>
      <c r="C1426" s="372"/>
      <c r="D1426" s="372"/>
      <c r="E1426" s="486"/>
      <c r="F1426" s="487"/>
      <c r="G1426" s="486"/>
      <c r="H1426" s="487"/>
      <c r="I1426" s="486"/>
      <c r="J1426" s="487"/>
      <c r="K1426" s="486"/>
      <c r="L1426" s="487"/>
      <c r="M1426" s="486"/>
      <c r="N1426" s="487"/>
      <c r="O1426" s="486"/>
      <c r="P1426" s="487"/>
      <c r="Q1426" s="486"/>
      <c r="R1426" s="487"/>
      <c r="S1426" s="486"/>
      <c r="T1426" s="487"/>
      <c r="U1426" s="486"/>
      <c r="V1426" s="487"/>
      <c r="W1426" s="486"/>
      <c r="X1426" s="487"/>
      <c r="Y1426" s="486"/>
      <c r="Z1426" s="487"/>
      <c r="AA1426" s="402"/>
    </row>
    <row r="1427" spans="2:27" x14ac:dyDescent="0.2">
      <c r="B1427" s="405"/>
      <c r="C1427" s="372"/>
      <c r="D1427" s="372"/>
      <c r="E1427" s="402"/>
      <c r="F1427" s="486"/>
      <c r="G1427" s="487"/>
      <c r="H1427" s="486"/>
      <c r="I1427" s="487"/>
      <c r="J1427" s="486"/>
      <c r="K1427" s="487"/>
      <c r="L1427" s="486"/>
      <c r="M1427" s="487"/>
      <c r="N1427" s="486"/>
      <c r="O1427" s="487"/>
      <c r="P1427" s="486"/>
      <c r="Q1427" s="487"/>
      <c r="R1427" s="486"/>
      <c r="S1427" s="487"/>
      <c r="T1427" s="486"/>
      <c r="U1427" s="487"/>
      <c r="V1427" s="486"/>
      <c r="W1427" s="487"/>
      <c r="X1427" s="486"/>
      <c r="Y1427" s="487"/>
      <c r="Z1427" s="486"/>
      <c r="AA1427" s="487"/>
    </row>
    <row r="1428" spans="2:27" x14ac:dyDescent="0.2">
      <c r="B1428" s="406"/>
      <c r="C1428" s="372"/>
      <c r="D1428" s="372"/>
      <c r="E1428" s="486"/>
      <c r="F1428" s="487"/>
      <c r="G1428" s="486"/>
      <c r="H1428" s="487"/>
      <c r="I1428" s="486"/>
      <c r="J1428" s="487"/>
      <c r="K1428" s="486"/>
      <c r="L1428" s="487"/>
      <c r="M1428" s="486"/>
      <c r="N1428" s="487"/>
      <c r="O1428" s="486"/>
      <c r="P1428" s="487"/>
      <c r="Q1428" s="486"/>
      <c r="R1428" s="487"/>
      <c r="S1428" s="486"/>
      <c r="T1428" s="487"/>
      <c r="U1428" s="486"/>
      <c r="V1428" s="487"/>
      <c r="W1428" s="486"/>
      <c r="X1428" s="487"/>
      <c r="Y1428" s="486"/>
      <c r="Z1428" s="487"/>
      <c r="AA1428" s="402"/>
    </row>
    <row r="1429" spans="2:27" x14ac:dyDescent="0.2">
      <c r="B1429" s="405"/>
      <c r="C1429" s="372"/>
      <c r="D1429" s="372"/>
      <c r="E1429" s="402"/>
      <c r="F1429" s="486"/>
      <c r="G1429" s="487"/>
      <c r="H1429" s="486"/>
      <c r="I1429" s="487"/>
      <c r="J1429" s="486"/>
      <c r="K1429" s="487"/>
      <c r="L1429" s="486"/>
      <c r="M1429" s="487"/>
      <c r="N1429" s="486"/>
      <c r="O1429" s="487"/>
      <c r="P1429" s="486"/>
      <c r="Q1429" s="487"/>
      <c r="R1429" s="486"/>
      <c r="S1429" s="487"/>
      <c r="T1429" s="486"/>
      <c r="U1429" s="487"/>
      <c r="V1429" s="486"/>
      <c r="W1429" s="487"/>
      <c r="X1429" s="486"/>
      <c r="Y1429" s="487"/>
      <c r="Z1429" s="486"/>
      <c r="AA1429" s="487"/>
    </row>
    <row r="1430" spans="2:27" x14ac:dyDescent="0.2">
      <c r="B1430" s="406"/>
      <c r="C1430" s="372"/>
      <c r="D1430" s="372"/>
      <c r="E1430" s="486"/>
      <c r="F1430" s="487"/>
      <c r="G1430" s="486"/>
      <c r="H1430" s="487"/>
      <c r="I1430" s="486"/>
      <c r="J1430" s="487"/>
      <c r="K1430" s="486"/>
      <c r="L1430" s="487"/>
      <c r="M1430" s="486"/>
      <c r="N1430" s="487"/>
      <c r="O1430" s="486"/>
      <c r="P1430" s="487"/>
      <c r="Q1430" s="486"/>
      <c r="R1430" s="487"/>
      <c r="S1430" s="486"/>
      <c r="T1430" s="487"/>
      <c r="U1430" s="486"/>
      <c r="V1430" s="487"/>
      <c r="W1430" s="486"/>
      <c r="X1430" s="487"/>
      <c r="Y1430" s="486"/>
      <c r="Z1430" s="487"/>
      <c r="AA1430" s="402"/>
    </row>
    <row r="1431" spans="2:27" x14ac:dyDescent="0.2">
      <c r="B1431" s="405"/>
      <c r="C1431" s="372"/>
      <c r="D1431" s="372"/>
      <c r="E1431" s="402"/>
      <c r="F1431" s="486"/>
      <c r="G1431" s="487"/>
      <c r="H1431" s="486"/>
      <c r="I1431" s="487"/>
      <c r="J1431" s="486"/>
      <c r="K1431" s="487"/>
      <c r="L1431" s="486"/>
      <c r="M1431" s="487"/>
      <c r="N1431" s="486"/>
      <c r="O1431" s="487"/>
      <c r="P1431" s="486"/>
      <c r="Q1431" s="487"/>
      <c r="R1431" s="486"/>
      <c r="S1431" s="487"/>
      <c r="T1431" s="486"/>
      <c r="U1431" s="487"/>
      <c r="V1431" s="486"/>
      <c r="W1431" s="487"/>
      <c r="X1431" s="486"/>
      <c r="Y1431" s="487"/>
      <c r="Z1431" s="486"/>
      <c r="AA1431" s="487"/>
    </row>
    <row r="1432" spans="2:27" x14ac:dyDescent="0.2">
      <c r="B1432" s="406"/>
      <c r="C1432" s="372"/>
      <c r="D1432" s="372"/>
      <c r="E1432" s="486"/>
      <c r="F1432" s="487"/>
      <c r="G1432" s="486"/>
      <c r="H1432" s="487"/>
      <c r="I1432" s="486"/>
      <c r="J1432" s="487"/>
      <c r="K1432" s="486"/>
      <c r="L1432" s="487"/>
      <c r="M1432" s="486"/>
      <c r="N1432" s="487"/>
      <c r="O1432" s="486"/>
      <c r="P1432" s="487"/>
      <c r="Q1432" s="486"/>
      <c r="R1432" s="487"/>
      <c r="S1432" s="486"/>
      <c r="T1432" s="487"/>
      <c r="U1432" s="486"/>
      <c r="V1432" s="487"/>
      <c r="W1432" s="486"/>
      <c r="X1432" s="487"/>
      <c r="Y1432" s="486"/>
      <c r="Z1432" s="487"/>
      <c r="AA1432" s="402"/>
    </row>
    <row r="1433" spans="2:27" x14ac:dyDescent="0.2">
      <c r="B1433" s="405"/>
      <c r="C1433" s="372"/>
      <c r="D1433" s="372"/>
      <c r="E1433" s="402"/>
      <c r="F1433" s="486"/>
      <c r="G1433" s="487"/>
      <c r="H1433" s="486"/>
      <c r="I1433" s="487"/>
      <c r="J1433" s="486"/>
      <c r="K1433" s="487"/>
      <c r="L1433" s="486"/>
      <c r="M1433" s="487"/>
      <c r="N1433" s="486"/>
      <c r="O1433" s="487"/>
      <c r="P1433" s="486"/>
      <c r="Q1433" s="487"/>
      <c r="R1433" s="486"/>
      <c r="S1433" s="487"/>
      <c r="T1433" s="486"/>
      <c r="U1433" s="487"/>
      <c r="V1433" s="486"/>
      <c r="W1433" s="487"/>
      <c r="X1433" s="486"/>
      <c r="Y1433" s="487"/>
      <c r="Z1433" s="486"/>
      <c r="AA1433" s="487"/>
    </row>
    <row r="1434" spans="2:27" x14ac:dyDescent="0.2">
      <c r="B1434" s="406"/>
      <c r="C1434" s="372"/>
      <c r="D1434" s="372"/>
      <c r="E1434" s="486"/>
      <c r="F1434" s="487"/>
      <c r="G1434" s="486"/>
      <c r="H1434" s="487"/>
      <c r="I1434" s="486"/>
      <c r="J1434" s="487"/>
      <c r="K1434" s="486"/>
      <c r="L1434" s="487"/>
      <c r="M1434" s="486"/>
      <c r="N1434" s="487"/>
      <c r="O1434" s="486"/>
      <c r="P1434" s="487"/>
      <c r="Q1434" s="486"/>
      <c r="R1434" s="487"/>
      <c r="S1434" s="486"/>
      <c r="T1434" s="487"/>
      <c r="U1434" s="486"/>
      <c r="V1434" s="487"/>
      <c r="W1434" s="486"/>
      <c r="X1434" s="487"/>
      <c r="Y1434" s="486"/>
      <c r="Z1434" s="487"/>
      <c r="AA1434" s="402"/>
    </row>
    <row r="1435" spans="2:27" x14ac:dyDescent="0.2">
      <c r="B1435" s="405"/>
      <c r="C1435" s="372"/>
      <c r="D1435" s="372"/>
      <c r="E1435" s="402"/>
      <c r="F1435" s="486"/>
      <c r="G1435" s="487"/>
      <c r="H1435" s="486"/>
      <c r="I1435" s="487"/>
      <c r="J1435" s="486"/>
      <c r="K1435" s="487"/>
      <c r="L1435" s="486"/>
      <c r="M1435" s="487"/>
      <c r="N1435" s="486"/>
      <c r="O1435" s="487"/>
      <c r="P1435" s="486"/>
      <c r="Q1435" s="487"/>
      <c r="R1435" s="486"/>
      <c r="S1435" s="487"/>
      <c r="T1435" s="486"/>
      <c r="U1435" s="487"/>
      <c r="V1435" s="486"/>
      <c r="W1435" s="487"/>
      <c r="X1435" s="486"/>
      <c r="Y1435" s="487"/>
      <c r="Z1435" s="486"/>
      <c r="AA1435" s="487"/>
    </row>
    <row r="1436" spans="2:27" x14ac:dyDescent="0.2">
      <c r="B1436" s="406"/>
      <c r="C1436" s="372"/>
      <c r="D1436" s="372"/>
      <c r="E1436" s="486"/>
      <c r="F1436" s="487"/>
      <c r="G1436" s="486"/>
      <c r="H1436" s="487"/>
      <c r="I1436" s="486"/>
      <c r="J1436" s="487"/>
      <c r="K1436" s="486"/>
      <c r="L1436" s="487"/>
      <c r="M1436" s="486"/>
      <c r="N1436" s="487"/>
      <c r="O1436" s="486"/>
      <c r="P1436" s="487"/>
      <c r="Q1436" s="486"/>
      <c r="R1436" s="487"/>
      <c r="S1436" s="486"/>
      <c r="T1436" s="487"/>
      <c r="U1436" s="486"/>
      <c r="V1436" s="487"/>
      <c r="W1436" s="486"/>
      <c r="X1436" s="487"/>
      <c r="Y1436" s="486"/>
      <c r="Z1436" s="487"/>
      <c r="AA1436" s="402"/>
    </row>
    <row r="1437" spans="2:27" x14ac:dyDescent="0.2">
      <c r="B1437" s="405"/>
      <c r="C1437" s="372"/>
      <c r="D1437" s="372"/>
      <c r="E1437" s="402"/>
      <c r="F1437" s="486"/>
      <c r="G1437" s="487"/>
      <c r="H1437" s="486"/>
      <c r="I1437" s="487"/>
      <c r="J1437" s="486"/>
      <c r="K1437" s="487"/>
      <c r="L1437" s="486"/>
      <c r="M1437" s="487"/>
      <c r="N1437" s="486"/>
      <c r="O1437" s="487"/>
      <c r="P1437" s="486"/>
      <c r="Q1437" s="487"/>
      <c r="R1437" s="486"/>
      <c r="S1437" s="487"/>
      <c r="T1437" s="486"/>
      <c r="U1437" s="487"/>
      <c r="V1437" s="486"/>
      <c r="W1437" s="487"/>
      <c r="X1437" s="486"/>
      <c r="Y1437" s="487"/>
      <c r="Z1437" s="486"/>
      <c r="AA1437" s="487"/>
    </row>
    <row r="1438" spans="2:27" x14ac:dyDescent="0.2">
      <c r="B1438" s="406"/>
      <c r="C1438" s="372"/>
      <c r="D1438" s="372"/>
      <c r="E1438" s="486"/>
      <c r="F1438" s="487"/>
      <c r="G1438" s="486"/>
      <c r="H1438" s="487"/>
      <c r="I1438" s="486"/>
      <c r="J1438" s="487"/>
      <c r="K1438" s="486"/>
      <c r="L1438" s="487"/>
      <c r="M1438" s="486"/>
      <c r="N1438" s="487"/>
      <c r="O1438" s="486"/>
      <c r="P1438" s="487"/>
      <c r="Q1438" s="486"/>
      <c r="R1438" s="487"/>
      <c r="S1438" s="486"/>
      <c r="T1438" s="487"/>
      <c r="U1438" s="486"/>
      <c r="V1438" s="487"/>
      <c r="W1438" s="486"/>
      <c r="X1438" s="487"/>
      <c r="Y1438" s="486"/>
      <c r="Z1438" s="487"/>
      <c r="AA1438" s="402"/>
    </row>
    <row r="1439" spans="2:27" x14ac:dyDescent="0.2">
      <c r="B1439" s="405"/>
      <c r="C1439" s="372"/>
      <c r="D1439" s="372"/>
      <c r="E1439" s="402"/>
      <c r="F1439" s="486"/>
      <c r="G1439" s="487"/>
      <c r="H1439" s="486"/>
      <c r="I1439" s="487"/>
      <c r="J1439" s="486"/>
      <c r="K1439" s="487"/>
      <c r="L1439" s="486"/>
      <c r="M1439" s="487"/>
      <c r="N1439" s="486"/>
      <c r="O1439" s="487"/>
      <c r="P1439" s="486"/>
      <c r="Q1439" s="487"/>
      <c r="R1439" s="486"/>
      <c r="S1439" s="487"/>
      <c r="T1439" s="486"/>
      <c r="U1439" s="487"/>
      <c r="V1439" s="486"/>
      <c r="W1439" s="487"/>
      <c r="X1439" s="486"/>
      <c r="Y1439" s="487"/>
      <c r="Z1439" s="486"/>
      <c r="AA1439" s="487"/>
    </row>
    <row r="1440" spans="2:27" x14ac:dyDescent="0.2">
      <c r="B1440" s="406"/>
      <c r="C1440" s="372"/>
      <c r="D1440" s="372"/>
      <c r="E1440" s="486"/>
      <c r="F1440" s="487"/>
      <c r="G1440" s="486"/>
      <c r="H1440" s="487"/>
      <c r="I1440" s="486"/>
      <c r="J1440" s="487"/>
      <c r="K1440" s="486"/>
      <c r="L1440" s="487"/>
      <c r="M1440" s="486"/>
      <c r="N1440" s="487"/>
      <c r="O1440" s="486"/>
      <c r="P1440" s="487"/>
      <c r="Q1440" s="486"/>
      <c r="R1440" s="487"/>
      <c r="S1440" s="486"/>
      <c r="T1440" s="487"/>
      <c r="U1440" s="486"/>
      <c r="V1440" s="487"/>
      <c r="W1440" s="486"/>
      <c r="X1440" s="487"/>
      <c r="Y1440" s="486"/>
      <c r="Z1440" s="487"/>
      <c r="AA1440" s="402"/>
    </row>
    <row r="1441" spans="2:27" x14ac:dyDescent="0.2">
      <c r="B1441" s="405"/>
      <c r="C1441" s="372"/>
      <c r="D1441" s="372"/>
      <c r="E1441" s="402"/>
      <c r="F1441" s="486"/>
      <c r="G1441" s="487"/>
      <c r="H1441" s="486"/>
      <c r="I1441" s="487"/>
      <c r="J1441" s="486"/>
      <c r="K1441" s="487"/>
      <c r="L1441" s="486"/>
      <c r="M1441" s="487"/>
      <c r="N1441" s="486"/>
      <c r="O1441" s="487"/>
      <c r="P1441" s="486"/>
      <c r="Q1441" s="487"/>
      <c r="R1441" s="486"/>
      <c r="S1441" s="487"/>
      <c r="T1441" s="486"/>
      <c r="U1441" s="487"/>
      <c r="V1441" s="486"/>
      <c r="W1441" s="487"/>
      <c r="X1441" s="486"/>
      <c r="Y1441" s="487"/>
      <c r="Z1441" s="486"/>
      <c r="AA1441" s="487"/>
    </row>
    <row r="1442" spans="2:27" x14ac:dyDescent="0.2">
      <c r="B1442" s="406"/>
      <c r="C1442" s="372"/>
      <c r="D1442" s="372"/>
      <c r="E1442" s="486"/>
      <c r="F1442" s="487"/>
      <c r="G1442" s="486"/>
      <c r="H1442" s="487"/>
      <c r="I1442" s="486"/>
      <c r="J1442" s="487"/>
      <c r="K1442" s="486"/>
      <c r="L1442" s="487"/>
      <c r="M1442" s="486"/>
      <c r="N1442" s="487"/>
      <c r="O1442" s="486"/>
      <c r="P1442" s="487"/>
      <c r="Q1442" s="486"/>
      <c r="R1442" s="487"/>
      <c r="S1442" s="486"/>
      <c r="T1442" s="487"/>
      <c r="U1442" s="486"/>
      <c r="V1442" s="487"/>
      <c r="W1442" s="486"/>
      <c r="X1442" s="487"/>
      <c r="Y1442" s="486"/>
      <c r="Z1442" s="487"/>
      <c r="AA1442" s="402"/>
    </row>
    <row r="1443" spans="2:27" x14ac:dyDescent="0.2">
      <c r="B1443" s="405"/>
      <c r="C1443" s="372"/>
      <c r="D1443" s="372"/>
      <c r="E1443" s="402"/>
      <c r="F1443" s="486"/>
      <c r="G1443" s="487"/>
      <c r="H1443" s="486"/>
      <c r="I1443" s="487"/>
      <c r="J1443" s="486"/>
      <c r="K1443" s="487"/>
      <c r="L1443" s="486"/>
      <c r="M1443" s="487"/>
      <c r="N1443" s="486"/>
      <c r="O1443" s="487"/>
      <c r="P1443" s="486"/>
      <c r="Q1443" s="487"/>
      <c r="R1443" s="486"/>
      <c r="S1443" s="487"/>
      <c r="T1443" s="486"/>
      <c r="U1443" s="487"/>
      <c r="V1443" s="486"/>
      <c r="W1443" s="487"/>
      <c r="X1443" s="486"/>
      <c r="Y1443" s="487"/>
      <c r="Z1443" s="486"/>
      <c r="AA1443" s="487"/>
    </row>
    <row r="1444" spans="2:27" x14ac:dyDescent="0.2">
      <c r="B1444" s="406"/>
      <c r="C1444" s="372"/>
      <c r="D1444" s="372"/>
      <c r="E1444" s="486"/>
      <c r="F1444" s="487"/>
      <c r="G1444" s="486"/>
      <c r="H1444" s="487"/>
      <c r="I1444" s="486"/>
      <c r="J1444" s="487"/>
      <c r="K1444" s="486"/>
      <c r="L1444" s="487"/>
      <c r="M1444" s="486"/>
      <c r="N1444" s="487"/>
      <c r="O1444" s="486"/>
      <c r="P1444" s="487"/>
      <c r="Q1444" s="486"/>
      <c r="R1444" s="487"/>
      <c r="S1444" s="486"/>
      <c r="T1444" s="487"/>
      <c r="U1444" s="486"/>
      <c r="V1444" s="487"/>
      <c r="W1444" s="486"/>
      <c r="X1444" s="487"/>
      <c r="Y1444" s="486"/>
      <c r="Z1444" s="487"/>
      <c r="AA1444" s="402"/>
    </row>
    <row r="1445" spans="2:27" x14ac:dyDescent="0.2">
      <c r="B1445" s="405"/>
      <c r="C1445" s="372"/>
      <c r="D1445" s="372"/>
      <c r="E1445" s="402"/>
      <c r="F1445" s="486"/>
      <c r="G1445" s="487"/>
      <c r="H1445" s="486"/>
      <c r="I1445" s="487"/>
      <c r="J1445" s="486"/>
      <c r="K1445" s="487"/>
      <c r="L1445" s="486"/>
      <c r="M1445" s="487"/>
      <c r="N1445" s="486"/>
      <c r="O1445" s="487"/>
      <c r="P1445" s="486"/>
      <c r="Q1445" s="487"/>
      <c r="R1445" s="486"/>
      <c r="S1445" s="487"/>
      <c r="T1445" s="486"/>
      <c r="U1445" s="487"/>
      <c r="V1445" s="486"/>
      <c r="W1445" s="487"/>
      <c r="X1445" s="486"/>
      <c r="Y1445" s="487"/>
      <c r="Z1445" s="486"/>
      <c r="AA1445" s="487"/>
    </row>
    <row r="1446" spans="2:27" x14ac:dyDescent="0.2">
      <c r="B1446" s="406"/>
      <c r="C1446" s="372"/>
      <c r="D1446" s="372"/>
      <c r="E1446" s="486"/>
      <c r="F1446" s="487"/>
      <c r="G1446" s="486"/>
      <c r="H1446" s="487"/>
      <c r="I1446" s="486"/>
      <c r="J1446" s="487"/>
      <c r="K1446" s="486"/>
      <c r="L1446" s="487"/>
      <c r="M1446" s="486"/>
      <c r="N1446" s="487"/>
      <c r="O1446" s="486"/>
      <c r="P1446" s="487"/>
      <c r="Q1446" s="486"/>
      <c r="R1446" s="487"/>
      <c r="S1446" s="486"/>
      <c r="T1446" s="487"/>
      <c r="U1446" s="486"/>
      <c r="V1446" s="487"/>
      <c r="W1446" s="486"/>
      <c r="X1446" s="487"/>
      <c r="Y1446" s="486"/>
      <c r="Z1446" s="487"/>
      <c r="AA1446" s="402"/>
    </row>
    <row r="1447" spans="2:27" x14ac:dyDescent="0.2">
      <c r="B1447" s="405"/>
      <c r="C1447" s="372"/>
      <c r="D1447" s="372"/>
      <c r="E1447" s="402"/>
      <c r="F1447" s="486"/>
      <c r="G1447" s="487"/>
      <c r="H1447" s="486"/>
      <c r="I1447" s="487"/>
      <c r="J1447" s="486"/>
      <c r="K1447" s="487"/>
      <c r="L1447" s="486"/>
      <c r="M1447" s="487"/>
      <c r="N1447" s="486"/>
      <c r="O1447" s="487"/>
      <c r="P1447" s="486"/>
      <c r="Q1447" s="487"/>
      <c r="R1447" s="486"/>
      <c r="S1447" s="487"/>
      <c r="T1447" s="486"/>
      <c r="U1447" s="487"/>
      <c r="V1447" s="486"/>
      <c r="W1447" s="487"/>
      <c r="X1447" s="486"/>
      <c r="Y1447" s="487"/>
      <c r="Z1447" s="486"/>
      <c r="AA1447" s="487"/>
    </row>
    <row r="1448" spans="2:27" x14ac:dyDescent="0.2">
      <c r="B1448" s="406"/>
      <c r="C1448" s="372"/>
      <c r="D1448" s="372"/>
      <c r="E1448" s="486"/>
      <c r="F1448" s="487"/>
      <c r="G1448" s="486"/>
      <c r="H1448" s="487"/>
      <c r="I1448" s="486"/>
      <c r="J1448" s="487"/>
      <c r="K1448" s="486"/>
      <c r="L1448" s="487"/>
      <c r="M1448" s="486"/>
      <c r="N1448" s="487"/>
      <c r="O1448" s="486"/>
      <c r="P1448" s="487"/>
      <c r="Q1448" s="486"/>
      <c r="R1448" s="487"/>
      <c r="S1448" s="486"/>
      <c r="T1448" s="487"/>
      <c r="U1448" s="486"/>
      <c r="V1448" s="487"/>
      <c r="W1448" s="486"/>
      <c r="X1448" s="487"/>
      <c r="Y1448" s="486"/>
      <c r="Z1448" s="487"/>
      <c r="AA1448" s="402"/>
    </row>
    <row r="1449" spans="2:27" x14ac:dyDescent="0.2">
      <c r="B1449" s="405"/>
      <c r="C1449" s="372"/>
      <c r="D1449" s="372"/>
      <c r="E1449" s="402"/>
      <c r="F1449" s="486"/>
      <c r="G1449" s="487"/>
      <c r="H1449" s="486"/>
      <c r="I1449" s="487"/>
      <c r="J1449" s="486"/>
      <c r="K1449" s="487"/>
      <c r="L1449" s="486"/>
      <c r="M1449" s="487"/>
      <c r="N1449" s="486"/>
      <c r="O1449" s="487"/>
      <c r="P1449" s="486"/>
      <c r="Q1449" s="487"/>
      <c r="R1449" s="486"/>
      <c r="S1449" s="487"/>
      <c r="T1449" s="486"/>
      <c r="U1449" s="487"/>
      <c r="V1449" s="486"/>
      <c r="W1449" s="487"/>
      <c r="X1449" s="486"/>
      <c r="Y1449" s="487"/>
      <c r="Z1449" s="486"/>
      <c r="AA1449" s="487"/>
    </row>
    <row r="1450" spans="2:27" x14ac:dyDescent="0.2">
      <c r="B1450" s="406"/>
      <c r="C1450" s="372"/>
      <c r="D1450" s="372"/>
      <c r="E1450" s="486"/>
      <c r="F1450" s="487"/>
      <c r="G1450" s="486"/>
      <c r="H1450" s="487"/>
      <c r="I1450" s="486"/>
      <c r="J1450" s="487"/>
      <c r="K1450" s="486"/>
      <c r="L1450" s="487"/>
      <c r="M1450" s="486"/>
      <c r="N1450" s="487"/>
      <c r="O1450" s="486"/>
      <c r="P1450" s="487"/>
      <c r="Q1450" s="486"/>
      <c r="R1450" s="487"/>
      <c r="S1450" s="486"/>
      <c r="T1450" s="487"/>
      <c r="U1450" s="486"/>
      <c r="V1450" s="487"/>
      <c r="W1450" s="486"/>
      <c r="X1450" s="487"/>
      <c r="Y1450" s="486"/>
      <c r="Z1450" s="487"/>
      <c r="AA1450" s="402"/>
    </row>
    <row r="1451" spans="2:27" x14ac:dyDescent="0.2">
      <c r="B1451" s="405"/>
      <c r="C1451" s="372"/>
      <c r="D1451" s="372"/>
      <c r="E1451" s="402"/>
      <c r="F1451" s="486"/>
      <c r="G1451" s="487"/>
      <c r="H1451" s="486"/>
      <c r="I1451" s="487"/>
      <c r="J1451" s="486"/>
      <c r="K1451" s="487"/>
      <c r="L1451" s="486"/>
      <c r="M1451" s="487"/>
      <c r="N1451" s="486"/>
      <c r="O1451" s="487"/>
      <c r="P1451" s="486"/>
      <c r="Q1451" s="487"/>
      <c r="R1451" s="486"/>
      <c r="S1451" s="487"/>
      <c r="T1451" s="486"/>
      <c r="U1451" s="487"/>
      <c r="V1451" s="486"/>
      <c r="W1451" s="487"/>
      <c r="X1451" s="486"/>
      <c r="Y1451" s="487"/>
      <c r="Z1451" s="486"/>
      <c r="AA1451" s="487"/>
    </row>
    <row r="1452" spans="2:27" x14ac:dyDescent="0.2">
      <c r="B1452" s="406"/>
      <c r="C1452" s="372"/>
      <c r="D1452" s="372"/>
      <c r="E1452" s="486"/>
      <c r="F1452" s="487"/>
      <c r="G1452" s="486"/>
      <c r="H1452" s="487"/>
      <c r="I1452" s="486"/>
      <c r="J1452" s="487"/>
      <c r="K1452" s="486"/>
      <c r="L1452" s="487"/>
      <c r="M1452" s="486"/>
      <c r="N1452" s="487"/>
      <c r="O1452" s="486"/>
      <c r="P1452" s="487"/>
      <c r="Q1452" s="486"/>
      <c r="R1452" s="487"/>
      <c r="S1452" s="486"/>
      <c r="T1452" s="487"/>
      <c r="U1452" s="486"/>
      <c r="V1452" s="487"/>
      <c r="W1452" s="486"/>
      <c r="X1452" s="487"/>
      <c r="Y1452" s="486"/>
      <c r="Z1452" s="487"/>
      <c r="AA1452" s="402"/>
    </row>
    <row r="1453" spans="2:27" x14ac:dyDescent="0.2">
      <c r="B1453" s="405"/>
      <c r="C1453" s="372"/>
      <c r="D1453" s="372"/>
      <c r="E1453" s="402"/>
      <c r="F1453" s="486"/>
      <c r="G1453" s="487"/>
      <c r="H1453" s="486"/>
      <c r="I1453" s="487"/>
      <c r="J1453" s="486"/>
      <c r="K1453" s="487"/>
      <c r="L1453" s="486"/>
      <c r="M1453" s="487"/>
      <c r="N1453" s="486"/>
      <c r="O1453" s="487"/>
      <c r="P1453" s="486"/>
      <c r="Q1453" s="487"/>
      <c r="R1453" s="486"/>
      <c r="S1453" s="487"/>
      <c r="T1453" s="486"/>
      <c r="U1453" s="487"/>
      <c r="V1453" s="486"/>
      <c r="W1453" s="487"/>
      <c r="X1453" s="486"/>
      <c r="Y1453" s="487"/>
      <c r="Z1453" s="486"/>
      <c r="AA1453" s="487"/>
    </row>
    <row r="1454" spans="2:27" x14ac:dyDescent="0.2">
      <c r="B1454" s="406"/>
      <c r="C1454" s="372"/>
      <c r="D1454" s="372"/>
      <c r="E1454" s="486"/>
      <c r="F1454" s="487"/>
      <c r="G1454" s="486"/>
      <c r="H1454" s="487"/>
      <c r="I1454" s="486"/>
      <c r="J1454" s="487"/>
      <c r="K1454" s="486"/>
      <c r="L1454" s="487"/>
      <c r="M1454" s="486"/>
      <c r="N1454" s="487"/>
      <c r="O1454" s="486"/>
      <c r="P1454" s="487"/>
      <c r="Q1454" s="486"/>
      <c r="R1454" s="487"/>
      <c r="S1454" s="486"/>
      <c r="T1454" s="487"/>
      <c r="U1454" s="486"/>
      <c r="V1454" s="487"/>
      <c r="W1454" s="486"/>
      <c r="X1454" s="487"/>
      <c r="Y1454" s="486"/>
      <c r="Z1454" s="487"/>
      <c r="AA1454" s="402"/>
    </row>
    <row r="1455" spans="2:27" x14ac:dyDescent="0.2">
      <c r="B1455" s="405"/>
      <c r="C1455" s="372"/>
      <c r="D1455" s="372"/>
      <c r="E1455" s="402"/>
      <c r="F1455" s="486"/>
      <c r="G1455" s="487"/>
      <c r="H1455" s="486"/>
      <c r="I1455" s="487"/>
      <c r="J1455" s="486"/>
      <c r="K1455" s="487"/>
      <c r="L1455" s="486"/>
      <c r="M1455" s="487"/>
      <c r="N1455" s="486"/>
      <c r="O1455" s="487"/>
      <c r="P1455" s="486"/>
      <c r="Q1455" s="487"/>
      <c r="R1455" s="486"/>
      <c r="S1455" s="487"/>
      <c r="T1455" s="486"/>
      <c r="U1455" s="487"/>
      <c r="V1455" s="486"/>
      <c r="W1455" s="487"/>
      <c r="X1455" s="486"/>
      <c r="Y1455" s="487"/>
      <c r="Z1455" s="486"/>
      <c r="AA1455" s="487"/>
    </row>
    <row r="1456" spans="2:27" x14ac:dyDescent="0.2">
      <c r="B1456" s="406"/>
      <c r="C1456" s="372"/>
      <c r="D1456" s="372"/>
      <c r="E1456" s="486"/>
      <c r="F1456" s="487"/>
      <c r="G1456" s="486"/>
      <c r="H1456" s="487"/>
      <c r="I1456" s="486"/>
      <c r="J1456" s="487"/>
      <c r="K1456" s="486"/>
      <c r="L1456" s="487"/>
      <c r="M1456" s="486"/>
      <c r="N1456" s="487"/>
      <c r="O1456" s="486"/>
      <c r="P1456" s="487"/>
      <c r="Q1456" s="486"/>
      <c r="R1456" s="487"/>
      <c r="S1456" s="486"/>
      <c r="T1456" s="487"/>
      <c r="U1456" s="486"/>
      <c r="V1456" s="487"/>
      <c r="W1456" s="486"/>
      <c r="X1456" s="487"/>
      <c r="Y1456" s="486"/>
      <c r="Z1456" s="487"/>
      <c r="AA1456" s="402"/>
    </row>
    <row r="1457" spans="2:27" x14ac:dyDescent="0.2">
      <c r="B1457" s="405"/>
      <c r="C1457" s="372"/>
      <c r="D1457" s="372"/>
      <c r="E1457" s="402"/>
      <c r="F1457" s="486"/>
      <c r="G1457" s="487"/>
      <c r="H1457" s="486"/>
      <c r="I1457" s="487"/>
      <c r="J1457" s="486"/>
      <c r="K1457" s="487"/>
      <c r="L1457" s="486"/>
      <c r="M1457" s="487"/>
      <c r="N1457" s="486"/>
      <c r="O1457" s="487"/>
      <c r="P1457" s="486"/>
      <c r="Q1457" s="487"/>
      <c r="R1457" s="486"/>
      <c r="S1457" s="487"/>
      <c r="T1457" s="486"/>
      <c r="U1457" s="487"/>
      <c r="V1457" s="486"/>
      <c r="W1457" s="487"/>
      <c r="X1457" s="486"/>
      <c r="Y1457" s="487"/>
      <c r="Z1457" s="486"/>
      <c r="AA1457" s="487"/>
    </row>
    <row r="1458" spans="2:27" x14ac:dyDescent="0.2">
      <c r="B1458" s="406"/>
      <c r="C1458" s="372"/>
      <c r="D1458" s="372"/>
      <c r="E1458" s="486"/>
      <c r="F1458" s="487"/>
      <c r="G1458" s="486"/>
      <c r="H1458" s="487"/>
      <c r="I1458" s="486"/>
      <c r="J1458" s="487"/>
      <c r="K1458" s="486"/>
      <c r="L1458" s="487"/>
      <c r="M1458" s="486"/>
      <c r="N1458" s="487"/>
      <c r="O1458" s="486"/>
      <c r="P1458" s="487"/>
      <c r="Q1458" s="486"/>
      <c r="R1458" s="487"/>
      <c r="S1458" s="486"/>
      <c r="T1458" s="487"/>
      <c r="U1458" s="486"/>
      <c r="V1458" s="487"/>
      <c r="W1458" s="486"/>
      <c r="X1458" s="487"/>
      <c r="Y1458" s="486"/>
      <c r="Z1458" s="487"/>
      <c r="AA1458" s="402"/>
    </row>
    <row r="1459" spans="2:27" x14ac:dyDescent="0.2">
      <c r="B1459" s="405"/>
      <c r="C1459" s="372"/>
      <c r="D1459" s="372"/>
      <c r="E1459" s="402"/>
      <c r="F1459" s="486"/>
      <c r="G1459" s="487"/>
      <c r="H1459" s="486"/>
      <c r="I1459" s="487"/>
      <c r="J1459" s="486"/>
      <c r="K1459" s="487"/>
      <c r="L1459" s="486"/>
      <c r="M1459" s="487"/>
      <c r="N1459" s="486"/>
      <c r="O1459" s="487"/>
      <c r="P1459" s="486"/>
      <c r="Q1459" s="487"/>
      <c r="R1459" s="486"/>
      <c r="S1459" s="487"/>
      <c r="T1459" s="486"/>
      <c r="U1459" s="487"/>
      <c r="V1459" s="486"/>
      <c r="W1459" s="487"/>
      <c r="X1459" s="486"/>
      <c r="Y1459" s="487"/>
      <c r="Z1459" s="486"/>
      <c r="AA1459" s="487"/>
    </row>
    <row r="1460" spans="2:27" x14ac:dyDescent="0.2">
      <c r="B1460" s="406"/>
      <c r="C1460" s="372"/>
      <c r="D1460" s="372"/>
      <c r="E1460" s="486"/>
      <c r="F1460" s="487"/>
      <c r="G1460" s="486"/>
      <c r="H1460" s="487"/>
      <c r="I1460" s="486"/>
      <c r="J1460" s="487"/>
      <c r="K1460" s="486"/>
      <c r="L1460" s="487"/>
      <c r="M1460" s="486"/>
      <c r="N1460" s="487"/>
      <c r="O1460" s="486"/>
      <c r="P1460" s="487"/>
      <c r="Q1460" s="486"/>
      <c r="R1460" s="487"/>
      <c r="S1460" s="486"/>
      <c r="T1460" s="487"/>
      <c r="U1460" s="486"/>
      <c r="V1460" s="487"/>
      <c r="W1460" s="486"/>
      <c r="X1460" s="487"/>
      <c r="Y1460" s="486"/>
      <c r="Z1460" s="487"/>
      <c r="AA1460" s="402"/>
    </row>
    <row r="1461" spans="2:27" x14ac:dyDescent="0.2">
      <c r="B1461" s="405"/>
      <c r="C1461" s="372"/>
      <c r="D1461" s="372"/>
      <c r="E1461" s="402"/>
      <c r="F1461" s="486"/>
      <c r="G1461" s="487"/>
      <c r="H1461" s="486"/>
      <c r="I1461" s="487"/>
      <c r="J1461" s="486"/>
      <c r="K1461" s="487"/>
      <c r="L1461" s="486"/>
      <c r="M1461" s="487"/>
      <c r="N1461" s="486"/>
      <c r="O1461" s="487"/>
      <c r="P1461" s="486"/>
      <c r="Q1461" s="487"/>
      <c r="R1461" s="486"/>
      <c r="S1461" s="487"/>
      <c r="T1461" s="486"/>
      <c r="U1461" s="487"/>
      <c r="V1461" s="486"/>
      <c r="W1461" s="487"/>
      <c r="X1461" s="486"/>
      <c r="Y1461" s="487"/>
      <c r="Z1461" s="486"/>
      <c r="AA1461" s="487"/>
    </row>
    <row r="1462" spans="2:27" x14ac:dyDescent="0.2">
      <c r="B1462" s="406"/>
      <c r="C1462" s="372"/>
      <c r="D1462" s="372"/>
      <c r="E1462" s="486"/>
      <c r="F1462" s="487"/>
      <c r="G1462" s="486"/>
      <c r="H1462" s="487"/>
      <c r="I1462" s="486"/>
      <c r="J1462" s="487"/>
      <c r="K1462" s="486"/>
      <c r="L1462" s="487"/>
      <c r="M1462" s="486"/>
      <c r="N1462" s="487"/>
      <c r="O1462" s="486"/>
      <c r="P1462" s="487"/>
      <c r="Q1462" s="486"/>
      <c r="R1462" s="487"/>
      <c r="S1462" s="486"/>
      <c r="T1462" s="487"/>
      <c r="U1462" s="486"/>
      <c r="V1462" s="487"/>
      <c r="W1462" s="486"/>
      <c r="X1462" s="487"/>
      <c r="Y1462" s="486"/>
      <c r="Z1462" s="487"/>
      <c r="AA1462" s="402"/>
    </row>
    <row r="1463" spans="2:27" x14ac:dyDescent="0.2">
      <c r="B1463" s="405"/>
      <c r="C1463" s="372"/>
      <c r="D1463" s="372"/>
      <c r="E1463" s="402"/>
      <c r="F1463" s="486"/>
      <c r="G1463" s="487"/>
      <c r="H1463" s="486"/>
      <c r="I1463" s="487"/>
      <c r="J1463" s="486"/>
      <c r="K1463" s="487"/>
      <c r="L1463" s="486"/>
      <c r="M1463" s="487"/>
      <c r="N1463" s="486"/>
      <c r="O1463" s="487"/>
      <c r="P1463" s="486"/>
      <c r="Q1463" s="487"/>
      <c r="R1463" s="486"/>
      <c r="S1463" s="487"/>
      <c r="T1463" s="486"/>
      <c r="U1463" s="487"/>
      <c r="V1463" s="486"/>
      <c r="W1463" s="487"/>
      <c r="X1463" s="486"/>
      <c r="Y1463" s="487"/>
      <c r="Z1463" s="486"/>
      <c r="AA1463" s="487"/>
    </row>
    <row r="1464" spans="2:27" x14ac:dyDescent="0.2">
      <c r="B1464" s="406"/>
      <c r="C1464" s="372"/>
      <c r="D1464" s="372"/>
      <c r="E1464" s="486"/>
      <c r="F1464" s="487"/>
      <c r="G1464" s="486"/>
      <c r="H1464" s="487"/>
      <c r="I1464" s="486"/>
      <c r="J1464" s="487"/>
      <c r="K1464" s="486"/>
      <c r="L1464" s="487"/>
      <c r="M1464" s="486"/>
      <c r="N1464" s="487"/>
      <c r="O1464" s="486"/>
      <c r="P1464" s="487"/>
      <c r="Q1464" s="486"/>
      <c r="R1464" s="487"/>
      <c r="S1464" s="486"/>
      <c r="T1464" s="487"/>
      <c r="U1464" s="486"/>
      <c r="V1464" s="487"/>
      <c r="W1464" s="486"/>
      <c r="X1464" s="487"/>
      <c r="Y1464" s="486"/>
      <c r="Z1464" s="487"/>
      <c r="AA1464" s="402"/>
    </row>
    <row r="1465" spans="2:27" x14ac:dyDescent="0.2">
      <c r="B1465" s="405"/>
      <c r="C1465" s="372"/>
      <c r="D1465" s="372"/>
      <c r="E1465" s="402"/>
      <c r="F1465" s="486"/>
      <c r="G1465" s="487"/>
      <c r="H1465" s="486"/>
      <c r="I1465" s="487"/>
      <c r="J1465" s="486"/>
      <c r="K1465" s="487"/>
      <c r="L1465" s="486"/>
      <c r="M1465" s="487"/>
      <c r="N1465" s="486"/>
      <c r="O1465" s="487"/>
      <c r="P1465" s="486"/>
      <c r="Q1465" s="487"/>
      <c r="R1465" s="486"/>
      <c r="S1465" s="487"/>
      <c r="T1465" s="486"/>
      <c r="U1465" s="487"/>
      <c r="V1465" s="486"/>
      <c r="W1465" s="487"/>
      <c r="X1465" s="486"/>
      <c r="Y1465" s="487"/>
      <c r="Z1465" s="486"/>
      <c r="AA1465" s="487"/>
    </row>
    <row r="1466" spans="2:27" x14ac:dyDescent="0.2">
      <c r="B1466" s="406"/>
      <c r="C1466" s="372"/>
      <c r="D1466" s="372"/>
      <c r="E1466" s="486"/>
      <c r="F1466" s="487"/>
      <c r="G1466" s="486"/>
      <c r="H1466" s="487"/>
      <c r="I1466" s="486"/>
      <c r="J1466" s="487"/>
      <c r="K1466" s="486"/>
      <c r="L1466" s="487"/>
      <c r="M1466" s="486"/>
      <c r="N1466" s="487"/>
      <c r="O1466" s="486"/>
      <c r="P1466" s="487"/>
      <c r="Q1466" s="486"/>
      <c r="R1466" s="487"/>
      <c r="S1466" s="486"/>
      <c r="T1466" s="487"/>
      <c r="U1466" s="486"/>
      <c r="V1466" s="487"/>
      <c r="W1466" s="486"/>
      <c r="X1466" s="487"/>
      <c r="Y1466" s="486"/>
      <c r="Z1466" s="487"/>
      <c r="AA1466" s="402"/>
    </row>
    <row r="1467" spans="2:27" x14ac:dyDescent="0.2">
      <c r="B1467" s="405"/>
      <c r="C1467" s="372"/>
      <c r="D1467" s="372"/>
      <c r="E1467" s="402"/>
      <c r="F1467" s="486"/>
      <c r="G1467" s="487"/>
      <c r="H1467" s="486"/>
      <c r="I1467" s="487"/>
      <c r="J1467" s="486"/>
      <c r="K1467" s="487"/>
      <c r="L1467" s="486"/>
      <c r="M1467" s="487"/>
      <c r="N1467" s="486"/>
      <c r="O1467" s="487"/>
      <c r="P1467" s="486"/>
      <c r="Q1467" s="487"/>
      <c r="R1467" s="486"/>
      <c r="S1467" s="487"/>
      <c r="T1467" s="486"/>
      <c r="U1467" s="487"/>
      <c r="V1467" s="486"/>
      <c r="W1467" s="487"/>
      <c r="X1467" s="486"/>
      <c r="Y1467" s="487"/>
      <c r="Z1467" s="486"/>
      <c r="AA1467" s="487"/>
    </row>
    <row r="1468" spans="2:27" x14ac:dyDescent="0.2">
      <c r="B1468" s="406"/>
      <c r="C1468" s="372"/>
      <c r="D1468" s="372"/>
      <c r="E1468" s="486"/>
      <c r="F1468" s="487"/>
      <c r="G1468" s="486"/>
      <c r="H1468" s="487"/>
      <c r="I1468" s="486"/>
      <c r="J1468" s="487"/>
      <c r="K1468" s="486"/>
      <c r="L1468" s="487"/>
      <c r="M1468" s="486"/>
      <c r="N1468" s="487"/>
      <c r="O1468" s="486"/>
      <c r="P1468" s="487"/>
      <c r="Q1468" s="486"/>
      <c r="R1468" s="487"/>
      <c r="S1468" s="486"/>
      <c r="T1468" s="487"/>
      <c r="U1468" s="486"/>
      <c r="V1468" s="487"/>
      <c r="W1468" s="486"/>
      <c r="X1468" s="487"/>
      <c r="Y1468" s="486"/>
      <c r="Z1468" s="487"/>
      <c r="AA1468" s="402"/>
    </row>
    <row r="1469" spans="2:27" x14ac:dyDescent="0.2">
      <c r="B1469" s="405"/>
      <c r="C1469" s="372"/>
      <c r="D1469" s="372"/>
      <c r="E1469" s="402"/>
      <c r="F1469" s="486"/>
      <c r="G1469" s="487"/>
      <c r="H1469" s="486"/>
      <c r="I1469" s="487"/>
      <c r="J1469" s="486"/>
      <c r="K1469" s="487"/>
      <c r="L1469" s="486"/>
      <c r="M1469" s="487"/>
      <c r="N1469" s="486"/>
      <c r="O1469" s="487"/>
      <c r="P1469" s="486"/>
      <c r="Q1469" s="487"/>
      <c r="R1469" s="486"/>
      <c r="S1469" s="487"/>
      <c r="T1469" s="486"/>
      <c r="U1469" s="487"/>
      <c r="V1469" s="486"/>
      <c r="W1469" s="487"/>
      <c r="X1469" s="486"/>
      <c r="Y1469" s="487"/>
      <c r="Z1469" s="486"/>
      <c r="AA1469" s="487"/>
    </row>
    <row r="1470" spans="2:27" x14ac:dyDescent="0.2">
      <c r="B1470" s="406"/>
      <c r="C1470" s="372"/>
      <c r="D1470" s="372"/>
      <c r="E1470" s="486"/>
      <c r="F1470" s="487"/>
      <c r="G1470" s="486"/>
      <c r="H1470" s="487"/>
      <c r="I1470" s="486"/>
      <c r="J1470" s="487"/>
      <c r="K1470" s="486"/>
      <c r="L1470" s="487"/>
      <c r="M1470" s="486"/>
      <c r="N1470" s="487"/>
      <c r="O1470" s="486"/>
      <c r="P1470" s="487"/>
      <c r="Q1470" s="486"/>
      <c r="R1470" s="487"/>
      <c r="S1470" s="486"/>
      <c r="T1470" s="487"/>
      <c r="U1470" s="486"/>
      <c r="V1470" s="487"/>
      <c r="W1470" s="486"/>
      <c r="X1470" s="487"/>
      <c r="Y1470" s="486"/>
      <c r="Z1470" s="487"/>
      <c r="AA1470" s="402"/>
    </row>
    <row r="1471" spans="2:27" x14ac:dyDescent="0.2">
      <c r="B1471" s="405"/>
      <c r="C1471" s="372"/>
      <c r="D1471" s="372"/>
      <c r="E1471" s="402"/>
      <c r="F1471" s="486"/>
      <c r="G1471" s="487"/>
      <c r="H1471" s="486"/>
      <c r="I1471" s="487"/>
      <c r="J1471" s="486"/>
      <c r="K1471" s="487"/>
      <c r="L1471" s="486"/>
      <c r="M1471" s="487"/>
      <c r="N1471" s="486"/>
      <c r="O1471" s="487"/>
      <c r="P1471" s="486"/>
      <c r="Q1471" s="487"/>
      <c r="R1471" s="486"/>
      <c r="S1471" s="487"/>
      <c r="T1471" s="486"/>
      <c r="U1471" s="487"/>
      <c r="V1471" s="486"/>
      <c r="W1471" s="487"/>
      <c r="X1471" s="486"/>
      <c r="Y1471" s="487"/>
      <c r="Z1471" s="486"/>
      <c r="AA1471" s="487"/>
    </row>
    <row r="1472" spans="2:27" x14ac:dyDescent="0.2">
      <c r="B1472" s="406"/>
      <c r="C1472" s="372"/>
      <c r="D1472" s="372"/>
      <c r="E1472" s="486"/>
      <c r="F1472" s="487"/>
      <c r="G1472" s="486"/>
      <c r="H1472" s="487"/>
      <c r="I1472" s="486"/>
      <c r="J1472" s="487"/>
      <c r="K1472" s="486"/>
      <c r="L1472" s="487"/>
      <c r="M1472" s="486"/>
      <c r="N1472" s="487"/>
      <c r="O1472" s="486"/>
      <c r="P1472" s="487"/>
      <c r="Q1472" s="486"/>
      <c r="R1472" s="487"/>
      <c r="S1472" s="486"/>
      <c r="T1472" s="487"/>
      <c r="U1472" s="486"/>
      <c r="V1472" s="487"/>
      <c r="W1472" s="486"/>
      <c r="X1472" s="487"/>
      <c r="Y1472" s="486"/>
      <c r="Z1472" s="487"/>
      <c r="AA1472" s="402"/>
    </row>
    <row r="1473" spans="2:27" x14ac:dyDescent="0.2">
      <c r="B1473" s="405"/>
      <c r="C1473" s="372"/>
      <c r="D1473" s="372"/>
      <c r="E1473" s="402"/>
      <c r="F1473" s="486"/>
      <c r="G1473" s="487"/>
      <c r="H1473" s="486"/>
      <c r="I1473" s="487"/>
      <c r="J1473" s="486"/>
      <c r="K1473" s="487"/>
      <c r="L1473" s="486"/>
      <c r="M1473" s="487"/>
      <c r="N1473" s="486"/>
      <c r="O1473" s="487"/>
      <c r="P1473" s="486"/>
      <c r="Q1473" s="487"/>
      <c r="R1473" s="486"/>
      <c r="S1473" s="487"/>
      <c r="T1473" s="486"/>
      <c r="U1473" s="487"/>
      <c r="V1473" s="486"/>
      <c r="W1473" s="487"/>
      <c r="X1473" s="486"/>
      <c r="Y1473" s="487"/>
      <c r="Z1473" s="486"/>
      <c r="AA1473" s="487"/>
    </row>
    <row r="1474" spans="2:27" x14ac:dyDescent="0.2">
      <c r="B1474" s="406"/>
      <c r="C1474" s="372"/>
      <c r="D1474" s="372"/>
      <c r="E1474" s="486"/>
      <c r="F1474" s="487"/>
      <c r="G1474" s="486"/>
      <c r="H1474" s="487"/>
      <c r="I1474" s="486"/>
      <c r="J1474" s="487"/>
      <c r="K1474" s="486"/>
      <c r="L1474" s="487"/>
      <c r="M1474" s="486"/>
      <c r="N1474" s="487"/>
      <c r="O1474" s="486"/>
      <c r="P1474" s="487"/>
      <c r="Q1474" s="486"/>
      <c r="R1474" s="487"/>
      <c r="S1474" s="486"/>
      <c r="T1474" s="487"/>
      <c r="U1474" s="486"/>
      <c r="V1474" s="487"/>
      <c r="W1474" s="486"/>
      <c r="X1474" s="487"/>
      <c r="Y1474" s="486"/>
      <c r="Z1474" s="487"/>
      <c r="AA1474" s="402"/>
    </row>
    <row r="1475" spans="2:27" x14ac:dyDescent="0.2">
      <c r="B1475" s="405"/>
      <c r="C1475" s="372"/>
      <c r="D1475" s="372"/>
      <c r="E1475" s="402"/>
      <c r="F1475" s="486"/>
      <c r="G1475" s="487"/>
      <c r="H1475" s="486"/>
      <c r="I1475" s="487"/>
      <c r="J1475" s="486"/>
      <c r="K1475" s="487"/>
      <c r="L1475" s="486"/>
      <c r="M1475" s="487"/>
      <c r="N1475" s="486"/>
      <c r="O1475" s="487"/>
      <c r="P1475" s="486"/>
      <c r="Q1475" s="487"/>
      <c r="R1475" s="486"/>
      <c r="S1475" s="487"/>
      <c r="T1475" s="486"/>
      <c r="U1475" s="487"/>
      <c r="V1475" s="486"/>
      <c r="W1475" s="487"/>
      <c r="X1475" s="486"/>
      <c r="Y1475" s="487"/>
      <c r="Z1475" s="486"/>
      <c r="AA1475" s="487"/>
    </row>
    <row r="1476" spans="2:27" x14ac:dyDescent="0.2">
      <c r="B1476" s="406"/>
      <c r="C1476" s="372"/>
      <c r="D1476" s="372"/>
      <c r="E1476" s="486"/>
      <c r="F1476" s="487"/>
      <c r="G1476" s="486"/>
      <c r="H1476" s="487"/>
      <c r="I1476" s="486"/>
      <c r="J1476" s="487"/>
      <c r="K1476" s="486"/>
      <c r="L1476" s="487"/>
      <c r="M1476" s="486"/>
      <c r="N1476" s="487"/>
      <c r="O1476" s="486"/>
      <c r="P1476" s="487"/>
      <c r="Q1476" s="486"/>
      <c r="R1476" s="487"/>
      <c r="S1476" s="486"/>
      <c r="T1476" s="487"/>
      <c r="U1476" s="486"/>
      <c r="V1476" s="487"/>
      <c r="W1476" s="486"/>
      <c r="X1476" s="487"/>
      <c r="Y1476" s="486"/>
      <c r="Z1476" s="487"/>
      <c r="AA1476" s="402"/>
    </row>
    <row r="1477" spans="2:27" x14ac:dyDescent="0.2">
      <c r="B1477" s="405"/>
      <c r="C1477" s="372"/>
      <c r="D1477" s="372"/>
      <c r="E1477" s="402"/>
      <c r="F1477" s="486"/>
      <c r="G1477" s="487"/>
      <c r="H1477" s="486"/>
      <c r="I1477" s="487"/>
      <c r="J1477" s="486"/>
      <c r="K1477" s="487"/>
      <c r="L1477" s="486"/>
      <c r="M1477" s="487"/>
      <c r="N1477" s="486"/>
      <c r="O1477" s="487"/>
      <c r="P1477" s="486"/>
      <c r="Q1477" s="487"/>
      <c r="R1477" s="486"/>
      <c r="S1477" s="487"/>
      <c r="T1477" s="486"/>
      <c r="U1477" s="487"/>
      <c r="V1477" s="486"/>
      <c r="W1477" s="487"/>
      <c r="X1477" s="486"/>
      <c r="Y1477" s="487"/>
      <c r="Z1477" s="486"/>
      <c r="AA1477" s="487"/>
    </row>
    <row r="1478" spans="2:27" x14ac:dyDescent="0.2">
      <c r="B1478" s="406"/>
      <c r="C1478" s="372"/>
      <c r="D1478" s="372"/>
      <c r="E1478" s="486"/>
      <c r="F1478" s="487"/>
      <c r="G1478" s="486"/>
      <c r="H1478" s="487"/>
      <c r="I1478" s="486"/>
      <c r="J1478" s="487"/>
      <c r="K1478" s="486"/>
      <c r="L1478" s="487"/>
      <c r="M1478" s="486"/>
      <c r="N1478" s="487"/>
      <c r="O1478" s="486"/>
      <c r="P1478" s="487"/>
      <c r="Q1478" s="486"/>
      <c r="R1478" s="487"/>
      <c r="S1478" s="486"/>
      <c r="T1478" s="487"/>
      <c r="U1478" s="486"/>
      <c r="V1478" s="487"/>
      <c r="W1478" s="486"/>
      <c r="X1478" s="487"/>
      <c r="Y1478" s="486"/>
      <c r="Z1478" s="487"/>
      <c r="AA1478" s="402"/>
    </row>
    <row r="1479" spans="2:27" x14ac:dyDescent="0.2">
      <c r="B1479" s="405"/>
      <c r="C1479" s="372"/>
      <c r="D1479" s="372"/>
      <c r="E1479" s="402"/>
      <c r="F1479" s="486"/>
      <c r="G1479" s="487"/>
      <c r="H1479" s="486"/>
      <c r="I1479" s="487"/>
      <c r="J1479" s="486"/>
      <c r="K1479" s="487"/>
      <c r="L1479" s="486"/>
      <c r="M1479" s="487"/>
      <c r="N1479" s="486"/>
      <c r="O1479" s="487"/>
      <c r="P1479" s="486"/>
      <c r="Q1479" s="487"/>
      <c r="R1479" s="486"/>
      <c r="S1479" s="487"/>
      <c r="T1479" s="486"/>
      <c r="U1479" s="487"/>
      <c r="V1479" s="486"/>
      <c r="W1479" s="487"/>
      <c r="X1479" s="486"/>
      <c r="Y1479" s="487"/>
      <c r="Z1479" s="486"/>
      <c r="AA1479" s="487"/>
    </row>
    <row r="1480" spans="2:27" x14ac:dyDescent="0.2">
      <c r="B1480" s="406"/>
      <c r="C1480" s="372"/>
      <c r="D1480" s="372"/>
      <c r="E1480" s="486"/>
      <c r="F1480" s="487"/>
      <c r="G1480" s="486"/>
      <c r="H1480" s="487"/>
      <c r="I1480" s="486"/>
      <c r="J1480" s="487"/>
      <c r="K1480" s="486"/>
      <c r="L1480" s="487"/>
      <c r="M1480" s="486"/>
      <c r="N1480" s="487"/>
      <c r="O1480" s="486"/>
      <c r="P1480" s="487"/>
      <c r="Q1480" s="486"/>
      <c r="R1480" s="487"/>
      <c r="S1480" s="486"/>
      <c r="T1480" s="487"/>
      <c r="U1480" s="486"/>
      <c r="V1480" s="487"/>
      <c r="W1480" s="486"/>
      <c r="X1480" s="487"/>
      <c r="Y1480" s="486"/>
      <c r="Z1480" s="487"/>
      <c r="AA1480" s="402"/>
    </row>
    <row r="1481" spans="2:27" x14ac:dyDescent="0.2">
      <c r="B1481" s="405"/>
      <c r="C1481" s="372"/>
      <c r="D1481" s="372"/>
      <c r="E1481" s="402"/>
      <c r="F1481" s="486"/>
      <c r="G1481" s="487"/>
      <c r="H1481" s="486"/>
      <c r="I1481" s="487"/>
      <c r="J1481" s="486"/>
      <c r="K1481" s="487"/>
      <c r="L1481" s="486"/>
      <c r="M1481" s="487"/>
      <c r="N1481" s="486"/>
      <c r="O1481" s="487"/>
      <c r="P1481" s="486"/>
      <c r="Q1481" s="487"/>
      <c r="R1481" s="486"/>
      <c r="S1481" s="487"/>
      <c r="T1481" s="486"/>
      <c r="U1481" s="487"/>
      <c r="V1481" s="486"/>
      <c r="W1481" s="487"/>
      <c r="X1481" s="486"/>
      <c r="Y1481" s="487"/>
      <c r="Z1481" s="486"/>
      <c r="AA1481" s="487"/>
    </row>
    <row r="1482" spans="2:27" x14ac:dyDescent="0.2">
      <c r="B1482" s="406"/>
      <c r="C1482" s="372"/>
      <c r="D1482" s="372"/>
      <c r="E1482" s="486"/>
      <c r="F1482" s="487"/>
      <c r="G1482" s="486"/>
      <c r="H1482" s="487"/>
      <c r="I1482" s="486"/>
      <c r="J1482" s="487"/>
      <c r="K1482" s="486"/>
      <c r="L1482" s="487"/>
      <c r="M1482" s="486"/>
      <c r="N1482" s="487"/>
      <c r="O1482" s="486"/>
      <c r="P1482" s="487"/>
      <c r="Q1482" s="486"/>
      <c r="R1482" s="487"/>
      <c r="S1482" s="486"/>
      <c r="T1482" s="487"/>
      <c r="U1482" s="486"/>
      <c r="V1482" s="487"/>
      <c r="W1482" s="486"/>
      <c r="X1482" s="487"/>
      <c r="Y1482" s="486"/>
      <c r="Z1482" s="487"/>
      <c r="AA1482" s="402"/>
    </row>
    <row r="1483" spans="2:27" x14ac:dyDescent="0.2">
      <c r="B1483" s="405"/>
      <c r="C1483" s="372"/>
      <c r="D1483" s="372"/>
      <c r="E1483" s="402"/>
      <c r="F1483" s="486"/>
      <c r="G1483" s="487"/>
      <c r="H1483" s="486"/>
      <c r="I1483" s="487"/>
      <c r="J1483" s="486"/>
      <c r="K1483" s="487"/>
      <c r="L1483" s="486"/>
      <c r="M1483" s="487"/>
      <c r="N1483" s="486"/>
      <c r="O1483" s="487"/>
      <c r="P1483" s="486"/>
      <c r="Q1483" s="487"/>
      <c r="R1483" s="486"/>
      <c r="S1483" s="487"/>
      <c r="T1483" s="486"/>
      <c r="U1483" s="487"/>
      <c r="V1483" s="486"/>
      <c r="W1483" s="487"/>
      <c r="X1483" s="486"/>
      <c r="Y1483" s="487"/>
      <c r="Z1483" s="486"/>
      <c r="AA1483" s="487"/>
    </row>
    <row r="1484" spans="2:27" x14ac:dyDescent="0.2">
      <c r="B1484" s="406"/>
      <c r="C1484" s="372"/>
      <c r="D1484" s="372"/>
      <c r="E1484" s="486"/>
      <c r="F1484" s="487"/>
      <c r="G1484" s="486"/>
      <c r="H1484" s="487"/>
      <c r="I1484" s="486"/>
      <c r="J1484" s="487"/>
      <c r="K1484" s="486"/>
      <c r="L1484" s="487"/>
      <c r="M1484" s="486"/>
      <c r="N1484" s="487"/>
      <c r="O1484" s="486"/>
      <c r="P1484" s="487"/>
      <c r="Q1484" s="486"/>
      <c r="R1484" s="487"/>
      <c r="S1484" s="486"/>
      <c r="T1484" s="487"/>
      <c r="U1484" s="486"/>
      <c r="V1484" s="487"/>
      <c r="W1484" s="486"/>
      <c r="X1484" s="487"/>
      <c r="Y1484" s="486"/>
      <c r="Z1484" s="487"/>
      <c r="AA1484" s="402"/>
    </row>
    <row r="1485" spans="2:27" x14ac:dyDescent="0.2">
      <c r="B1485" s="405"/>
      <c r="C1485" s="372"/>
      <c r="D1485" s="372"/>
      <c r="E1485" s="402"/>
      <c r="F1485" s="486"/>
      <c r="G1485" s="487"/>
      <c r="H1485" s="486"/>
      <c r="I1485" s="487"/>
      <c r="J1485" s="486"/>
      <c r="K1485" s="487"/>
      <c r="L1485" s="486"/>
      <c r="M1485" s="487"/>
      <c r="N1485" s="486"/>
      <c r="O1485" s="487"/>
      <c r="P1485" s="486"/>
      <c r="Q1485" s="487"/>
      <c r="R1485" s="486"/>
      <c r="S1485" s="487"/>
      <c r="T1485" s="486"/>
      <c r="U1485" s="487"/>
      <c r="V1485" s="486"/>
      <c r="W1485" s="487"/>
      <c r="X1485" s="486"/>
      <c r="Y1485" s="487"/>
      <c r="Z1485" s="486"/>
      <c r="AA1485" s="487"/>
    </row>
    <row r="1486" spans="2:27" x14ac:dyDescent="0.2">
      <c r="B1486" s="406"/>
      <c r="C1486" s="372"/>
      <c r="D1486" s="372"/>
      <c r="E1486" s="486"/>
      <c r="F1486" s="487"/>
      <c r="G1486" s="486"/>
      <c r="H1486" s="487"/>
      <c r="I1486" s="486"/>
      <c r="J1486" s="487"/>
      <c r="K1486" s="486"/>
      <c r="L1486" s="487"/>
      <c r="M1486" s="486"/>
      <c r="N1486" s="487"/>
      <c r="O1486" s="486"/>
      <c r="P1486" s="487"/>
      <c r="Q1486" s="486"/>
      <c r="R1486" s="487"/>
      <c r="S1486" s="486"/>
      <c r="T1486" s="487"/>
      <c r="U1486" s="486"/>
      <c r="V1486" s="487"/>
      <c r="W1486" s="486"/>
      <c r="X1486" s="487"/>
      <c r="Y1486" s="486"/>
      <c r="Z1486" s="487"/>
      <c r="AA1486" s="402"/>
    </row>
    <row r="1487" spans="2:27" x14ac:dyDescent="0.2">
      <c r="B1487" s="405"/>
      <c r="C1487" s="372"/>
      <c r="D1487" s="372"/>
      <c r="E1487" s="402"/>
      <c r="F1487" s="486"/>
      <c r="G1487" s="487"/>
      <c r="H1487" s="486"/>
      <c r="I1487" s="487"/>
      <c r="J1487" s="486"/>
      <c r="K1487" s="487"/>
      <c r="L1487" s="486"/>
      <c r="M1487" s="487"/>
      <c r="N1487" s="486"/>
      <c r="O1487" s="487"/>
      <c r="P1487" s="486"/>
      <c r="Q1487" s="487"/>
      <c r="R1487" s="486"/>
      <c r="S1487" s="487"/>
      <c r="T1487" s="486"/>
      <c r="U1487" s="487"/>
      <c r="V1487" s="486"/>
      <c r="W1487" s="487"/>
      <c r="X1487" s="486"/>
      <c r="Y1487" s="487"/>
      <c r="Z1487" s="486"/>
      <c r="AA1487" s="487"/>
    </row>
    <row r="1488" spans="2:27" x14ac:dyDescent="0.2">
      <c r="B1488" s="406"/>
      <c r="C1488" s="372"/>
      <c r="D1488" s="372"/>
      <c r="E1488" s="486"/>
      <c r="F1488" s="487"/>
      <c r="G1488" s="486"/>
      <c r="H1488" s="487"/>
      <c r="I1488" s="486"/>
      <c r="J1488" s="487"/>
      <c r="K1488" s="486"/>
      <c r="L1488" s="487"/>
      <c r="M1488" s="486"/>
      <c r="N1488" s="487"/>
      <c r="O1488" s="486"/>
      <c r="P1488" s="487"/>
      <c r="Q1488" s="486"/>
      <c r="R1488" s="487"/>
      <c r="S1488" s="486"/>
      <c r="T1488" s="487"/>
      <c r="U1488" s="486"/>
      <c r="V1488" s="487"/>
      <c r="W1488" s="486"/>
      <c r="X1488" s="487"/>
      <c r="Y1488" s="486"/>
      <c r="Z1488" s="487"/>
      <c r="AA1488" s="402"/>
    </row>
    <row r="1489" spans="2:27" x14ac:dyDescent="0.2">
      <c r="B1489" s="405"/>
      <c r="C1489" s="372"/>
      <c r="D1489" s="372"/>
      <c r="E1489" s="402"/>
      <c r="F1489" s="486"/>
      <c r="G1489" s="487"/>
      <c r="H1489" s="486"/>
      <c r="I1489" s="487"/>
      <c r="J1489" s="486"/>
      <c r="K1489" s="487"/>
      <c r="L1489" s="486"/>
      <c r="M1489" s="487"/>
      <c r="N1489" s="486"/>
      <c r="O1489" s="487"/>
      <c r="P1489" s="486"/>
      <c r="Q1489" s="487"/>
      <c r="R1489" s="486"/>
      <c r="S1489" s="487"/>
      <c r="T1489" s="486"/>
      <c r="U1489" s="487"/>
      <c r="V1489" s="486"/>
      <c r="W1489" s="487"/>
      <c r="X1489" s="486"/>
      <c r="Y1489" s="487"/>
      <c r="Z1489" s="486"/>
      <c r="AA1489" s="487"/>
    </row>
    <row r="1490" spans="2:27" x14ac:dyDescent="0.2">
      <c r="B1490" s="406"/>
      <c r="C1490" s="372"/>
      <c r="D1490" s="372"/>
      <c r="E1490" s="486"/>
      <c r="F1490" s="487"/>
      <c r="G1490" s="486"/>
      <c r="H1490" s="487"/>
      <c r="I1490" s="486"/>
      <c r="J1490" s="487"/>
      <c r="K1490" s="486"/>
      <c r="L1490" s="487"/>
      <c r="M1490" s="486"/>
      <c r="N1490" s="487"/>
      <c r="O1490" s="486"/>
      <c r="P1490" s="487"/>
      <c r="Q1490" s="486"/>
      <c r="R1490" s="487"/>
      <c r="S1490" s="486"/>
      <c r="T1490" s="487"/>
      <c r="U1490" s="486"/>
      <c r="V1490" s="487"/>
      <c r="W1490" s="486"/>
      <c r="X1490" s="487"/>
      <c r="Y1490" s="486"/>
      <c r="Z1490" s="487"/>
      <c r="AA1490" s="402"/>
    </row>
    <row r="1491" spans="2:27" x14ac:dyDescent="0.2">
      <c r="B1491" s="405"/>
      <c r="C1491" s="372"/>
      <c r="D1491" s="372"/>
      <c r="E1491" s="402"/>
      <c r="F1491" s="486"/>
      <c r="G1491" s="487"/>
      <c r="H1491" s="486"/>
      <c r="I1491" s="487"/>
      <c r="J1491" s="486"/>
      <c r="K1491" s="487"/>
      <c r="L1491" s="486"/>
      <c r="M1491" s="487"/>
      <c r="N1491" s="486"/>
      <c r="O1491" s="487"/>
      <c r="P1491" s="486"/>
      <c r="Q1491" s="487"/>
      <c r="R1491" s="486"/>
      <c r="S1491" s="487"/>
      <c r="T1491" s="486"/>
      <c r="U1491" s="487"/>
      <c r="V1491" s="486"/>
      <c r="W1491" s="487"/>
      <c r="X1491" s="486"/>
      <c r="Y1491" s="487"/>
      <c r="Z1491" s="486"/>
      <c r="AA1491" s="487"/>
    </row>
    <row r="1492" spans="2:27" x14ac:dyDescent="0.2">
      <c r="B1492" s="406"/>
      <c r="C1492" s="372"/>
      <c r="D1492" s="372"/>
      <c r="E1492" s="486"/>
      <c r="F1492" s="487"/>
      <c r="G1492" s="486"/>
      <c r="H1492" s="487"/>
      <c r="I1492" s="486"/>
      <c r="J1492" s="487"/>
      <c r="K1492" s="486"/>
      <c r="L1492" s="487"/>
      <c r="M1492" s="486"/>
      <c r="N1492" s="487"/>
      <c r="O1492" s="486"/>
      <c r="P1492" s="487"/>
      <c r="Q1492" s="486"/>
      <c r="R1492" s="487"/>
      <c r="S1492" s="486"/>
      <c r="T1492" s="487"/>
      <c r="U1492" s="486"/>
      <c r="V1492" s="487"/>
      <c r="W1492" s="486"/>
      <c r="X1492" s="487"/>
      <c r="Y1492" s="486"/>
      <c r="Z1492" s="487"/>
      <c r="AA1492" s="402"/>
    </row>
    <row r="1493" spans="2:27" x14ac:dyDescent="0.2">
      <c r="B1493" s="405"/>
      <c r="C1493" s="372"/>
      <c r="D1493" s="372"/>
      <c r="E1493" s="402"/>
      <c r="F1493" s="486"/>
      <c r="G1493" s="487"/>
      <c r="H1493" s="486"/>
      <c r="I1493" s="487"/>
      <c r="J1493" s="486"/>
      <c r="K1493" s="487"/>
      <c r="L1493" s="486"/>
      <c r="M1493" s="487"/>
      <c r="N1493" s="486"/>
      <c r="O1493" s="487"/>
      <c r="P1493" s="486"/>
      <c r="Q1493" s="487"/>
      <c r="R1493" s="486"/>
      <c r="S1493" s="487"/>
      <c r="T1493" s="486"/>
      <c r="U1493" s="487"/>
      <c r="V1493" s="486"/>
      <c r="W1493" s="487"/>
      <c r="X1493" s="486"/>
      <c r="Y1493" s="487"/>
      <c r="Z1493" s="486"/>
      <c r="AA1493" s="487"/>
    </row>
    <row r="1494" spans="2:27" x14ac:dyDescent="0.2">
      <c r="B1494" s="406"/>
      <c r="C1494" s="372"/>
      <c r="D1494" s="372"/>
      <c r="E1494" s="486"/>
      <c r="F1494" s="487"/>
      <c r="G1494" s="486"/>
      <c r="H1494" s="487"/>
      <c r="I1494" s="486"/>
      <c r="J1494" s="487"/>
      <c r="K1494" s="486"/>
      <c r="L1494" s="487"/>
      <c r="M1494" s="486"/>
      <c r="N1494" s="487"/>
      <c r="O1494" s="486"/>
      <c r="P1494" s="487"/>
      <c r="Q1494" s="486"/>
      <c r="R1494" s="487"/>
      <c r="S1494" s="486"/>
      <c r="T1494" s="487"/>
      <c r="U1494" s="486"/>
      <c r="V1494" s="487"/>
      <c r="W1494" s="486"/>
      <c r="X1494" s="487"/>
      <c r="Y1494" s="486"/>
      <c r="Z1494" s="487"/>
      <c r="AA1494" s="402"/>
    </row>
    <row r="1495" spans="2:27" x14ac:dyDescent="0.2">
      <c r="B1495" s="405"/>
      <c r="C1495" s="372"/>
      <c r="D1495" s="372"/>
      <c r="E1495" s="402"/>
      <c r="F1495" s="486"/>
      <c r="G1495" s="487"/>
      <c r="H1495" s="486"/>
      <c r="I1495" s="487"/>
      <c r="J1495" s="486"/>
      <c r="K1495" s="487"/>
      <c r="L1495" s="486"/>
      <c r="M1495" s="487"/>
      <c r="N1495" s="486"/>
      <c r="O1495" s="487"/>
      <c r="P1495" s="486"/>
      <c r="Q1495" s="487"/>
      <c r="R1495" s="486"/>
      <c r="S1495" s="487"/>
      <c r="T1495" s="486"/>
      <c r="U1495" s="487"/>
      <c r="V1495" s="486"/>
      <c r="W1495" s="487"/>
      <c r="X1495" s="486"/>
      <c r="Y1495" s="487"/>
      <c r="Z1495" s="486"/>
      <c r="AA1495" s="487"/>
    </row>
    <row r="1496" spans="2:27" x14ac:dyDescent="0.2">
      <c r="B1496" s="406"/>
      <c r="C1496" s="372"/>
      <c r="D1496" s="372"/>
      <c r="E1496" s="486"/>
      <c r="F1496" s="487"/>
      <c r="G1496" s="486"/>
      <c r="H1496" s="487"/>
      <c r="I1496" s="486"/>
      <c r="J1496" s="487"/>
      <c r="K1496" s="486"/>
      <c r="L1496" s="487"/>
      <c r="M1496" s="486"/>
      <c r="N1496" s="487"/>
      <c r="O1496" s="486"/>
      <c r="P1496" s="487"/>
      <c r="Q1496" s="486"/>
      <c r="R1496" s="487"/>
      <c r="S1496" s="486"/>
      <c r="T1496" s="487"/>
      <c r="U1496" s="486"/>
      <c r="V1496" s="487"/>
      <c r="W1496" s="486"/>
      <c r="X1496" s="487"/>
      <c r="Y1496" s="486"/>
      <c r="Z1496" s="487"/>
      <c r="AA1496" s="402"/>
    </row>
    <row r="1497" spans="2:27" x14ac:dyDescent="0.2">
      <c r="B1497" s="405"/>
      <c r="C1497" s="372"/>
      <c r="D1497" s="372"/>
      <c r="E1497" s="402"/>
      <c r="F1497" s="486"/>
      <c r="G1497" s="487"/>
      <c r="H1497" s="486"/>
      <c r="I1497" s="487"/>
      <c r="J1497" s="486"/>
      <c r="K1497" s="487"/>
      <c r="L1497" s="486"/>
      <c r="M1497" s="487"/>
      <c r="N1497" s="486"/>
      <c r="O1497" s="487"/>
      <c r="P1497" s="486"/>
      <c r="Q1497" s="487"/>
      <c r="R1497" s="486"/>
      <c r="S1497" s="487"/>
      <c r="T1497" s="486"/>
      <c r="U1497" s="487"/>
      <c r="V1497" s="486"/>
      <c r="W1497" s="487"/>
      <c r="X1497" s="486"/>
      <c r="Y1497" s="487"/>
      <c r="Z1497" s="486"/>
      <c r="AA1497" s="487"/>
    </row>
    <row r="1498" spans="2:27" x14ac:dyDescent="0.2">
      <c r="B1498" s="406"/>
      <c r="C1498" s="372"/>
      <c r="D1498" s="372"/>
      <c r="E1498" s="486"/>
      <c r="F1498" s="487"/>
      <c r="G1498" s="486"/>
      <c r="H1498" s="487"/>
      <c r="I1498" s="486"/>
      <c r="J1498" s="487"/>
      <c r="K1498" s="486"/>
      <c r="L1498" s="487"/>
      <c r="M1498" s="486"/>
      <c r="N1498" s="487"/>
      <c r="O1498" s="486"/>
      <c r="P1498" s="487"/>
      <c r="Q1498" s="486"/>
      <c r="R1498" s="487"/>
      <c r="S1498" s="486"/>
      <c r="T1498" s="487"/>
      <c r="U1498" s="486"/>
      <c r="V1498" s="487"/>
      <c r="W1498" s="486"/>
      <c r="X1498" s="487"/>
      <c r="Y1498" s="486"/>
      <c r="Z1498" s="487"/>
      <c r="AA1498" s="402"/>
    </row>
    <row r="1499" spans="2:27" x14ac:dyDescent="0.2">
      <c r="B1499" s="405"/>
      <c r="C1499" s="372"/>
      <c r="D1499" s="372"/>
      <c r="E1499" s="402"/>
      <c r="F1499" s="486"/>
      <c r="G1499" s="487"/>
      <c r="H1499" s="486"/>
      <c r="I1499" s="487"/>
      <c r="J1499" s="486"/>
      <c r="K1499" s="487"/>
      <c r="L1499" s="486"/>
      <c r="M1499" s="487"/>
      <c r="N1499" s="486"/>
      <c r="O1499" s="487"/>
      <c r="P1499" s="486"/>
      <c r="Q1499" s="487"/>
      <c r="R1499" s="486"/>
      <c r="S1499" s="487"/>
      <c r="T1499" s="486"/>
      <c r="U1499" s="487"/>
      <c r="V1499" s="486"/>
      <c r="W1499" s="487"/>
      <c r="X1499" s="486"/>
      <c r="Y1499" s="487"/>
      <c r="Z1499" s="486"/>
      <c r="AA1499" s="487"/>
    </row>
    <row r="1500" spans="2:27" x14ac:dyDescent="0.2">
      <c r="B1500" s="406"/>
      <c r="C1500" s="372"/>
      <c r="D1500" s="372"/>
      <c r="E1500" s="486"/>
      <c r="F1500" s="487"/>
      <c r="G1500" s="486"/>
      <c r="H1500" s="487"/>
      <c r="I1500" s="486"/>
      <c r="J1500" s="487"/>
      <c r="K1500" s="486"/>
      <c r="L1500" s="487"/>
      <c r="M1500" s="486"/>
      <c r="N1500" s="487"/>
      <c r="O1500" s="486"/>
      <c r="P1500" s="487"/>
      <c r="Q1500" s="486"/>
      <c r="R1500" s="487"/>
      <c r="S1500" s="486"/>
      <c r="T1500" s="487"/>
      <c r="U1500" s="486"/>
      <c r="V1500" s="487"/>
      <c r="W1500" s="486"/>
      <c r="X1500" s="487"/>
      <c r="Y1500" s="486"/>
      <c r="Z1500" s="487"/>
      <c r="AA1500" s="402"/>
    </row>
    <row r="1501" spans="2:27" x14ac:dyDescent="0.2">
      <c r="B1501" s="405"/>
      <c r="C1501" s="372"/>
      <c r="D1501" s="372"/>
      <c r="E1501" s="402"/>
      <c r="F1501" s="486"/>
      <c r="G1501" s="487"/>
      <c r="H1501" s="486"/>
      <c r="I1501" s="487"/>
      <c r="J1501" s="486"/>
      <c r="K1501" s="487"/>
      <c r="L1501" s="486"/>
      <c r="M1501" s="487"/>
      <c r="N1501" s="486"/>
      <c r="O1501" s="487"/>
      <c r="P1501" s="486"/>
      <c r="Q1501" s="487"/>
      <c r="R1501" s="486"/>
      <c r="S1501" s="487"/>
      <c r="T1501" s="486"/>
      <c r="U1501" s="487"/>
      <c r="V1501" s="486"/>
      <c r="W1501" s="487"/>
      <c r="X1501" s="486"/>
      <c r="Y1501" s="487"/>
      <c r="Z1501" s="486"/>
      <c r="AA1501" s="487"/>
    </row>
    <row r="1502" spans="2:27" x14ac:dyDescent="0.2">
      <c r="B1502" s="406"/>
      <c r="C1502" s="372"/>
      <c r="D1502" s="372"/>
      <c r="E1502" s="486"/>
      <c r="F1502" s="487"/>
      <c r="G1502" s="486"/>
      <c r="H1502" s="487"/>
      <c r="I1502" s="486"/>
      <c r="J1502" s="487"/>
      <c r="K1502" s="486"/>
      <c r="L1502" s="487"/>
      <c r="M1502" s="486"/>
      <c r="N1502" s="487"/>
      <c r="O1502" s="486"/>
      <c r="P1502" s="487"/>
      <c r="Q1502" s="486"/>
      <c r="R1502" s="487"/>
      <c r="S1502" s="486"/>
      <c r="T1502" s="487"/>
      <c r="U1502" s="486"/>
      <c r="V1502" s="487"/>
      <c r="W1502" s="486"/>
      <c r="X1502" s="487"/>
      <c r="Y1502" s="486"/>
      <c r="Z1502" s="487"/>
      <c r="AA1502" s="402"/>
    </row>
    <row r="1503" spans="2:27" x14ac:dyDescent="0.2">
      <c r="B1503" s="405"/>
      <c r="C1503" s="372"/>
      <c r="D1503" s="372"/>
      <c r="E1503" s="402"/>
      <c r="F1503" s="486"/>
      <c r="G1503" s="487"/>
      <c r="H1503" s="486"/>
      <c r="I1503" s="487"/>
      <c r="J1503" s="486"/>
      <c r="K1503" s="487"/>
      <c r="L1503" s="486"/>
      <c r="M1503" s="487"/>
      <c r="N1503" s="486"/>
      <c r="O1503" s="487"/>
      <c r="P1503" s="486"/>
      <c r="Q1503" s="487"/>
      <c r="R1503" s="486"/>
      <c r="S1503" s="487"/>
      <c r="T1503" s="486"/>
      <c r="U1503" s="487"/>
      <c r="V1503" s="486"/>
      <c r="W1503" s="487"/>
      <c r="X1503" s="486"/>
      <c r="Y1503" s="487"/>
      <c r="Z1503" s="486"/>
      <c r="AA1503" s="487"/>
    </row>
    <row r="1504" spans="2:27" x14ac:dyDescent="0.2">
      <c r="B1504" s="406"/>
      <c r="C1504" s="372"/>
      <c r="D1504" s="372"/>
      <c r="E1504" s="486"/>
      <c r="F1504" s="487"/>
      <c r="G1504" s="486"/>
      <c r="H1504" s="487"/>
      <c r="I1504" s="486"/>
      <c r="J1504" s="487"/>
      <c r="K1504" s="486"/>
      <c r="L1504" s="487"/>
      <c r="M1504" s="486"/>
      <c r="N1504" s="487"/>
      <c r="O1504" s="486"/>
      <c r="P1504" s="487"/>
      <c r="Q1504" s="486"/>
      <c r="R1504" s="487"/>
      <c r="S1504" s="486"/>
      <c r="T1504" s="487"/>
      <c r="U1504" s="486"/>
      <c r="V1504" s="487"/>
      <c r="W1504" s="486"/>
      <c r="X1504" s="487"/>
      <c r="Y1504" s="486"/>
      <c r="Z1504" s="487"/>
      <c r="AA1504" s="402"/>
    </row>
    <row r="1505" spans="2:27" x14ac:dyDescent="0.2">
      <c r="B1505" s="405"/>
      <c r="C1505" s="372"/>
      <c r="D1505" s="372"/>
      <c r="E1505" s="402"/>
      <c r="F1505" s="486"/>
      <c r="G1505" s="487"/>
      <c r="H1505" s="486"/>
      <c r="I1505" s="487"/>
      <c r="J1505" s="486"/>
      <c r="K1505" s="487"/>
      <c r="L1505" s="486"/>
      <c r="M1505" s="487"/>
      <c r="N1505" s="486"/>
      <c r="O1505" s="487"/>
      <c r="P1505" s="486"/>
      <c r="Q1505" s="487"/>
      <c r="R1505" s="486"/>
      <c r="S1505" s="487"/>
      <c r="T1505" s="486"/>
      <c r="U1505" s="487"/>
      <c r="V1505" s="486"/>
      <c r="W1505" s="487"/>
      <c r="X1505" s="486"/>
      <c r="Y1505" s="487"/>
      <c r="Z1505" s="486"/>
      <c r="AA1505" s="487"/>
    </row>
    <row r="1506" spans="2:27" x14ac:dyDescent="0.2">
      <c r="B1506" s="406"/>
      <c r="C1506" s="372"/>
      <c r="D1506" s="372"/>
      <c r="E1506" s="486"/>
      <c r="F1506" s="487"/>
      <c r="G1506" s="486"/>
      <c r="H1506" s="487"/>
      <c r="I1506" s="486"/>
      <c r="J1506" s="487"/>
      <c r="K1506" s="486"/>
      <c r="L1506" s="487"/>
      <c r="M1506" s="486"/>
      <c r="N1506" s="487"/>
      <c r="O1506" s="486"/>
      <c r="P1506" s="487"/>
      <c r="Q1506" s="486"/>
      <c r="R1506" s="487"/>
      <c r="S1506" s="486"/>
      <c r="T1506" s="487"/>
      <c r="U1506" s="486"/>
      <c r="V1506" s="487"/>
      <c r="W1506" s="486"/>
      <c r="X1506" s="487"/>
      <c r="Y1506" s="486"/>
      <c r="Z1506" s="487"/>
      <c r="AA1506" s="402"/>
    </row>
    <row r="1507" spans="2:27" x14ac:dyDescent="0.2">
      <c r="B1507" s="405"/>
      <c r="C1507" s="372"/>
      <c r="D1507" s="372"/>
      <c r="E1507" s="402"/>
      <c r="F1507" s="486"/>
      <c r="G1507" s="487"/>
      <c r="H1507" s="486"/>
      <c r="I1507" s="487"/>
      <c r="J1507" s="486"/>
      <c r="K1507" s="487"/>
      <c r="L1507" s="486"/>
      <c r="M1507" s="487"/>
      <c r="N1507" s="486"/>
      <c r="O1507" s="487"/>
      <c r="P1507" s="486"/>
      <c r="Q1507" s="487"/>
      <c r="R1507" s="486"/>
      <c r="S1507" s="487"/>
      <c r="T1507" s="486"/>
      <c r="U1507" s="487"/>
      <c r="V1507" s="486"/>
      <c r="W1507" s="487"/>
      <c r="X1507" s="486"/>
      <c r="Y1507" s="487"/>
      <c r="Z1507" s="486"/>
      <c r="AA1507" s="487"/>
    </row>
    <row r="1508" spans="2:27" x14ac:dyDescent="0.2">
      <c r="B1508" s="406"/>
      <c r="C1508" s="372"/>
      <c r="D1508" s="372"/>
      <c r="E1508" s="486"/>
      <c r="F1508" s="487"/>
      <c r="G1508" s="486"/>
      <c r="H1508" s="487"/>
      <c r="I1508" s="486"/>
      <c r="J1508" s="487"/>
      <c r="K1508" s="486"/>
      <c r="L1508" s="487"/>
      <c r="M1508" s="486"/>
      <c r="N1508" s="487"/>
      <c r="O1508" s="486"/>
      <c r="P1508" s="487"/>
      <c r="Q1508" s="486"/>
      <c r="R1508" s="487"/>
      <c r="S1508" s="486"/>
      <c r="T1508" s="487"/>
      <c r="U1508" s="486"/>
      <c r="V1508" s="487"/>
      <c r="W1508" s="486"/>
      <c r="X1508" s="487"/>
      <c r="Y1508" s="486"/>
      <c r="Z1508" s="487"/>
      <c r="AA1508" s="402"/>
    </row>
    <row r="1509" spans="2:27" x14ac:dyDescent="0.2">
      <c r="B1509" s="405"/>
      <c r="C1509" s="372"/>
      <c r="D1509" s="372"/>
      <c r="E1509" s="402"/>
      <c r="F1509" s="486"/>
      <c r="G1509" s="487"/>
      <c r="H1509" s="486"/>
      <c r="I1509" s="487"/>
      <c r="J1509" s="486"/>
      <c r="K1509" s="487"/>
      <c r="L1509" s="486"/>
      <c r="M1509" s="487"/>
      <c r="N1509" s="486"/>
      <c r="O1509" s="487"/>
      <c r="P1509" s="486"/>
      <c r="Q1509" s="487"/>
      <c r="R1509" s="486"/>
      <c r="S1509" s="487"/>
      <c r="T1509" s="486"/>
      <c r="U1509" s="487"/>
      <c r="V1509" s="486"/>
      <c r="W1509" s="487"/>
      <c r="X1509" s="486"/>
      <c r="Y1509" s="487"/>
      <c r="Z1509" s="486"/>
      <c r="AA1509" s="487"/>
    </row>
    <row r="1510" spans="2:27" x14ac:dyDescent="0.2">
      <c r="B1510" s="406"/>
      <c r="C1510" s="372"/>
      <c r="D1510" s="372"/>
      <c r="E1510" s="486"/>
      <c r="F1510" s="487"/>
      <c r="G1510" s="486"/>
      <c r="H1510" s="487"/>
      <c r="I1510" s="486"/>
      <c r="J1510" s="487"/>
      <c r="K1510" s="486"/>
      <c r="L1510" s="487"/>
      <c r="M1510" s="486"/>
      <c r="N1510" s="487"/>
      <c r="O1510" s="486"/>
      <c r="P1510" s="487"/>
      <c r="Q1510" s="486"/>
      <c r="R1510" s="487"/>
      <c r="S1510" s="486"/>
      <c r="T1510" s="487"/>
      <c r="U1510" s="486"/>
      <c r="V1510" s="487"/>
      <c r="W1510" s="486"/>
      <c r="X1510" s="487"/>
      <c r="Y1510" s="486"/>
      <c r="Z1510" s="487"/>
      <c r="AA1510" s="402"/>
    </row>
    <row r="1511" spans="2:27" x14ac:dyDescent="0.2">
      <c r="B1511" s="405"/>
      <c r="C1511" s="372"/>
      <c r="D1511" s="372"/>
      <c r="E1511" s="402"/>
      <c r="F1511" s="486"/>
      <c r="G1511" s="487"/>
      <c r="H1511" s="486"/>
      <c r="I1511" s="487"/>
      <c r="J1511" s="486"/>
      <c r="K1511" s="487"/>
      <c r="L1511" s="486"/>
      <c r="M1511" s="487"/>
      <c r="N1511" s="486"/>
      <c r="O1511" s="487"/>
      <c r="P1511" s="486"/>
      <c r="Q1511" s="487"/>
      <c r="R1511" s="486"/>
      <c r="S1511" s="487"/>
      <c r="T1511" s="486"/>
      <c r="U1511" s="487"/>
      <c r="V1511" s="486"/>
      <c r="W1511" s="487"/>
      <c r="X1511" s="486"/>
      <c r="Y1511" s="487"/>
      <c r="Z1511" s="486"/>
      <c r="AA1511" s="487"/>
    </row>
    <row r="1512" spans="2:27" x14ac:dyDescent="0.2">
      <c r="B1512" s="406"/>
      <c r="C1512" s="372"/>
      <c r="D1512" s="372"/>
      <c r="E1512" s="486"/>
      <c r="F1512" s="487"/>
      <c r="G1512" s="486"/>
      <c r="H1512" s="487"/>
      <c r="I1512" s="486"/>
      <c r="J1512" s="487"/>
      <c r="K1512" s="486"/>
      <c r="L1512" s="487"/>
      <c r="M1512" s="486"/>
      <c r="N1512" s="487"/>
      <c r="O1512" s="486"/>
      <c r="P1512" s="487"/>
      <c r="Q1512" s="486"/>
      <c r="R1512" s="487"/>
      <c r="S1512" s="486"/>
      <c r="T1512" s="487"/>
      <c r="U1512" s="486"/>
      <c r="V1512" s="487"/>
      <c r="W1512" s="486"/>
      <c r="X1512" s="487"/>
      <c r="Y1512" s="486"/>
      <c r="Z1512" s="487"/>
      <c r="AA1512" s="402"/>
    </row>
    <row r="1513" spans="2:27" x14ac:dyDescent="0.2">
      <c r="B1513" s="405"/>
      <c r="C1513" s="372"/>
      <c r="D1513" s="372"/>
      <c r="E1513" s="402"/>
      <c r="F1513" s="486"/>
      <c r="G1513" s="487"/>
      <c r="H1513" s="486"/>
      <c r="I1513" s="487"/>
      <c r="J1513" s="486"/>
      <c r="K1513" s="487"/>
      <c r="L1513" s="486"/>
      <c r="M1513" s="487"/>
      <c r="N1513" s="486"/>
      <c r="O1513" s="487"/>
      <c r="P1513" s="486"/>
      <c r="Q1513" s="487"/>
      <c r="R1513" s="486"/>
      <c r="S1513" s="487"/>
      <c r="T1513" s="486"/>
      <c r="U1513" s="487"/>
      <c r="V1513" s="486"/>
      <c r="W1513" s="487"/>
      <c r="X1513" s="486"/>
      <c r="Y1513" s="487"/>
      <c r="Z1513" s="486"/>
      <c r="AA1513" s="487"/>
    </row>
    <row r="1514" spans="2:27" x14ac:dyDescent="0.2">
      <c r="B1514" s="406"/>
      <c r="C1514" s="372"/>
      <c r="D1514" s="372"/>
      <c r="E1514" s="486"/>
      <c r="F1514" s="487"/>
      <c r="G1514" s="486"/>
      <c r="H1514" s="487"/>
      <c r="I1514" s="486"/>
      <c r="J1514" s="487"/>
      <c r="K1514" s="486"/>
      <c r="L1514" s="487"/>
      <c r="M1514" s="486"/>
      <c r="N1514" s="487"/>
      <c r="O1514" s="486"/>
      <c r="P1514" s="487"/>
      <c r="Q1514" s="486"/>
      <c r="R1514" s="487"/>
      <c r="S1514" s="486"/>
      <c r="T1514" s="487"/>
      <c r="U1514" s="486"/>
      <c r="V1514" s="487"/>
      <c r="W1514" s="486"/>
      <c r="X1514" s="487"/>
      <c r="Y1514" s="486"/>
      <c r="Z1514" s="487"/>
      <c r="AA1514" s="402"/>
    </row>
    <row r="1515" spans="2:27" x14ac:dyDescent="0.2">
      <c r="B1515" s="405"/>
      <c r="C1515" s="372"/>
      <c r="D1515" s="372"/>
      <c r="E1515" s="402"/>
      <c r="F1515" s="486"/>
      <c r="G1515" s="487"/>
      <c r="H1515" s="486"/>
      <c r="I1515" s="487"/>
      <c r="J1515" s="486"/>
      <c r="K1515" s="487"/>
      <c r="L1515" s="486"/>
      <c r="M1515" s="487"/>
      <c r="N1515" s="486"/>
      <c r="O1515" s="487"/>
      <c r="P1515" s="486"/>
      <c r="Q1515" s="487"/>
      <c r="R1515" s="486"/>
      <c r="S1515" s="487"/>
      <c r="T1515" s="486"/>
      <c r="U1515" s="487"/>
      <c r="V1515" s="486"/>
      <c r="W1515" s="487"/>
      <c r="X1515" s="486"/>
      <c r="Y1515" s="487"/>
      <c r="Z1515" s="486"/>
      <c r="AA1515" s="487"/>
    </row>
    <row r="1516" spans="2:27" x14ac:dyDescent="0.2">
      <c r="B1516" s="406"/>
      <c r="C1516" s="372"/>
      <c r="D1516" s="372"/>
      <c r="E1516" s="486"/>
      <c r="F1516" s="487"/>
      <c r="G1516" s="486"/>
      <c r="H1516" s="487"/>
      <c r="I1516" s="486"/>
      <c r="J1516" s="487"/>
      <c r="K1516" s="486"/>
      <c r="L1516" s="487"/>
      <c r="M1516" s="486"/>
      <c r="N1516" s="487"/>
      <c r="O1516" s="486"/>
      <c r="P1516" s="487"/>
      <c r="Q1516" s="486"/>
      <c r="R1516" s="487"/>
      <c r="S1516" s="486"/>
      <c r="T1516" s="487"/>
      <c r="U1516" s="486"/>
      <c r="V1516" s="487"/>
      <c r="W1516" s="486"/>
      <c r="X1516" s="487"/>
      <c r="Y1516" s="486"/>
      <c r="Z1516" s="487"/>
      <c r="AA1516" s="402"/>
    </row>
    <row r="1517" spans="2:27" x14ac:dyDescent="0.2">
      <c r="B1517" s="405"/>
      <c r="C1517" s="372"/>
      <c r="D1517" s="372"/>
      <c r="E1517" s="402"/>
      <c r="F1517" s="486"/>
      <c r="G1517" s="487"/>
      <c r="H1517" s="486"/>
      <c r="I1517" s="487"/>
      <c r="J1517" s="486"/>
      <c r="K1517" s="487"/>
      <c r="L1517" s="486"/>
      <c r="M1517" s="487"/>
      <c r="N1517" s="486"/>
      <c r="O1517" s="487"/>
      <c r="P1517" s="486"/>
      <c r="Q1517" s="487"/>
      <c r="R1517" s="486"/>
      <c r="S1517" s="487"/>
      <c r="T1517" s="486"/>
      <c r="U1517" s="487"/>
      <c r="V1517" s="486"/>
      <c r="W1517" s="487"/>
      <c r="X1517" s="486"/>
      <c r="Y1517" s="487"/>
      <c r="Z1517" s="486"/>
      <c r="AA1517" s="487"/>
    </row>
    <row r="1518" spans="2:27" x14ac:dyDescent="0.2">
      <c r="B1518" s="406"/>
      <c r="C1518" s="372"/>
      <c r="D1518" s="372"/>
      <c r="E1518" s="486"/>
      <c r="F1518" s="487"/>
      <c r="G1518" s="486"/>
      <c r="H1518" s="487"/>
      <c r="I1518" s="486"/>
      <c r="J1518" s="487"/>
      <c r="K1518" s="486"/>
      <c r="L1518" s="487"/>
      <c r="M1518" s="486"/>
      <c r="N1518" s="487"/>
      <c r="O1518" s="486"/>
      <c r="P1518" s="487"/>
      <c r="Q1518" s="486"/>
      <c r="R1518" s="487"/>
      <c r="S1518" s="486"/>
      <c r="T1518" s="487"/>
      <c r="U1518" s="486"/>
      <c r="V1518" s="487"/>
      <c r="W1518" s="486"/>
      <c r="X1518" s="487"/>
      <c r="Y1518" s="486"/>
      <c r="Z1518" s="487"/>
      <c r="AA1518" s="402"/>
    </row>
    <row r="1519" spans="2:27" x14ac:dyDescent="0.2">
      <c r="B1519" s="405"/>
      <c r="C1519" s="372"/>
      <c r="D1519" s="372"/>
      <c r="E1519" s="402"/>
      <c r="F1519" s="486"/>
      <c r="G1519" s="487"/>
      <c r="H1519" s="486"/>
      <c r="I1519" s="487"/>
      <c r="J1519" s="486"/>
      <c r="K1519" s="487"/>
      <c r="L1519" s="486"/>
      <c r="M1519" s="487"/>
      <c r="N1519" s="486"/>
      <c r="O1519" s="487"/>
      <c r="P1519" s="486"/>
      <c r="Q1519" s="487"/>
      <c r="R1519" s="486"/>
      <c r="S1519" s="487"/>
      <c r="T1519" s="486"/>
      <c r="U1519" s="487"/>
      <c r="V1519" s="486"/>
      <c r="W1519" s="487"/>
      <c r="X1519" s="486"/>
      <c r="Y1519" s="487"/>
      <c r="Z1519" s="486"/>
      <c r="AA1519" s="487"/>
    </row>
    <row r="1520" spans="2:27" x14ac:dyDescent="0.2">
      <c r="B1520" s="406"/>
      <c r="C1520" s="372"/>
      <c r="D1520" s="372"/>
      <c r="E1520" s="486"/>
      <c r="F1520" s="487"/>
      <c r="G1520" s="486"/>
      <c r="H1520" s="487"/>
      <c r="I1520" s="486"/>
      <c r="J1520" s="487"/>
      <c r="K1520" s="486"/>
      <c r="L1520" s="487"/>
      <c r="M1520" s="486"/>
      <c r="N1520" s="487"/>
      <c r="O1520" s="486"/>
      <c r="P1520" s="487"/>
      <c r="Q1520" s="486"/>
      <c r="R1520" s="487"/>
      <c r="S1520" s="486"/>
      <c r="T1520" s="487"/>
      <c r="U1520" s="486"/>
      <c r="V1520" s="487"/>
      <c r="W1520" s="486"/>
      <c r="X1520" s="487"/>
      <c r="Y1520" s="486"/>
      <c r="Z1520" s="487"/>
      <c r="AA1520" s="402"/>
    </row>
    <row r="1521" spans="2:27" x14ac:dyDescent="0.2">
      <c r="B1521" s="405"/>
      <c r="C1521" s="372"/>
      <c r="D1521" s="372"/>
      <c r="E1521" s="402"/>
      <c r="F1521" s="486"/>
      <c r="G1521" s="487"/>
      <c r="H1521" s="486"/>
      <c r="I1521" s="487"/>
      <c r="J1521" s="486"/>
      <c r="K1521" s="487"/>
      <c r="L1521" s="486"/>
      <c r="M1521" s="487"/>
      <c r="N1521" s="486"/>
      <c r="O1521" s="487"/>
      <c r="P1521" s="486"/>
      <c r="Q1521" s="487"/>
      <c r="R1521" s="486"/>
      <c r="S1521" s="487"/>
      <c r="T1521" s="486"/>
      <c r="U1521" s="487"/>
      <c r="V1521" s="486"/>
      <c r="W1521" s="487"/>
      <c r="X1521" s="486"/>
      <c r="Y1521" s="487"/>
      <c r="Z1521" s="486"/>
      <c r="AA1521" s="487"/>
    </row>
    <row r="1522" spans="2:27" x14ac:dyDescent="0.2">
      <c r="B1522" s="406"/>
      <c r="C1522" s="372"/>
      <c r="D1522" s="372"/>
      <c r="E1522" s="486"/>
      <c r="F1522" s="487"/>
      <c r="G1522" s="486"/>
      <c r="H1522" s="487"/>
      <c r="I1522" s="486"/>
      <c r="J1522" s="487"/>
      <c r="K1522" s="486"/>
      <c r="L1522" s="487"/>
      <c r="M1522" s="486"/>
      <c r="N1522" s="487"/>
      <c r="O1522" s="486"/>
      <c r="P1522" s="487"/>
      <c r="Q1522" s="486"/>
      <c r="R1522" s="487"/>
      <c r="S1522" s="486"/>
      <c r="T1522" s="487"/>
      <c r="U1522" s="486"/>
      <c r="V1522" s="487"/>
      <c r="W1522" s="486"/>
      <c r="X1522" s="487"/>
      <c r="Y1522" s="486"/>
      <c r="Z1522" s="487"/>
      <c r="AA1522" s="402"/>
    </row>
    <row r="1523" spans="2:27" x14ac:dyDescent="0.2">
      <c r="B1523" s="405"/>
      <c r="C1523" s="372"/>
      <c r="D1523" s="372"/>
      <c r="E1523" s="402"/>
      <c r="F1523" s="486"/>
      <c r="G1523" s="487"/>
      <c r="H1523" s="486"/>
      <c r="I1523" s="487"/>
      <c r="J1523" s="486"/>
      <c r="K1523" s="487"/>
      <c r="L1523" s="486"/>
      <c r="M1523" s="487"/>
      <c r="N1523" s="486"/>
      <c r="O1523" s="487"/>
      <c r="P1523" s="486"/>
      <c r="Q1523" s="487"/>
      <c r="R1523" s="486"/>
      <c r="S1523" s="487"/>
      <c r="T1523" s="486"/>
      <c r="U1523" s="487"/>
      <c r="V1523" s="486"/>
      <c r="W1523" s="487"/>
      <c r="X1523" s="486"/>
      <c r="Y1523" s="487"/>
      <c r="Z1523" s="486"/>
      <c r="AA1523" s="487"/>
    </row>
    <row r="1524" spans="2:27" x14ac:dyDescent="0.2">
      <c r="B1524" s="406"/>
      <c r="C1524" s="372"/>
      <c r="D1524" s="372"/>
      <c r="E1524" s="486"/>
      <c r="F1524" s="487"/>
      <c r="G1524" s="486"/>
      <c r="H1524" s="487"/>
      <c r="I1524" s="486"/>
      <c r="J1524" s="487"/>
      <c r="K1524" s="486"/>
      <c r="L1524" s="487"/>
      <c r="M1524" s="486"/>
      <c r="N1524" s="487"/>
      <c r="O1524" s="486"/>
      <c r="P1524" s="487"/>
      <c r="Q1524" s="486"/>
      <c r="R1524" s="487"/>
      <c r="S1524" s="486"/>
      <c r="T1524" s="487"/>
      <c r="U1524" s="486"/>
      <c r="V1524" s="487"/>
      <c r="W1524" s="486"/>
      <c r="X1524" s="487"/>
      <c r="Y1524" s="486"/>
      <c r="Z1524" s="487"/>
      <c r="AA1524" s="402"/>
    </row>
    <row r="1525" spans="2:27" x14ac:dyDescent="0.2">
      <c r="B1525" s="405"/>
      <c r="C1525" s="372"/>
      <c r="D1525" s="372"/>
      <c r="E1525" s="402"/>
      <c r="F1525" s="486"/>
      <c r="G1525" s="487"/>
      <c r="H1525" s="486"/>
      <c r="I1525" s="487"/>
      <c r="J1525" s="486"/>
      <c r="K1525" s="487"/>
      <c r="L1525" s="486"/>
      <c r="M1525" s="487"/>
      <c r="N1525" s="486"/>
      <c r="O1525" s="487"/>
      <c r="P1525" s="486"/>
      <c r="Q1525" s="487"/>
      <c r="R1525" s="486"/>
      <c r="S1525" s="487"/>
      <c r="T1525" s="486"/>
      <c r="U1525" s="487"/>
      <c r="V1525" s="486"/>
      <c r="W1525" s="487"/>
      <c r="X1525" s="486"/>
      <c r="Y1525" s="487"/>
      <c r="Z1525" s="486"/>
      <c r="AA1525" s="487"/>
    </row>
    <row r="1526" spans="2:27" x14ac:dyDescent="0.2">
      <c r="B1526" s="406"/>
      <c r="C1526" s="372"/>
      <c r="D1526" s="372"/>
      <c r="E1526" s="486"/>
      <c r="F1526" s="487"/>
      <c r="G1526" s="486"/>
      <c r="H1526" s="487"/>
      <c r="I1526" s="486"/>
      <c r="J1526" s="487"/>
      <c r="K1526" s="486"/>
      <c r="L1526" s="487"/>
      <c r="M1526" s="486"/>
      <c r="N1526" s="487"/>
      <c r="O1526" s="486"/>
      <c r="P1526" s="487"/>
      <c r="Q1526" s="486"/>
      <c r="R1526" s="487"/>
      <c r="S1526" s="486"/>
      <c r="T1526" s="487"/>
      <c r="U1526" s="486"/>
      <c r="V1526" s="487"/>
      <c r="W1526" s="486"/>
      <c r="X1526" s="487"/>
      <c r="Y1526" s="486"/>
      <c r="Z1526" s="487"/>
      <c r="AA1526" s="402"/>
    </row>
    <row r="1527" spans="2:27" x14ac:dyDescent="0.2">
      <c r="B1527" s="405"/>
      <c r="C1527" s="372"/>
      <c r="D1527" s="372"/>
      <c r="E1527" s="402"/>
      <c r="F1527" s="486"/>
      <c r="G1527" s="487"/>
      <c r="H1527" s="486"/>
      <c r="I1527" s="487"/>
      <c r="J1527" s="486"/>
      <c r="K1527" s="487"/>
      <c r="L1527" s="486"/>
      <c r="M1527" s="487"/>
      <c r="N1527" s="486"/>
      <c r="O1527" s="487"/>
      <c r="P1527" s="486"/>
      <c r="Q1527" s="487"/>
      <c r="R1527" s="486"/>
      <c r="S1527" s="487"/>
      <c r="T1527" s="486"/>
      <c r="U1527" s="487"/>
      <c r="V1527" s="486"/>
      <c r="W1527" s="487"/>
      <c r="X1527" s="486"/>
      <c r="Y1527" s="487"/>
      <c r="Z1527" s="486"/>
      <c r="AA1527" s="487"/>
    </row>
    <row r="1528" spans="2:27" x14ac:dyDescent="0.2">
      <c r="B1528" s="406"/>
      <c r="C1528" s="372"/>
      <c r="D1528" s="372"/>
      <c r="E1528" s="486"/>
      <c r="F1528" s="487"/>
      <c r="G1528" s="486"/>
      <c r="H1528" s="487"/>
      <c r="I1528" s="486"/>
      <c r="J1528" s="487"/>
      <c r="K1528" s="486"/>
      <c r="L1528" s="487"/>
      <c r="M1528" s="486"/>
      <c r="N1528" s="487"/>
      <c r="O1528" s="486"/>
      <c r="P1528" s="487"/>
      <c r="Q1528" s="486"/>
      <c r="R1528" s="487"/>
      <c r="S1528" s="486"/>
      <c r="T1528" s="487"/>
      <c r="U1528" s="486"/>
      <c r="V1528" s="487"/>
      <c r="W1528" s="486"/>
      <c r="X1528" s="487"/>
      <c r="Y1528" s="486"/>
      <c r="Z1528" s="487"/>
      <c r="AA1528" s="402"/>
    </row>
    <row r="1529" spans="2:27" x14ac:dyDescent="0.2">
      <c r="B1529" s="405"/>
      <c r="C1529" s="372"/>
      <c r="D1529" s="372"/>
      <c r="E1529" s="402"/>
      <c r="F1529" s="486"/>
      <c r="G1529" s="487"/>
      <c r="H1529" s="486"/>
      <c r="I1529" s="487"/>
      <c r="J1529" s="486"/>
      <c r="K1529" s="487"/>
      <c r="L1529" s="486"/>
      <c r="M1529" s="487"/>
      <c r="N1529" s="486"/>
      <c r="O1529" s="487"/>
      <c r="P1529" s="486"/>
      <c r="Q1529" s="487"/>
      <c r="R1529" s="486"/>
      <c r="S1529" s="487"/>
      <c r="T1529" s="486"/>
      <c r="U1529" s="487"/>
      <c r="V1529" s="486"/>
      <c r="W1529" s="487"/>
      <c r="X1529" s="486"/>
      <c r="Y1529" s="487"/>
      <c r="Z1529" s="486"/>
      <c r="AA1529" s="487"/>
    </row>
    <row r="1530" spans="2:27" x14ac:dyDescent="0.2">
      <c r="B1530" s="406"/>
      <c r="C1530" s="372"/>
      <c r="D1530" s="372"/>
      <c r="E1530" s="486"/>
      <c r="F1530" s="487"/>
      <c r="G1530" s="486"/>
      <c r="H1530" s="487"/>
      <c r="I1530" s="486"/>
      <c r="J1530" s="487"/>
      <c r="K1530" s="486"/>
      <c r="L1530" s="487"/>
      <c r="M1530" s="486"/>
      <c r="N1530" s="487"/>
      <c r="O1530" s="486"/>
      <c r="P1530" s="487"/>
      <c r="Q1530" s="486"/>
      <c r="R1530" s="487"/>
      <c r="S1530" s="486"/>
      <c r="T1530" s="487"/>
      <c r="U1530" s="486"/>
      <c r="V1530" s="487"/>
      <c r="W1530" s="486"/>
      <c r="X1530" s="487"/>
      <c r="Y1530" s="486"/>
      <c r="Z1530" s="487"/>
      <c r="AA1530" s="402"/>
    </row>
    <row r="1531" spans="2:27" x14ac:dyDescent="0.2">
      <c r="B1531" s="405"/>
      <c r="C1531" s="372"/>
      <c r="D1531" s="372"/>
      <c r="E1531" s="402"/>
      <c r="F1531" s="486"/>
      <c r="G1531" s="487"/>
      <c r="H1531" s="486"/>
      <c r="I1531" s="487"/>
      <c r="J1531" s="486"/>
      <c r="K1531" s="487"/>
      <c r="L1531" s="486"/>
      <c r="M1531" s="487"/>
      <c r="N1531" s="486"/>
      <c r="O1531" s="487"/>
      <c r="P1531" s="486"/>
      <c r="Q1531" s="487"/>
      <c r="R1531" s="486"/>
      <c r="S1531" s="487"/>
      <c r="T1531" s="486"/>
      <c r="U1531" s="487"/>
      <c r="V1531" s="486"/>
      <c r="W1531" s="487"/>
      <c r="X1531" s="486"/>
      <c r="Y1531" s="487"/>
      <c r="Z1531" s="486"/>
      <c r="AA1531" s="487"/>
    </row>
    <row r="1532" spans="2:27" x14ac:dyDescent="0.2">
      <c r="B1532" s="406"/>
      <c r="C1532" s="372"/>
      <c r="D1532" s="372"/>
      <c r="E1532" s="486"/>
      <c r="F1532" s="487"/>
      <c r="G1532" s="486"/>
      <c r="H1532" s="487"/>
      <c r="I1532" s="486"/>
      <c r="J1532" s="487"/>
      <c r="K1532" s="486"/>
      <c r="L1532" s="487"/>
      <c r="M1532" s="486"/>
      <c r="N1532" s="487"/>
      <c r="O1532" s="486"/>
      <c r="P1532" s="487"/>
      <c r="Q1532" s="486"/>
      <c r="R1532" s="487"/>
      <c r="S1532" s="486"/>
      <c r="T1532" s="487"/>
      <c r="U1532" s="486"/>
      <c r="V1532" s="487"/>
      <c r="W1532" s="486"/>
      <c r="X1532" s="487"/>
      <c r="Y1532" s="486"/>
      <c r="Z1532" s="487"/>
      <c r="AA1532" s="402"/>
    </row>
    <row r="1533" spans="2:27" x14ac:dyDescent="0.2">
      <c r="B1533" s="405"/>
      <c r="C1533" s="372"/>
      <c r="D1533" s="372"/>
      <c r="E1533" s="402"/>
      <c r="F1533" s="486"/>
      <c r="G1533" s="487"/>
      <c r="H1533" s="486"/>
      <c r="I1533" s="487"/>
      <c r="J1533" s="486"/>
      <c r="K1533" s="487"/>
      <c r="L1533" s="486"/>
      <c r="M1533" s="487"/>
      <c r="N1533" s="486"/>
      <c r="O1533" s="487"/>
      <c r="P1533" s="486"/>
      <c r="Q1533" s="487"/>
      <c r="R1533" s="486"/>
      <c r="S1533" s="487"/>
      <c r="T1533" s="486"/>
      <c r="U1533" s="487"/>
      <c r="V1533" s="486"/>
      <c r="W1533" s="487"/>
      <c r="X1533" s="486"/>
      <c r="Y1533" s="487"/>
      <c r="Z1533" s="486"/>
      <c r="AA1533" s="487"/>
    </row>
    <row r="1534" spans="2:27" x14ac:dyDescent="0.2">
      <c r="B1534" s="406"/>
      <c r="C1534" s="372"/>
      <c r="D1534" s="372"/>
      <c r="E1534" s="486"/>
      <c r="F1534" s="487"/>
      <c r="G1534" s="486"/>
      <c r="H1534" s="487"/>
      <c r="I1534" s="486"/>
      <c r="J1534" s="487"/>
      <c r="K1534" s="486"/>
      <c r="L1534" s="487"/>
      <c r="M1534" s="486"/>
      <c r="N1534" s="487"/>
      <c r="O1534" s="486"/>
      <c r="P1534" s="487"/>
      <c r="Q1534" s="486"/>
      <c r="R1534" s="487"/>
      <c r="S1534" s="486"/>
      <c r="T1534" s="487"/>
      <c r="U1534" s="486"/>
      <c r="V1534" s="487"/>
      <c r="W1534" s="486"/>
      <c r="X1534" s="487"/>
      <c r="Y1534" s="486"/>
      <c r="Z1534" s="487"/>
      <c r="AA1534" s="402"/>
    </row>
    <row r="1535" spans="2:27" x14ac:dyDescent="0.2">
      <c r="B1535" s="405"/>
      <c r="C1535" s="372"/>
      <c r="D1535" s="372"/>
      <c r="E1535" s="402"/>
      <c r="F1535" s="486"/>
      <c r="G1535" s="487"/>
      <c r="H1535" s="486"/>
      <c r="I1535" s="487"/>
      <c r="J1535" s="486"/>
      <c r="K1535" s="487"/>
      <c r="L1535" s="486"/>
      <c r="M1535" s="487"/>
      <c r="N1535" s="486"/>
      <c r="O1535" s="487"/>
      <c r="P1535" s="486"/>
      <c r="Q1535" s="487"/>
      <c r="R1535" s="486"/>
      <c r="S1535" s="487"/>
      <c r="T1535" s="486"/>
      <c r="U1535" s="487"/>
      <c r="V1535" s="486"/>
      <c r="W1535" s="487"/>
      <c r="X1535" s="486"/>
      <c r="Y1535" s="487"/>
      <c r="Z1535" s="486"/>
      <c r="AA1535" s="487"/>
    </row>
    <row r="1536" spans="2:27" x14ac:dyDescent="0.2">
      <c r="B1536" s="406"/>
      <c r="C1536" s="372"/>
      <c r="D1536" s="372"/>
      <c r="E1536" s="486"/>
      <c r="F1536" s="487"/>
      <c r="G1536" s="486"/>
      <c r="H1536" s="487"/>
      <c r="I1536" s="486"/>
      <c r="J1536" s="487"/>
      <c r="K1536" s="486"/>
      <c r="L1536" s="487"/>
      <c r="M1536" s="486"/>
      <c r="N1536" s="487"/>
      <c r="O1536" s="486"/>
      <c r="P1536" s="487"/>
      <c r="Q1536" s="486"/>
      <c r="R1536" s="487"/>
      <c r="S1536" s="486"/>
      <c r="T1536" s="487"/>
      <c r="U1536" s="486"/>
      <c r="V1536" s="487"/>
      <c r="W1536" s="486"/>
      <c r="X1536" s="487"/>
      <c r="Y1536" s="486"/>
      <c r="Z1536" s="487"/>
      <c r="AA1536" s="402"/>
    </row>
    <row r="1537" spans="2:27" x14ac:dyDescent="0.2">
      <c r="B1537" s="405"/>
      <c r="C1537" s="372"/>
      <c r="D1537" s="372"/>
      <c r="E1537" s="402"/>
      <c r="F1537" s="486"/>
      <c r="G1537" s="487"/>
      <c r="H1537" s="486"/>
      <c r="I1537" s="487"/>
      <c r="J1537" s="486"/>
      <c r="K1537" s="487"/>
      <c r="L1537" s="486"/>
      <c r="M1537" s="487"/>
      <c r="N1537" s="486"/>
      <c r="O1537" s="487"/>
      <c r="P1537" s="486"/>
      <c r="Q1537" s="487"/>
      <c r="R1537" s="486"/>
      <c r="S1537" s="487"/>
      <c r="T1537" s="486"/>
      <c r="U1537" s="487"/>
      <c r="V1537" s="486"/>
      <c r="W1537" s="487"/>
      <c r="X1537" s="486"/>
      <c r="Y1537" s="487"/>
      <c r="Z1537" s="486"/>
      <c r="AA1537" s="487"/>
    </row>
    <row r="1538" spans="2:27" x14ac:dyDescent="0.2">
      <c r="B1538" s="406"/>
      <c r="C1538" s="372"/>
      <c r="D1538" s="372"/>
      <c r="E1538" s="486"/>
      <c r="F1538" s="487"/>
      <c r="G1538" s="486"/>
      <c r="H1538" s="487"/>
      <c r="I1538" s="486"/>
      <c r="J1538" s="487"/>
      <c r="K1538" s="486"/>
      <c r="L1538" s="487"/>
      <c r="M1538" s="486"/>
      <c r="N1538" s="487"/>
      <c r="O1538" s="486"/>
      <c r="P1538" s="487"/>
      <c r="Q1538" s="486"/>
      <c r="R1538" s="487"/>
      <c r="S1538" s="486"/>
      <c r="T1538" s="487"/>
      <c r="U1538" s="486"/>
      <c r="V1538" s="487"/>
      <c r="W1538" s="486"/>
      <c r="X1538" s="487"/>
      <c r="Y1538" s="486"/>
      <c r="Z1538" s="487"/>
      <c r="AA1538" s="402"/>
    </row>
    <row r="1539" spans="2:27" x14ac:dyDescent="0.2">
      <c r="B1539" s="405"/>
      <c r="C1539" s="372"/>
      <c r="D1539" s="372"/>
      <c r="E1539" s="402"/>
      <c r="F1539" s="486"/>
      <c r="G1539" s="487"/>
      <c r="H1539" s="486"/>
      <c r="I1539" s="487"/>
      <c r="J1539" s="486"/>
      <c r="K1539" s="487"/>
      <c r="L1539" s="486"/>
      <c r="M1539" s="487"/>
      <c r="N1539" s="486"/>
      <c r="O1539" s="487"/>
      <c r="P1539" s="486"/>
      <c r="Q1539" s="487"/>
      <c r="R1539" s="486"/>
      <c r="S1539" s="487"/>
      <c r="T1539" s="486"/>
      <c r="U1539" s="487"/>
      <c r="V1539" s="486"/>
      <c r="W1539" s="487"/>
      <c r="X1539" s="486"/>
      <c r="Y1539" s="487"/>
      <c r="Z1539" s="486"/>
      <c r="AA1539" s="487"/>
    </row>
    <row r="1540" spans="2:27" x14ac:dyDescent="0.2">
      <c r="B1540" s="406"/>
      <c r="C1540" s="372"/>
      <c r="D1540" s="372"/>
      <c r="E1540" s="486"/>
      <c r="F1540" s="487"/>
      <c r="G1540" s="486"/>
      <c r="H1540" s="487"/>
      <c r="I1540" s="486"/>
      <c r="J1540" s="487"/>
      <c r="K1540" s="486"/>
      <c r="L1540" s="487"/>
      <c r="M1540" s="486"/>
      <c r="N1540" s="487"/>
      <c r="O1540" s="486"/>
      <c r="P1540" s="487"/>
      <c r="Q1540" s="486"/>
      <c r="R1540" s="487"/>
      <c r="S1540" s="486"/>
      <c r="T1540" s="487"/>
      <c r="U1540" s="486"/>
      <c r="V1540" s="487"/>
      <c r="W1540" s="486"/>
      <c r="X1540" s="487"/>
      <c r="Y1540" s="486"/>
      <c r="Z1540" s="487"/>
      <c r="AA1540" s="402"/>
    </row>
    <row r="1541" spans="2:27" x14ac:dyDescent="0.2">
      <c r="B1541" s="405"/>
      <c r="C1541" s="372"/>
      <c r="D1541" s="372"/>
      <c r="E1541" s="402"/>
      <c r="F1541" s="486"/>
      <c r="G1541" s="487"/>
      <c r="H1541" s="486"/>
      <c r="I1541" s="487"/>
      <c r="J1541" s="486"/>
      <c r="K1541" s="487"/>
      <c r="L1541" s="486"/>
      <c r="M1541" s="487"/>
      <c r="N1541" s="486"/>
      <c r="O1541" s="487"/>
      <c r="P1541" s="486"/>
      <c r="Q1541" s="487"/>
      <c r="R1541" s="486"/>
      <c r="S1541" s="487"/>
      <c r="T1541" s="486"/>
      <c r="U1541" s="487"/>
      <c r="V1541" s="486"/>
      <c r="W1541" s="487"/>
      <c r="X1541" s="486"/>
      <c r="Y1541" s="487"/>
      <c r="Z1541" s="486"/>
      <c r="AA1541" s="487"/>
    </row>
    <row r="1542" spans="2:27" x14ac:dyDescent="0.2">
      <c r="B1542" s="406"/>
      <c r="C1542" s="372"/>
      <c r="D1542" s="372"/>
      <c r="E1542" s="486"/>
      <c r="F1542" s="487"/>
      <c r="G1542" s="486"/>
      <c r="H1542" s="487"/>
      <c r="I1542" s="486"/>
      <c r="J1542" s="487"/>
      <c r="K1542" s="486"/>
      <c r="L1542" s="487"/>
      <c r="M1542" s="486"/>
      <c r="N1542" s="487"/>
      <c r="O1542" s="486"/>
      <c r="P1542" s="487"/>
      <c r="Q1542" s="486"/>
      <c r="R1542" s="487"/>
      <c r="S1542" s="486"/>
      <c r="T1542" s="487"/>
      <c r="U1542" s="486"/>
      <c r="V1542" s="487"/>
      <c r="W1542" s="486"/>
      <c r="X1542" s="487"/>
      <c r="Y1542" s="486"/>
      <c r="Z1542" s="487"/>
      <c r="AA1542" s="402"/>
    </row>
    <row r="1543" spans="2:27" x14ac:dyDescent="0.2">
      <c r="B1543" s="405"/>
      <c r="C1543" s="372"/>
      <c r="D1543" s="372"/>
      <c r="E1543" s="402"/>
      <c r="F1543" s="486"/>
      <c r="G1543" s="487"/>
      <c r="H1543" s="486"/>
      <c r="I1543" s="487"/>
      <c r="J1543" s="486"/>
      <c r="K1543" s="487"/>
      <c r="L1543" s="486"/>
      <c r="M1543" s="487"/>
      <c r="N1543" s="486"/>
      <c r="O1543" s="487"/>
      <c r="P1543" s="486"/>
      <c r="Q1543" s="487"/>
      <c r="R1543" s="486"/>
      <c r="S1543" s="487"/>
      <c r="T1543" s="486"/>
      <c r="U1543" s="487"/>
      <c r="V1543" s="486"/>
      <c r="W1543" s="487"/>
      <c r="X1543" s="486"/>
      <c r="Y1543" s="487"/>
      <c r="Z1543" s="486"/>
      <c r="AA1543" s="487"/>
    </row>
    <row r="1544" spans="2:27" x14ac:dyDescent="0.2">
      <c r="B1544" s="406"/>
      <c r="C1544" s="372"/>
      <c r="D1544" s="372"/>
      <c r="E1544" s="486"/>
      <c r="F1544" s="487"/>
      <c r="G1544" s="486"/>
      <c r="H1544" s="487"/>
      <c r="I1544" s="486"/>
      <c r="J1544" s="487"/>
      <c r="K1544" s="486"/>
      <c r="L1544" s="487"/>
      <c r="M1544" s="486"/>
      <c r="N1544" s="487"/>
      <c r="O1544" s="486"/>
      <c r="P1544" s="487"/>
      <c r="Q1544" s="486"/>
      <c r="R1544" s="487"/>
      <c r="S1544" s="486"/>
      <c r="T1544" s="487"/>
      <c r="U1544" s="486"/>
      <c r="V1544" s="487"/>
      <c r="W1544" s="486"/>
      <c r="X1544" s="487"/>
      <c r="Y1544" s="486"/>
      <c r="Z1544" s="487"/>
      <c r="AA1544" s="402"/>
    </row>
    <row r="1545" spans="2:27" x14ac:dyDescent="0.2">
      <c r="B1545" s="405"/>
      <c r="C1545" s="372"/>
      <c r="D1545" s="372"/>
      <c r="E1545" s="402"/>
      <c r="F1545" s="486"/>
      <c r="G1545" s="487"/>
      <c r="H1545" s="486"/>
      <c r="I1545" s="487"/>
      <c r="J1545" s="486"/>
      <c r="K1545" s="487"/>
      <c r="L1545" s="486"/>
      <c r="M1545" s="487"/>
      <c r="N1545" s="486"/>
      <c r="O1545" s="487"/>
      <c r="P1545" s="486"/>
      <c r="Q1545" s="487"/>
      <c r="R1545" s="486"/>
      <c r="S1545" s="487"/>
      <c r="T1545" s="486"/>
      <c r="U1545" s="487"/>
      <c r="V1545" s="486"/>
      <c r="W1545" s="487"/>
      <c r="X1545" s="486"/>
      <c r="Y1545" s="487"/>
      <c r="Z1545" s="486"/>
      <c r="AA1545" s="487"/>
    </row>
    <row r="1546" spans="2:27" x14ac:dyDescent="0.2">
      <c r="B1546" s="406"/>
      <c r="C1546" s="372"/>
      <c r="D1546" s="372"/>
      <c r="E1546" s="486"/>
      <c r="F1546" s="487"/>
      <c r="G1546" s="486"/>
      <c r="H1546" s="487"/>
      <c r="I1546" s="486"/>
      <c r="J1546" s="487"/>
      <c r="K1546" s="486"/>
      <c r="L1546" s="487"/>
      <c r="M1546" s="486"/>
      <c r="N1546" s="487"/>
      <c r="O1546" s="486"/>
      <c r="P1546" s="487"/>
      <c r="Q1546" s="486"/>
      <c r="R1546" s="487"/>
      <c r="S1546" s="486"/>
      <c r="T1546" s="487"/>
      <c r="U1546" s="486"/>
      <c r="V1546" s="487"/>
      <c r="W1546" s="486"/>
      <c r="X1546" s="487"/>
      <c r="Y1546" s="486"/>
      <c r="Z1546" s="487"/>
      <c r="AA1546" s="402"/>
    </row>
    <row r="1547" spans="2:27" x14ac:dyDescent="0.2">
      <c r="B1547" s="405"/>
      <c r="C1547" s="372"/>
      <c r="D1547" s="372"/>
      <c r="E1547" s="402"/>
      <c r="F1547" s="486"/>
      <c r="G1547" s="487"/>
      <c r="H1547" s="486"/>
      <c r="I1547" s="487"/>
      <c r="J1547" s="486"/>
      <c r="K1547" s="487"/>
      <c r="L1547" s="486"/>
      <c r="M1547" s="487"/>
      <c r="N1547" s="486"/>
      <c r="O1547" s="487"/>
      <c r="P1547" s="486"/>
      <c r="Q1547" s="487"/>
      <c r="R1547" s="486"/>
      <c r="S1547" s="487"/>
      <c r="T1547" s="486"/>
      <c r="U1547" s="487"/>
      <c r="V1547" s="486"/>
      <c r="W1547" s="487"/>
      <c r="X1547" s="486"/>
      <c r="Y1547" s="487"/>
      <c r="Z1547" s="486"/>
      <c r="AA1547" s="487"/>
    </row>
    <row r="1548" spans="2:27" x14ac:dyDescent="0.2">
      <c r="B1548" s="406"/>
      <c r="C1548" s="372"/>
      <c r="D1548" s="372"/>
      <c r="E1548" s="486"/>
      <c r="F1548" s="487"/>
      <c r="G1548" s="486"/>
      <c r="H1548" s="487"/>
      <c r="I1548" s="486"/>
      <c r="J1548" s="487"/>
      <c r="K1548" s="486"/>
      <c r="L1548" s="487"/>
      <c r="M1548" s="486"/>
      <c r="N1548" s="487"/>
      <c r="O1548" s="486"/>
      <c r="P1548" s="487"/>
      <c r="Q1548" s="486"/>
      <c r="R1548" s="487"/>
      <c r="S1548" s="486"/>
      <c r="T1548" s="487"/>
      <c r="U1548" s="486"/>
      <c r="V1548" s="487"/>
      <c r="W1548" s="486"/>
      <c r="X1548" s="487"/>
      <c r="Y1548" s="486"/>
      <c r="Z1548" s="487"/>
      <c r="AA1548" s="402"/>
    </row>
    <row r="1549" spans="2:27" x14ac:dyDescent="0.2">
      <c r="B1549" s="405"/>
      <c r="C1549" s="372"/>
      <c r="D1549" s="372"/>
      <c r="E1549" s="402"/>
      <c r="F1549" s="486"/>
      <c r="G1549" s="487"/>
      <c r="H1549" s="486"/>
      <c r="I1549" s="487"/>
      <c r="J1549" s="486"/>
      <c r="K1549" s="487"/>
      <c r="L1549" s="486"/>
      <c r="M1549" s="487"/>
      <c r="N1549" s="486"/>
      <c r="O1549" s="487"/>
      <c r="P1549" s="486"/>
      <c r="Q1549" s="487"/>
      <c r="R1549" s="486"/>
      <c r="S1549" s="487"/>
      <c r="T1549" s="486"/>
      <c r="U1549" s="487"/>
      <c r="V1549" s="486"/>
      <c r="W1549" s="487"/>
      <c r="X1549" s="486"/>
      <c r="Y1549" s="487"/>
      <c r="Z1549" s="486"/>
      <c r="AA1549" s="487"/>
    </row>
    <row r="1550" spans="2:27" x14ac:dyDescent="0.2">
      <c r="B1550" s="406"/>
      <c r="C1550" s="372"/>
      <c r="D1550" s="372"/>
      <c r="E1550" s="486"/>
      <c r="F1550" s="487"/>
      <c r="G1550" s="486"/>
      <c r="H1550" s="487"/>
      <c r="I1550" s="486"/>
      <c r="J1550" s="487"/>
      <c r="K1550" s="486"/>
      <c r="L1550" s="487"/>
      <c r="M1550" s="486"/>
      <c r="N1550" s="487"/>
      <c r="O1550" s="486"/>
      <c r="P1550" s="487"/>
      <c r="Q1550" s="486"/>
      <c r="R1550" s="487"/>
      <c r="S1550" s="486"/>
      <c r="T1550" s="487"/>
      <c r="U1550" s="486"/>
      <c r="V1550" s="487"/>
      <c r="W1550" s="486"/>
      <c r="X1550" s="487"/>
      <c r="Y1550" s="486"/>
      <c r="Z1550" s="487"/>
      <c r="AA1550" s="402"/>
    </row>
    <row r="1551" spans="2:27" x14ac:dyDescent="0.2">
      <c r="B1551" s="405"/>
      <c r="C1551" s="372"/>
      <c r="D1551" s="372"/>
      <c r="E1551" s="402"/>
      <c r="F1551" s="486"/>
      <c r="G1551" s="487"/>
      <c r="H1551" s="486"/>
      <c r="I1551" s="487"/>
      <c r="J1551" s="486"/>
      <c r="K1551" s="487"/>
      <c r="L1551" s="486"/>
      <c r="M1551" s="487"/>
      <c r="N1551" s="486"/>
      <c r="O1551" s="487"/>
      <c r="P1551" s="486"/>
      <c r="Q1551" s="487"/>
      <c r="R1551" s="486"/>
      <c r="S1551" s="487"/>
      <c r="T1551" s="486"/>
      <c r="U1551" s="487"/>
      <c r="V1551" s="486"/>
      <c r="W1551" s="487"/>
      <c r="X1551" s="486"/>
      <c r="Y1551" s="487"/>
      <c r="Z1551" s="486"/>
      <c r="AA1551" s="487"/>
    </row>
    <row r="1552" spans="2:27" x14ac:dyDescent="0.2">
      <c r="B1552" s="406"/>
      <c r="C1552" s="372"/>
      <c r="D1552" s="372"/>
      <c r="E1552" s="486"/>
      <c r="F1552" s="487"/>
      <c r="G1552" s="486"/>
      <c r="H1552" s="487"/>
      <c r="I1552" s="486"/>
      <c r="J1552" s="487"/>
      <c r="K1552" s="486"/>
      <c r="L1552" s="487"/>
      <c r="M1552" s="486"/>
      <c r="N1552" s="487"/>
      <c r="O1552" s="486"/>
      <c r="P1552" s="487"/>
      <c r="Q1552" s="486"/>
      <c r="R1552" s="487"/>
      <c r="S1552" s="486"/>
      <c r="T1552" s="487"/>
      <c r="U1552" s="486"/>
      <c r="V1552" s="487"/>
      <c r="W1552" s="486"/>
      <c r="X1552" s="487"/>
      <c r="Y1552" s="486"/>
      <c r="Z1552" s="487"/>
      <c r="AA1552" s="402"/>
    </row>
    <row r="1553" spans="2:27" x14ac:dyDescent="0.2">
      <c r="B1553" s="405"/>
      <c r="C1553" s="372"/>
      <c r="D1553" s="372"/>
      <c r="E1553" s="402"/>
      <c r="F1553" s="486"/>
      <c r="G1553" s="487"/>
      <c r="H1553" s="486"/>
      <c r="I1553" s="487"/>
      <c r="J1553" s="486"/>
      <c r="K1553" s="487"/>
      <c r="L1553" s="486"/>
      <c r="M1553" s="487"/>
      <c r="N1553" s="486"/>
      <c r="O1553" s="487"/>
      <c r="P1553" s="486"/>
      <c r="Q1553" s="487"/>
      <c r="R1553" s="486"/>
      <c r="S1553" s="487"/>
      <c r="T1553" s="486"/>
      <c r="U1553" s="487"/>
      <c r="V1553" s="486"/>
      <c r="W1553" s="487"/>
      <c r="X1553" s="486"/>
      <c r="Y1553" s="487"/>
      <c r="Z1553" s="486"/>
      <c r="AA1553" s="487"/>
    </row>
    <row r="1554" spans="2:27" x14ac:dyDescent="0.2">
      <c r="B1554" s="406"/>
      <c r="C1554" s="372"/>
      <c r="D1554" s="372"/>
      <c r="E1554" s="486"/>
      <c r="F1554" s="487"/>
      <c r="G1554" s="486"/>
      <c r="H1554" s="487"/>
      <c r="I1554" s="486"/>
      <c r="J1554" s="487"/>
      <c r="K1554" s="486"/>
      <c r="L1554" s="487"/>
      <c r="M1554" s="486"/>
      <c r="N1554" s="487"/>
      <c r="O1554" s="486"/>
      <c r="P1554" s="487"/>
      <c r="Q1554" s="486"/>
      <c r="R1554" s="487"/>
      <c r="S1554" s="486"/>
      <c r="T1554" s="487"/>
      <c r="U1554" s="486"/>
      <c r="V1554" s="487"/>
      <c r="W1554" s="486"/>
      <c r="X1554" s="487"/>
      <c r="Y1554" s="486"/>
      <c r="Z1554" s="487"/>
      <c r="AA1554" s="402"/>
    </row>
    <row r="1555" spans="2:27" x14ac:dyDescent="0.2">
      <c r="B1555" s="405"/>
      <c r="C1555" s="372"/>
      <c r="D1555" s="372"/>
      <c r="E1555" s="402"/>
      <c r="F1555" s="486"/>
      <c r="G1555" s="487"/>
      <c r="H1555" s="486"/>
      <c r="I1555" s="487"/>
      <c r="J1555" s="486"/>
      <c r="K1555" s="487"/>
      <c r="L1555" s="486"/>
      <c r="M1555" s="487"/>
      <c r="N1555" s="486"/>
      <c r="O1555" s="487"/>
      <c r="P1555" s="486"/>
      <c r="Q1555" s="487"/>
      <c r="R1555" s="486"/>
      <c r="S1555" s="487"/>
      <c r="T1555" s="486"/>
      <c r="U1555" s="487"/>
      <c r="V1555" s="486"/>
      <c r="W1555" s="487"/>
      <c r="X1555" s="486"/>
      <c r="Y1555" s="487"/>
      <c r="Z1555" s="486"/>
      <c r="AA1555" s="487"/>
    </row>
    <row r="1556" spans="2:27" x14ac:dyDescent="0.2">
      <c r="B1556" s="406"/>
      <c r="C1556" s="372"/>
      <c r="D1556" s="372"/>
      <c r="E1556" s="486"/>
      <c r="F1556" s="487"/>
      <c r="G1556" s="486"/>
      <c r="H1556" s="487"/>
      <c r="I1556" s="486"/>
      <c r="J1556" s="487"/>
      <c r="K1556" s="486"/>
      <c r="L1556" s="487"/>
      <c r="M1556" s="486"/>
      <c r="N1556" s="487"/>
      <c r="O1556" s="486"/>
      <c r="P1556" s="487"/>
      <c r="Q1556" s="486"/>
      <c r="R1556" s="487"/>
      <c r="S1556" s="486"/>
      <c r="T1556" s="487"/>
      <c r="U1556" s="486"/>
      <c r="V1556" s="487"/>
      <c r="W1556" s="486"/>
      <c r="X1556" s="487"/>
      <c r="Y1556" s="486"/>
      <c r="Z1556" s="487"/>
      <c r="AA1556" s="402"/>
    </row>
    <row r="1557" spans="2:27" x14ac:dyDescent="0.2">
      <c r="B1557" s="405"/>
      <c r="C1557" s="372"/>
      <c r="D1557" s="372"/>
      <c r="E1557" s="402"/>
      <c r="F1557" s="486"/>
      <c r="G1557" s="487"/>
      <c r="H1557" s="486"/>
      <c r="I1557" s="487"/>
      <c r="J1557" s="486"/>
      <c r="K1557" s="487"/>
      <c r="L1557" s="486"/>
      <c r="M1557" s="487"/>
      <c r="N1557" s="486"/>
      <c r="O1557" s="487"/>
      <c r="P1557" s="486"/>
      <c r="Q1557" s="487"/>
      <c r="R1557" s="486"/>
      <c r="S1557" s="487"/>
      <c r="T1557" s="486"/>
      <c r="U1557" s="487"/>
      <c r="V1557" s="486"/>
      <c r="W1557" s="487"/>
      <c r="X1557" s="486"/>
      <c r="Y1557" s="487"/>
      <c r="Z1557" s="486"/>
      <c r="AA1557" s="487"/>
    </row>
    <row r="1558" spans="2:27" x14ac:dyDescent="0.2">
      <c r="B1558" s="406"/>
      <c r="C1558" s="372"/>
      <c r="D1558" s="372"/>
      <c r="E1558" s="486"/>
      <c r="F1558" s="487"/>
      <c r="G1558" s="486"/>
      <c r="H1558" s="487"/>
      <c r="I1558" s="486"/>
      <c r="J1558" s="487"/>
      <c r="K1558" s="486"/>
      <c r="L1558" s="487"/>
      <c r="M1558" s="486"/>
      <c r="N1558" s="487"/>
      <c r="O1558" s="486"/>
      <c r="P1558" s="487"/>
      <c r="Q1558" s="486"/>
      <c r="R1558" s="487"/>
      <c r="S1558" s="486"/>
      <c r="T1558" s="487"/>
      <c r="U1558" s="486"/>
      <c r="V1558" s="487"/>
      <c r="W1558" s="486"/>
      <c r="X1558" s="487"/>
      <c r="Y1558" s="486"/>
      <c r="Z1558" s="487"/>
      <c r="AA1558" s="402"/>
    </row>
    <row r="1559" spans="2:27" x14ac:dyDescent="0.2">
      <c r="B1559" s="405"/>
      <c r="C1559" s="372"/>
      <c r="D1559" s="372"/>
      <c r="E1559" s="402"/>
      <c r="F1559" s="486"/>
      <c r="G1559" s="487"/>
      <c r="H1559" s="486"/>
      <c r="I1559" s="487"/>
      <c r="J1559" s="486"/>
      <c r="K1559" s="487"/>
      <c r="L1559" s="486"/>
      <c r="M1559" s="487"/>
      <c r="N1559" s="486"/>
      <c r="O1559" s="487"/>
      <c r="P1559" s="486"/>
      <c r="Q1559" s="487"/>
      <c r="R1559" s="486"/>
      <c r="S1559" s="487"/>
      <c r="T1559" s="486"/>
      <c r="U1559" s="487"/>
      <c r="V1559" s="486"/>
      <c r="W1559" s="487"/>
      <c r="X1559" s="486"/>
      <c r="Y1559" s="487"/>
      <c r="Z1559" s="486"/>
      <c r="AA1559" s="487"/>
    </row>
    <row r="1560" spans="2:27" x14ac:dyDescent="0.2">
      <c r="B1560" s="406"/>
      <c r="C1560" s="372"/>
      <c r="D1560" s="372"/>
      <c r="E1560" s="486"/>
      <c r="F1560" s="487"/>
      <c r="G1560" s="486"/>
      <c r="H1560" s="487"/>
      <c r="I1560" s="486"/>
      <c r="J1560" s="487"/>
      <c r="K1560" s="486"/>
      <c r="L1560" s="487"/>
      <c r="M1560" s="486"/>
      <c r="N1560" s="487"/>
      <c r="O1560" s="486"/>
      <c r="P1560" s="487"/>
      <c r="Q1560" s="486"/>
      <c r="R1560" s="487"/>
      <c r="S1560" s="486"/>
      <c r="T1560" s="487"/>
      <c r="U1560" s="486"/>
      <c r="V1560" s="487"/>
      <c r="W1560" s="486"/>
      <c r="X1560" s="487"/>
      <c r="Y1560" s="486"/>
      <c r="Z1560" s="487"/>
      <c r="AA1560" s="402"/>
    </row>
    <row r="1561" spans="2:27" x14ac:dyDescent="0.2">
      <c r="B1561" s="405"/>
      <c r="C1561" s="372"/>
      <c r="D1561" s="372"/>
      <c r="E1561" s="402"/>
      <c r="F1561" s="486"/>
      <c r="G1561" s="487"/>
      <c r="H1561" s="486"/>
      <c r="I1561" s="487"/>
      <c r="J1561" s="486"/>
      <c r="K1561" s="487"/>
      <c r="L1561" s="486"/>
      <c r="M1561" s="487"/>
      <c r="N1561" s="486"/>
      <c r="O1561" s="487"/>
      <c r="P1561" s="486"/>
      <c r="Q1561" s="487"/>
      <c r="R1561" s="486"/>
      <c r="S1561" s="487"/>
      <c r="T1561" s="486"/>
      <c r="U1561" s="487"/>
      <c r="V1561" s="486"/>
      <c r="W1561" s="487"/>
      <c r="X1561" s="486"/>
      <c r="Y1561" s="487"/>
      <c r="Z1561" s="486"/>
      <c r="AA1561" s="487"/>
    </row>
    <row r="1562" spans="2:27" x14ac:dyDescent="0.2">
      <c r="B1562" s="406"/>
      <c r="C1562" s="372"/>
      <c r="D1562" s="372"/>
      <c r="E1562" s="486"/>
      <c r="F1562" s="487"/>
      <c r="G1562" s="486"/>
      <c r="H1562" s="487"/>
      <c r="I1562" s="486"/>
      <c r="J1562" s="487"/>
      <c r="K1562" s="486"/>
      <c r="L1562" s="487"/>
      <c r="M1562" s="486"/>
      <c r="N1562" s="487"/>
      <c r="O1562" s="486"/>
      <c r="P1562" s="487"/>
      <c r="Q1562" s="486"/>
      <c r="R1562" s="487"/>
      <c r="S1562" s="486"/>
      <c r="T1562" s="487"/>
      <c r="U1562" s="486"/>
      <c r="V1562" s="487"/>
      <c r="W1562" s="486"/>
      <c r="X1562" s="487"/>
      <c r="Y1562" s="486"/>
      <c r="Z1562" s="487"/>
      <c r="AA1562" s="402"/>
    </row>
    <row r="1563" spans="2:27" x14ac:dyDescent="0.2">
      <c r="B1563" s="405"/>
      <c r="C1563" s="372"/>
      <c r="D1563" s="372"/>
      <c r="E1563" s="402"/>
      <c r="F1563" s="486"/>
      <c r="G1563" s="487"/>
      <c r="H1563" s="486"/>
      <c r="I1563" s="487"/>
      <c r="J1563" s="486"/>
      <c r="K1563" s="487"/>
      <c r="L1563" s="486"/>
      <c r="M1563" s="487"/>
      <c r="N1563" s="486"/>
      <c r="O1563" s="487"/>
      <c r="P1563" s="486"/>
      <c r="Q1563" s="487"/>
      <c r="R1563" s="486"/>
      <c r="S1563" s="487"/>
      <c r="T1563" s="486"/>
      <c r="U1563" s="487"/>
      <c r="V1563" s="486"/>
      <c r="W1563" s="487"/>
      <c r="X1563" s="486"/>
      <c r="Y1563" s="487"/>
      <c r="Z1563" s="486"/>
      <c r="AA1563" s="487"/>
    </row>
    <row r="1564" spans="2:27" x14ac:dyDescent="0.2">
      <c r="B1564" s="406"/>
      <c r="C1564" s="372"/>
      <c r="D1564" s="372"/>
      <c r="E1564" s="486"/>
      <c r="F1564" s="487"/>
      <c r="G1564" s="486"/>
      <c r="H1564" s="487"/>
      <c r="I1564" s="486"/>
      <c r="J1564" s="487"/>
      <c r="K1564" s="486"/>
      <c r="L1564" s="487"/>
      <c r="M1564" s="486"/>
      <c r="N1564" s="487"/>
      <c r="O1564" s="486"/>
      <c r="P1564" s="487"/>
      <c r="Q1564" s="486"/>
      <c r="R1564" s="487"/>
      <c r="S1564" s="486"/>
      <c r="T1564" s="487"/>
      <c r="U1564" s="486"/>
      <c r="V1564" s="487"/>
      <c r="W1564" s="486"/>
      <c r="X1564" s="487"/>
      <c r="Y1564" s="486"/>
      <c r="Z1564" s="487"/>
      <c r="AA1564" s="402"/>
    </row>
    <row r="1565" spans="2:27" x14ac:dyDescent="0.2">
      <c r="B1565" s="405"/>
      <c r="C1565" s="372"/>
      <c r="D1565" s="372"/>
      <c r="E1565" s="402"/>
      <c r="F1565" s="486"/>
      <c r="G1565" s="487"/>
      <c r="H1565" s="486"/>
      <c r="I1565" s="487"/>
      <c r="J1565" s="486"/>
      <c r="K1565" s="487"/>
      <c r="L1565" s="486"/>
      <c r="M1565" s="487"/>
      <c r="N1565" s="486"/>
      <c r="O1565" s="487"/>
      <c r="P1565" s="486"/>
      <c r="Q1565" s="487"/>
      <c r="R1565" s="486"/>
      <c r="S1565" s="487"/>
      <c r="T1565" s="486"/>
      <c r="U1565" s="487"/>
      <c r="V1565" s="486"/>
      <c r="W1565" s="487"/>
      <c r="X1565" s="486"/>
      <c r="Y1565" s="487"/>
      <c r="Z1565" s="486"/>
      <c r="AA1565" s="487"/>
    </row>
    <row r="1566" spans="2:27" x14ac:dyDescent="0.2">
      <c r="B1566" s="406"/>
      <c r="C1566" s="372"/>
      <c r="D1566" s="372"/>
      <c r="E1566" s="486"/>
      <c r="F1566" s="487"/>
      <c r="G1566" s="486"/>
      <c r="H1566" s="487"/>
      <c r="I1566" s="486"/>
      <c r="J1566" s="487"/>
      <c r="K1566" s="486"/>
      <c r="L1566" s="487"/>
      <c r="M1566" s="486"/>
      <c r="N1566" s="487"/>
      <c r="O1566" s="486"/>
      <c r="P1566" s="487"/>
      <c r="Q1566" s="486"/>
      <c r="R1566" s="487"/>
      <c r="S1566" s="486"/>
      <c r="T1566" s="487"/>
      <c r="U1566" s="486"/>
      <c r="V1566" s="487"/>
      <c r="W1566" s="486"/>
      <c r="X1566" s="487"/>
      <c r="Y1566" s="486"/>
      <c r="Z1566" s="487"/>
      <c r="AA1566" s="402"/>
    </row>
    <row r="1567" spans="2:27" x14ac:dyDescent="0.2">
      <c r="B1567" s="405"/>
      <c r="C1567" s="372"/>
      <c r="D1567" s="372"/>
      <c r="E1567" s="402"/>
      <c r="F1567" s="486"/>
      <c r="G1567" s="487"/>
      <c r="H1567" s="486"/>
      <c r="I1567" s="487"/>
      <c r="J1567" s="486"/>
      <c r="K1567" s="487"/>
      <c r="L1567" s="486"/>
      <c r="M1567" s="487"/>
      <c r="N1567" s="486"/>
      <c r="O1567" s="487"/>
      <c r="P1567" s="486"/>
      <c r="Q1567" s="487"/>
      <c r="R1567" s="486"/>
      <c r="S1567" s="487"/>
      <c r="T1567" s="486"/>
      <c r="U1567" s="487"/>
      <c r="V1567" s="486"/>
      <c r="W1567" s="487"/>
      <c r="X1567" s="486"/>
      <c r="Y1567" s="487"/>
      <c r="Z1567" s="486"/>
      <c r="AA1567" s="487"/>
    </row>
    <row r="1568" spans="2:27" x14ac:dyDescent="0.2">
      <c r="B1568" s="406"/>
      <c r="C1568" s="372"/>
      <c r="D1568" s="372"/>
      <c r="E1568" s="486"/>
      <c r="F1568" s="487"/>
      <c r="G1568" s="486"/>
      <c r="H1568" s="487"/>
      <c r="I1568" s="486"/>
      <c r="J1568" s="487"/>
      <c r="K1568" s="486"/>
      <c r="L1568" s="487"/>
      <c r="M1568" s="486"/>
      <c r="N1568" s="487"/>
      <c r="O1568" s="486"/>
      <c r="P1568" s="487"/>
      <c r="Q1568" s="486"/>
      <c r="R1568" s="487"/>
      <c r="S1568" s="486"/>
      <c r="T1568" s="487"/>
      <c r="U1568" s="486"/>
      <c r="V1568" s="487"/>
      <c r="W1568" s="486"/>
      <c r="X1568" s="487"/>
      <c r="Y1568" s="486"/>
      <c r="Z1568" s="487"/>
      <c r="AA1568" s="402"/>
    </row>
    <row r="1569" spans="2:27" x14ac:dyDescent="0.2">
      <c r="B1569" s="405"/>
      <c r="C1569" s="372"/>
      <c r="D1569" s="372"/>
      <c r="E1569" s="402"/>
      <c r="F1569" s="486"/>
      <c r="G1569" s="487"/>
      <c r="H1569" s="486"/>
      <c r="I1569" s="487"/>
      <c r="J1569" s="486"/>
      <c r="K1569" s="487"/>
      <c r="L1569" s="486"/>
      <c r="M1569" s="487"/>
      <c r="N1569" s="486"/>
      <c r="O1569" s="487"/>
      <c r="P1569" s="486"/>
      <c r="Q1569" s="487"/>
      <c r="R1569" s="486"/>
      <c r="S1569" s="487"/>
      <c r="T1569" s="486"/>
      <c r="U1569" s="487"/>
      <c r="V1569" s="486"/>
      <c r="W1569" s="487"/>
      <c r="X1569" s="486"/>
      <c r="Y1569" s="487"/>
      <c r="Z1569" s="486"/>
      <c r="AA1569" s="487"/>
    </row>
    <row r="1570" spans="2:27" x14ac:dyDescent="0.2">
      <c r="B1570" s="406"/>
      <c r="C1570" s="372"/>
      <c r="D1570" s="372"/>
      <c r="E1570" s="486"/>
      <c r="F1570" s="487"/>
      <c r="G1570" s="486"/>
      <c r="H1570" s="487"/>
      <c r="I1570" s="486"/>
      <c r="J1570" s="487"/>
      <c r="K1570" s="486"/>
      <c r="L1570" s="487"/>
      <c r="M1570" s="486"/>
      <c r="N1570" s="487"/>
      <c r="O1570" s="486"/>
      <c r="P1570" s="487"/>
      <c r="Q1570" s="486"/>
      <c r="R1570" s="487"/>
      <c r="S1570" s="486"/>
      <c r="T1570" s="487"/>
      <c r="U1570" s="486"/>
      <c r="V1570" s="487"/>
      <c r="W1570" s="486"/>
      <c r="X1570" s="487"/>
      <c r="Y1570" s="486"/>
      <c r="Z1570" s="487"/>
      <c r="AA1570" s="402"/>
    </row>
    <row r="1571" spans="2:27" x14ac:dyDescent="0.2">
      <c r="B1571" s="405"/>
      <c r="C1571" s="372"/>
      <c r="D1571" s="372"/>
      <c r="E1571" s="402"/>
      <c r="F1571" s="486"/>
      <c r="G1571" s="487"/>
      <c r="H1571" s="486"/>
      <c r="I1571" s="487"/>
      <c r="J1571" s="486"/>
      <c r="K1571" s="487"/>
      <c r="L1571" s="486"/>
      <c r="M1571" s="487"/>
      <c r="N1571" s="486"/>
      <c r="O1571" s="487"/>
      <c r="P1571" s="486"/>
      <c r="Q1571" s="487"/>
      <c r="R1571" s="486"/>
      <c r="S1571" s="487"/>
      <c r="T1571" s="486"/>
      <c r="U1571" s="487"/>
      <c r="V1571" s="486"/>
      <c r="W1571" s="487"/>
      <c r="X1571" s="486"/>
      <c r="Y1571" s="487"/>
      <c r="Z1571" s="486"/>
      <c r="AA1571" s="487"/>
    </row>
    <row r="1572" spans="2:27" x14ac:dyDescent="0.2">
      <c r="B1572" s="406"/>
      <c r="C1572" s="372"/>
      <c r="D1572" s="372"/>
      <c r="E1572" s="486"/>
      <c r="F1572" s="487"/>
      <c r="G1572" s="486"/>
      <c r="H1572" s="487"/>
      <c r="I1572" s="486"/>
      <c r="J1572" s="487"/>
      <c r="K1572" s="486"/>
      <c r="L1572" s="487"/>
      <c r="M1572" s="486"/>
      <c r="N1572" s="487"/>
      <c r="O1572" s="486"/>
      <c r="P1572" s="487"/>
      <c r="Q1572" s="486"/>
      <c r="R1572" s="487"/>
      <c r="S1572" s="486"/>
      <c r="T1572" s="487"/>
      <c r="U1572" s="486"/>
      <c r="V1572" s="487"/>
      <c r="W1572" s="486"/>
      <c r="X1572" s="487"/>
      <c r="Y1572" s="486"/>
      <c r="Z1572" s="487"/>
      <c r="AA1572" s="402"/>
    </row>
    <row r="1573" spans="2:27" x14ac:dyDescent="0.2">
      <c r="B1573" s="405"/>
      <c r="C1573" s="372"/>
      <c r="D1573" s="372"/>
      <c r="E1573" s="402"/>
      <c r="F1573" s="486"/>
      <c r="G1573" s="487"/>
      <c r="H1573" s="486"/>
      <c r="I1573" s="487"/>
      <c r="J1573" s="486"/>
      <c r="K1573" s="487"/>
      <c r="L1573" s="486"/>
      <c r="M1573" s="487"/>
      <c r="N1573" s="486"/>
      <c r="O1573" s="487"/>
      <c r="P1573" s="486"/>
      <c r="Q1573" s="487"/>
      <c r="R1573" s="486"/>
      <c r="S1573" s="487"/>
      <c r="T1573" s="486"/>
      <c r="U1573" s="487"/>
      <c r="V1573" s="486"/>
      <c r="W1573" s="487"/>
      <c r="X1573" s="486"/>
      <c r="Y1573" s="487"/>
      <c r="Z1573" s="486"/>
      <c r="AA1573" s="487"/>
    </row>
    <row r="1574" spans="2:27" x14ac:dyDescent="0.2">
      <c r="B1574" s="406"/>
      <c r="C1574" s="372"/>
      <c r="D1574" s="372"/>
      <c r="E1574" s="486"/>
      <c r="F1574" s="487"/>
      <c r="G1574" s="486"/>
      <c r="H1574" s="487"/>
      <c r="I1574" s="486"/>
      <c r="J1574" s="487"/>
      <c r="K1574" s="486"/>
      <c r="L1574" s="487"/>
      <c r="M1574" s="486"/>
      <c r="N1574" s="487"/>
      <c r="O1574" s="486"/>
      <c r="P1574" s="487"/>
      <c r="Q1574" s="486"/>
      <c r="R1574" s="487"/>
      <c r="S1574" s="486"/>
      <c r="T1574" s="487"/>
      <c r="U1574" s="486"/>
      <c r="V1574" s="487"/>
      <c r="W1574" s="486"/>
      <c r="X1574" s="487"/>
      <c r="Y1574" s="486"/>
      <c r="Z1574" s="487"/>
      <c r="AA1574" s="402"/>
    </row>
    <row r="1575" spans="2:27" x14ac:dyDescent="0.2">
      <c r="B1575" s="405"/>
      <c r="C1575" s="372"/>
      <c r="D1575" s="372"/>
      <c r="E1575" s="402"/>
      <c r="F1575" s="486"/>
      <c r="G1575" s="487"/>
      <c r="H1575" s="486"/>
      <c r="I1575" s="487"/>
      <c r="J1575" s="486"/>
      <c r="K1575" s="487"/>
      <c r="L1575" s="486"/>
      <c r="M1575" s="487"/>
      <c r="N1575" s="486"/>
      <c r="O1575" s="487"/>
      <c r="P1575" s="486"/>
      <c r="Q1575" s="487"/>
      <c r="R1575" s="486"/>
      <c r="S1575" s="487"/>
      <c r="T1575" s="486"/>
      <c r="U1575" s="487"/>
      <c r="V1575" s="486"/>
      <c r="W1575" s="487"/>
      <c r="X1575" s="486"/>
      <c r="Y1575" s="487"/>
      <c r="Z1575" s="486"/>
      <c r="AA1575" s="487"/>
    </row>
    <row r="1576" spans="2:27" x14ac:dyDescent="0.2">
      <c r="B1576" s="406"/>
      <c r="C1576" s="372"/>
      <c r="D1576" s="372"/>
      <c r="E1576" s="486"/>
      <c r="F1576" s="487"/>
      <c r="G1576" s="486"/>
      <c r="H1576" s="487"/>
      <c r="I1576" s="486"/>
      <c r="J1576" s="487"/>
      <c r="K1576" s="486"/>
      <c r="L1576" s="487"/>
      <c r="M1576" s="486"/>
      <c r="N1576" s="487"/>
      <c r="O1576" s="486"/>
      <c r="P1576" s="487"/>
      <c r="Q1576" s="486"/>
      <c r="R1576" s="487"/>
      <c r="S1576" s="486"/>
      <c r="T1576" s="487"/>
      <c r="U1576" s="486"/>
      <c r="V1576" s="487"/>
      <c r="W1576" s="486"/>
      <c r="X1576" s="487"/>
      <c r="Y1576" s="486"/>
      <c r="Z1576" s="487"/>
      <c r="AA1576" s="402"/>
    </row>
    <row r="1577" spans="2:27" x14ac:dyDescent="0.2">
      <c r="B1577" s="405"/>
      <c r="C1577" s="372"/>
      <c r="D1577" s="372"/>
      <c r="E1577" s="402"/>
      <c r="F1577" s="486"/>
      <c r="G1577" s="487"/>
      <c r="H1577" s="486"/>
      <c r="I1577" s="487"/>
      <c r="J1577" s="486"/>
      <c r="K1577" s="487"/>
      <c r="L1577" s="486"/>
      <c r="M1577" s="487"/>
      <c r="N1577" s="486"/>
      <c r="O1577" s="487"/>
      <c r="P1577" s="486"/>
      <c r="Q1577" s="487"/>
      <c r="R1577" s="486"/>
      <c r="S1577" s="487"/>
      <c r="T1577" s="486"/>
      <c r="U1577" s="487"/>
      <c r="V1577" s="486"/>
      <c r="W1577" s="487"/>
      <c r="X1577" s="486"/>
      <c r="Y1577" s="487"/>
      <c r="Z1577" s="486"/>
      <c r="AA1577" s="487"/>
    </row>
    <row r="1578" spans="2:27" x14ac:dyDescent="0.2">
      <c r="B1578" s="406"/>
      <c r="C1578" s="372"/>
      <c r="D1578" s="372"/>
      <c r="E1578" s="486"/>
      <c r="F1578" s="487"/>
      <c r="G1578" s="486"/>
      <c r="H1578" s="487"/>
      <c r="I1578" s="486"/>
      <c r="J1578" s="487"/>
      <c r="K1578" s="486"/>
      <c r="L1578" s="487"/>
      <c r="M1578" s="486"/>
      <c r="N1578" s="487"/>
      <c r="O1578" s="486"/>
      <c r="P1578" s="487"/>
      <c r="Q1578" s="486"/>
      <c r="R1578" s="487"/>
      <c r="S1578" s="486"/>
      <c r="T1578" s="487"/>
      <c r="U1578" s="486"/>
      <c r="V1578" s="487"/>
      <c r="W1578" s="486"/>
      <c r="X1578" s="487"/>
      <c r="Y1578" s="486"/>
      <c r="Z1578" s="487"/>
      <c r="AA1578" s="402"/>
    </row>
    <row r="1579" spans="2:27" x14ac:dyDescent="0.2">
      <c r="B1579" s="405"/>
      <c r="C1579" s="372"/>
      <c r="D1579" s="372"/>
      <c r="E1579" s="402"/>
      <c r="F1579" s="486"/>
      <c r="G1579" s="487"/>
      <c r="H1579" s="486"/>
      <c r="I1579" s="487"/>
      <c r="J1579" s="486"/>
      <c r="K1579" s="487"/>
      <c r="L1579" s="486"/>
      <c r="M1579" s="487"/>
      <c r="N1579" s="486"/>
      <c r="O1579" s="487"/>
      <c r="P1579" s="486"/>
      <c r="Q1579" s="487"/>
      <c r="R1579" s="486"/>
      <c r="S1579" s="487"/>
      <c r="T1579" s="486"/>
      <c r="U1579" s="487"/>
      <c r="V1579" s="486"/>
      <c r="W1579" s="487"/>
      <c r="X1579" s="486"/>
      <c r="Y1579" s="487"/>
      <c r="Z1579" s="486"/>
      <c r="AA1579" s="487"/>
    </row>
    <row r="1580" spans="2:27" x14ac:dyDescent="0.2">
      <c r="B1580" s="406"/>
      <c r="C1580" s="372"/>
      <c r="D1580" s="372"/>
      <c r="E1580" s="486"/>
      <c r="F1580" s="487"/>
      <c r="G1580" s="486"/>
      <c r="H1580" s="487"/>
      <c r="I1580" s="486"/>
      <c r="J1580" s="487"/>
      <c r="K1580" s="486"/>
      <c r="L1580" s="487"/>
      <c r="M1580" s="486"/>
      <c r="N1580" s="487"/>
      <c r="O1580" s="486"/>
      <c r="P1580" s="487"/>
      <c r="Q1580" s="486"/>
      <c r="R1580" s="487"/>
      <c r="S1580" s="486"/>
      <c r="T1580" s="487"/>
      <c r="U1580" s="486"/>
      <c r="V1580" s="487"/>
      <c r="W1580" s="486"/>
      <c r="X1580" s="487"/>
      <c r="Y1580" s="486"/>
      <c r="Z1580" s="487"/>
      <c r="AA1580" s="402"/>
    </row>
    <row r="1581" spans="2:27" x14ac:dyDescent="0.2">
      <c r="B1581" s="405"/>
      <c r="C1581" s="372"/>
      <c r="D1581" s="372"/>
      <c r="E1581" s="402"/>
      <c r="F1581" s="486"/>
      <c r="G1581" s="487"/>
      <c r="H1581" s="486"/>
      <c r="I1581" s="487"/>
      <c r="J1581" s="486"/>
      <c r="K1581" s="487"/>
      <c r="L1581" s="486"/>
      <c r="M1581" s="487"/>
      <c r="N1581" s="486"/>
      <c r="O1581" s="487"/>
      <c r="P1581" s="486"/>
      <c r="Q1581" s="487"/>
      <c r="R1581" s="486"/>
      <c r="S1581" s="487"/>
      <c r="T1581" s="486"/>
      <c r="U1581" s="487"/>
      <c r="V1581" s="486"/>
      <c r="W1581" s="487"/>
      <c r="X1581" s="486"/>
      <c r="Y1581" s="487"/>
      <c r="Z1581" s="486"/>
      <c r="AA1581" s="487"/>
    </row>
    <row r="1582" spans="2:27" x14ac:dyDescent="0.2">
      <c r="B1582" s="406"/>
      <c r="C1582" s="372"/>
      <c r="D1582" s="372"/>
      <c r="E1582" s="486"/>
      <c r="F1582" s="487"/>
      <c r="G1582" s="486"/>
      <c r="H1582" s="487"/>
      <c r="I1582" s="486"/>
      <c r="J1582" s="487"/>
      <c r="K1582" s="486"/>
      <c r="L1582" s="487"/>
      <c r="M1582" s="486"/>
      <c r="N1582" s="487"/>
      <c r="O1582" s="486"/>
      <c r="P1582" s="487"/>
      <c r="Q1582" s="486"/>
      <c r="R1582" s="487"/>
      <c r="S1582" s="486"/>
      <c r="T1582" s="487"/>
      <c r="U1582" s="486"/>
      <c r="V1582" s="487"/>
      <c r="W1582" s="486"/>
      <c r="X1582" s="487"/>
      <c r="Y1582" s="486"/>
      <c r="Z1582" s="487"/>
      <c r="AA1582" s="402"/>
    </row>
    <row r="1583" spans="2:27" x14ac:dyDescent="0.2">
      <c r="B1583" s="405"/>
      <c r="C1583" s="372"/>
      <c r="D1583" s="372"/>
      <c r="E1583" s="402"/>
      <c r="F1583" s="486"/>
      <c r="G1583" s="487"/>
      <c r="H1583" s="486"/>
      <c r="I1583" s="487"/>
      <c r="J1583" s="486"/>
      <c r="K1583" s="487"/>
      <c r="L1583" s="486"/>
      <c r="M1583" s="487"/>
      <c r="N1583" s="486"/>
      <c r="O1583" s="487"/>
      <c r="P1583" s="486"/>
      <c r="Q1583" s="487"/>
      <c r="R1583" s="486"/>
      <c r="S1583" s="487"/>
      <c r="T1583" s="486"/>
      <c r="U1583" s="487"/>
      <c r="V1583" s="486"/>
      <c r="W1583" s="487"/>
      <c r="X1583" s="486"/>
      <c r="Y1583" s="487"/>
      <c r="Z1583" s="486"/>
      <c r="AA1583" s="487"/>
    </row>
    <row r="1584" spans="2:27" x14ac:dyDescent="0.2">
      <c r="B1584" s="406"/>
      <c r="C1584" s="372"/>
      <c r="D1584" s="372"/>
      <c r="E1584" s="486"/>
      <c r="F1584" s="487"/>
      <c r="G1584" s="486"/>
      <c r="H1584" s="487"/>
      <c r="I1584" s="486"/>
      <c r="J1584" s="487"/>
      <c r="K1584" s="486"/>
      <c r="L1584" s="487"/>
      <c r="M1584" s="486"/>
      <c r="N1584" s="487"/>
      <c r="O1584" s="486"/>
      <c r="P1584" s="487"/>
      <c r="Q1584" s="486"/>
      <c r="R1584" s="487"/>
      <c r="S1584" s="486"/>
      <c r="T1584" s="487"/>
      <c r="U1584" s="486"/>
      <c r="V1584" s="487"/>
      <c r="W1584" s="486"/>
      <c r="X1584" s="487"/>
      <c r="Y1584" s="486"/>
      <c r="Z1584" s="487"/>
      <c r="AA1584" s="402"/>
    </row>
    <row r="1585" spans="2:27" x14ac:dyDescent="0.2">
      <c r="B1585" s="405"/>
      <c r="C1585" s="372"/>
      <c r="D1585" s="372"/>
      <c r="E1585" s="402"/>
      <c r="F1585" s="486"/>
      <c r="G1585" s="487"/>
      <c r="H1585" s="486"/>
      <c r="I1585" s="487"/>
      <c r="J1585" s="486"/>
      <c r="K1585" s="487"/>
      <c r="L1585" s="486"/>
      <c r="M1585" s="487"/>
      <c r="N1585" s="486"/>
      <c r="O1585" s="487"/>
      <c r="P1585" s="486"/>
      <c r="Q1585" s="487"/>
      <c r="R1585" s="486"/>
      <c r="S1585" s="487"/>
      <c r="T1585" s="486"/>
      <c r="U1585" s="487"/>
      <c r="V1585" s="486"/>
      <c r="W1585" s="487"/>
      <c r="X1585" s="486"/>
      <c r="Y1585" s="487"/>
      <c r="Z1585" s="486"/>
      <c r="AA1585" s="487"/>
    </row>
    <row r="1586" spans="2:27" x14ac:dyDescent="0.2">
      <c r="B1586" s="406"/>
      <c r="C1586" s="372"/>
      <c r="D1586" s="372"/>
      <c r="E1586" s="486"/>
      <c r="F1586" s="487"/>
      <c r="G1586" s="486"/>
      <c r="H1586" s="487"/>
      <c r="I1586" s="486"/>
      <c r="J1586" s="487"/>
      <c r="K1586" s="486"/>
      <c r="L1586" s="487"/>
      <c r="M1586" s="486"/>
      <c r="N1586" s="487"/>
      <c r="O1586" s="486"/>
      <c r="P1586" s="487"/>
      <c r="Q1586" s="486"/>
      <c r="R1586" s="487"/>
      <c r="S1586" s="486"/>
      <c r="T1586" s="487"/>
      <c r="U1586" s="486"/>
      <c r="V1586" s="487"/>
      <c r="W1586" s="486"/>
      <c r="X1586" s="487"/>
      <c r="Y1586" s="486"/>
      <c r="Z1586" s="487"/>
      <c r="AA1586" s="402"/>
    </row>
    <row r="1587" spans="2:27" x14ac:dyDescent="0.2">
      <c r="B1587" s="405"/>
      <c r="C1587" s="372"/>
      <c r="D1587" s="372"/>
      <c r="E1587" s="402"/>
      <c r="F1587" s="486"/>
      <c r="G1587" s="487"/>
      <c r="H1587" s="486"/>
      <c r="I1587" s="487"/>
      <c r="J1587" s="486"/>
      <c r="K1587" s="487"/>
      <c r="L1587" s="486"/>
      <c r="M1587" s="487"/>
      <c r="N1587" s="486"/>
      <c r="O1587" s="487"/>
      <c r="P1587" s="486"/>
      <c r="Q1587" s="487"/>
      <c r="R1587" s="486"/>
      <c r="S1587" s="487"/>
      <c r="T1587" s="486"/>
      <c r="U1587" s="487"/>
      <c r="V1587" s="486"/>
      <c r="W1587" s="487"/>
      <c r="X1587" s="486"/>
      <c r="Y1587" s="487"/>
      <c r="Z1587" s="486"/>
      <c r="AA1587" s="487"/>
    </row>
    <row r="1588" spans="2:27" x14ac:dyDescent="0.2">
      <c r="B1588" s="406"/>
      <c r="C1588" s="372"/>
      <c r="D1588" s="372"/>
      <c r="E1588" s="486"/>
      <c r="F1588" s="487"/>
      <c r="G1588" s="486"/>
      <c r="H1588" s="487"/>
      <c r="I1588" s="486"/>
      <c r="J1588" s="487"/>
      <c r="K1588" s="486"/>
      <c r="L1588" s="487"/>
      <c r="M1588" s="486"/>
      <c r="N1588" s="487"/>
      <c r="O1588" s="486"/>
      <c r="P1588" s="487"/>
      <c r="Q1588" s="486"/>
      <c r="R1588" s="487"/>
      <c r="S1588" s="486"/>
      <c r="T1588" s="487"/>
      <c r="U1588" s="486"/>
      <c r="V1588" s="487"/>
      <c r="W1588" s="486"/>
      <c r="X1588" s="487"/>
      <c r="Y1588" s="486"/>
      <c r="Z1588" s="487"/>
      <c r="AA1588" s="402"/>
    </row>
    <row r="1589" spans="2:27" x14ac:dyDescent="0.2">
      <c r="B1589" s="405"/>
      <c r="C1589" s="372"/>
      <c r="D1589" s="372"/>
      <c r="E1589" s="402"/>
      <c r="F1589" s="486"/>
      <c r="G1589" s="487"/>
      <c r="H1589" s="486"/>
      <c r="I1589" s="487"/>
      <c r="J1589" s="486"/>
      <c r="K1589" s="487"/>
      <c r="L1589" s="486"/>
      <c r="M1589" s="487"/>
      <c r="N1589" s="486"/>
      <c r="O1589" s="487"/>
      <c r="P1589" s="486"/>
      <c r="Q1589" s="487"/>
      <c r="R1589" s="486"/>
      <c r="S1589" s="487"/>
      <c r="T1589" s="486"/>
      <c r="U1589" s="487"/>
      <c r="V1589" s="486"/>
      <c r="W1589" s="487"/>
      <c r="X1589" s="486"/>
      <c r="Y1589" s="487"/>
      <c r="Z1589" s="486"/>
      <c r="AA1589" s="487"/>
    </row>
    <row r="1590" spans="2:27" x14ac:dyDescent="0.2">
      <c r="B1590" s="406"/>
      <c r="C1590" s="372"/>
      <c r="D1590" s="372"/>
      <c r="E1590" s="486"/>
      <c r="F1590" s="487"/>
      <c r="G1590" s="486"/>
      <c r="H1590" s="487"/>
      <c r="I1590" s="486"/>
      <c r="J1590" s="487"/>
      <c r="K1590" s="486"/>
      <c r="L1590" s="487"/>
      <c r="M1590" s="486"/>
      <c r="N1590" s="487"/>
      <c r="O1590" s="486"/>
      <c r="P1590" s="487"/>
      <c r="Q1590" s="486"/>
      <c r="R1590" s="487"/>
      <c r="S1590" s="486"/>
      <c r="T1590" s="487"/>
      <c r="U1590" s="486"/>
      <c r="V1590" s="487"/>
      <c r="W1590" s="486"/>
      <c r="X1590" s="487"/>
      <c r="Y1590" s="486"/>
      <c r="Z1590" s="487"/>
      <c r="AA1590" s="402"/>
    </row>
    <row r="1591" spans="2:27" x14ac:dyDescent="0.2">
      <c r="B1591" s="405"/>
      <c r="C1591" s="372"/>
      <c r="D1591" s="372"/>
      <c r="E1591" s="402"/>
      <c r="F1591" s="486"/>
      <c r="G1591" s="487"/>
      <c r="H1591" s="486"/>
      <c r="I1591" s="487"/>
      <c r="J1591" s="486"/>
      <c r="K1591" s="487"/>
      <c r="L1591" s="486"/>
      <c r="M1591" s="487"/>
      <c r="N1591" s="486"/>
      <c r="O1591" s="487"/>
      <c r="P1591" s="486"/>
      <c r="Q1591" s="487"/>
      <c r="R1591" s="486"/>
      <c r="S1591" s="487"/>
      <c r="T1591" s="486"/>
      <c r="U1591" s="487"/>
      <c r="V1591" s="486"/>
      <c r="W1591" s="487"/>
      <c r="X1591" s="486"/>
      <c r="Y1591" s="487"/>
      <c r="Z1591" s="486"/>
      <c r="AA1591" s="487"/>
    </row>
    <row r="1592" spans="2:27" x14ac:dyDescent="0.2">
      <c r="B1592" s="406"/>
      <c r="C1592" s="372"/>
      <c r="D1592" s="372"/>
      <c r="E1592" s="486"/>
      <c r="F1592" s="487"/>
      <c r="G1592" s="486"/>
      <c r="H1592" s="487"/>
      <c r="I1592" s="486"/>
      <c r="J1592" s="487"/>
      <c r="K1592" s="486"/>
      <c r="L1592" s="487"/>
      <c r="M1592" s="486"/>
      <c r="N1592" s="487"/>
      <c r="O1592" s="486"/>
      <c r="P1592" s="487"/>
      <c r="Q1592" s="486"/>
      <c r="R1592" s="487"/>
      <c r="S1592" s="486"/>
      <c r="T1592" s="487"/>
      <c r="U1592" s="486"/>
      <c r="V1592" s="487"/>
      <c r="W1592" s="486"/>
      <c r="X1592" s="487"/>
      <c r="Y1592" s="486"/>
      <c r="Z1592" s="487"/>
      <c r="AA1592" s="402"/>
    </row>
    <row r="1593" spans="2:27" x14ac:dyDescent="0.2">
      <c r="B1593" s="405"/>
      <c r="C1593" s="372"/>
      <c r="D1593" s="372"/>
      <c r="E1593" s="402"/>
      <c r="F1593" s="486"/>
      <c r="G1593" s="487"/>
      <c r="H1593" s="486"/>
      <c r="I1593" s="487"/>
      <c r="J1593" s="486"/>
      <c r="K1593" s="487"/>
      <c r="L1593" s="486"/>
      <c r="M1593" s="487"/>
      <c r="N1593" s="486"/>
      <c r="O1593" s="487"/>
      <c r="P1593" s="486"/>
      <c r="Q1593" s="487"/>
      <c r="R1593" s="486"/>
      <c r="S1593" s="487"/>
      <c r="T1593" s="486"/>
      <c r="U1593" s="487"/>
      <c r="V1593" s="486"/>
      <c r="W1593" s="487"/>
      <c r="X1593" s="486"/>
      <c r="Y1593" s="487"/>
      <c r="Z1593" s="486"/>
      <c r="AA1593" s="487"/>
    </row>
    <row r="1594" spans="2:27" x14ac:dyDescent="0.2">
      <c r="B1594" s="406"/>
      <c r="C1594" s="372"/>
      <c r="D1594" s="372"/>
      <c r="E1594" s="486"/>
      <c r="F1594" s="487"/>
      <c r="G1594" s="486"/>
      <c r="H1594" s="487"/>
      <c r="I1594" s="486"/>
      <c r="J1594" s="487"/>
      <c r="K1594" s="486"/>
      <c r="L1594" s="487"/>
      <c r="M1594" s="486"/>
      <c r="N1594" s="487"/>
      <c r="O1594" s="486"/>
      <c r="P1594" s="487"/>
      <c r="Q1594" s="486"/>
      <c r="R1594" s="487"/>
      <c r="S1594" s="486"/>
      <c r="T1594" s="487"/>
      <c r="U1594" s="486"/>
      <c r="V1594" s="487"/>
      <c r="W1594" s="486"/>
      <c r="X1594" s="487"/>
      <c r="Y1594" s="486"/>
      <c r="Z1594" s="487"/>
      <c r="AA1594" s="402"/>
    </row>
    <row r="1595" spans="2:27" x14ac:dyDescent="0.2">
      <c r="B1595" s="405"/>
      <c r="C1595" s="372"/>
      <c r="D1595" s="372"/>
      <c r="E1595" s="402"/>
      <c r="F1595" s="486"/>
      <c r="G1595" s="487"/>
      <c r="H1595" s="486"/>
      <c r="I1595" s="487"/>
      <c r="J1595" s="486"/>
      <c r="K1595" s="487"/>
      <c r="L1595" s="486"/>
      <c r="M1595" s="487"/>
      <c r="N1595" s="486"/>
      <c r="O1595" s="487"/>
      <c r="P1595" s="486"/>
      <c r="Q1595" s="487"/>
      <c r="R1595" s="486"/>
      <c r="S1595" s="487"/>
      <c r="T1595" s="486"/>
      <c r="U1595" s="487"/>
      <c r="V1595" s="486"/>
      <c r="W1595" s="487"/>
      <c r="X1595" s="486"/>
      <c r="Y1595" s="487"/>
      <c r="Z1595" s="486"/>
      <c r="AA1595" s="487"/>
    </row>
    <row r="1596" spans="2:27" x14ac:dyDescent="0.2">
      <c r="B1596" s="406"/>
      <c r="C1596" s="372"/>
      <c r="D1596" s="372"/>
      <c r="E1596" s="486"/>
      <c r="F1596" s="487"/>
      <c r="G1596" s="486"/>
      <c r="H1596" s="487"/>
      <c r="I1596" s="486"/>
      <c r="J1596" s="487"/>
      <c r="K1596" s="486"/>
      <c r="L1596" s="487"/>
      <c r="M1596" s="486"/>
      <c r="N1596" s="487"/>
      <c r="O1596" s="486"/>
      <c r="P1596" s="487"/>
      <c r="Q1596" s="486"/>
      <c r="R1596" s="487"/>
      <c r="S1596" s="486"/>
      <c r="T1596" s="487"/>
      <c r="U1596" s="486"/>
      <c r="V1596" s="487"/>
      <c r="W1596" s="486"/>
      <c r="X1596" s="487"/>
      <c r="Y1596" s="486"/>
      <c r="Z1596" s="487"/>
      <c r="AA1596" s="402"/>
    </row>
    <row r="1597" spans="2:27" x14ac:dyDescent="0.2">
      <c r="B1597" s="405"/>
      <c r="C1597" s="372"/>
      <c r="D1597" s="372"/>
      <c r="E1597" s="402"/>
      <c r="F1597" s="486"/>
      <c r="G1597" s="487"/>
      <c r="H1597" s="486"/>
      <c r="I1597" s="487"/>
      <c r="J1597" s="486"/>
      <c r="K1597" s="487"/>
      <c r="L1597" s="486"/>
      <c r="M1597" s="487"/>
      <c r="N1597" s="486"/>
      <c r="O1597" s="487"/>
      <c r="P1597" s="486"/>
      <c r="Q1597" s="487"/>
      <c r="R1597" s="486"/>
      <c r="S1597" s="487"/>
      <c r="T1597" s="486"/>
      <c r="U1597" s="487"/>
      <c r="V1597" s="486"/>
      <c r="W1597" s="487"/>
      <c r="X1597" s="486"/>
      <c r="Y1597" s="487"/>
      <c r="Z1597" s="486"/>
      <c r="AA1597" s="487"/>
    </row>
    <row r="1598" spans="2:27" x14ac:dyDescent="0.2">
      <c r="B1598" s="406"/>
      <c r="C1598" s="372"/>
      <c r="D1598" s="372"/>
      <c r="E1598" s="486"/>
      <c r="F1598" s="487"/>
      <c r="G1598" s="486"/>
      <c r="H1598" s="487"/>
      <c r="I1598" s="486"/>
      <c r="J1598" s="487"/>
      <c r="K1598" s="486"/>
      <c r="L1598" s="487"/>
      <c r="M1598" s="486"/>
      <c r="N1598" s="487"/>
      <c r="O1598" s="486"/>
      <c r="P1598" s="487"/>
      <c r="Q1598" s="486"/>
      <c r="R1598" s="487"/>
      <c r="S1598" s="486"/>
      <c r="T1598" s="487"/>
      <c r="U1598" s="486"/>
      <c r="V1598" s="487"/>
      <c r="W1598" s="486"/>
      <c r="X1598" s="487"/>
      <c r="Y1598" s="486"/>
      <c r="Z1598" s="487"/>
      <c r="AA1598" s="402"/>
    </row>
    <row r="1599" spans="2:27" x14ac:dyDescent="0.2">
      <c r="B1599" s="405"/>
      <c r="C1599" s="372"/>
      <c r="D1599" s="372"/>
      <c r="E1599" s="402"/>
      <c r="F1599" s="486"/>
      <c r="G1599" s="487"/>
      <c r="H1599" s="486"/>
      <c r="I1599" s="487"/>
      <c r="J1599" s="486"/>
      <c r="K1599" s="487"/>
      <c r="L1599" s="486"/>
      <c r="M1599" s="487"/>
      <c r="N1599" s="486"/>
      <c r="O1599" s="487"/>
      <c r="P1599" s="486"/>
      <c r="Q1599" s="487"/>
      <c r="R1599" s="486"/>
      <c r="S1599" s="487"/>
      <c r="T1599" s="486"/>
      <c r="U1599" s="487"/>
      <c r="V1599" s="486"/>
      <c r="W1599" s="487"/>
      <c r="X1599" s="486"/>
      <c r="Y1599" s="487"/>
      <c r="Z1599" s="486"/>
      <c r="AA1599" s="487"/>
    </row>
    <row r="1600" spans="2:27" x14ac:dyDescent="0.2">
      <c r="B1600" s="406"/>
      <c r="C1600" s="372"/>
      <c r="D1600" s="372"/>
      <c r="E1600" s="486"/>
      <c r="F1600" s="487"/>
      <c r="G1600" s="486"/>
      <c r="H1600" s="487"/>
      <c r="I1600" s="486"/>
      <c r="J1600" s="487"/>
      <c r="K1600" s="486"/>
      <c r="L1600" s="487"/>
      <c r="M1600" s="486"/>
      <c r="N1600" s="487"/>
      <c r="O1600" s="486"/>
      <c r="P1600" s="487"/>
      <c r="Q1600" s="486"/>
      <c r="R1600" s="487"/>
      <c r="S1600" s="486"/>
      <c r="T1600" s="487"/>
      <c r="U1600" s="486"/>
      <c r="V1600" s="487"/>
      <c r="W1600" s="486"/>
      <c r="X1600" s="487"/>
      <c r="Y1600" s="486"/>
      <c r="Z1600" s="487"/>
      <c r="AA1600" s="402"/>
    </row>
    <row r="1601" spans="2:27" x14ac:dyDescent="0.2">
      <c r="B1601" s="405"/>
      <c r="C1601" s="372"/>
      <c r="D1601" s="372"/>
      <c r="E1601" s="402"/>
      <c r="F1601" s="486"/>
      <c r="G1601" s="487"/>
      <c r="H1601" s="486"/>
      <c r="I1601" s="487"/>
      <c r="J1601" s="486"/>
      <c r="K1601" s="487"/>
      <c r="L1601" s="486"/>
      <c r="M1601" s="487"/>
      <c r="N1601" s="486"/>
      <c r="O1601" s="487"/>
      <c r="P1601" s="486"/>
      <c r="Q1601" s="487"/>
      <c r="R1601" s="486"/>
      <c r="S1601" s="487"/>
      <c r="T1601" s="486"/>
      <c r="U1601" s="487"/>
      <c r="V1601" s="486"/>
      <c r="W1601" s="487"/>
      <c r="X1601" s="486"/>
      <c r="Y1601" s="487"/>
      <c r="Z1601" s="486"/>
      <c r="AA1601" s="487"/>
    </row>
    <row r="1602" spans="2:27" x14ac:dyDescent="0.2">
      <c r="B1602" s="406"/>
      <c r="C1602" s="372"/>
      <c r="D1602" s="372"/>
      <c r="E1602" s="486"/>
      <c r="F1602" s="487"/>
      <c r="G1602" s="486"/>
      <c r="H1602" s="487"/>
      <c r="I1602" s="486"/>
      <c r="J1602" s="487"/>
      <c r="K1602" s="486"/>
      <c r="L1602" s="487"/>
      <c r="M1602" s="486"/>
      <c r="N1602" s="487"/>
      <c r="O1602" s="486"/>
      <c r="P1602" s="487"/>
      <c r="Q1602" s="486"/>
      <c r="R1602" s="487"/>
      <c r="S1602" s="486"/>
      <c r="T1602" s="487"/>
      <c r="U1602" s="486"/>
      <c r="V1602" s="487"/>
      <c r="W1602" s="486"/>
      <c r="X1602" s="487"/>
      <c r="Y1602" s="486"/>
      <c r="Z1602" s="487"/>
      <c r="AA1602" s="402"/>
    </row>
    <row r="1603" spans="2:27" x14ac:dyDescent="0.2">
      <c r="B1603" s="405"/>
      <c r="C1603" s="372"/>
      <c r="D1603" s="372"/>
      <c r="E1603" s="402"/>
      <c r="F1603" s="486"/>
      <c r="G1603" s="487"/>
      <c r="H1603" s="486"/>
      <c r="I1603" s="487"/>
      <c r="J1603" s="486"/>
      <c r="K1603" s="487"/>
      <c r="L1603" s="486"/>
      <c r="M1603" s="487"/>
      <c r="N1603" s="486"/>
      <c r="O1603" s="487"/>
      <c r="P1603" s="486"/>
      <c r="Q1603" s="487"/>
      <c r="R1603" s="486"/>
      <c r="S1603" s="487"/>
      <c r="T1603" s="486"/>
      <c r="U1603" s="487"/>
      <c r="V1603" s="486"/>
      <c r="W1603" s="487"/>
      <c r="X1603" s="486"/>
      <c r="Y1603" s="487"/>
      <c r="Z1603" s="486"/>
      <c r="AA1603" s="487"/>
    </row>
    <row r="1604" spans="2:27" x14ac:dyDescent="0.2">
      <c r="B1604" s="406"/>
      <c r="C1604" s="372"/>
      <c r="D1604" s="372"/>
      <c r="E1604" s="486"/>
      <c r="F1604" s="487"/>
      <c r="G1604" s="486"/>
      <c r="H1604" s="487"/>
      <c r="I1604" s="486"/>
      <c r="J1604" s="487"/>
      <c r="K1604" s="486"/>
      <c r="L1604" s="487"/>
      <c r="M1604" s="486"/>
      <c r="N1604" s="487"/>
      <c r="O1604" s="486"/>
      <c r="P1604" s="487"/>
      <c r="Q1604" s="486"/>
      <c r="R1604" s="487"/>
      <c r="S1604" s="486"/>
      <c r="T1604" s="487"/>
      <c r="U1604" s="486"/>
      <c r="V1604" s="487"/>
      <c r="W1604" s="486"/>
      <c r="X1604" s="487"/>
      <c r="Y1604" s="486"/>
      <c r="Z1604" s="487"/>
      <c r="AA1604" s="402"/>
    </row>
    <row r="1605" spans="2:27" x14ac:dyDescent="0.2">
      <c r="B1605" s="405"/>
      <c r="C1605" s="372"/>
      <c r="D1605" s="372"/>
      <c r="E1605" s="402"/>
      <c r="F1605" s="486"/>
      <c r="G1605" s="487"/>
      <c r="H1605" s="486"/>
      <c r="I1605" s="487"/>
      <c r="J1605" s="486"/>
      <c r="K1605" s="487"/>
      <c r="L1605" s="486"/>
      <c r="M1605" s="487"/>
      <c r="N1605" s="486"/>
      <c r="O1605" s="487"/>
      <c r="P1605" s="486"/>
      <c r="Q1605" s="487"/>
      <c r="R1605" s="486"/>
      <c r="S1605" s="487"/>
      <c r="T1605" s="486"/>
      <c r="U1605" s="487"/>
      <c r="V1605" s="486"/>
      <c r="W1605" s="487"/>
      <c r="X1605" s="486"/>
      <c r="Y1605" s="487"/>
      <c r="Z1605" s="486"/>
      <c r="AA1605" s="487"/>
    </row>
    <row r="1606" spans="2:27" x14ac:dyDescent="0.2">
      <c r="B1606" s="406"/>
      <c r="C1606" s="372"/>
      <c r="D1606" s="372"/>
      <c r="E1606" s="486"/>
      <c r="F1606" s="487"/>
      <c r="G1606" s="486"/>
      <c r="H1606" s="487"/>
      <c r="I1606" s="486"/>
      <c r="J1606" s="487"/>
      <c r="K1606" s="486"/>
      <c r="L1606" s="487"/>
      <c r="M1606" s="486"/>
      <c r="N1606" s="487"/>
      <c r="O1606" s="486"/>
      <c r="P1606" s="487"/>
      <c r="Q1606" s="486"/>
      <c r="R1606" s="487"/>
      <c r="S1606" s="486"/>
      <c r="T1606" s="487"/>
      <c r="U1606" s="486"/>
      <c r="V1606" s="487"/>
      <c r="W1606" s="486"/>
      <c r="X1606" s="487"/>
      <c r="Y1606" s="486"/>
      <c r="Z1606" s="487"/>
      <c r="AA1606" s="402"/>
    </row>
    <row r="1607" spans="2:27" x14ac:dyDescent="0.2">
      <c r="B1607" s="405"/>
      <c r="C1607" s="372"/>
      <c r="D1607" s="372"/>
      <c r="E1607" s="402"/>
      <c r="F1607" s="486"/>
      <c r="G1607" s="487"/>
      <c r="H1607" s="486"/>
      <c r="I1607" s="487"/>
      <c r="J1607" s="486"/>
      <c r="K1607" s="487"/>
      <c r="L1607" s="486"/>
      <c r="M1607" s="487"/>
      <c r="N1607" s="486"/>
      <c r="O1607" s="487"/>
      <c r="P1607" s="486"/>
      <c r="Q1607" s="487"/>
      <c r="R1607" s="486"/>
      <c r="S1607" s="487"/>
      <c r="T1607" s="486"/>
      <c r="U1607" s="487"/>
      <c r="V1607" s="486"/>
      <c r="W1607" s="487"/>
      <c r="X1607" s="486"/>
      <c r="Y1607" s="487"/>
      <c r="Z1607" s="486"/>
      <c r="AA1607" s="487"/>
    </row>
    <row r="1608" spans="2:27" x14ac:dyDescent="0.2">
      <c r="B1608" s="406"/>
      <c r="C1608" s="372"/>
      <c r="D1608" s="372"/>
      <c r="E1608" s="486"/>
      <c r="F1608" s="487"/>
      <c r="G1608" s="486"/>
      <c r="H1608" s="487"/>
      <c r="I1608" s="486"/>
      <c r="J1608" s="487"/>
      <c r="K1608" s="486"/>
      <c r="L1608" s="487"/>
      <c r="M1608" s="486"/>
      <c r="N1608" s="487"/>
      <c r="O1608" s="486"/>
      <c r="P1608" s="487"/>
      <c r="Q1608" s="486"/>
      <c r="R1608" s="487"/>
      <c r="S1608" s="486"/>
      <c r="T1608" s="487"/>
      <c r="U1608" s="486"/>
      <c r="V1608" s="487"/>
      <c r="W1608" s="486"/>
      <c r="X1608" s="487"/>
      <c r="Y1608" s="486"/>
      <c r="Z1608" s="487"/>
      <c r="AA1608" s="402"/>
    </row>
    <row r="1609" spans="2:27" x14ac:dyDescent="0.2">
      <c r="B1609" s="405"/>
      <c r="C1609" s="372"/>
      <c r="D1609" s="372"/>
      <c r="E1609" s="402"/>
      <c r="F1609" s="486"/>
      <c r="G1609" s="487"/>
      <c r="H1609" s="486"/>
      <c r="I1609" s="487"/>
      <c r="J1609" s="486"/>
      <c r="K1609" s="487"/>
      <c r="L1609" s="486"/>
      <c r="M1609" s="487"/>
      <c r="N1609" s="486"/>
      <c r="O1609" s="487"/>
      <c r="P1609" s="486"/>
      <c r="Q1609" s="487"/>
      <c r="R1609" s="486"/>
      <c r="S1609" s="487"/>
      <c r="T1609" s="486"/>
      <c r="U1609" s="487"/>
      <c r="V1609" s="486"/>
      <c r="W1609" s="487"/>
      <c r="X1609" s="486"/>
      <c r="Y1609" s="487"/>
      <c r="Z1609" s="486"/>
      <c r="AA1609" s="487"/>
    </row>
    <row r="1610" spans="2:27" x14ac:dyDescent="0.2">
      <c r="B1610" s="406"/>
      <c r="C1610" s="372"/>
      <c r="D1610" s="372"/>
      <c r="E1610" s="486"/>
      <c r="F1610" s="487"/>
      <c r="G1610" s="486"/>
      <c r="H1610" s="487"/>
      <c r="I1610" s="486"/>
      <c r="J1610" s="487"/>
      <c r="K1610" s="486"/>
      <c r="L1610" s="487"/>
      <c r="M1610" s="486"/>
      <c r="N1610" s="487"/>
      <c r="O1610" s="486"/>
      <c r="P1610" s="487"/>
      <c r="Q1610" s="486"/>
      <c r="R1610" s="487"/>
      <c r="S1610" s="486"/>
      <c r="T1610" s="487"/>
      <c r="U1610" s="486"/>
      <c r="V1610" s="487"/>
      <c r="W1610" s="486"/>
      <c r="X1610" s="487"/>
      <c r="Y1610" s="486"/>
      <c r="Z1610" s="487"/>
      <c r="AA1610" s="402"/>
    </row>
    <row r="1611" spans="2:27" x14ac:dyDescent="0.2">
      <c r="B1611" s="405"/>
      <c r="C1611" s="372"/>
      <c r="D1611" s="372"/>
      <c r="E1611" s="402"/>
      <c r="F1611" s="486"/>
      <c r="G1611" s="487"/>
      <c r="H1611" s="486"/>
      <c r="I1611" s="487"/>
      <c r="J1611" s="486"/>
      <c r="K1611" s="487"/>
      <c r="L1611" s="486"/>
      <c r="M1611" s="487"/>
      <c r="N1611" s="486"/>
      <c r="O1611" s="487"/>
      <c r="P1611" s="486"/>
      <c r="Q1611" s="487"/>
      <c r="R1611" s="486"/>
      <c r="S1611" s="487"/>
      <c r="T1611" s="486"/>
      <c r="U1611" s="487"/>
      <c r="V1611" s="486"/>
      <c r="W1611" s="487"/>
      <c r="X1611" s="486"/>
      <c r="Y1611" s="487"/>
      <c r="Z1611" s="486"/>
      <c r="AA1611" s="487"/>
    </row>
    <row r="1612" spans="2:27" x14ac:dyDescent="0.2">
      <c r="B1612" s="406"/>
      <c r="C1612" s="372"/>
      <c r="D1612" s="372"/>
      <c r="E1612" s="486"/>
      <c r="F1612" s="487"/>
      <c r="G1612" s="486"/>
      <c r="H1612" s="487"/>
      <c r="I1612" s="486"/>
      <c r="J1612" s="487"/>
      <c r="K1612" s="486"/>
      <c r="L1612" s="487"/>
      <c r="M1612" s="486"/>
      <c r="N1612" s="487"/>
      <c r="O1612" s="486"/>
      <c r="P1612" s="487"/>
      <c r="Q1612" s="486"/>
      <c r="R1612" s="487"/>
      <c r="S1612" s="486"/>
      <c r="T1612" s="487"/>
      <c r="U1612" s="486"/>
      <c r="V1612" s="487"/>
      <c r="W1612" s="486"/>
      <c r="X1612" s="487"/>
      <c r="Y1612" s="486"/>
      <c r="Z1612" s="487"/>
      <c r="AA1612" s="402"/>
    </row>
    <row r="1613" spans="2:27" x14ac:dyDescent="0.2">
      <c r="B1613" s="405"/>
      <c r="C1613" s="372"/>
      <c r="D1613" s="372"/>
      <c r="E1613" s="402"/>
      <c r="F1613" s="486"/>
      <c r="G1613" s="487"/>
      <c r="H1613" s="486"/>
      <c r="I1613" s="487"/>
      <c r="J1613" s="486"/>
      <c r="K1613" s="487"/>
      <c r="L1613" s="486"/>
      <c r="M1613" s="487"/>
      <c r="N1613" s="486"/>
      <c r="O1613" s="487"/>
      <c r="P1613" s="486"/>
      <c r="Q1613" s="487"/>
      <c r="R1613" s="486"/>
      <c r="S1613" s="487"/>
      <c r="T1613" s="486"/>
      <c r="U1613" s="487"/>
      <c r="V1613" s="486"/>
      <c r="W1613" s="487"/>
      <c r="X1613" s="486"/>
      <c r="Y1613" s="487"/>
      <c r="Z1613" s="486"/>
      <c r="AA1613" s="487"/>
    </row>
    <row r="1614" spans="2:27" x14ac:dyDescent="0.2">
      <c r="B1614" s="406"/>
      <c r="C1614" s="372"/>
      <c r="D1614" s="372"/>
      <c r="E1614" s="486"/>
      <c r="F1614" s="487"/>
      <c r="G1614" s="486"/>
      <c r="H1614" s="487"/>
      <c r="I1614" s="486"/>
      <c r="J1614" s="487"/>
      <c r="K1614" s="486"/>
      <c r="L1614" s="487"/>
      <c r="M1614" s="486"/>
      <c r="N1614" s="487"/>
      <c r="O1614" s="486"/>
      <c r="P1614" s="487"/>
      <c r="Q1614" s="486"/>
      <c r="R1614" s="487"/>
      <c r="S1614" s="486"/>
      <c r="T1614" s="487"/>
      <c r="U1614" s="486"/>
      <c r="V1614" s="487"/>
      <c r="W1614" s="486"/>
      <c r="X1614" s="487"/>
      <c r="Y1614" s="486"/>
      <c r="Z1614" s="487"/>
      <c r="AA1614" s="402"/>
    </row>
    <row r="1615" spans="2:27" x14ac:dyDescent="0.2">
      <c r="B1615" s="405"/>
      <c r="C1615" s="372"/>
      <c r="D1615" s="372"/>
      <c r="E1615" s="402"/>
      <c r="F1615" s="486"/>
      <c r="G1615" s="487"/>
      <c r="H1615" s="486"/>
      <c r="I1615" s="487"/>
      <c r="J1615" s="486"/>
      <c r="K1615" s="487"/>
      <c r="L1615" s="486"/>
      <c r="M1615" s="487"/>
      <c r="N1615" s="486"/>
      <c r="O1615" s="487"/>
      <c r="P1615" s="486"/>
      <c r="Q1615" s="487"/>
      <c r="R1615" s="486"/>
      <c r="S1615" s="487"/>
      <c r="T1615" s="486"/>
      <c r="U1615" s="487"/>
      <c r="V1615" s="486"/>
      <c r="W1615" s="487"/>
      <c r="X1615" s="486"/>
      <c r="Y1615" s="487"/>
      <c r="Z1615" s="486"/>
      <c r="AA1615" s="487"/>
    </row>
    <row r="1616" spans="2:27" x14ac:dyDescent="0.2">
      <c r="B1616" s="406"/>
      <c r="C1616" s="372"/>
      <c r="D1616" s="372"/>
      <c r="E1616" s="486"/>
      <c r="F1616" s="487"/>
      <c r="G1616" s="486"/>
      <c r="H1616" s="487"/>
      <c r="I1616" s="486"/>
      <c r="J1616" s="487"/>
      <c r="K1616" s="486"/>
      <c r="L1616" s="487"/>
      <c r="M1616" s="486"/>
      <c r="N1616" s="487"/>
      <c r="O1616" s="486"/>
      <c r="P1616" s="487"/>
      <c r="Q1616" s="486"/>
      <c r="R1616" s="487"/>
      <c r="S1616" s="486"/>
      <c r="T1616" s="487"/>
      <c r="U1616" s="486"/>
      <c r="V1616" s="487"/>
      <c r="W1616" s="486"/>
      <c r="X1616" s="487"/>
      <c r="Y1616" s="486"/>
      <c r="Z1616" s="487"/>
      <c r="AA1616" s="402"/>
    </row>
    <row r="1617" spans="2:27" x14ac:dyDescent="0.2">
      <c r="B1617" s="405"/>
      <c r="C1617" s="372"/>
      <c r="D1617" s="372"/>
      <c r="E1617" s="402"/>
      <c r="F1617" s="486"/>
      <c r="G1617" s="487"/>
      <c r="H1617" s="486"/>
      <c r="I1617" s="487"/>
      <c r="J1617" s="486"/>
      <c r="K1617" s="487"/>
      <c r="L1617" s="486"/>
      <c r="M1617" s="487"/>
      <c r="N1617" s="486"/>
      <c r="O1617" s="487"/>
      <c r="P1617" s="486"/>
      <c r="Q1617" s="487"/>
      <c r="R1617" s="486"/>
      <c r="S1617" s="487"/>
      <c r="T1617" s="486"/>
      <c r="U1617" s="487"/>
      <c r="V1617" s="486"/>
      <c r="W1617" s="487"/>
      <c r="X1617" s="486"/>
      <c r="Y1617" s="487"/>
      <c r="Z1617" s="486"/>
      <c r="AA1617" s="487"/>
    </row>
    <row r="1618" spans="2:27" x14ac:dyDescent="0.2">
      <c r="B1618" s="406"/>
      <c r="C1618" s="372"/>
      <c r="D1618" s="372"/>
      <c r="E1618" s="486"/>
      <c r="F1618" s="487"/>
      <c r="G1618" s="486"/>
      <c r="H1618" s="487"/>
      <c r="I1618" s="486"/>
      <c r="J1618" s="487"/>
      <c r="K1618" s="486"/>
      <c r="L1618" s="487"/>
      <c r="M1618" s="486"/>
      <c r="N1618" s="487"/>
      <c r="O1618" s="486"/>
      <c r="P1618" s="487"/>
      <c r="Q1618" s="486"/>
      <c r="R1618" s="487"/>
      <c r="S1618" s="486"/>
      <c r="T1618" s="487"/>
      <c r="U1618" s="486"/>
      <c r="V1618" s="487"/>
      <c r="W1618" s="486"/>
      <c r="X1618" s="487"/>
      <c r="Y1618" s="486"/>
      <c r="Z1618" s="487"/>
      <c r="AA1618" s="402"/>
    </row>
    <row r="1619" spans="2:27" x14ac:dyDescent="0.2">
      <c r="B1619" s="405"/>
      <c r="C1619" s="372"/>
      <c r="D1619" s="372"/>
      <c r="E1619" s="402"/>
      <c r="F1619" s="486"/>
      <c r="G1619" s="487"/>
      <c r="H1619" s="486"/>
      <c r="I1619" s="487"/>
      <c r="J1619" s="486"/>
      <c r="K1619" s="487"/>
      <c r="L1619" s="486"/>
      <c r="M1619" s="487"/>
      <c r="N1619" s="486"/>
      <c r="O1619" s="487"/>
      <c r="P1619" s="486"/>
      <c r="Q1619" s="487"/>
      <c r="R1619" s="486"/>
      <c r="S1619" s="487"/>
      <c r="T1619" s="486"/>
      <c r="U1619" s="487"/>
      <c r="V1619" s="486"/>
      <c r="W1619" s="487"/>
      <c r="X1619" s="486"/>
      <c r="Y1619" s="487"/>
      <c r="Z1619" s="486"/>
      <c r="AA1619" s="487"/>
    </row>
    <row r="1620" spans="2:27" x14ac:dyDescent="0.2">
      <c r="B1620" s="406"/>
      <c r="C1620" s="372"/>
      <c r="D1620" s="372"/>
      <c r="E1620" s="486"/>
      <c r="F1620" s="487"/>
      <c r="G1620" s="486"/>
      <c r="H1620" s="487"/>
      <c r="I1620" s="486"/>
      <c r="J1620" s="487"/>
      <c r="K1620" s="486"/>
      <c r="L1620" s="487"/>
      <c r="M1620" s="486"/>
      <c r="N1620" s="487"/>
      <c r="O1620" s="486"/>
      <c r="P1620" s="487"/>
      <c r="Q1620" s="486"/>
      <c r="R1620" s="487"/>
      <c r="S1620" s="486"/>
      <c r="T1620" s="487"/>
      <c r="U1620" s="486"/>
      <c r="V1620" s="487"/>
      <c r="W1620" s="486"/>
      <c r="X1620" s="487"/>
      <c r="Y1620" s="486"/>
      <c r="Z1620" s="487"/>
      <c r="AA1620" s="402"/>
    </row>
    <row r="1621" spans="2:27" x14ac:dyDescent="0.2">
      <c r="B1621" s="405"/>
      <c r="C1621" s="372"/>
      <c r="D1621" s="372"/>
      <c r="E1621" s="402"/>
      <c r="F1621" s="486"/>
      <c r="G1621" s="487"/>
      <c r="H1621" s="486"/>
      <c r="I1621" s="487"/>
      <c r="J1621" s="486"/>
      <c r="K1621" s="487"/>
      <c r="L1621" s="486"/>
      <c r="M1621" s="487"/>
      <c r="N1621" s="486"/>
      <c r="O1621" s="487"/>
      <c r="P1621" s="486"/>
      <c r="Q1621" s="487"/>
      <c r="R1621" s="486"/>
      <c r="S1621" s="487"/>
      <c r="T1621" s="486"/>
      <c r="U1621" s="487"/>
      <c r="V1621" s="486"/>
      <c r="W1621" s="487"/>
      <c r="X1621" s="486"/>
      <c r="Y1621" s="487"/>
      <c r="Z1621" s="486"/>
      <c r="AA1621" s="487"/>
    </row>
    <row r="1622" spans="2:27" x14ac:dyDescent="0.2">
      <c r="B1622" s="406"/>
      <c r="C1622" s="372"/>
      <c r="D1622" s="372"/>
      <c r="E1622" s="486"/>
      <c r="F1622" s="487"/>
      <c r="G1622" s="486"/>
      <c r="H1622" s="487"/>
      <c r="I1622" s="486"/>
      <c r="J1622" s="487"/>
      <c r="K1622" s="486"/>
      <c r="L1622" s="487"/>
      <c r="M1622" s="486"/>
      <c r="N1622" s="487"/>
      <c r="O1622" s="486"/>
      <c r="P1622" s="487"/>
      <c r="Q1622" s="486"/>
      <c r="R1622" s="487"/>
      <c r="S1622" s="486"/>
      <c r="T1622" s="487"/>
      <c r="U1622" s="486"/>
      <c r="V1622" s="487"/>
      <c r="W1622" s="486"/>
      <c r="X1622" s="487"/>
      <c r="Y1622" s="486"/>
      <c r="Z1622" s="487"/>
      <c r="AA1622" s="402"/>
    </row>
    <row r="1623" spans="2:27" x14ac:dyDescent="0.2">
      <c r="B1623" s="405"/>
      <c r="C1623" s="372"/>
      <c r="D1623" s="372"/>
      <c r="E1623" s="402"/>
      <c r="F1623" s="486"/>
      <c r="G1623" s="487"/>
      <c r="H1623" s="486"/>
      <c r="I1623" s="487"/>
      <c r="J1623" s="486"/>
      <c r="K1623" s="487"/>
      <c r="L1623" s="486"/>
      <c r="M1623" s="487"/>
      <c r="N1623" s="486"/>
      <c r="O1623" s="487"/>
      <c r="P1623" s="486"/>
      <c r="Q1623" s="487"/>
      <c r="R1623" s="486"/>
      <c r="S1623" s="487"/>
      <c r="T1623" s="486"/>
      <c r="U1623" s="487"/>
      <c r="V1623" s="486"/>
      <c r="W1623" s="487"/>
      <c r="X1623" s="486"/>
      <c r="Y1623" s="487"/>
      <c r="Z1623" s="486"/>
      <c r="AA1623" s="487"/>
    </row>
    <row r="1624" spans="2:27" x14ac:dyDescent="0.2">
      <c r="B1624" s="406"/>
      <c r="C1624" s="372"/>
      <c r="D1624" s="372"/>
      <c r="E1624" s="486"/>
      <c r="F1624" s="487"/>
      <c r="G1624" s="486"/>
      <c r="H1624" s="487"/>
      <c r="I1624" s="486"/>
      <c r="J1624" s="487"/>
      <c r="K1624" s="486"/>
      <c r="L1624" s="487"/>
      <c r="M1624" s="486"/>
      <c r="N1624" s="487"/>
      <c r="O1624" s="486"/>
      <c r="P1624" s="487"/>
      <c r="Q1624" s="486"/>
      <c r="R1624" s="487"/>
      <c r="S1624" s="486"/>
      <c r="T1624" s="487"/>
      <c r="U1624" s="486"/>
      <c r="V1624" s="487"/>
      <c r="W1624" s="486"/>
      <c r="X1624" s="487"/>
      <c r="Y1624" s="486"/>
      <c r="Z1624" s="487"/>
      <c r="AA1624" s="402"/>
    </row>
    <row r="1625" spans="2:27" x14ac:dyDescent="0.2">
      <c r="B1625" s="405"/>
      <c r="C1625" s="372"/>
      <c r="D1625" s="372"/>
      <c r="E1625" s="402"/>
      <c r="F1625" s="486"/>
      <c r="G1625" s="487"/>
      <c r="H1625" s="486"/>
      <c r="I1625" s="487"/>
      <c r="J1625" s="486"/>
      <c r="K1625" s="487"/>
      <c r="L1625" s="486"/>
      <c r="M1625" s="487"/>
      <c r="N1625" s="486"/>
      <c r="O1625" s="487"/>
      <c r="P1625" s="486"/>
      <c r="Q1625" s="487"/>
      <c r="R1625" s="486"/>
      <c r="S1625" s="487"/>
      <c r="T1625" s="486"/>
      <c r="U1625" s="487"/>
      <c r="V1625" s="486"/>
      <c r="W1625" s="487"/>
      <c r="X1625" s="486"/>
      <c r="Y1625" s="487"/>
      <c r="Z1625" s="486"/>
      <c r="AA1625" s="487"/>
    </row>
    <row r="1626" spans="2:27" x14ac:dyDescent="0.2">
      <c r="B1626" s="406"/>
      <c r="C1626" s="372"/>
      <c r="D1626" s="372"/>
      <c r="E1626" s="486"/>
      <c r="F1626" s="487"/>
      <c r="G1626" s="486"/>
      <c r="H1626" s="487"/>
      <c r="I1626" s="486"/>
      <c r="J1626" s="487"/>
      <c r="K1626" s="486"/>
      <c r="L1626" s="487"/>
      <c r="M1626" s="486"/>
      <c r="N1626" s="487"/>
      <c r="O1626" s="486"/>
      <c r="P1626" s="487"/>
      <c r="Q1626" s="486"/>
      <c r="R1626" s="487"/>
      <c r="S1626" s="486"/>
      <c r="T1626" s="487"/>
      <c r="U1626" s="486"/>
      <c r="V1626" s="487"/>
      <c r="W1626" s="486"/>
      <c r="X1626" s="487"/>
      <c r="Y1626" s="486"/>
      <c r="Z1626" s="487"/>
      <c r="AA1626" s="402"/>
    </row>
    <row r="1627" spans="2:27" x14ac:dyDescent="0.2">
      <c r="B1627" s="405"/>
      <c r="C1627" s="372"/>
      <c r="D1627" s="372"/>
      <c r="E1627" s="402"/>
      <c r="F1627" s="486"/>
      <c r="G1627" s="487"/>
      <c r="H1627" s="486"/>
      <c r="I1627" s="487"/>
      <c r="J1627" s="486"/>
      <c r="K1627" s="487"/>
      <c r="L1627" s="486"/>
      <c r="M1627" s="487"/>
      <c r="N1627" s="486"/>
      <c r="O1627" s="487"/>
      <c r="P1627" s="486"/>
      <c r="Q1627" s="487"/>
      <c r="R1627" s="486"/>
      <c r="S1627" s="487"/>
      <c r="T1627" s="486"/>
      <c r="U1627" s="487"/>
      <c r="V1627" s="486"/>
      <c r="W1627" s="487"/>
      <c r="X1627" s="486"/>
      <c r="Y1627" s="487"/>
      <c r="Z1627" s="486"/>
      <c r="AA1627" s="487"/>
    </row>
    <row r="1628" spans="2:27" x14ac:dyDescent="0.2">
      <c r="B1628" s="406"/>
      <c r="C1628" s="372"/>
      <c r="D1628" s="372"/>
      <c r="E1628" s="486"/>
      <c r="F1628" s="487"/>
      <c r="G1628" s="486"/>
      <c r="H1628" s="487"/>
      <c r="I1628" s="486"/>
      <c r="J1628" s="487"/>
      <c r="K1628" s="486"/>
      <c r="L1628" s="487"/>
      <c r="M1628" s="486"/>
      <c r="N1628" s="487"/>
      <c r="O1628" s="486"/>
      <c r="P1628" s="487"/>
      <c r="Q1628" s="486"/>
      <c r="R1628" s="487"/>
      <c r="S1628" s="486"/>
      <c r="T1628" s="487"/>
      <c r="U1628" s="486"/>
      <c r="V1628" s="487"/>
      <c r="W1628" s="486"/>
      <c r="X1628" s="487"/>
      <c r="Y1628" s="486"/>
      <c r="Z1628" s="487"/>
      <c r="AA1628" s="402"/>
    </row>
    <row r="1629" spans="2:27" x14ac:dyDescent="0.2">
      <c r="B1629" s="405"/>
      <c r="C1629" s="372"/>
      <c r="D1629" s="372"/>
      <c r="E1629" s="402"/>
      <c r="F1629" s="486"/>
      <c r="G1629" s="487"/>
      <c r="H1629" s="486"/>
      <c r="I1629" s="487"/>
      <c r="J1629" s="486"/>
      <c r="K1629" s="487"/>
      <c r="L1629" s="486"/>
      <c r="M1629" s="487"/>
      <c r="N1629" s="486"/>
      <c r="O1629" s="487"/>
      <c r="P1629" s="486"/>
      <c r="Q1629" s="487"/>
      <c r="R1629" s="486"/>
      <c r="S1629" s="487"/>
      <c r="T1629" s="486"/>
      <c r="U1629" s="487"/>
      <c r="V1629" s="486"/>
      <c r="W1629" s="487"/>
      <c r="X1629" s="486"/>
      <c r="Y1629" s="487"/>
      <c r="Z1629" s="486"/>
      <c r="AA1629" s="487"/>
    </row>
    <row r="1630" spans="2:27" x14ac:dyDescent="0.2">
      <c r="B1630" s="406"/>
      <c r="C1630" s="372"/>
      <c r="D1630" s="372"/>
      <c r="E1630" s="486"/>
      <c r="F1630" s="487"/>
      <c r="G1630" s="486"/>
      <c r="H1630" s="487"/>
      <c r="I1630" s="486"/>
      <c r="J1630" s="487"/>
      <c r="K1630" s="486"/>
      <c r="L1630" s="487"/>
      <c r="M1630" s="486"/>
      <c r="N1630" s="487"/>
      <c r="O1630" s="486"/>
      <c r="P1630" s="487"/>
      <c r="Q1630" s="486"/>
      <c r="R1630" s="487"/>
      <c r="S1630" s="486"/>
      <c r="T1630" s="487"/>
      <c r="U1630" s="486"/>
      <c r="V1630" s="487"/>
      <c r="W1630" s="486"/>
      <c r="X1630" s="487"/>
      <c r="Y1630" s="486"/>
      <c r="Z1630" s="487"/>
      <c r="AA1630" s="402"/>
    </row>
    <row r="1631" spans="2:27" x14ac:dyDescent="0.2">
      <c r="B1631" s="405"/>
      <c r="C1631" s="372"/>
      <c r="D1631" s="372"/>
      <c r="E1631" s="402"/>
      <c r="F1631" s="486"/>
      <c r="G1631" s="487"/>
      <c r="H1631" s="486"/>
      <c r="I1631" s="487"/>
      <c r="J1631" s="486"/>
      <c r="K1631" s="487"/>
      <c r="L1631" s="486"/>
      <c r="M1631" s="487"/>
      <c r="N1631" s="486"/>
      <c r="O1631" s="487"/>
      <c r="P1631" s="486"/>
      <c r="Q1631" s="487"/>
      <c r="R1631" s="486"/>
      <c r="S1631" s="487"/>
      <c r="T1631" s="486"/>
      <c r="U1631" s="487"/>
      <c r="V1631" s="486"/>
      <c r="W1631" s="487"/>
      <c r="X1631" s="486"/>
      <c r="Y1631" s="487"/>
      <c r="Z1631" s="486"/>
      <c r="AA1631" s="487"/>
    </row>
    <row r="1632" spans="2:27" x14ac:dyDescent="0.2">
      <c r="B1632" s="406"/>
      <c r="C1632" s="372"/>
      <c r="D1632" s="372"/>
      <c r="E1632" s="486"/>
      <c r="F1632" s="487"/>
      <c r="G1632" s="486"/>
      <c r="H1632" s="487"/>
      <c r="I1632" s="486"/>
      <c r="J1632" s="487"/>
      <c r="K1632" s="486"/>
      <c r="L1632" s="487"/>
      <c r="M1632" s="486"/>
      <c r="N1632" s="487"/>
      <c r="O1632" s="486"/>
      <c r="P1632" s="487"/>
      <c r="Q1632" s="486"/>
      <c r="R1632" s="487"/>
      <c r="S1632" s="486"/>
      <c r="T1632" s="487"/>
      <c r="U1632" s="486"/>
      <c r="V1632" s="487"/>
      <c r="W1632" s="486"/>
      <c r="X1632" s="487"/>
      <c r="Y1632" s="486"/>
      <c r="Z1632" s="487"/>
      <c r="AA1632" s="402"/>
    </row>
    <row r="1633" spans="2:27" x14ac:dyDescent="0.2">
      <c r="B1633" s="405"/>
      <c r="C1633" s="372"/>
      <c r="D1633" s="372"/>
      <c r="E1633" s="402"/>
      <c r="F1633" s="486"/>
      <c r="G1633" s="487"/>
      <c r="H1633" s="486"/>
      <c r="I1633" s="487"/>
      <c r="J1633" s="486"/>
      <c r="K1633" s="487"/>
      <c r="L1633" s="486"/>
      <c r="M1633" s="487"/>
      <c r="N1633" s="486"/>
      <c r="O1633" s="487"/>
      <c r="P1633" s="486"/>
      <c r="Q1633" s="487"/>
      <c r="R1633" s="486"/>
      <c r="S1633" s="487"/>
      <c r="T1633" s="486"/>
      <c r="U1633" s="487"/>
      <c r="V1633" s="486"/>
      <c r="W1633" s="487"/>
      <c r="X1633" s="486"/>
      <c r="Y1633" s="487"/>
      <c r="Z1633" s="486"/>
      <c r="AA1633" s="487"/>
    </row>
    <row r="1634" spans="2:27" x14ac:dyDescent="0.2">
      <c r="B1634" s="406"/>
      <c r="C1634" s="372"/>
      <c r="D1634" s="372"/>
      <c r="E1634" s="486"/>
      <c r="F1634" s="487"/>
      <c r="G1634" s="486"/>
      <c r="H1634" s="487"/>
      <c r="I1634" s="486"/>
      <c r="J1634" s="487"/>
      <c r="K1634" s="486"/>
      <c r="L1634" s="487"/>
      <c r="M1634" s="486"/>
      <c r="N1634" s="487"/>
      <c r="O1634" s="486"/>
      <c r="P1634" s="487"/>
      <c r="Q1634" s="486"/>
      <c r="R1634" s="487"/>
      <c r="S1634" s="486"/>
      <c r="T1634" s="487"/>
      <c r="U1634" s="486"/>
      <c r="V1634" s="487"/>
      <c r="W1634" s="486"/>
      <c r="X1634" s="487"/>
      <c r="Y1634" s="486"/>
      <c r="Z1634" s="487"/>
      <c r="AA1634" s="402"/>
    </row>
    <row r="1635" spans="2:27" x14ac:dyDescent="0.2">
      <c r="B1635" s="405"/>
      <c r="C1635" s="372"/>
      <c r="D1635" s="372"/>
      <c r="E1635" s="402"/>
      <c r="F1635" s="486"/>
      <c r="G1635" s="487"/>
      <c r="H1635" s="486"/>
      <c r="I1635" s="487"/>
      <c r="J1635" s="486"/>
      <c r="K1635" s="487"/>
      <c r="L1635" s="486"/>
      <c r="M1635" s="487"/>
      <c r="N1635" s="486"/>
      <c r="O1635" s="487"/>
      <c r="P1635" s="486"/>
      <c r="Q1635" s="487"/>
      <c r="R1635" s="486"/>
      <c r="S1635" s="487"/>
      <c r="T1635" s="486"/>
      <c r="U1635" s="487"/>
      <c r="V1635" s="486"/>
      <c r="W1635" s="487"/>
      <c r="X1635" s="486"/>
      <c r="Y1635" s="487"/>
      <c r="Z1635" s="486"/>
      <c r="AA1635" s="487"/>
    </row>
    <row r="1636" spans="2:27" x14ac:dyDescent="0.2">
      <c r="B1636" s="406"/>
      <c r="C1636" s="372"/>
      <c r="D1636" s="372"/>
      <c r="E1636" s="486"/>
      <c r="F1636" s="487"/>
      <c r="G1636" s="486"/>
      <c r="H1636" s="487"/>
      <c r="I1636" s="486"/>
      <c r="J1636" s="487"/>
      <c r="K1636" s="486"/>
      <c r="L1636" s="487"/>
      <c r="M1636" s="486"/>
      <c r="N1636" s="487"/>
      <c r="O1636" s="486"/>
      <c r="P1636" s="487"/>
      <c r="Q1636" s="486"/>
      <c r="R1636" s="487"/>
      <c r="S1636" s="486"/>
      <c r="T1636" s="487"/>
      <c r="U1636" s="486"/>
      <c r="V1636" s="487"/>
      <c r="W1636" s="486"/>
      <c r="X1636" s="487"/>
      <c r="Y1636" s="486"/>
      <c r="Z1636" s="487"/>
      <c r="AA1636" s="402"/>
    </row>
    <row r="1637" spans="2:27" x14ac:dyDescent="0.2">
      <c r="B1637" s="405"/>
      <c r="C1637" s="372"/>
      <c r="D1637" s="372"/>
      <c r="E1637" s="402"/>
      <c r="F1637" s="486"/>
      <c r="G1637" s="487"/>
      <c r="H1637" s="486"/>
      <c r="I1637" s="487"/>
      <c r="J1637" s="486"/>
      <c r="K1637" s="487"/>
      <c r="L1637" s="486"/>
      <c r="M1637" s="487"/>
      <c r="N1637" s="486"/>
      <c r="O1637" s="487"/>
      <c r="P1637" s="486"/>
      <c r="Q1637" s="487"/>
      <c r="R1637" s="486"/>
      <c r="S1637" s="487"/>
      <c r="T1637" s="486"/>
      <c r="U1637" s="487"/>
      <c r="V1637" s="486"/>
      <c r="W1637" s="487"/>
      <c r="X1637" s="486"/>
      <c r="Y1637" s="487"/>
      <c r="Z1637" s="486"/>
      <c r="AA1637" s="487"/>
    </row>
    <row r="1638" spans="2:27" x14ac:dyDescent="0.2">
      <c r="B1638" s="406"/>
      <c r="C1638" s="372"/>
      <c r="D1638" s="372"/>
      <c r="E1638" s="486"/>
      <c r="F1638" s="487"/>
      <c r="G1638" s="486"/>
      <c r="H1638" s="487"/>
      <c r="I1638" s="486"/>
      <c r="J1638" s="487"/>
      <c r="K1638" s="486"/>
      <c r="L1638" s="487"/>
      <c r="M1638" s="486"/>
      <c r="N1638" s="487"/>
      <c r="O1638" s="486"/>
      <c r="P1638" s="487"/>
      <c r="Q1638" s="486"/>
      <c r="R1638" s="487"/>
      <c r="S1638" s="486"/>
      <c r="T1638" s="487"/>
      <c r="U1638" s="486"/>
      <c r="V1638" s="487"/>
      <c r="W1638" s="486"/>
      <c r="X1638" s="487"/>
      <c r="Y1638" s="486"/>
      <c r="Z1638" s="487"/>
      <c r="AA1638" s="402"/>
    </row>
    <row r="1639" spans="2:27" x14ac:dyDescent="0.2">
      <c r="B1639" s="405"/>
      <c r="C1639" s="372"/>
      <c r="D1639" s="372"/>
      <c r="E1639" s="402"/>
      <c r="F1639" s="486"/>
      <c r="G1639" s="487"/>
      <c r="H1639" s="486"/>
      <c r="I1639" s="487"/>
      <c r="J1639" s="486"/>
      <c r="K1639" s="487"/>
      <c r="L1639" s="486"/>
      <c r="M1639" s="487"/>
      <c r="N1639" s="486"/>
      <c r="O1639" s="487"/>
      <c r="P1639" s="486"/>
      <c r="Q1639" s="487"/>
      <c r="R1639" s="486"/>
      <c r="S1639" s="487"/>
      <c r="T1639" s="486"/>
      <c r="U1639" s="487"/>
      <c r="V1639" s="486"/>
      <c r="W1639" s="487"/>
      <c r="X1639" s="486"/>
      <c r="Y1639" s="487"/>
      <c r="Z1639" s="486"/>
      <c r="AA1639" s="487"/>
    </row>
    <row r="1640" spans="2:27" x14ac:dyDescent="0.2">
      <c r="B1640" s="406"/>
      <c r="C1640" s="372"/>
      <c r="D1640" s="372"/>
      <c r="E1640" s="486"/>
      <c r="F1640" s="487"/>
      <c r="G1640" s="486"/>
      <c r="H1640" s="487"/>
      <c r="I1640" s="486"/>
      <c r="J1640" s="487"/>
      <c r="K1640" s="486"/>
      <c r="L1640" s="487"/>
      <c r="M1640" s="486"/>
      <c r="N1640" s="487"/>
      <c r="O1640" s="486"/>
      <c r="P1640" s="487"/>
      <c r="Q1640" s="486"/>
      <c r="R1640" s="487"/>
      <c r="S1640" s="486"/>
      <c r="T1640" s="487"/>
      <c r="U1640" s="486"/>
      <c r="V1640" s="487"/>
      <c r="W1640" s="486"/>
      <c r="X1640" s="487"/>
      <c r="Y1640" s="486"/>
      <c r="Z1640" s="487"/>
      <c r="AA1640" s="402"/>
    </row>
    <row r="1641" spans="2:27" x14ac:dyDescent="0.2">
      <c r="B1641" s="405"/>
      <c r="C1641" s="372"/>
      <c r="D1641" s="372"/>
      <c r="E1641" s="402"/>
      <c r="F1641" s="486"/>
      <c r="G1641" s="487"/>
      <c r="H1641" s="486"/>
      <c r="I1641" s="487"/>
      <c r="J1641" s="486"/>
      <c r="K1641" s="487"/>
      <c r="L1641" s="486"/>
      <c r="M1641" s="487"/>
      <c r="N1641" s="486"/>
      <c r="O1641" s="487"/>
      <c r="P1641" s="486"/>
      <c r="Q1641" s="487"/>
      <c r="R1641" s="486"/>
      <c r="S1641" s="487"/>
      <c r="T1641" s="486"/>
      <c r="U1641" s="487"/>
      <c r="V1641" s="486"/>
      <c r="W1641" s="487"/>
      <c r="X1641" s="486"/>
      <c r="Y1641" s="487"/>
      <c r="Z1641" s="486"/>
      <c r="AA1641" s="487"/>
    </row>
    <row r="1642" spans="2:27" x14ac:dyDescent="0.2">
      <c r="B1642" s="406"/>
      <c r="C1642" s="372"/>
      <c r="D1642" s="372"/>
      <c r="E1642" s="486"/>
      <c r="F1642" s="487"/>
      <c r="G1642" s="486"/>
      <c r="H1642" s="487"/>
      <c r="I1642" s="486"/>
      <c r="J1642" s="487"/>
      <c r="K1642" s="486"/>
      <c r="L1642" s="487"/>
      <c r="M1642" s="486"/>
      <c r="N1642" s="487"/>
      <c r="O1642" s="486"/>
      <c r="P1642" s="487"/>
      <c r="Q1642" s="486"/>
      <c r="R1642" s="487"/>
      <c r="S1642" s="486"/>
      <c r="T1642" s="487"/>
      <c r="U1642" s="486"/>
      <c r="V1642" s="487"/>
      <c r="W1642" s="486"/>
      <c r="X1642" s="487"/>
      <c r="Y1642" s="486"/>
      <c r="Z1642" s="487"/>
      <c r="AA1642" s="402"/>
    </row>
    <row r="1643" spans="2:27" x14ac:dyDescent="0.2">
      <c r="B1643" s="405"/>
      <c r="C1643" s="372"/>
      <c r="D1643" s="372"/>
      <c r="E1643" s="402"/>
      <c r="F1643" s="486"/>
      <c r="G1643" s="487"/>
      <c r="H1643" s="486"/>
      <c r="I1643" s="487"/>
      <c r="J1643" s="486"/>
      <c r="K1643" s="487"/>
      <c r="L1643" s="486"/>
      <c r="M1643" s="487"/>
      <c r="N1643" s="486"/>
      <c r="O1643" s="487"/>
      <c r="P1643" s="486"/>
      <c r="Q1643" s="487"/>
      <c r="R1643" s="486"/>
      <c r="S1643" s="487"/>
      <c r="T1643" s="486"/>
      <c r="U1643" s="487"/>
      <c r="V1643" s="486"/>
      <c r="W1643" s="487"/>
      <c r="X1643" s="486"/>
      <c r="Y1643" s="487"/>
      <c r="Z1643" s="486"/>
      <c r="AA1643" s="487"/>
    </row>
    <row r="1644" spans="2:27" x14ac:dyDescent="0.2">
      <c r="B1644" s="406"/>
      <c r="C1644" s="372"/>
      <c r="D1644" s="372"/>
      <c r="E1644" s="486"/>
      <c r="F1644" s="487"/>
      <c r="G1644" s="486"/>
      <c r="H1644" s="487"/>
      <c r="I1644" s="486"/>
      <c r="J1644" s="487"/>
      <c r="K1644" s="486"/>
      <c r="L1644" s="487"/>
      <c r="M1644" s="486"/>
      <c r="N1644" s="487"/>
      <c r="O1644" s="486"/>
      <c r="P1644" s="487"/>
      <c r="Q1644" s="486"/>
      <c r="R1644" s="487"/>
      <c r="S1644" s="486"/>
      <c r="T1644" s="487"/>
      <c r="U1644" s="486"/>
      <c r="V1644" s="487"/>
      <c r="W1644" s="486"/>
      <c r="X1644" s="487"/>
      <c r="Y1644" s="486"/>
      <c r="Z1644" s="487"/>
      <c r="AA1644" s="402"/>
    </row>
    <row r="1645" spans="2:27" x14ac:dyDescent="0.2">
      <c r="B1645" s="405"/>
      <c r="C1645" s="372"/>
      <c r="D1645" s="372"/>
      <c r="E1645" s="402"/>
      <c r="F1645" s="486"/>
      <c r="G1645" s="487"/>
      <c r="H1645" s="486"/>
      <c r="I1645" s="487"/>
      <c r="J1645" s="486"/>
      <c r="K1645" s="487"/>
      <c r="L1645" s="486"/>
      <c r="M1645" s="487"/>
      <c r="N1645" s="486"/>
      <c r="O1645" s="487"/>
      <c r="P1645" s="486"/>
      <c r="Q1645" s="487"/>
      <c r="R1645" s="486"/>
      <c r="S1645" s="487"/>
      <c r="T1645" s="486"/>
      <c r="U1645" s="487"/>
      <c r="V1645" s="486"/>
      <c r="W1645" s="487"/>
      <c r="X1645" s="486"/>
      <c r="Y1645" s="487"/>
      <c r="Z1645" s="486"/>
      <c r="AA1645" s="487"/>
    </row>
    <row r="1646" spans="2:27" x14ac:dyDescent="0.2">
      <c r="B1646" s="406"/>
      <c r="C1646" s="372"/>
      <c r="D1646" s="372"/>
      <c r="E1646" s="486"/>
      <c r="F1646" s="487"/>
      <c r="G1646" s="486"/>
      <c r="H1646" s="487"/>
      <c r="I1646" s="486"/>
      <c r="J1646" s="487"/>
      <c r="K1646" s="486"/>
      <c r="L1646" s="487"/>
      <c r="M1646" s="486"/>
      <c r="N1646" s="487"/>
      <c r="O1646" s="486"/>
      <c r="P1646" s="487"/>
      <c r="Q1646" s="486"/>
      <c r="R1646" s="487"/>
      <c r="S1646" s="486"/>
      <c r="T1646" s="487"/>
      <c r="U1646" s="486"/>
      <c r="V1646" s="487"/>
      <c r="W1646" s="486"/>
      <c r="X1646" s="487"/>
      <c r="Y1646" s="486"/>
      <c r="Z1646" s="487"/>
      <c r="AA1646" s="402"/>
    </row>
    <row r="1647" spans="2:27" x14ac:dyDescent="0.2">
      <c r="B1647" s="405"/>
      <c r="C1647" s="372"/>
      <c r="D1647" s="372"/>
      <c r="E1647" s="402"/>
      <c r="F1647" s="486"/>
      <c r="G1647" s="487"/>
      <c r="H1647" s="486"/>
      <c r="I1647" s="487"/>
      <c r="J1647" s="486"/>
      <c r="K1647" s="487"/>
      <c r="L1647" s="486"/>
      <c r="M1647" s="487"/>
      <c r="N1647" s="486"/>
      <c r="O1647" s="487"/>
      <c r="P1647" s="486"/>
      <c r="Q1647" s="487"/>
      <c r="R1647" s="486"/>
      <c r="S1647" s="487"/>
      <c r="T1647" s="486"/>
      <c r="U1647" s="487"/>
      <c r="V1647" s="486"/>
      <c r="W1647" s="487"/>
      <c r="X1647" s="486"/>
      <c r="Y1647" s="487"/>
      <c r="Z1647" s="486"/>
      <c r="AA1647" s="487"/>
    </row>
    <row r="1648" spans="2:27" x14ac:dyDescent="0.2">
      <c r="B1648" s="406"/>
      <c r="C1648" s="372"/>
      <c r="D1648" s="372"/>
      <c r="E1648" s="486"/>
      <c r="F1648" s="487"/>
      <c r="G1648" s="486"/>
      <c r="H1648" s="487"/>
      <c r="I1648" s="486"/>
      <c r="J1648" s="487"/>
      <c r="K1648" s="486"/>
      <c r="L1648" s="487"/>
      <c r="M1648" s="486"/>
      <c r="N1648" s="487"/>
      <c r="O1648" s="486"/>
      <c r="P1648" s="487"/>
      <c r="Q1648" s="486"/>
      <c r="R1648" s="487"/>
      <c r="S1648" s="486"/>
      <c r="T1648" s="487"/>
      <c r="U1648" s="486"/>
      <c r="V1648" s="487"/>
      <c r="W1648" s="486"/>
      <c r="X1648" s="487"/>
      <c r="Y1648" s="486"/>
      <c r="Z1648" s="487"/>
      <c r="AA1648" s="402"/>
    </row>
    <row r="1649" spans="2:27" x14ac:dyDescent="0.2">
      <c r="B1649" s="405"/>
      <c r="C1649" s="372"/>
      <c r="D1649" s="372"/>
      <c r="E1649" s="402"/>
      <c r="F1649" s="486"/>
      <c r="G1649" s="487"/>
      <c r="H1649" s="486"/>
      <c r="I1649" s="487"/>
      <c r="J1649" s="486"/>
      <c r="K1649" s="487"/>
      <c r="L1649" s="486"/>
      <c r="M1649" s="487"/>
      <c r="N1649" s="486"/>
      <c r="O1649" s="487"/>
      <c r="P1649" s="486"/>
      <c r="Q1649" s="487"/>
      <c r="R1649" s="486"/>
      <c r="S1649" s="487"/>
      <c r="T1649" s="486"/>
      <c r="U1649" s="487"/>
      <c r="V1649" s="486"/>
      <c r="W1649" s="487"/>
      <c r="X1649" s="486"/>
      <c r="Y1649" s="487"/>
      <c r="Z1649" s="486"/>
      <c r="AA1649" s="487"/>
    </row>
    <row r="1650" spans="2:27" x14ac:dyDescent="0.2">
      <c r="B1650" s="406"/>
      <c r="C1650" s="372"/>
      <c r="D1650" s="372"/>
      <c r="E1650" s="486"/>
      <c r="F1650" s="487"/>
      <c r="G1650" s="486"/>
      <c r="H1650" s="487"/>
      <c r="I1650" s="486"/>
      <c r="J1650" s="487"/>
      <c r="K1650" s="486"/>
      <c r="L1650" s="487"/>
      <c r="M1650" s="486"/>
      <c r="N1650" s="487"/>
      <c r="O1650" s="486"/>
      <c r="P1650" s="487"/>
      <c r="Q1650" s="486"/>
      <c r="R1650" s="487"/>
      <c r="S1650" s="486"/>
      <c r="T1650" s="487"/>
      <c r="U1650" s="486"/>
      <c r="V1650" s="487"/>
      <c r="W1650" s="486"/>
      <c r="X1650" s="487"/>
      <c r="Y1650" s="486"/>
      <c r="Z1650" s="487"/>
      <c r="AA1650" s="402"/>
    </row>
    <row r="1651" spans="2:27" x14ac:dyDescent="0.2">
      <c r="B1651" s="405"/>
      <c r="C1651" s="372"/>
      <c r="D1651" s="372"/>
      <c r="E1651" s="402"/>
      <c r="F1651" s="486"/>
      <c r="G1651" s="487"/>
      <c r="H1651" s="486"/>
      <c r="I1651" s="487"/>
      <c r="J1651" s="486"/>
      <c r="K1651" s="487"/>
      <c r="L1651" s="486"/>
      <c r="M1651" s="487"/>
      <c r="N1651" s="486"/>
      <c r="O1651" s="487"/>
      <c r="P1651" s="486"/>
      <c r="Q1651" s="487"/>
      <c r="R1651" s="486"/>
      <c r="S1651" s="487"/>
      <c r="T1651" s="486"/>
      <c r="U1651" s="487"/>
      <c r="V1651" s="486"/>
      <c r="W1651" s="487"/>
      <c r="X1651" s="486"/>
      <c r="Y1651" s="487"/>
      <c r="Z1651" s="486"/>
      <c r="AA1651" s="487"/>
    </row>
    <row r="1652" spans="2:27" x14ac:dyDescent="0.2">
      <c r="B1652" s="406"/>
      <c r="C1652" s="372"/>
      <c r="D1652" s="372"/>
      <c r="E1652" s="486"/>
      <c r="F1652" s="487"/>
      <c r="G1652" s="486"/>
      <c r="H1652" s="487"/>
      <c r="I1652" s="486"/>
      <c r="J1652" s="487"/>
      <c r="K1652" s="486"/>
      <c r="L1652" s="487"/>
      <c r="M1652" s="486"/>
      <c r="N1652" s="487"/>
      <c r="O1652" s="486"/>
      <c r="P1652" s="487"/>
      <c r="Q1652" s="486"/>
      <c r="R1652" s="487"/>
      <c r="S1652" s="486"/>
      <c r="T1652" s="487"/>
      <c r="U1652" s="486"/>
      <c r="V1652" s="487"/>
      <c r="W1652" s="486"/>
      <c r="X1652" s="487"/>
      <c r="Y1652" s="486"/>
      <c r="Z1652" s="487"/>
      <c r="AA1652" s="402"/>
    </row>
    <row r="1653" spans="2:27" x14ac:dyDescent="0.2">
      <c r="B1653" s="405"/>
      <c r="C1653" s="372"/>
      <c r="D1653" s="372"/>
      <c r="E1653" s="402"/>
      <c r="F1653" s="486"/>
      <c r="G1653" s="487"/>
      <c r="H1653" s="486"/>
      <c r="I1653" s="487"/>
      <c r="J1653" s="486"/>
      <c r="K1653" s="487"/>
      <c r="L1653" s="486"/>
      <c r="M1653" s="487"/>
      <c r="N1653" s="486"/>
      <c r="O1653" s="487"/>
      <c r="P1653" s="486"/>
      <c r="Q1653" s="487"/>
      <c r="R1653" s="486"/>
      <c r="S1653" s="487"/>
      <c r="T1653" s="486"/>
      <c r="U1653" s="487"/>
      <c r="V1653" s="486"/>
      <c r="W1653" s="487"/>
      <c r="X1653" s="486"/>
      <c r="Y1653" s="487"/>
      <c r="Z1653" s="486"/>
      <c r="AA1653" s="487"/>
    </row>
    <row r="1654" spans="2:27" x14ac:dyDescent="0.2">
      <c r="B1654" s="406"/>
      <c r="C1654" s="372"/>
      <c r="D1654" s="372"/>
      <c r="E1654" s="486"/>
      <c r="F1654" s="487"/>
      <c r="G1654" s="486"/>
      <c r="H1654" s="487"/>
      <c r="I1654" s="486"/>
      <c r="J1654" s="487"/>
      <c r="K1654" s="486"/>
      <c r="L1654" s="487"/>
      <c r="M1654" s="486"/>
      <c r="N1654" s="487"/>
      <c r="O1654" s="486"/>
      <c r="P1654" s="487"/>
      <c r="Q1654" s="486"/>
      <c r="R1654" s="487"/>
      <c r="S1654" s="486"/>
      <c r="T1654" s="487"/>
      <c r="U1654" s="486"/>
      <c r="V1654" s="487"/>
      <c r="W1654" s="486"/>
      <c r="X1654" s="487"/>
      <c r="Y1654" s="486"/>
      <c r="Z1654" s="487"/>
      <c r="AA1654" s="402"/>
    </row>
    <row r="1655" spans="2:27" x14ac:dyDescent="0.2">
      <c r="B1655" s="405"/>
      <c r="C1655" s="372"/>
      <c r="D1655" s="372"/>
      <c r="E1655" s="402"/>
      <c r="F1655" s="486"/>
      <c r="G1655" s="487"/>
      <c r="H1655" s="486"/>
      <c r="I1655" s="487"/>
      <c r="J1655" s="486"/>
      <c r="K1655" s="487"/>
      <c r="L1655" s="486"/>
      <c r="M1655" s="487"/>
      <c r="N1655" s="486"/>
      <c r="O1655" s="487"/>
      <c r="P1655" s="486"/>
      <c r="Q1655" s="487"/>
      <c r="R1655" s="486"/>
      <c r="S1655" s="487"/>
      <c r="T1655" s="486"/>
      <c r="U1655" s="487"/>
      <c r="V1655" s="486"/>
      <c r="W1655" s="487"/>
      <c r="X1655" s="486"/>
      <c r="Y1655" s="487"/>
      <c r="Z1655" s="486"/>
      <c r="AA1655" s="487"/>
    </row>
    <row r="1656" spans="2:27" x14ac:dyDescent="0.2">
      <c r="B1656" s="406"/>
      <c r="C1656" s="372"/>
      <c r="D1656" s="372"/>
      <c r="E1656" s="486"/>
      <c r="F1656" s="487"/>
      <c r="G1656" s="486"/>
      <c r="H1656" s="487"/>
      <c r="I1656" s="486"/>
      <c r="J1656" s="487"/>
      <c r="K1656" s="486"/>
      <c r="L1656" s="487"/>
      <c r="M1656" s="486"/>
      <c r="N1656" s="487"/>
      <c r="O1656" s="486"/>
      <c r="P1656" s="487"/>
      <c r="Q1656" s="486"/>
      <c r="R1656" s="487"/>
      <c r="S1656" s="486"/>
      <c r="T1656" s="487"/>
      <c r="U1656" s="486"/>
      <c r="V1656" s="487"/>
      <c r="W1656" s="486"/>
      <c r="X1656" s="487"/>
      <c r="Y1656" s="486"/>
      <c r="Z1656" s="487"/>
      <c r="AA1656" s="402"/>
    </row>
    <row r="1657" spans="2:27" x14ac:dyDescent="0.2">
      <c r="B1657" s="405"/>
      <c r="C1657" s="372"/>
      <c r="D1657" s="372"/>
      <c r="E1657" s="402"/>
      <c r="F1657" s="486"/>
      <c r="G1657" s="487"/>
      <c r="H1657" s="486"/>
      <c r="I1657" s="487"/>
      <c r="J1657" s="486"/>
      <c r="K1657" s="487"/>
      <c r="L1657" s="486"/>
      <c r="M1657" s="487"/>
      <c r="N1657" s="486"/>
      <c r="O1657" s="487"/>
      <c r="P1657" s="486"/>
      <c r="Q1657" s="487"/>
      <c r="R1657" s="486"/>
      <c r="S1657" s="487"/>
      <c r="T1657" s="486"/>
      <c r="U1657" s="487"/>
      <c r="V1657" s="486"/>
      <c r="W1657" s="487"/>
      <c r="X1657" s="486"/>
      <c r="Y1657" s="487"/>
      <c r="Z1657" s="486"/>
      <c r="AA1657" s="487"/>
    </row>
    <row r="1658" spans="2:27" x14ac:dyDescent="0.2">
      <c r="B1658" s="406"/>
      <c r="C1658" s="372"/>
      <c r="D1658" s="372"/>
      <c r="E1658" s="486"/>
      <c r="F1658" s="487"/>
      <c r="G1658" s="486"/>
      <c r="H1658" s="487"/>
      <c r="I1658" s="486"/>
      <c r="J1658" s="487"/>
      <c r="K1658" s="486"/>
      <c r="L1658" s="487"/>
      <c r="M1658" s="486"/>
      <c r="N1658" s="487"/>
      <c r="O1658" s="486"/>
      <c r="P1658" s="487"/>
      <c r="Q1658" s="486"/>
      <c r="R1658" s="487"/>
      <c r="S1658" s="486"/>
      <c r="T1658" s="487"/>
      <c r="U1658" s="486"/>
      <c r="V1658" s="487"/>
      <c r="W1658" s="486"/>
      <c r="X1658" s="487"/>
      <c r="Y1658" s="486"/>
      <c r="Z1658" s="487"/>
      <c r="AA1658" s="402"/>
    </row>
    <row r="1659" spans="2:27" x14ac:dyDescent="0.2">
      <c r="B1659" s="405"/>
      <c r="C1659" s="372"/>
      <c r="D1659" s="372"/>
      <c r="E1659" s="402"/>
      <c r="F1659" s="486"/>
      <c r="G1659" s="487"/>
      <c r="H1659" s="486"/>
      <c r="I1659" s="487"/>
      <c r="J1659" s="486"/>
      <c r="K1659" s="487"/>
      <c r="L1659" s="486"/>
      <c r="M1659" s="487"/>
      <c r="N1659" s="486"/>
      <c r="O1659" s="487"/>
      <c r="P1659" s="486"/>
      <c r="Q1659" s="487"/>
      <c r="R1659" s="486"/>
      <c r="S1659" s="487"/>
      <c r="T1659" s="486"/>
      <c r="U1659" s="487"/>
      <c r="V1659" s="486"/>
      <c r="W1659" s="487"/>
      <c r="X1659" s="486"/>
      <c r="Y1659" s="487"/>
      <c r="Z1659" s="486"/>
      <c r="AA1659" s="487"/>
    </row>
    <row r="1660" spans="2:27" x14ac:dyDescent="0.2">
      <c r="B1660" s="406"/>
      <c r="C1660" s="372"/>
      <c r="D1660" s="372"/>
      <c r="E1660" s="486"/>
      <c r="F1660" s="487"/>
      <c r="G1660" s="486"/>
      <c r="H1660" s="487"/>
      <c r="I1660" s="486"/>
      <c r="J1660" s="487"/>
      <c r="K1660" s="486"/>
      <c r="L1660" s="487"/>
      <c r="M1660" s="486"/>
      <c r="N1660" s="487"/>
      <c r="O1660" s="486"/>
      <c r="P1660" s="487"/>
      <c r="Q1660" s="486"/>
      <c r="R1660" s="487"/>
      <c r="S1660" s="486"/>
      <c r="T1660" s="487"/>
      <c r="U1660" s="486"/>
      <c r="V1660" s="487"/>
      <c r="W1660" s="486"/>
      <c r="X1660" s="487"/>
      <c r="Y1660" s="486"/>
      <c r="Z1660" s="487"/>
      <c r="AA1660" s="402"/>
    </row>
    <row r="1661" spans="2:27" x14ac:dyDescent="0.2">
      <c r="B1661" s="405"/>
      <c r="C1661" s="372"/>
      <c r="D1661" s="372"/>
      <c r="E1661" s="402"/>
      <c r="F1661" s="486"/>
      <c r="G1661" s="487"/>
      <c r="H1661" s="486"/>
      <c r="I1661" s="487"/>
      <c r="J1661" s="486"/>
      <c r="K1661" s="487"/>
      <c r="L1661" s="486"/>
      <c r="M1661" s="487"/>
      <c r="N1661" s="486"/>
      <c r="O1661" s="487"/>
      <c r="P1661" s="486"/>
      <c r="Q1661" s="487"/>
      <c r="R1661" s="486"/>
      <c r="S1661" s="487"/>
      <c r="T1661" s="486"/>
      <c r="U1661" s="487"/>
      <c r="V1661" s="486"/>
      <c r="W1661" s="487"/>
      <c r="X1661" s="486"/>
      <c r="Y1661" s="487"/>
      <c r="Z1661" s="486"/>
      <c r="AA1661" s="487"/>
    </row>
    <row r="1662" spans="2:27" x14ac:dyDescent="0.2">
      <c r="B1662" s="406"/>
      <c r="C1662" s="372"/>
      <c r="D1662" s="372"/>
      <c r="E1662" s="486"/>
      <c r="F1662" s="487"/>
      <c r="G1662" s="486"/>
      <c r="H1662" s="487"/>
      <c r="I1662" s="486"/>
      <c r="J1662" s="487"/>
      <c r="K1662" s="486"/>
      <c r="L1662" s="487"/>
      <c r="M1662" s="486"/>
      <c r="N1662" s="487"/>
      <c r="O1662" s="486"/>
      <c r="P1662" s="487"/>
      <c r="Q1662" s="486"/>
      <c r="R1662" s="487"/>
      <c r="S1662" s="486"/>
      <c r="T1662" s="487"/>
      <c r="U1662" s="486"/>
      <c r="V1662" s="487"/>
      <c r="W1662" s="486"/>
      <c r="X1662" s="487"/>
      <c r="Y1662" s="486"/>
      <c r="Z1662" s="487"/>
      <c r="AA1662" s="402"/>
    </row>
    <row r="1663" spans="2:27" x14ac:dyDescent="0.2">
      <c r="B1663" s="405"/>
      <c r="C1663" s="372"/>
      <c r="D1663" s="372"/>
      <c r="E1663" s="402"/>
      <c r="F1663" s="486"/>
      <c r="G1663" s="487"/>
      <c r="H1663" s="486"/>
      <c r="I1663" s="487"/>
      <c r="J1663" s="486"/>
      <c r="K1663" s="487"/>
      <c r="L1663" s="486"/>
      <c r="M1663" s="487"/>
      <c r="N1663" s="486"/>
      <c r="O1663" s="487"/>
      <c r="P1663" s="486"/>
      <c r="Q1663" s="487"/>
      <c r="R1663" s="486"/>
      <c r="S1663" s="487"/>
      <c r="T1663" s="486"/>
      <c r="U1663" s="487"/>
      <c r="V1663" s="486"/>
      <c r="W1663" s="487"/>
      <c r="X1663" s="486"/>
      <c r="Y1663" s="487"/>
      <c r="Z1663" s="486"/>
      <c r="AA1663" s="487"/>
    </row>
    <row r="1664" spans="2:27" x14ac:dyDescent="0.2">
      <c r="B1664" s="406"/>
      <c r="C1664" s="372"/>
      <c r="D1664" s="372"/>
      <c r="E1664" s="486"/>
      <c r="F1664" s="487"/>
      <c r="G1664" s="486"/>
      <c r="H1664" s="487"/>
      <c r="I1664" s="486"/>
      <c r="J1664" s="487"/>
      <c r="K1664" s="486"/>
      <c r="L1664" s="487"/>
      <c r="M1664" s="486"/>
      <c r="N1664" s="487"/>
      <c r="O1664" s="486"/>
      <c r="P1664" s="487"/>
      <c r="Q1664" s="486"/>
      <c r="R1664" s="487"/>
      <c r="S1664" s="486"/>
      <c r="T1664" s="487"/>
      <c r="U1664" s="486"/>
      <c r="V1664" s="487"/>
      <c r="W1664" s="486"/>
      <c r="X1664" s="487"/>
      <c r="Y1664" s="486"/>
      <c r="Z1664" s="487"/>
      <c r="AA1664" s="402"/>
    </row>
    <row r="1665" spans="2:27" x14ac:dyDescent="0.2">
      <c r="B1665" s="405"/>
      <c r="C1665" s="372"/>
      <c r="D1665" s="372"/>
      <c r="E1665" s="402"/>
      <c r="F1665" s="486"/>
      <c r="G1665" s="487"/>
      <c r="H1665" s="486"/>
      <c r="I1665" s="487"/>
      <c r="J1665" s="486"/>
      <c r="K1665" s="487"/>
      <c r="L1665" s="486"/>
      <c r="M1665" s="487"/>
      <c r="N1665" s="486"/>
      <c r="O1665" s="487"/>
      <c r="P1665" s="486"/>
      <c r="Q1665" s="487"/>
      <c r="R1665" s="486"/>
      <c r="S1665" s="487"/>
      <c r="T1665" s="486"/>
      <c r="U1665" s="487"/>
      <c r="V1665" s="486"/>
      <c r="W1665" s="487"/>
      <c r="X1665" s="486"/>
      <c r="Y1665" s="487"/>
      <c r="Z1665" s="486"/>
      <c r="AA1665" s="487"/>
    </row>
    <row r="1666" spans="2:27" x14ac:dyDescent="0.2">
      <c r="B1666" s="406"/>
      <c r="C1666" s="372"/>
      <c r="D1666" s="372"/>
      <c r="E1666" s="486"/>
      <c r="F1666" s="487"/>
      <c r="G1666" s="486"/>
      <c r="H1666" s="487"/>
      <c r="I1666" s="486"/>
      <c r="J1666" s="487"/>
      <c r="K1666" s="486"/>
      <c r="L1666" s="487"/>
      <c r="M1666" s="486"/>
      <c r="N1666" s="487"/>
      <c r="O1666" s="486"/>
      <c r="P1666" s="487"/>
      <c r="Q1666" s="486"/>
      <c r="R1666" s="487"/>
      <c r="S1666" s="486"/>
      <c r="T1666" s="487"/>
      <c r="U1666" s="486"/>
      <c r="V1666" s="487"/>
      <c r="W1666" s="486"/>
      <c r="X1666" s="487"/>
      <c r="Y1666" s="486"/>
      <c r="Z1666" s="487"/>
      <c r="AA1666" s="402"/>
    </row>
    <row r="1667" spans="2:27" x14ac:dyDescent="0.2">
      <c r="B1667" s="405"/>
      <c r="C1667" s="372"/>
      <c r="D1667" s="372"/>
      <c r="E1667" s="402"/>
      <c r="F1667" s="486"/>
      <c r="G1667" s="487"/>
      <c r="H1667" s="486"/>
      <c r="I1667" s="487"/>
      <c r="J1667" s="486"/>
      <c r="K1667" s="487"/>
      <c r="L1667" s="486"/>
      <c r="M1667" s="487"/>
      <c r="N1667" s="486"/>
      <c r="O1667" s="487"/>
      <c r="P1667" s="486"/>
      <c r="Q1667" s="487"/>
      <c r="R1667" s="486"/>
      <c r="S1667" s="487"/>
      <c r="T1667" s="486"/>
      <c r="U1667" s="487"/>
      <c r="V1667" s="486"/>
      <c r="W1667" s="487"/>
      <c r="X1667" s="486"/>
      <c r="Y1667" s="487"/>
      <c r="Z1667" s="486"/>
      <c r="AA1667" s="487"/>
    </row>
    <row r="1668" spans="2:27" x14ac:dyDescent="0.2">
      <c r="B1668" s="406"/>
      <c r="C1668" s="372"/>
      <c r="D1668" s="372"/>
      <c r="E1668" s="486"/>
      <c r="F1668" s="487"/>
      <c r="G1668" s="486"/>
      <c r="H1668" s="487"/>
      <c r="I1668" s="486"/>
      <c r="J1668" s="487"/>
      <c r="K1668" s="486"/>
      <c r="L1668" s="487"/>
      <c r="M1668" s="486"/>
      <c r="N1668" s="487"/>
      <c r="O1668" s="486"/>
      <c r="P1668" s="487"/>
      <c r="Q1668" s="486"/>
      <c r="R1668" s="487"/>
      <c r="S1668" s="486"/>
      <c r="T1668" s="487"/>
      <c r="U1668" s="486"/>
      <c r="V1668" s="487"/>
      <c r="W1668" s="486"/>
      <c r="X1668" s="487"/>
      <c r="Y1668" s="486"/>
      <c r="Z1668" s="487"/>
      <c r="AA1668" s="402"/>
    </row>
    <row r="1669" spans="2:27" x14ac:dyDescent="0.2">
      <c r="B1669" s="405"/>
      <c r="C1669" s="372"/>
      <c r="D1669" s="372"/>
      <c r="E1669" s="402"/>
      <c r="F1669" s="486"/>
      <c r="G1669" s="487"/>
      <c r="H1669" s="486"/>
      <c r="I1669" s="487"/>
      <c r="J1669" s="486"/>
      <c r="K1669" s="487"/>
      <c r="L1669" s="486"/>
      <c r="M1669" s="487"/>
      <c r="N1669" s="486"/>
      <c r="O1669" s="487"/>
      <c r="P1669" s="486"/>
      <c r="Q1669" s="487"/>
      <c r="R1669" s="486"/>
      <c r="S1669" s="487"/>
      <c r="T1669" s="486"/>
      <c r="U1669" s="487"/>
      <c r="V1669" s="486"/>
      <c r="W1669" s="487"/>
      <c r="X1669" s="486"/>
      <c r="Y1669" s="487"/>
      <c r="Z1669" s="486"/>
      <c r="AA1669" s="487"/>
    </row>
    <row r="1670" spans="2:27" x14ac:dyDescent="0.2">
      <c r="B1670" s="406"/>
      <c r="C1670" s="372"/>
      <c r="D1670" s="372"/>
      <c r="E1670" s="486"/>
      <c r="F1670" s="487"/>
      <c r="G1670" s="486"/>
      <c r="H1670" s="487"/>
      <c r="I1670" s="486"/>
      <c r="J1670" s="487"/>
      <c r="K1670" s="486"/>
      <c r="L1670" s="487"/>
      <c r="M1670" s="486"/>
      <c r="N1670" s="487"/>
      <c r="O1670" s="486"/>
      <c r="P1670" s="487"/>
      <c r="Q1670" s="486"/>
      <c r="R1670" s="487"/>
      <c r="S1670" s="486"/>
      <c r="T1670" s="487"/>
      <c r="U1670" s="486"/>
      <c r="V1670" s="487"/>
      <c r="W1670" s="486"/>
      <c r="X1670" s="487"/>
      <c r="Y1670" s="486"/>
      <c r="Z1670" s="487"/>
      <c r="AA1670" s="402"/>
    </row>
    <row r="1671" spans="2:27" x14ac:dyDescent="0.2">
      <c r="B1671" s="405"/>
      <c r="C1671" s="372"/>
      <c r="D1671" s="372"/>
      <c r="E1671" s="402"/>
      <c r="F1671" s="486"/>
      <c r="G1671" s="487"/>
      <c r="H1671" s="486"/>
      <c r="I1671" s="487"/>
      <c r="J1671" s="486"/>
      <c r="K1671" s="487"/>
      <c r="L1671" s="486"/>
      <c r="M1671" s="487"/>
      <c r="N1671" s="486"/>
      <c r="O1671" s="487"/>
      <c r="P1671" s="486"/>
      <c r="Q1671" s="487"/>
      <c r="R1671" s="486"/>
      <c r="S1671" s="487"/>
      <c r="T1671" s="486"/>
      <c r="U1671" s="487"/>
      <c r="V1671" s="486"/>
      <c r="W1671" s="487"/>
      <c r="X1671" s="486"/>
      <c r="Y1671" s="487"/>
      <c r="Z1671" s="486"/>
      <c r="AA1671" s="487"/>
    </row>
    <row r="1672" spans="2:27" x14ac:dyDescent="0.2">
      <c r="B1672" s="406"/>
      <c r="C1672" s="372"/>
      <c r="D1672" s="372"/>
      <c r="E1672" s="486"/>
      <c r="F1672" s="487"/>
      <c r="G1672" s="486"/>
      <c r="H1672" s="487"/>
      <c r="I1672" s="486"/>
      <c r="J1672" s="487"/>
      <c r="K1672" s="486"/>
      <c r="L1672" s="487"/>
      <c r="M1672" s="486"/>
      <c r="N1672" s="487"/>
      <c r="O1672" s="486"/>
      <c r="P1672" s="487"/>
      <c r="Q1672" s="486"/>
      <c r="R1672" s="487"/>
      <c r="S1672" s="486"/>
      <c r="T1672" s="487"/>
      <c r="U1672" s="486"/>
      <c r="V1672" s="487"/>
      <c r="W1672" s="486"/>
      <c r="X1672" s="487"/>
      <c r="Y1672" s="486"/>
      <c r="Z1672" s="487"/>
      <c r="AA1672" s="402"/>
    </row>
    <row r="1673" spans="2:27" x14ac:dyDescent="0.2">
      <c r="B1673" s="405"/>
      <c r="C1673" s="372"/>
      <c r="D1673" s="372"/>
      <c r="E1673" s="402"/>
      <c r="F1673" s="486"/>
      <c r="G1673" s="487"/>
      <c r="H1673" s="486"/>
      <c r="I1673" s="487"/>
      <c r="J1673" s="486"/>
      <c r="K1673" s="487"/>
      <c r="L1673" s="486"/>
      <c r="M1673" s="487"/>
      <c r="N1673" s="486"/>
      <c r="O1673" s="487"/>
      <c r="P1673" s="486"/>
      <c r="Q1673" s="487"/>
      <c r="R1673" s="486"/>
      <c r="S1673" s="487"/>
      <c r="T1673" s="486"/>
      <c r="U1673" s="487"/>
      <c r="V1673" s="486"/>
      <c r="W1673" s="487"/>
      <c r="X1673" s="486"/>
      <c r="Y1673" s="487"/>
      <c r="Z1673" s="486"/>
      <c r="AA1673" s="487"/>
    </row>
    <row r="1674" spans="2:27" x14ac:dyDescent="0.2">
      <c r="B1674" s="406"/>
      <c r="C1674" s="372"/>
      <c r="D1674" s="372"/>
      <c r="E1674" s="486"/>
      <c r="F1674" s="487"/>
      <c r="G1674" s="486"/>
      <c r="H1674" s="487"/>
      <c r="I1674" s="486"/>
      <c r="J1674" s="487"/>
      <c r="K1674" s="486"/>
      <c r="L1674" s="487"/>
      <c r="M1674" s="486"/>
      <c r="N1674" s="487"/>
      <c r="O1674" s="486"/>
      <c r="P1674" s="487"/>
      <c r="Q1674" s="486"/>
      <c r="R1674" s="487"/>
      <c r="S1674" s="486"/>
      <c r="T1674" s="487"/>
      <c r="U1674" s="486"/>
      <c r="V1674" s="487"/>
      <c r="W1674" s="486"/>
      <c r="X1674" s="487"/>
      <c r="Y1674" s="486"/>
      <c r="Z1674" s="487"/>
      <c r="AA1674" s="402"/>
    </row>
    <row r="1675" spans="2:27" x14ac:dyDescent="0.2">
      <c r="B1675" s="405"/>
      <c r="C1675" s="372"/>
      <c r="D1675" s="372"/>
      <c r="E1675" s="402"/>
      <c r="F1675" s="486"/>
      <c r="G1675" s="487"/>
      <c r="H1675" s="486"/>
      <c r="I1675" s="487"/>
      <c r="J1675" s="486"/>
      <c r="K1675" s="487"/>
      <c r="L1675" s="486"/>
      <c r="M1675" s="487"/>
      <c r="N1675" s="486"/>
      <c r="O1675" s="487"/>
      <c r="P1675" s="486"/>
      <c r="Q1675" s="487"/>
      <c r="R1675" s="486"/>
      <c r="S1675" s="487"/>
      <c r="T1675" s="486"/>
      <c r="U1675" s="487"/>
      <c r="V1675" s="486"/>
      <c r="W1675" s="487"/>
      <c r="X1675" s="486"/>
      <c r="Y1675" s="487"/>
      <c r="Z1675" s="486"/>
      <c r="AA1675" s="487"/>
    </row>
    <row r="1676" spans="2:27" x14ac:dyDescent="0.2">
      <c r="B1676" s="406"/>
      <c r="C1676" s="372"/>
      <c r="D1676" s="372"/>
      <c r="E1676" s="486"/>
      <c r="F1676" s="487"/>
      <c r="G1676" s="486"/>
      <c r="H1676" s="487"/>
      <c r="I1676" s="486"/>
      <c r="J1676" s="487"/>
      <c r="K1676" s="486"/>
      <c r="L1676" s="487"/>
      <c r="M1676" s="486"/>
      <c r="N1676" s="487"/>
      <c r="O1676" s="486"/>
      <c r="P1676" s="487"/>
      <c r="Q1676" s="486"/>
      <c r="R1676" s="487"/>
      <c r="S1676" s="486"/>
      <c r="T1676" s="487"/>
      <c r="U1676" s="486"/>
      <c r="V1676" s="487"/>
      <c r="W1676" s="486"/>
      <c r="X1676" s="487"/>
      <c r="Y1676" s="486"/>
      <c r="Z1676" s="487"/>
      <c r="AA1676" s="402"/>
    </row>
    <row r="1677" spans="2:27" x14ac:dyDescent="0.2">
      <c r="B1677" s="405"/>
      <c r="C1677" s="372"/>
      <c r="D1677" s="372"/>
      <c r="E1677" s="402"/>
      <c r="F1677" s="486"/>
      <c r="G1677" s="487"/>
      <c r="H1677" s="486"/>
      <c r="I1677" s="487"/>
      <c r="J1677" s="486"/>
      <c r="K1677" s="487"/>
      <c r="L1677" s="486"/>
      <c r="M1677" s="487"/>
      <c r="N1677" s="486"/>
      <c r="O1677" s="487"/>
      <c r="P1677" s="486"/>
      <c r="Q1677" s="487"/>
      <c r="R1677" s="486"/>
      <c r="S1677" s="487"/>
      <c r="T1677" s="486"/>
      <c r="U1677" s="487"/>
      <c r="V1677" s="486"/>
      <c r="W1677" s="487"/>
      <c r="X1677" s="486"/>
      <c r="Y1677" s="487"/>
      <c r="Z1677" s="486"/>
      <c r="AA1677" s="487"/>
    </row>
    <row r="1678" spans="2:27" x14ac:dyDescent="0.2">
      <c r="B1678" s="406"/>
      <c r="C1678" s="372"/>
      <c r="D1678" s="372"/>
      <c r="E1678" s="486"/>
      <c r="F1678" s="487"/>
      <c r="G1678" s="486"/>
      <c r="H1678" s="487"/>
      <c r="I1678" s="486"/>
      <c r="J1678" s="487"/>
      <c r="K1678" s="486"/>
      <c r="L1678" s="487"/>
      <c r="M1678" s="486"/>
      <c r="N1678" s="487"/>
      <c r="O1678" s="486"/>
      <c r="P1678" s="487"/>
      <c r="Q1678" s="486"/>
      <c r="R1678" s="487"/>
      <c r="S1678" s="486"/>
      <c r="T1678" s="487"/>
      <c r="U1678" s="486"/>
      <c r="V1678" s="487"/>
      <c r="W1678" s="486"/>
      <c r="X1678" s="487"/>
      <c r="Y1678" s="486"/>
      <c r="Z1678" s="487"/>
      <c r="AA1678" s="402"/>
    </row>
    <row r="1679" spans="2:27" x14ac:dyDescent="0.2">
      <c r="B1679" s="405"/>
      <c r="C1679" s="372"/>
      <c r="D1679" s="372"/>
      <c r="E1679" s="402"/>
      <c r="F1679" s="486"/>
      <c r="G1679" s="487"/>
      <c r="H1679" s="486"/>
      <c r="I1679" s="487"/>
      <c r="J1679" s="486"/>
      <c r="K1679" s="487"/>
      <c r="L1679" s="486"/>
      <c r="M1679" s="487"/>
      <c r="N1679" s="486"/>
      <c r="O1679" s="487"/>
      <c r="P1679" s="486"/>
      <c r="Q1679" s="487"/>
      <c r="R1679" s="486"/>
      <c r="S1679" s="487"/>
      <c r="T1679" s="486"/>
      <c r="U1679" s="487"/>
      <c r="V1679" s="486"/>
      <c r="W1679" s="487"/>
      <c r="X1679" s="486"/>
      <c r="Y1679" s="487"/>
      <c r="Z1679" s="486"/>
      <c r="AA1679" s="487"/>
    </row>
    <row r="1680" spans="2:27" x14ac:dyDescent="0.2">
      <c r="B1680" s="406"/>
      <c r="C1680" s="372"/>
      <c r="D1680" s="372"/>
      <c r="E1680" s="486"/>
      <c r="F1680" s="487"/>
      <c r="G1680" s="486"/>
      <c r="H1680" s="487"/>
      <c r="I1680" s="486"/>
      <c r="J1680" s="487"/>
      <c r="K1680" s="486"/>
      <c r="L1680" s="487"/>
      <c r="M1680" s="486"/>
      <c r="N1680" s="487"/>
      <c r="O1680" s="486"/>
      <c r="P1680" s="487"/>
      <c r="Q1680" s="486"/>
      <c r="R1680" s="487"/>
      <c r="S1680" s="486"/>
      <c r="T1680" s="487"/>
      <c r="U1680" s="486"/>
      <c r="V1680" s="487"/>
      <c r="W1680" s="486"/>
      <c r="X1680" s="487"/>
      <c r="Y1680" s="486"/>
      <c r="Z1680" s="487"/>
      <c r="AA1680" s="402"/>
    </row>
    <row r="1681" spans="2:27" x14ac:dyDescent="0.2">
      <c r="B1681" s="405"/>
      <c r="C1681" s="372"/>
      <c r="D1681" s="372"/>
      <c r="E1681" s="402"/>
      <c r="F1681" s="486"/>
      <c r="G1681" s="487"/>
      <c r="H1681" s="486"/>
      <c r="I1681" s="487"/>
      <c r="J1681" s="486"/>
      <c r="K1681" s="487"/>
      <c r="L1681" s="486"/>
      <c r="M1681" s="487"/>
      <c r="N1681" s="486"/>
      <c r="O1681" s="487"/>
      <c r="P1681" s="486"/>
      <c r="Q1681" s="487"/>
      <c r="R1681" s="486"/>
      <c r="S1681" s="487"/>
      <c r="T1681" s="486"/>
      <c r="U1681" s="487"/>
      <c r="V1681" s="486"/>
      <c r="W1681" s="487"/>
      <c r="X1681" s="486"/>
      <c r="Y1681" s="487"/>
      <c r="Z1681" s="486"/>
      <c r="AA1681" s="487"/>
    </row>
    <row r="1682" spans="2:27" x14ac:dyDescent="0.2">
      <c r="B1682" s="406"/>
      <c r="C1682" s="372"/>
      <c r="D1682" s="372"/>
      <c r="E1682" s="486"/>
      <c r="F1682" s="487"/>
      <c r="G1682" s="486"/>
      <c r="H1682" s="487"/>
      <c r="I1682" s="486"/>
      <c r="J1682" s="487"/>
      <c r="K1682" s="486"/>
      <c r="L1682" s="487"/>
      <c r="M1682" s="486"/>
      <c r="N1682" s="487"/>
      <c r="O1682" s="486"/>
      <c r="P1682" s="487"/>
      <c r="Q1682" s="486"/>
      <c r="R1682" s="487"/>
      <c r="S1682" s="486"/>
      <c r="T1682" s="487"/>
      <c r="U1682" s="486"/>
      <c r="V1682" s="487"/>
      <c r="W1682" s="486"/>
      <c r="X1682" s="487"/>
      <c r="Y1682" s="486"/>
      <c r="Z1682" s="487"/>
      <c r="AA1682" s="402"/>
    </row>
    <row r="1683" spans="2:27" x14ac:dyDescent="0.2">
      <c r="B1683" s="405"/>
      <c r="C1683" s="372"/>
      <c r="D1683" s="372"/>
      <c r="E1683" s="402"/>
      <c r="F1683" s="486"/>
      <c r="G1683" s="487"/>
      <c r="H1683" s="486"/>
      <c r="I1683" s="487"/>
      <c r="J1683" s="486"/>
      <c r="K1683" s="487"/>
      <c r="L1683" s="486"/>
      <c r="M1683" s="487"/>
      <c r="N1683" s="486"/>
      <c r="O1683" s="487"/>
      <c r="P1683" s="486"/>
      <c r="Q1683" s="487"/>
      <c r="R1683" s="486"/>
      <c r="S1683" s="487"/>
      <c r="T1683" s="486"/>
      <c r="U1683" s="487"/>
      <c r="V1683" s="486"/>
      <c r="W1683" s="487"/>
      <c r="X1683" s="486"/>
      <c r="Y1683" s="487"/>
      <c r="Z1683" s="486"/>
      <c r="AA1683" s="487"/>
    </row>
    <row r="1684" spans="2:27" x14ac:dyDescent="0.2">
      <c r="B1684" s="406"/>
      <c r="C1684" s="372"/>
      <c r="D1684" s="372"/>
      <c r="E1684" s="486"/>
      <c r="F1684" s="487"/>
      <c r="G1684" s="486"/>
      <c r="H1684" s="487"/>
      <c r="I1684" s="486"/>
      <c r="J1684" s="487"/>
      <c r="K1684" s="486"/>
      <c r="L1684" s="487"/>
      <c r="M1684" s="486"/>
      <c r="N1684" s="487"/>
      <c r="O1684" s="486"/>
      <c r="P1684" s="487"/>
      <c r="Q1684" s="486"/>
      <c r="R1684" s="487"/>
      <c r="S1684" s="486"/>
      <c r="T1684" s="487"/>
      <c r="U1684" s="486"/>
      <c r="V1684" s="487"/>
      <c r="W1684" s="486"/>
      <c r="X1684" s="487"/>
      <c r="Y1684" s="486"/>
      <c r="Z1684" s="487"/>
      <c r="AA1684" s="402"/>
    </row>
    <row r="1685" spans="2:27" x14ac:dyDescent="0.2">
      <c r="B1685" s="405"/>
      <c r="C1685" s="372"/>
      <c r="D1685" s="372"/>
      <c r="E1685" s="402"/>
      <c r="F1685" s="486"/>
      <c r="G1685" s="487"/>
      <c r="H1685" s="486"/>
      <c r="I1685" s="487"/>
      <c r="J1685" s="486"/>
      <c r="K1685" s="487"/>
      <c r="L1685" s="486"/>
      <c r="M1685" s="487"/>
      <c r="N1685" s="486"/>
      <c r="O1685" s="487"/>
      <c r="P1685" s="486"/>
      <c r="Q1685" s="487"/>
      <c r="R1685" s="486"/>
      <c r="S1685" s="487"/>
      <c r="T1685" s="486"/>
      <c r="U1685" s="487"/>
      <c r="V1685" s="486"/>
      <c r="W1685" s="487"/>
      <c r="X1685" s="486"/>
      <c r="Y1685" s="487"/>
      <c r="Z1685" s="486"/>
      <c r="AA1685" s="487"/>
    </row>
    <row r="1686" spans="2:27" x14ac:dyDescent="0.2">
      <c r="B1686" s="406"/>
      <c r="C1686" s="372"/>
      <c r="D1686" s="372"/>
      <c r="E1686" s="486"/>
      <c r="F1686" s="487"/>
      <c r="G1686" s="486"/>
      <c r="H1686" s="487"/>
      <c r="I1686" s="486"/>
      <c r="J1686" s="487"/>
      <c r="K1686" s="486"/>
      <c r="L1686" s="487"/>
      <c r="M1686" s="486"/>
      <c r="N1686" s="487"/>
      <c r="O1686" s="486"/>
      <c r="P1686" s="487"/>
      <c r="Q1686" s="486"/>
      <c r="R1686" s="487"/>
      <c r="S1686" s="486"/>
      <c r="T1686" s="487"/>
      <c r="U1686" s="486"/>
      <c r="V1686" s="487"/>
      <c r="W1686" s="486"/>
      <c r="X1686" s="487"/>
      <c r="Y1686" s="486"/>
      <c r="Z1686" s="487"/>
      <c r="AA1686" s="402"/>
    </row>
    <row r="1687" spans="2:27" x14ac:dyDescent="0.2">
      <c r="B1687" s="405"/>
      <c r="C1687" s="372"/>
      <c r="D1687" s="372"/>
      <c r="E1687" s="402"/>
      <c r="F1687" s="486"/>
      <c r="G1687" s="487"/>
      <c r="H1687" s="486"/>
      <c r="I1687" s="487"/>
      <c r="J1687" s="486"/>
      <c r="K1687" s="487"/>
      <c r="L1687" s="486"/>
      <c r="M1687" s="487"/>
      <c r="N1687" s="486"/>
      <c r="O1687" s="487"/>
      <c r="P1687" s="486"/>
      <c r="Q1687" s="487"/>
      <c r="R1687" s="486"/>
      <c r="S1687" s="487"/>
      <c r="T1687" s="486"/>
      <c r="U1687" s="487"/>
      <c r="V1687" s="486"/>
      <c r="W1687" s="487"/>
      <c r="X1687" s="486"/>
      <c r="Y1687" s="487"/>
      <c r="Z1687" s="486"/>
      <c r="AA1687" s="487"/>
    </row>
    <row r="1688" spans="2:27" x14ac:dyDescent="0.2">
      <c r="B1688" s="406"/>
      <c r="C1688" s="372"/>
      <c r="D1688" s="372"/>
      <c r="E1688" s="486"/>
      <c r="F1688" s="487"/>
      <c r="G1688" s="486"/>
      <c r="H1688" s="487"/>
      <c r="I1688" s="486"/>
      <c r="J1688" s="487"/>
      <c r="K1688" s="486"/>
      <c r="L1688" s="487"/>
      <c r="M1688" s="486"/>
      <c r="N1688" s="487"/>
      <c r="O1688" s="486"/>
      <c r="P1688" s="487"/>
      <c r="Q1688" s="486"/>
      <c r="R1688" s="487"/>
      <c r="S1688" s="486"/>
      <c r="T1688" s="487"/>
      <c r="U1688" s="486"/>
      <c r="V1688" s="487"/>
      <c r="W1688" s="486"/>
      <c r="X1688" s="487"/>
      <c r="Y1688" s="486"/>
      <c r="Z1688" s="487"/>
      <c r="AA1688" s="402"/>
    </row>
    <row r="1689" spans="2:27" x14ac:dyDescent="0.2">
      <c r="B1689" s="405"/>
      <c r="C1689" s="372"/>
      <c r="D1689" s="372"/>
      <c r="E1689" s="402"/>
      <c r="F1689" s="486"/>
      <c r="G1689" s="487"/>
      <c r="H1689" s="486"/>
      <c r="I1689" s="487"/>
      <c r="J1689" s="486"/>
      <c r="K1689" s="487"/>
      <c r="L1689" s="486"/>
      <c r="M1689" s="487"/>
      <c r="N1689" s="486"/>
      <c r="O1689" s="487"/>
      <c r="P1689" s="486"/>
      <c r="Q1689" s="487"/>
      <c r="R1689" s="486"/>
      <c r="S1689" s="487"/>
      <c r="T1689" s="486"/>
      <c r="U1689" s="487"/>
      <c r="V1689" s="486"/>
      <c r="W1689" s="487"/>
      <c r="X1689" s="486"/>
      <c r="Y1689" s="487"/>
      <c r="Z1689" s="486"/>
      <c r="AA1689" s="487"/>
    </row>
    <row r="1690" spans="2:27" x14ac:dyDescent="0.2">
      <c r="B1690" s="406"/>
      <c r="C1690" s="372"/>
      <c r="D1690" s="372"/>
      <c r="E1690" s="486"/>
      <c r="F1690" s="487"/>
      <c r="G1690" s="486"/>
      <c r="H1690" s="487"/>
      <c r="I1690" s="486"/>
      <c r="J1690" s="487"/>
      <c r="K1690" s="486"/>
      <c r="L1690" s="487"/>
      <c r="M1690" s="486"/>
      <c r="N1690" s="487"/>
      <c r="O1690" s="486"/>
      <c r="P1690" s="487"/>
      <c r="Q1690" s="486"/>
      <c r="R1690" s="487"/>
      <c r="S1690" s="486"/>
      <c r="T1690" s="487"/>
      <c r="U1690" s="486"/>
      <c r="V1690" s="487"/>
      <c r="W1690" s="486"/>
      <c r="X1690" s="487"/>
      <c r="Y1690" s="486"/>
      <c r="Z1690" s="487"/>
      <c r="AA1690" s="402"/>
    </row>
    <row r="1691" spans="2:27" x14ac:dyDescent="0.2">
      <c r="B1691" s="405"/>
      <c r="C1691" s="372"/>
      <c r="D1691" s="372"/>
      <c r="E1691" s="402"/>
      <c r="F1691" s="486"/>
      <c r="G1691" s="487"/>
      <c r="H1691" s="486"/>
      <c r="I1691" s="487"/>
      <c r="J1691" s="486"/>
      <c r="K1691" s="487"/>
      <c r="L1691" s="486"/>
      <c r="M1691" s="487"/>
      <c r="N1691" s="486"/>
      <c r="O1691" s="487"/>
      <c r="P1691" s="486"/>
      <c r="Q1691" s="487"/>
      <c r="R1691" s="486"/>
      <c r="S1691" s="487"/>
      <c r="T1691" s="486"/>
      <c r="U1691" s="487"/>
      <c r="V1691" s="486"/>
      <c r="W1691" s="487"/>
      <c r="X1691" s="486"/>
      <c r="Y1691" s="487"/>
      <c r="Z1691" s="486"/>
      <c r="AA1691" s="487"/>
    </row>
    <row r="1692" spans="2:27" x14ac:dyDescent="0.2">
      <c r="B1692" s="406"/>
      <c r="C1692" s="372"/>
      <c r="D1692" s="372"/>
      <c r="E1692" s="486"/>
      <c r="F1692" s="487"/>
      <c r="G1692" s="486"/>
      <c r="H1692" s="487"/>
      <c r="I1692" s="486"/>
      <c r="J1692" s="487"/>
      <c r="K1692" s="486"/>
      <c r="L1692" s="487"/>
      <c r="M1692" s="486"/>
      <c r="N1692" s="487"/>
      <c r="O1692" s="486"/>
      <c r="P1692" s="487"/>
      <c r="Q1692" s="486"/>
      <c r="R1692" s="487"/>
      <c r="S1692" s="486"/>
      <c r="T1692" s="487"/>
      <c r="U1692" s="486"/>
      <c r="V1692" s="487"/>
      <c r="W1692" s="486"/>
      <c r="X1692" s="487"/>
      <c r="Y1692" s="486"/>
      <c r="Z1692" s="487"/>
      <c r="AA1692" s="402"/>
    </row>
    <row r="1693" spans="2:27" x14ac:dyDescent="0.2">
      <c r="B1693" s="405"/>
      <c r="C1693" s="372"/>
      <c r="D1693" s="372"/>
      <c r="E1693" s="402"/>
      <c r="F1693" s="486"/>
      <c r="G1693" s="487"/>
      <c r="H1693" s="486"/>
      <c r="I1693" s="487"/>
      <c r="J1693" s="486"/>
      <c r="K1693" s="487"/>
      <c r="L1693" s="486"/>
      <c r="M1693" s="487"/>
      <c r="N1693" s="486"/>
      <c r="O1693" s="487"/>
      <c r="P1693" s="486"/>
      <c r="Q1693" s="487"/>
      <c r="R1693" s="486"/>
      <c r="S1693" s="487"/>
      <c r="T1693" s="486"/>
      <c r="U1693" s="487"/>
      <c r="V1693" s="486"/>
      <c r="W1693" s="487"/>
      <c r="X1693" s="486"/>
      <c r="Y1693" s="487"/>
      <c r="Z1693" s="486"/>
      <c r="AA1693" s="487"/>
    </row>
    <row r="1694" spans="2:27" x14ac:dyDescent="0.2">
      <c r="B1694" s="406"/>
      <c r="C1694" s="372"/>
      <c r="D1694" s="372"/>
      <c r="E1694" s="486"/>
      <c r="F1694" s="487"/>
      <c r="G1694" s="486"/>
      <c r="H1694" s="487"/>
      <c r="I1694" s="486"/>
      <c r="J1694" s="487"/>
      <c r="K1694" s="486"/>
      <c r="L1694" s="487"/>
      <c r="M1694" s="486"/>
      <c r="N1694" s="487"/>
      <c r="O1694" s="486"/>
      <c r="P1694" s="487"/>
      <c r="Q1694" s="486"/>
      <c r="R1694" s="487"/>
      <c r="S1694" s="486"/>
      <c r="T1694" s="487"/>
      <c r="U1694" s="486"/>
      <c r="V1694" s="487"/>
      <c r="W1694" s="486"/>
      <c r="X1694" s="487"/>
      <c r="Y1694" s="486"/>
      <c r="Z1694" s="487"/>
      <c r="AA1694" s="402"/>
    </row>
    <row r="1695" spans="2:27" x14ac:dyDescent="0.2">
      <c r="B1695" s="405"/>
      <c r="C1695" s="372"/>
      <c r="D1695" s="372"/>
      <c r="E1695" s="402"/>
      <c r="F1695" s="486"/>
      <c r="G1695" s="487"/>
      <c r="H1695" s="486"/>
      <c r="I1695" s="487"/>
      <c r="J1695" s="486"/>
      <c r="K1695" s="487"/>
      <c r="L1695" s="486"/>
      <c r="M1695" s="487"/>
      <c r="N1695" s="486"/>
      <c r="O1695" s="487"/>
      <c r="P1695" s="486"/>
      <c r="Q1695" s="487"/>
      <c r="R1695" s="486"/>
      <c r="S1695" s="487"/>
      <c r="T1695" s="486"/>
      <c r="U1695" s="487"/>
      <c r="V1695" s="486"/>
      <c r="W1695" s="487"/>
      <c r="X1695" s="486"/>
      <c r="Y1695" s="487"/>
      <c r="Z1695" s="486"/>
      <c r="AA1695" s="487"/>
    </row>
    <row r="1696" spans="2:27" x14ac:dyDescent="0.2">
      <c r="B1696" s="406"/>
      <c r="C1696" s="372"/>
      <c r="D1696" s="372"/>
      <c r="E1696" s="486"/>
      <c r="F1696" s="487"/>
      <c r="G1696" s="486"/>
      <c r="H1696" s="487"/>
      <c r="I1696" s="486"/>
      <c r="J1696" s="487"/>
      <c r="K1696" s="486"/>
      <c r="L1696" s="487"/>
      <c r="M1696" s="486"/>
      <c r="N1696" s="487"/>
      <c r="O1696" s="486"/>
      <c r="P1696" s="487"/>
      <c r="Q1696" s="486"/>
      <c r="R1696" s="487"/>
      <c r="S1696" s="486"/>
      <c r="T1696" s="487"/>
      <c r="U1696" s="486"/>
      <c r="V1696" s="487"/>
      <c r="W1696" s="486"/>
      <c r="X1696" s="487"/>
      <c r="Y1696" s="486"/>
      <c r="Z1696" s="487"/>
      <c r="AA1696" s="402"/>
    </row>
    <row r="1697" spans="2:27" x14ac:dyDescent="0.2">
      <c r="B1697" s="405"/>
      <c r="C1697" s="372"/>
      <c r="D1697" s="372"/>
      <c r="E1697" s="402"/>
      <c r="F1697" s="486"/>
      <c r="G1697" s="487"/>
      <c r="H1697" s="486"/>
      <c r="I1697" s="487"/>
      <c r="J1697" s="486"/>
      <c r="K1697" s="487"/>
      <c r="L1697" s="486"/>
      <c r="M1697" s="487"/>
      <c r="N1697" s="486"/>
      <c r="O1697" s="487"/>
      <c r="P1697" s="486"/>
      <c r="Q1697" s="487"/>
      <c r="R1697" s="486"/>
      <c r="S1697" s="487"/>
      <c r="T1697" s="486"/>
      <c r="U1697" s="487"/>
      <c r="V1697" s="486"/>
      <c r="W1697" s="487"/>
      <c r="X1697" s="486"/>
      <c r="Y1697" s="487"/>
      <c r="Z1697" s="486"/>
      <c r="AA1697" s="487"/>
    </row>
    <row r="1698" spans="2:27" x14ac:dyDescent="0.2">
      <c r="B1698" s="406"/>
      <c r="C1698" s="372"/>
      <c r="D1698" s="372"/>
      <c r="E1698" s="486"/>
      <c r="F1698" s="487"/>
      <c r="G1698" s="486"/>
      <c r="H1698" s="487"/>
      <c r="I1698" s="486"/>
      <c r="J1698" s="487"/>
      <c r="K1698" s="486"/>
      <c r="L1698" s="487"/>
      <c r="M1698" s="486"/>
      <c r="N1698" s="487"/>
      <c r="O1698" s="486"/>
      <c r="P1698" s="487"/>
      <c r="Q1698" s="486"/>
      <c r="R1698" s="487"/>
      <c r="S1698" s="486"/>
      <c r="T1698" s="487"/>
      <c r="U1698" s="486"/>
      <c r="V1698" s="487"/>
      <c r="W1698" s="486"/>
      <c r="X1698" s="487"/>
      <c r="Y1698" s="486"/>
      <c r="Z1698" s="487"/>
      <c r="AA1698" s="402"/>
    </row>
    <row r="1699" spans="2:27" x14ac:dyDescent="0.2">
      <c r="B1699" s="405"/>
      <c r="C1699" s="372"/>
      <c r="D1699" s="372"/>
      <c r="E1699" s="402"/>
      <c r="F1699" s="486"/>
      <c r="G1699" s="487"/>
      <c r="H1699" s="486"/>
      <c r="I1699" s="487"/>
      <c r="J1699" s="486"/>
      <c r="K1699" s="487"/>
      <c r="L1699" s="486"/>
      <c r="M1699" s="487"/>
      <c r="N1699" s="486"/>
      <c r="O1699" s="487"/>
      <c r="P1699" s="486"/>
      <c r="Q1699" s="487"/>
      <c r="R1699" s="486"/>
      <c r="S1699" s="487"/>
      <c r="T1699" s="486"/>
      <c r="U1699" s="487"/>
      <c r="V1699" s="486"/>
      <c r="W1699" s="487"/>
      <c r="X1699" s="486"/>
      <c r="Y1699" s="487"/>
      <c r="Z1699" s="486"/>
      <c r="AA1699" s="487"/>
    </row>
    <row r="1700" spans="2:27" x14ac:dyDescent="0.2">
      <c r="B1700" s="406"/>
      <c r="C1700" s="372"/>
      <c r="D1700" s="372"/>
      <c r="E1700" s="486"/>
      <c r="F1700" s="487"/>
      <c r="G1700" s="486"/>
      <c r="H1700" s="487"/>
      <c r="I1700" s="486"/>
      <c r="J1700" s="487"/>
      <c r="K1700" s="486"/>
      <c r="L1700" s="487"/>
      <c r="M1700" s="486"/>
      <c r="N1700" s="487"/>
      <c r="O1700" s="486"/>
      <c r="P1700" s="487"/>
      <c r="Q1700" s="486"/>
      <c r="R1700" s="487"/>
      <c r="S1700" s="486"/>
      <c r="T1700" s="487"/>
      <c r="U1700" s="486"/>
      <c r="V1700" s="487"/>
      <c r="W1700" s="486"/>
      <c r="X1700" s="487"/>
      <c r="Y1700" s="486"/>
      <c r="Z1700" s="487"/>
      <c r="AA1700" s="402"/>
    </row>
    <row r="1701" spans="2:27" x14ac:dyDescent="0.2">
      <c r="B1701" s="405"/>
      <c r="C1701" s="372"/>
      <c r="D1701" s="372"/>
      <c r="E1701" s="402"/>
      <c r="F1701" s="486"/>
      <c r="G1701" s="487"/>
      <c r="H1701" s="486"/>
      <c r="I1701" s="487"/>
      <c r="J1701" s="486"/>
      <c r="K1701" s="487"/>
      <c r="L1701" s="486"/>
      <c r="M1701" s="487"/>
      <c r="N1701" s="486"/>
      <c r="O1701" s="487"/>
      <c r="P1701" s="486"/>
      <c r="Q1701" s="487"/>
      <c r="R1701" s="486"/>
      <c r="S1701" s="487"/>
      <c r="T1701" s="486"/>
      <c r="U1701" s="487"/>
      <c r="V1701" s="486"/>
      <c r="W1701" s="487"/>
      <c r="X1701" s="486"/>
      <c r="Y1701" s="487"/>
      <c r="Z1701" s="486"/>
      <c r="AA1701" s="487"/>
    </row>
    <row r="1702" spans="2:27" x14ac:dyDescent="0.2">
      <c r="B1702" s="406"/>
      <c r="C1702" s="372"/>
      <c r="D1702" s="372"/>
      <c r="E1702" s="486"/>
      <c r="F1702" s="487"/>
      <c r="G1702" s="486"/>
      <c r="H1702" s="487"/>
      <c r="I1702" s="486"/>
      <c r="J1702" s="487"/>
      <c r="K1702" s="486"/>
      <c r="L1702" s="487"/>
      <c r="M1702" s="486"/>
      <c r="N1702" s="487"/>
      <c r="O1702" s="486"/>
      <c r="P1702" s="487"/>
      <c r="Q1702" s="486"/>
      <c r="R1702" s="487"/>
      <c r="S1702" s="486"/>
      <c r="T1702" s="487"/>
      <c r="U1702" s="486"/>
      <c r="V1702" s="487"/>
      <c r="W1702" s="486"/>
      <c r="X1702" s="487"/>
      <c r="Y1702" s="486"/>
      <c r="Z1702" s="487"/>
      <c r="AA1702" s="402"/>
    </row>
    <row r="1703" spans="2:27" x14ac:dyDescent="0.2">
      <c r="B1703" s="405"/>
      <c r="C1703" s="372"/>
      <c r="D1703" s="372"/>
      <c r="E1703" s="402"/>
      <c r="F1703" s="486"/>
      <c r="G1703" s="487"/>
      <c r="H1703" s="486"/>
      <c r="I1703" s="487"/>
      <c r="J1703" s="486"/>
      <c r="K1703" s="487"/>
      <c r="L1703" s="486"/>
      <c r="M1703" s="487"/>
      <c r="N1703" s="486"/>
      <c r="O1703" s="487"/>
      <c r="P1703" s="486"/>
      <c r="Q1703" s="487"/>
      <c r="R1703" s="486"/>
      <c r="S1703" s="487"/>
      <c r="T1703" s="486"/>
      <c r="U1703" s="487"/>
      <c r="V1703" s="486"/>
      <c r="W1703" s="487"/>
      <c r="X1703" s="486"/>
      <c r="Y1703" s="487"/>
      <c r="Z1703" s="486"/>
      <c r="AA1703" s="487"/>
    </row>
    <row r="1704" spans="2:27" x14ac:dyDescent="0.2">
      <c r="B1704" s="406"/>
      <c r="C1704" s="372"/>
      <c r="D1704" s="372"/>
      <c r="E1704" s="486"/>
      <c r="F1704" s="487"/>
      <c r="G1704" s="486"/>
      <c r="H1704" s="487"/>
      <c r="I1704" s="486"/>
      <c r="J1704" s="487"/>
      <c r="K1704" s="486"/>
      <c r="L1704" s="487"/>
      <c r="M1704" s="486"/>
      <c r="N1704" s="487"/>
      <c r="O1704" s="486"/>
      <c r="P1704" s="487"/>
      <c r="Q1704" s="486"/>
      <c r="R1704" s="487"/>
      <c r="S1704" s="486"/>
      <c r="T1704" s="487"/>
      <c r="U1704" s="486"/>
      <c r="V1704" s="487"/>
      <c r="W1704" s="486"/>
      <c r="X1704" s="487"/>
      <c r="Y1704" s="486"/>
      <c r="Z1704" s="487"/>
      <c r="AA1704" s="402"/>
    </row>
    <row r="1705" spans="2:27" x14ac:dyDescent="0.2">
      <c r="B1705" s="405"/>
      <c r="C1705" s="372"/>
      <c r="D1705" s="372"/>
      <c r="E1705" s="402"/>
      <c r="F1705" s="486"/>
      <c r="G1705" s="487"/>
      <c r="H1705" s="486"/>
      <c r="I1705" s="487"/>
      <c r="J1705" s="486"/>
      <c r="K1705" s="487"/>
      <c r="L1705" s="486"/>
      <c r="M1705" s="487"/>
      <c r="N1705" s="486"/>
      <c r="O1705" s="487"/>
      <c r="P1705" s="486"/>
      <c r="Q1705" s="487"/>
      <c r="R1705" s="486"/>
      <c r="S1705" s="487"/>
      <c r="T1705" s="486"/>
      <c r="U1705" s="487"/>
      <c r="V1705" s="486"/>
      <c r="W1705" s="487"/>
      <c r="X1705" s="486"/>
      <c r="Y1705" s="487"/>
      <c r="Z1705" s="486"/>
      <c r="AA1705" s="487"/>
    </row>
    <row r="1706" spans="2:27" x14ac:dyDescent="0.2">
      <c r="B1706" s="406"/>
      <c r="C1706" s="372"/>
      <c r="D1706" s="372"/>
      <c r="E1706" s="486"/>
      <c r="F1706" s="487"/>
      <c r="G1706" s="486"/>
      <c r="H1706" s="487"/>
      <c r="I1706" s="486"/>
      <c r="J1706" s="487"/>
      <c r="K1706" s="486"/>
      <c r="L1706" s="487"/>
      <c r="M1706" s="486"/>
      <c r="N1706" s="487"/>
      <c r="O1706" s="486"/>
      <c r="P1706" s="487"/>
      <c r="Q1706" s="486"/>
      <c r="R1706" s="487"/>
      <c r="S1706" s="486"/>
      <c r="T1706" s="487"/>
      <c r="U1706" s="486"/>
      <c r="V1706" s="487"/>
      <c r="W1706" s="486"/>
      <c r="X1706" s="487"/>
      <c r="Y1706" s="486"/>
      <c r="Z1706" s="487"/>
      <c r="AA1706" s="402"/>
    </row>
    <row r="1707" spans="2:27" x14ac:dyDescent="0.2">
      <c r="B1707" s="405"/>
      <c r="C1707" s="372"/>
      <c r="D1707" s="372"/>
      <c r="E1707" s="402"/>
      <c r="F1707" s="486"/>
      <c r="G1707" s="487"/>
      <c r="H1707" s="486"/>
      <c r="I1707" s="487"/>
      <c r="J1707" s="486"/>
      <c r="K1707" s="487"/>
      <c r="L1707" s="486"/>
      <c r="M1707" s="487"/>
      <c r="N1707" s="486"/>
      <c r="O1707" s="487"/>
      <c r="P1707" s="486"/>
      <c r="Q1707" s="487"/>
      <c r="R1707" s="486"/>
      <c r="S1707" s="487"/>
      <c r="T1707" s="486"/>
      <c r="U1707" s="487"/>
      <c r="V1707" s="486"/>
      <c r="W1707" s="487"/>
      <c r="X1707" s="486"/>
      <c r="Y1707" s="487"/>
      <c r="Z1707" s="486"/>
      <c r="AA1707" s="487"/>
    </row>
    <row r="1708" spans="2:27" x14ac:dyDescent="0.2">
      <c r="B1708" s="406"/>
      <c r="C1708" s="372"/>
      <c r="D1708" s="372"/>
      <c r="E1708" s="486"/>
      <c r="F1708" s="487"/>
      <c r="G1708" s="486"/>
      <c r="H1708" s="487"/>
      <c r="I1708" s="486"/>
      <c r="J1708" s="487"/>
      <c r="K1708" s="486"/>
      <c r="L1708" s="487"/>
      <c r="M1708" s="486"/>
      <c r="N1708" s="487"/>
      <c r="O1708" s="486"/>
      <c r="P1708" s="487"/>
      <c r="Q1708" s="486"/>
      <c r="R1708" s="487"/>
      <c r="S1708" s="486"/>
      <c r="T1708" s="487"/>
      <c r="U1708" s="486"/>
      <c r="V1708" s="487"/>
      <c r="W1708" s="486"/>
      <c r="X1708" s="487"/>
      <c r="Y1708" s="486"/>
      <c r="Z1708" s="487"/>
      <c r="AA1708" s="402"/>
    </row>
    <row r="1709" spans="2:27" x14ac:dyDescent="0.2">
      <c r="B1709" s="405"/>
      <c r="C1709" s="372"/>
      <c r="D1709" s="372"/>
      <c r="E1709" s="402"/>
      <c r="F1709" s="486"/>
      <c r="G1709" s="487"/>
      <c r="H1709" s="486"/>
      <c r="I1709" s="487"/>
      <c r="J1709" s="486"/>
      <c r="K1709" s="487"/>
      <c r="L1709" s="486"/>
      <c r="M1709" s="487"/>
      <c r="N1709" s="486"/>
      <c r="O1709" s="487"/>
      <c r="P1709" s="486"/>
      <c r="Q1709" s="487"/>
      <c r="R1709" s="486"/>
      <c r="S1709" s="487"/>
      <c r="T1709" s="486"/>
      <c r="U1709" s="487"/>
      <c r="V1709" s="486"/>
      <c r="W1709" s="487"/>
      <c r="X1709" s="486"/>
      <c r="Y1709" s="487"/>
      <c r="Z1709" s="486"/>
      <c r="AA1709" s="487"/>
    </row>
    <row r="1710" spans="2:27" x14ac:dyDescent="0.2">
      <c r="B1710" s="406"/>
      <c r="C1710" s="372"/>
      <c r="D1710" s="372"/>
      <c r="E1710" s="486"/>
      <c r="F1710" s="487"/>
      <c r="G1710" s="486"/>
      <c r="H1710" s="487"/>
      <c r="I1710" s="486"/>
      <c r="J1710" s="487"/>
      <c r="K1710" s="486"/>
      <c r="L1710" s="487"/>
      <c r="M1710" s="486"/>
      <c r="N1710" s="487"/>
      <c r="O1710" s="486"/>
      <c r="P1710" s="487"/>
      <c r="Q1710" s="486"/>
      <c r="R1710" s="487"/>
      <c r="S1710" s="486"/>
      <c r="T1710" s="487"/>
      <c r="U1710" s="486"/>
      <c r="V1710" s="487"/>
      <c r="W1710" s="486"/>
      <c r="X1710" s="487"/>
      <c r="Y1710" s="486"/>
      <c r="Z1710" s="487"/>
      <c r="AA1710" s="402"/>
    </row>
    <row r="1711" spans="2:27" x14ac:dyDescent="0.2">
      <c r="B1711" s="405"/>
      <c r="C1711" s="372"/>
      <c r="D1711" s="372"/>
      <c r="E1711" s="402"/>
      <c r="F1711" s="486"/>
      <c r="G1711" s="487"/>
      <c r="H1711" s="486"/>
      <c r="I1711" s="487"/>
      <c r="J1711" s="486"/>
      <c r="K1711" s="487"/>
      <c r="L1711" s="486"/>
      <c r="M1711" s="487"/>
      <c r="N1711" s="486"/>
      <c r="O1711" s="487"/>
      <c r="P1711" s="486"/>
      <c r="Q1711" s="487"/>
      <c r="R1711" s="486"/>
      <c r="S1711" s="487"/>
      <c r="T1711" s="486"/>
      <c r="U1711" s="487"/>
      <c r="V1711" s="486"/>
      <c r="W1711" s="487"/>
      <c r="X1711" s="486"/>
      <c r="Y1711" s="487"/>
      <c r="Z1711" s="486"/>
      <c r="AA1711" s="487"/>
    </row>
    <row r="1712" spans="2:27" x14ac:dyDescent="0.2">
      <c r="B1712" s="406"/>
      <c r="C1712" s="372"/>
      <c r="D1712" s="372"/>
      <c r="E1712" s="486"/>
      <c r="F1712" s="487"/>
      <c r="G1712" s="486"/>
      <c r="H1712" s="487"/>
      <c r="I1712" s="486"/>
      <c r="J1712" s="487"/>
      <c r="K1712" s="486"/>
      <c r="L1712" s="487"/>
      <c r="M1712" s="486"/>
      <c r="N1712" s="487"/>
      <c r="O1712" s="486"/>
      <c r="P1712" s="487"/>
      <c r="Q1712" s="486"/>
      <c r="R1712" s="487"/>
      <c r="S1712" s="486"/>
      <c r="T1712" s="487"/>
      <c r="U1712" s="486"/>
      <c r="V1712" s="487"/>
      <c r="W1712" s="486"/>
      <c r="X1712" s="487"/>
      <c r="Y1712" s="486"/>
      <c r="Z1712" s="487"/>
      <c r="AA1712" s="402"/>
    </row>
    <row r="1713" spans="2:27" x14ac:dyDescent="0.2">
      <c r="B1713" s="405"/>
      <c r="C1713" s="372"/>
      <c r="D1713" s="372"/>
      <c r="E1713" s="402"/>
      <c r="F1713" s="486"/>
      <c r="G1713" s="487"/>
      <c r="H1713" s="486"/>
      <c r="I1713" s="487"/>
      <c r="J1713" s="486"/>
      <c r="K1713" s="487"/>
      <c r="L1713" s="486"/>
      <c r="M1713" s="487"/>
      <c r="N1713" s="486"/>
      <c r="O1713" s="487"/>
      <c r="P1713" s="486"/>
      <c r="Q1713" s="487"/>
      <c r="R1713" s="486"/>
      <c r="S1713" s="487"/>
      <c r="T1713" s="486"/>
      <c r="U1713" s="487"/>
      <c r="V1713" s="486"/>
      <c r="W1713" s="487"/>
      <c r="X1713" s="486"/>
      <c r="Y1713" s="487"/>
      <c r="Z1713" s="486"/>
      <c r="AA1713" s="487"/>
    </row>
    <row r="1714" spans="2:27" x14ac:dyDescent="0.2">
      <c r="B1714" s="406"/>
      <c r="C1714" s="372"/>
      <c r="D1714" s="372"/>
      <c r="E1714" s="486"/>
      <c r="F1714" s="487"/>
      <c r="G1714" s="486"/>
      <c r="H1714" s="487"/>
      <c r="I1714" s="486"/>
      <c r="J1714" s="487"/>
      <c r="K1714" s="486"/>
      <c r="L1714" s="487"/>
      <c r="M1714" s="486"/>
      <c r="N1714" s="487"/>
      <c r="O1714" s="486"/>
      <c r="P1714" s="487"/>
      <c r="Q1714" s="486"/>
      <c r="R1714" s="487"/>
      <c r="S1714" s="486"/>
      <c r="T1714" s="487"/>
      <c r="U1714" s="486"/>
      <c r="V1714" s="487"/>
      <c r="W1714" s="486"/>
      <c r="X1714" s="487"/>
      <c r="Y1714" s="486"/>
      <c r="Z1714" s="487"/>
      <c r="AA1714" s="402"/>
    </row>
    <row r="1715" spans="2:27" x14ac:dyDescent="0.2">
      <c r="B1715" s="405"/>
      <c r="C1715" s="372"/>
      <c r="D1715" s="372"/>
      <c r="E1715" s="402"/>
      <c r="F1715" s="486"/>
      <c r="G1715" s="487"/>
      <c r="H1715" s="486"/>
      <c r="I1715" s="487"/>
      <c r="J1715" s="486"/>
      <c r="K1715" s="487"/>
      <c r="L1715" s="486"/>
      <c r="M1715" s="487"/>
      <c r="N1715" s="486"/>
      <c r="O1715" s="487"/>
      <c r="P1715" s="486"/>
      <c r="Q1715" s="487"/>
      <c r="R1715" s="486"/>
      <c r="S1715" s="487"/>
      <c r="T1715" s="486"/>
      <c r="U1715" s="487"/>
      <c r="V1715" s="486"/>
      <c r="W1715" s="487"/>
      <c r="X1715" s="486"/>
      <c r="Y1715" s="487"/>
      <c r="Z1715" s="486"/>
      <c r="AA1715" s="487"/>
    </row>
    <row r="1716" spans="2:27" x14ac:dyDescent="0.2">
      <c r="B1716" s="406"/>
      <c r="C1716" s="372"/>
      <c r="D1716" s="372"/>
      <c r="E1716" s="486"/>
      <c r="F1716" s="487"/>
      <c r="G1716" s="486"/>
      <c r="H1716" s="487"/>
      <c r="I1716" s="486"/>
      <c r="J1716" s="487"/>
      <c r="K1716" s="486"/>
      <c r="L1716" s="487"/>
      <c r="M1716" s="486"/>
      <c r="N1716" s="487"/>
      <c r="O1716" s="486"/>
      <c r="P1716" s="487"/>
      <c r="Q1716" s="486"/>
      <c r="R1716" s="487"/>
      <c r="S1716" s="486"/>
      <c r="T1716" s="487"/>
      <c r="U1716" s="486"/>
      <c r="V1716" s="487"/>
      <c r="W1716" s="486"/>
      <c r="X1716" s="487"/>
      <c r="Y1716" s="486"/>
      <c r="Z1716" s="487"/>
      <c r="AA1716" s="402"/>
    </row>
    <row r="1717" spans="2:27" x14ac:dyDescent="0.2">
      <c r="B1717" s="405"/>
      <c r="C1717" s="372"/>
      <c r="D1717" s="372"/>
      <c r="E1717" s="402"/>
      <c r="F1717" s="486"/>
      <c r="G1717" s="487"/>
      <c r="H1717" s="486"/>
      <c r="I1717" s="487"/>
      <c r="J1717" s="486"/>
      <c r="K1717" s="487"/>
      <c r="L1717" s="486"/>
      <c r="M1717" s="487"/>
      <c r="N1717" s="486"/>
      <c r="O1717" s="487"/>
      <c r="P1717" s="486"/>
      <c r="Q1717" s="487"/>
      <c r="R1717" s="486"/>
      <c r="S1717" s="487"/>
      <c r="T1717" s="486"/>
      <c r="U1717" s="487"/>
      <c r="V1717" s="486"/>
      <c r="W1717" s="487"/>
      <c r="X1717" s="486"/>
      <c r="Y1717" s="487"/>
      <c r="Z1717" s="486"/>
      <c r="AA1717" s="487"/>
    </row>
    <row r="1718" spans="2:27" x14ac:dyDescent="0.2">
      <c r="B1718" s="406"/>
      <c r="C1718" s="372"/>
      <c r="D1718" s="372"/>
      <c r="E1718" s="486"/>
      <c r="F1718" s="487"/>
      <c r="G1718" s="486"/>
      <c r="H1718" s="487"/>
      <c r="I1718" s="486"/>
      <c r="J1718" s="487"/>
      <c r="K1718" s="486"/>
      <c r="L1718" s="487"/>
      <c r="M1718" s="486"/>
      <c r="N1718" s="487"/>
      <c r="O1718" s="486"/>
      <c r="P1718" s="487"/>
      <c r="Q1718" s="486"/>
      <c r="R1718" s="487"/>
      <c r="S1718" s="486"/>
      <c r="T1718" s="487"/>
      <c r="U1718" s="486"/>
      <c r="V1718" s="487"/>
      <c r="W1718" s="486"/>
      <c r="X1718" s="487"/>
      <c r="Y1718" s="486"/>
      <c r="Z1718" s="487"/>
      <c r="AA1718" s="402"/>
    </row>
    <row r="1719" spans="2:27" x14ac:dyDescent="0.2">
      <c r="B1719" s="405"/>
      <c r="C1719" s="372"/>
      <c r="D1719" s="372"/>
      <c r="E1719" s="402"/>
      <c r="F1719" s="486"/>
      <c r="G1719" s="487"/>
      <c r="H1719" s="486"/>
      <c r="I1719" s="487"/>
      <c r="J1719" s="486"/>
      <c r="K1719" s="487"/>
      <c r="L1719" s="486"/>
      <c r="M1719" s="487"/>
      <c r="N1719" s="486"/>
      <c r="O1719" s="487"/>
      <c r="P1719" s="486"/>
      <c r="Q1719" s="487"/>
      <c r="R1719" s="486"/>
      <c r="S1719" s="487"/>
      <c r="T1719" s="486"/>
      <c r="U1719" s="487"/>
      <c r="V1719" s="486"/>
      <c r="W1719" s="487"/>
      <c r="X1719" s="486"/>
      <c r="Y1719" s="487"/>
      <c r="Z1719" s="486"/>
      <c r="AA1719" s="487"/>
    </row>
    <row r="1720" spans="2:27" x14ac:dyDescent="0.2">
      <c r="B1720" s="406"/>
      <c r="C1720" s="372"/>
      <c r="D1720" s="372"/>
      <c r="E1720" s="486"/>
      <c r="F1720" s="487"/>
      <c r="G1720" s="486"/>
      <c r="H1720" s="487"/>
      <c r="I1720" s="486"/>
      <c r="J1720" s="487"/>
      <c r="K1720" s="486"/>
      <c r="L1720" s="487"/>
      <c r="M1720" s="486"/>
      <c r="N1720" s="487"/>
      <c r="O1720" s="486"/>
      <c r="P1720" s="487"/>
      <c r="Q1720" s="486"/>
      <c r="R1720" s="487"/>
      <c r="S1720" s="486"/>
      <c r="T1720" s="487"/>
      <c r="U1720" s="486"/>
      <c r="V1720" s="487"/>
      <c r="W1720" s="486"/>
      <c r="X1720" s="487"/>
      <c r="Y1720" s="486"/>
      <c r="Z1720" s="487"/>
      <c r="AA1720" s="402"/>
    </row>
    <row r="1721" spans="2:27" x14ac:dyDescent="0.2">
      <c r="B1721" s="405"/>
      <c r="C1721" s="372"/>
      <c r="D1721" s="372"/>
      <c r="E1721" s="402"/>
      <c r="F1721" s="486"/>
      <c r="G1721" s="487"/>
      <c r="H1721" s="486"/>
      <c r="I1721" s="487"/>
      <c r="J1721" s="486"/>
      <c r="K1721" s="487"/>
      <c r="L1721" s="486"/>
      <c r="M1721" s="487"/>
      <c r="N1721" s="486"/>
      <c r="O1721" s="487"/>
      <c r="P1721" s="486"/>
      <c r="Q1721" s="487"/>
      <c r="R1721" s="486"/>
      <c r="S1721" s="487"/>
      <c r="T1721" s="486"/>
      <c r="U1721" s="487"/>
      <c r="V1721" s="486"/>
      <c r="W1721" s="487"/>
      <c r="X1721" s="486"/>
      <c r="Y1721" s="487"/>
      <c r="Z1721" s="486"/>
      <c r="AA1721" s="487"/>
    </row>
    <row r="1722" spans="2:27" x14ac:dyDescent="0.2">
      <c r="B1722" s="406"/>
      <c r="C1722" s="372"/>
      <c r="D1722" s="372"/>
      <c r="E1722" s="486"/>
      <c r="F1722" s="487"/>
      <c r="G1722" s="486"/>
      <c r="H1722" s="487"/>
      <c r="I1722" s="486"/>
      <c r="J1722" s="487"/>
      <c r="K1722" s="486"/>
      <c r="L1722" s="487"/>
      <c r="M1722" s="486"/>
      <c r="N1722" s="487"/>
      <c r="O1722" s="486"/>
      <c r="P1722" s="487"/>
      <c r="Q1722" s="486"/>
      <c r="R1722" s="487"/>
      <c r="S1722" s="486"/>
      <c r="T1722" s="487"/>
      <c r="U1722" s="486"/>
      <c r="V1722" s="487"/>
      <c r="W1722" s="486"/>
      <c r="X1722" s="487"/>
      <c r="Y1722" s="486"/>
      <c r="Z1722" s="487"/>
      <c r="AA1722" s="402"/>
    </row>
    <row r="1723" spans="2:27" x14ac:dyDescent="0.2">
      <c r="B1723" s="405"/>
      <c r="C1723" s="372"/>
      <c r="D1723" s="372"/>
      <c r="E1723" s="402"/>
      <c r="F1723" s="486"/>
      <c r="G1723" s="487"/>
      <c r="H1723" s="486"/>
      <c r="I1723" s="487"/>
      <c r="J1723" s="486"/>
      <c r="K1723" s="487"/>
      <c r="L1723" s="486"/>
      <c r="M1723" s="487"/>
      <c r="N1723" s="486"/>
      <c r="O1723" s="487"/>
      <c r="P1723" s="486"/>
      <c r="Q1723" s="487"/>
      <c r="R1723" s="486"/>
      <c r="S1723" s="487"/>
      <c r="T1723" s="486"/>
      <c r="U1723" s="487"/>
      <c r="V1723" s="486"/>
      <c r="W1723" s="487"/>
      <c r="X1723" s="486"/>
      <c r="Y1723" s="487"/>
      <c r="Z1723" s="486"/>
      <c r="AA1723" s="487"/>
    </row>
    <row r="1724" spans="2:27" x14ac:dyDescent="0.2">
      <c r="B1724" s="406"/>
      <c r="C1724" s="372"/>
      <c r="D1724" s="372"/>
      <c r="E1724" s="486"/>
      <c r="F1724" s="487"/>
      <c r="G1724" s="486"/>
      <c r="H1724" s="487"/>
      <c r="I1724" s="486"/>
      <c r="J1724" s="487"/>
      <c r="K1724" s="486"/>
      <c r="L1724" s="487"/>
      <c r="M1724" s="486"/>
      <c r="N1724" s="487"/>
      <c r="O1724" s="486"/>
      <c r="P1724" s="487"/>
      <c r="Q1724" s="486"/>
      <c r="R1724" s="487"/>
      <c r="S1724" s="486"/>
      <c r="T1724" s="487"/>
      <c r="U1724" s="486"/>
      <c r="V1724" s="487"/>
      <c r="W1724" s="486"/>
      <c r="X1724" s="487"/>
      <c r="Y1724" s="486"/>
      <c r="Z1724" s="487"/>
      <c r="AA1724" s="402"/>
    </row>
    <row r="1725" spans="2:27" x14ac:dyDescent="0.2">
      <c r="B1725" s="405"/>
      <c r="C1725" s="372"/>
      <c r="D1725" s="372"/>
      <c r="E1725" s="402"/>
      <c r="F1725" s="486"/>
      <c r="G1725" s="487"/>
      <c r="H1725" s="486"/>
      <c r="I1725" s="487"/>
      <c r="J1725" s="486"/>
      <c r="K1725" s="487"/>
      <c r="L1725" s="486"/>
      <c r="M1725" s="487"/>
      <c r="N1725" s="486"/>
      <c r="O1725" s="487"/>
      <c r="P1725" s="486"/>
      <c r="Q1725" s="487"/>
      <c r="R1725" s="486"/>
      <c r="S1725" s="487"/>
      <c r="T1725" s="486"/>
      <c r="U1725" s="487"/>
      <c r="V1725" s="486"/>
      <c r="W1725" s="487"/>
      <c r="X1725" s="486"/>
      <c r="Y1725" s="487"/>
      <c r="Z1725" s="486"/>
      <c r="AA1725" s="487"/>
    </row>
    <row r="1726" spans="2:27" x14ac:dyDescent="0.2">
      <c r="B1726" s="406"/>
      <c r="C1726" s="372"/>
      <c r="D1726" s="372"/>
      <c r="E1726" s="486"/>
      <c r="F1726" s="487"/>
      <c r="G1726" s="486"/>
      <c r="H1726" s="487"/>
      <c r="I1726" s="486"/>
      <c r="J1726" s="487"/>
      <c r="K1726" s="486"/>
      <c r="L1726" s="487"/>
      <c r="M1726" s="486"/>
      <c r="N1726" s="487"/>
      <c r="O1726" s="486"/>
      <c r="P1726" s="487"/>
      <c r="Q1726" s="486"/>
      <c r="R1726" s="487"/>
      <c r="S1726" s="486"/>
      <c r="T1726" s="487"/>
      <c r="U1726" s="486"/>
      <c r="V1726" s="487"/>
      <c r="W1726" s="486"/>
      <c r="X1726" s="487"/>
      <c r="Y1726" s="486"/>
      <c r="Z1726" s="487"/>
      <c r="AA1726" s="402"/>
    </row>
    <row r="1727" spans="2:27" x14ac:dyDescent="0.2">
      <c r="B1727" s="405"/>
      <c r="C1727" s="372"/>
      <c r="D1727" s="372"/>
      <c r="E1727" s="402"/>
      <c r="F1727" s="486"/>
      <c r="G1727" s="487"/>
      <c r="H1727" s="486"/>
      <c r="I1727" s="487"/>
      <c r="J1727" s="486"/>
      <c r="K1727" s="487"/>
      <c r="L1727" s="486"/>
      <c r="M1727" s="487"/>
      <c r="N1727" s="486"/>
      <c r="O1727" s="487"/>
      <c r="P1727" s="486"/>
      <c r="Q1727" s="487"/>
      <c r="R1727" s="486"/>
      <c r="S1727" s="487"/>
      <c r="T1727" s="486"/>
      <c r="U1727" s="487"/>
      <c r="V1727" s="486"/>
      <c r="W1727" s="487"/>
      <c r="X1727" s="486"/>
      <c r="Y1727" s="487"/>
      <c r="Z1727" s="486"/>
      <c r="AA1727" s="487"/>
    </row>
    <row r="1728" spans="2:27" x14ac:dyDescent="0.2">
      <c r="B1728" s="406"/>
      <c r="C1728" s="372"/>
      <c r="D1728" s="372"/>
      <c r="E1728" s="486"/>
      <c r="F1728" s="487"/>
      <c r="G1728" s="486"/>
      <c r="H1728" s="487"/>
      <c r="I1728" s="486"/>
      <c r="J1728" s="487"/>
      <c r="K1728" s="486"/>
      <c r="L1728" s="487"/>
      <c r="M1728" s="486"/>
      <c r="N1728" s="487"/>
      <c r="O1728" s="486"/>
      <c r="P1728" s="487"/>
      <c r="Q1728" s="486"/>
      <c r="R1728" s="487"/>
      <c r="S1728" s="486"/>
      <c r="T1728" s="487"/>
      <c r="U1728" s="486"/>
      <c r="V1728" s="487"/>
      <c r="W1728" s="486"/>
      <c r="X1728" s="487"/>
      <c r="Y1728" s="486"/>
      <c r="Z1728" s="487"/>
      <c r="AA1728" s="402"/>
    </row>
    <row r="1729" spans="2:27" x14ac:dyDescent="0.2">
      <c r="B1729" s="405"/>
      <c r="C1729" s="372"/>
      <c r="D1729" s="372"/>
      <c r="E1729" s="402"/>
      <c r="F1729" s="486"/>
      <c r="G1729" s="487"/>
      <c r="H1729" s="486"/>
      <c r="I1729" s="487"/>
      <c r="J1729" s="486"/>
      <c r="K1729" s="487"/>
      <c r="L1729" s="486"/>
      <c r="M1729" s="487"/>
      <c r="N1729" s="486"/>
      <c r="O1729" s="487"/>
      <c r="P1729" s="486"/>
      <c r="Q1729" s="487"/>
      <c r="R1729" s="486"/>
      <c r="S1729" s="487"/>
      <c r="T1729" s="486"/>
      <c r="U1729" s="487"/>
      <c r="V1729" s="486"/>
      <c r="W1729" s="487"/>
      <c r="X1729" s="486"/>
      <c r="Y1729" s="487"/>
      <c r="Z1729" s="486"/>
      <c r="AA1729" s="487"/>
    </row>
    <row r="1730" spans="2:27" x14ac:dyDescent="0.2">
      <c r="B1730" s="406"/>
      <c r="C1730" s="372"/>
      <c r="D1730" s="372"/>
      <c r="E1730" s="486"/>
      <c r="F1730" s="487"/>
      <c r="G1730" s="486"/>
      <c r="H1730" s="487"/>
      <c r="I1730" s="486"/>
      <c r="J1730" s="487"/>
      <c r="K1730" s="486"/>
      <c r="L1730" s="487"/>
      <c r="M1730" s="486"/>
      <c r="N1730" s="487"/>
      <c r="O1730" s="486"/>
      <c r="P1730" s="487"/>
      <c r="Q1730" s="486"/>
      <c r="R1730" s="487"/>
      <c r="S1730" s="486"/>
      <c r="T1730" s="487"/>
      <c r="U1730" s="486"/>
      <c r="V1730" s="487"/>
      <c r="W1730" s="486"/>
      <c r="X1730" s="487"/>
      <c r="Y1730" s="486"/>
      <c r="Z1730" s="487"/>
      <c r="AA1730" s="402"/>
    </row>
    <row r="1731" spans="2:27" x14ac:dyDescent="0.2">
      <c r="B1731" s="405"/>
      <c r="C1731" s="372"/>
      <c r="D1731" s="372"/>
      <c r="E1731" s="402"/>
      <c r="F1731" s="486"/>
      <c r="G1731" s="487"/>
      <c r="H1731" s="486"/>
      <c r="I1731" s="487"/>
      <c r="J1731" s="486"/>
      <c r="K1731" s="487"/>
      <c r="L1731" s="486"/>
      <c r="M1731" s="487"/>
      <c r="N1731" s="486"/>
      <c r="O1731" s="487"/>
      <c r="P1731" s="486"/>
      <c r="Q1731" s="487"/>
      <c r="R1731" s="486"/>
      <c r="S1731" s="487"/>
      <c r="T1731" s="486"/>
      <c r="U1731" s="487"/>
      <c r="V1731" s="486"/>
      <c r="W1731" s="487"/>
      <c r="X1731" s="486"/>
      <c r="Y1731" s="487"/>
      <c r="Z1731" s="486"/>
      <c r="AA1731" s="487"/>
    </row>
    <row r="1732" spans="2:27" x14ac:dyDescent="0.2">
      <c r="B1732" s="406"/>
      <c r="C1732" s="372"/>
      <c r="D1732" s="372"/>
      <c r="E1732" s="486"/>
      <c r="F1732" s="487"/>
      <c r="G1732" s="486"/>
      <c r="H1732" s="487"/>
      <c r="I1732" s="486"/>
      <c r="J1732" s="487"/>
      <c r="K1732" s="486"/>
      <c r="L1732" s="487"/>
      <c r="M1732" s="486"/>
      <c r="N1732" s="487"/>
      <c r="O1732" s="486"/>
      <c r="P1732" s="487"/>
      <c r="Q1732" s="486"/>
      <c r="R1732" s="487"/>
      <c r="S1732" s="486"/>
      <c r="T1732" s="487"/>
      <c r="U1732" s="486"/>
      <c r="V1732" s="487"/>
      <c r="W1732" s="486"/>
      <c r="X1732" s="487"/>
      <c r="Y1732" s="486"/>
      <c r="Z1732" s="487"/>
      <c r="AA1732" s="402"/>
    </row>
    <row r="1733" spans="2:27" x14ac:dyDescent="0.2">
      <c r="B1733" s="405"/>
      <c r="C1733" s="372"/>
      <c r="D1733" s="372"/>
      <c r="E1733" s="402"/>
      <c r="F1733" s="486"/>
      <c r="G1733" s="487"/>
      <c r="H1733" s="486"/>
      <c r="I1733" s="487"/>
      <c r="J1733" s="486"/>
      <c r="K1733" s="487"/>
      <c r="L1733" s="486"/>
      <c r="M1733" s="487"/>
      <c r="N1733" s="486"/>
      <c r="O1733" s="487"/>
      <c r="P1733" s="486"/>
      <c r="Q1733" s="487"/>
      <c r="R1733" s="486"/>
      <c r="S1733" s="487"/>
      <c r="T1733" s="486"/>
      <c r="U1733" s="487"/>
      <c r="V1733" s="486"/>
      <c r="W1733" s="487"/>
      <c r="X1733" s="486"/>
      <c r="Y1733" s="487"/>
      <c r="Z1733" s="486"/>
      <c r="AA1733" s="487"/>
    </row>
    <row r="1734" spans="2:27" x14ac:dyDescent="0.2">
      <c r="B1734" s="406"/>
      <c r="C1734" s="372"/>
      <c r="D1734" s="372"/>
      <c r="E1734" s="486"/>
      <c r="F1734" s="487"/>
      <c r="G1734" s="486"/>
      <c r="H1734" s="487"/>
      <c r="I1734" s="486"/>
      <c r="J1734" s="487"/>
      <c r="K1734" s="486"/>
      <c r="L1734" s="487"/>
      <c r="M1734" s="486"/>
      <c r="N1734" s="487"/>
      <c r="O1734" s="486"/>
      <c r="P1734" s="487"/>
      <c r="Q1734" s="486"/>
      <c r="R1734" s="487"/>
      <c r="S1734" s="486"/>
      <c r="T1734" s="487"/>
      <c r="U1734" s="486"/>
      <c r="V1734" s="487"/>
      <c r="W1734" s="486"/>
      <c r="X1734" s="487"/>
      <c r="Y1734" s="486"/>
      <c r="Z1734" s="487"/>
      <c r="AA1734" s="402"/>
    </row>
    <row r="1735" spans="2:27" x14ac:dyDescent="0.2">
      <c r="B1735" s="405"/>
      <c r="C1735" s="372"/>
      <c r="D1735" s="372"/>
      <c r="E1735" s="402"/>
      <c r="F1735" s="486"/>
      <c r="G1735" s="487"/>
      <c r="H1735" s="486"/>
      <c r="I1735" s="487"/>
      <c r="J1735" s="486"/>
      <c r="K1735" s="487"/>
      <c r="L1735" s="486"/>
      <c r="M1735" s="487"/>
      <c r="N1735" s="486"/>
      <c r="O1735" s="487"/>
      <c r="P1735" s="486"/>
      <c r="Q1735" s="487"/>
      <c r="R1735" s="486"/>
      <c r="S1735" s="487"/>
      <c r="T1735" s="486"/>
      <c r="U1735" s="487"/>
      <c r="V1735" s="486"/>
      <c r="W1735" s="487"/>
      <c r="X1735" s="486"/>
      <c r="Y1735" s="487"/>
      <c r="Z1735" s="486"/>
      <c r="AA1735" s="487"/>
    </row>
    <row r="1736" spans="2:27" x14ac:dyDescent="0.2">
      <c r="B1736" s="406"/>
      <c r="C1736" s="372"/>
      <c r="D1736" s="372"/>
      <c r="E1736" s="486"/>
      <c r="F1736" s="487"/>
      <c r="G1736" s="486"/>
      <c r="H1736" s="487"/>
      <c r="I1736" s="486"/>
      <c r="J1736" s="487"/>
      <c r="K1736" s="486"/>
      <c r="L1736" s="487"/>
      <c r="M1736" s="486"/>
      <c r="N1736" s="487"/>
      <c r="O1736" s="486"/>
      <c r="P1736" s="487"/>
      <c r="Q1736" s="486"/>
      <c r="R1736" s="487"/>
      <c r="S1736" s="486"/>
      <c r="T1736" s="487"/>
      <c r="U1736" s="486"/>
      <c r="V1736" s="487"/>
      <c r="W1736" s="486"/>
      <c r="X1736" s="487"/>
      <c r="Y1736" s="486"/>
      <c r="Z1736" s="487"/>
      <c r="AA1736" s="402"/>
    </row>
    <row r="1737" spans="2:27" x14ac:dyDescent="0.2">
      <c r="B1737" s="405"/>
      <c r="C1737" s="372"/>
      <c r="D1737" s="372"/>
      <c r="E1737" s="402"/>
      <c r="F1737" s="486"/>
      <c r="G1737" s="487"/>
      <c r="H1737" s="486"/>
      <c r="I1737" s="487"/>
      <c r="J1737" s="486"/>
      <c r="K1737" s="487"/>
      <c r="L1737" s="486"/>
      <c r="M1737" s="487"/>
      <c r="N1737" s="486"/>
      <c r="O1737" s="487"/>
      <c r="P1737" s="486"/>
      <c r="Q1737" s="487"/>
      <c r="R1737" s="486"/>
      <c r="S1737" s="487"/>
      <c r="T1737" s="486"/>
      <c r="U1737" s="487"/>
      <c r="V1737" s="486"/>
      <c r="W1737" s="487"/>
      <c r="X1737" s="486"/>
      <c r="Y1737" s="487"/>
      <c r="Z1737" s="486"/>
      <c r="AA1737" s="487"/>
    </row>
    <row r="1738" spans="2:27" x14ac:dyDescent="0.2">
      <c r="B1738" s="406"/>
      <c r="C1738" s="372"/>
      <c r="D1738" s="372"/>
      <c r="E1738" s="486"/>
      <c r="F1738" s="487"/>
      <c r="G1738" s="486"/>
      <c r="H1738" s="487"/>
      <c r="I1738" s="486"/>
      <c r="J1738" s="487"/>
      <c r="K1738" s="486"/>
      <c r="L1738" s="487"/>
      <c r="M1738" s="486"/>
      <c r="N1738" s="487"/>
      <c r="O1738" s="486"/>
      <c r="P1738" s="487"/>
      <c r="Q1738" s="486"/>
      <c r="R1738" s="487"/>
      <c r="S1738" s="486"/>
      <c r="T1738" s="487"/>
      <c r="U1738" s="486"/>
      <c r="V1738" s="487"/>
      <c r="W1738" s="486"/>
      <c r="X1738" s="487"/>
      <c r="Y1738" s="486"/>
      <c r="Z1738" s="487"/>
      <c r="AA1738" s="402"/>
    </row>
    <row r="1739" spans="2:27" x14ac:dyDescent="0.2">
      <c r="B1739" s="405"/>
      <c r="C1739" s="372"/>
      <c r="D1739" s="372"/>
      <c r="E1739" s="402"/>
      <c r="F1739" s="486"/>
      <c r="G1739" s="487"/>
      <c r="H1739" s="486"/>
      <c r="I1739" s="487"/>
      <c r="J1739" s="486"/>
      <c r="K1739" s="487"/>
      <c r="L1739" s="486"/>
      <c r="M1739" s="487"/>
      <c r="N1739" s="486"/>
      <c r="O1739" s="487"/>
      <c r="P1739" s="486"/>
      <c r="Q1739" s="487"/>
      <c r="R1739" s="486"/>
      <c r="S1739" s="487"/>
      <c r="T1739" s="486"/>
      <c r="U1739" s="487"/>
      <c r="V1739" s="486"/>
      <c r="W1739" s="487"/>
      <c r="X1739" s="486"/>
      <c r="Y1739" s="487"/>
      <c r="Z1739" s="486"/>
      <c r="AA1739" s="487"/>
    </row>
    <row r="1740" spans="2:27" x14ac:dyDescent="0.2">
      <c r="B1740" s="406"/>
      <c r="C1740" s="372"/>
      <c r="D1740" s="372"/>
      <c r="E1740" s="486"/>
      <c r="F1740" s="487"/>
      <c r="G1740" s="486"/>
      <c r="H1740" s="487"/>
      <c r="I1740" s="486"/>
      <c r="J1740" s="487"/>
      <c r="K1740" s="486"/>
      <c r="L1740" s="487"/>
      <c r="M1740" s="486"/>
      <c r="N1740" s="487"/>
      <c r="O1740" s="486"/>
      <c r="P1740" s="487"/>
      <c r="Q1740" s="486"/>
      <c r="R1740" s="487"/>
      <c r="S1740" s="486"/>
      <c r="T1740" s="487"/>
      <c r="U1740" s="486"/>
      <c r="V1740" s="487"/>
      <c r="W1740" s="486"/>
      <c r="X1740" s="487"/>
      <c r="Y1740" s="486"/>
      <c r="Z1740" s="487"/>
      <c r="AA1740" s="402"/>
    </row>
    <row r="1741" spans="2:27" x14ac:dyDescent="0.2">
      <c r="B1741" s="405"/>
      <c r="C1741" s="372"/>
      <c r="D1741" s="372"/>
      <c r="E1741" s="402"/>
      <c r="F1741" s="486"/>
      <c r="G1741" s="487"/>
      <c r="H1741" s="486"/>
      <c r="I1741" s="487"/>
      <c r="J1741" s="486"/>
      <c r="K1741" s="487"/>
      <c r="L1741" s="486"/>
      <c r="M1741" s="487"/>
      <c r="N1741" s="486"/>
      <c r="O1741" s="487"/>
      <c r="P1741" s="486"/>
      <c r="Q1741" s="487"/>
      <c r="R1741" s="486"/>
      <c r="S1741" s="487"/>
      <c r="T1741" s="486"/>
      <c r="U1741" s="487"/>
      <c r="V1741" s="486"/>
      <c r="W1741" s="487"/>
      <c r="X1741" s="486"/>
      <c r="Y1741" s="487"/>
      <c r="Z1741" s="486"/>
      <c r="AA1741" s="487"/>
    </row>
    <row r="1742" spans="2:27" x14ac:dyDescent="0.2">
      <c r="B1742" s="406"/>
      <c r="C1742" s="372"/>
      <c r="D1742" s="372"/>
      <c r="E1742" s="486"/>
      <c r="F1742" s="487"/>
      <c r="G1742" s="486"/>
      <c r="H1742" s="487"/>
      <c r="I1742" s="486"/>
      <c r="J1742" s="487"/>
      <c r="K1742" s="486"/>
      <c r="L1742" s="487"/>
      <c r="M1742" s="486"/>
      <c r="N1742" s="487"/>
      <c r="O1742" s="486"/>
      <c r="P1742" s="487"/>
      <c r="Q1742" s="486"/>
      <c r="R1742" s="487"/>
      <c r="S1742" s="486"/>
      <c r="T1742" s="487"/>
      <c r="U1742" s="486"/>
      <c r="V1742" s="487"/>
      <c r="W1742" s="486"/>
      <c r="X1742" s="487"/>
      <c r="Y1742" s="486"/>
      <c r="Z1742" s="487"/>
      <c r="AA1742" s="402"/>
    </row>
    <row r="1743" spans="2:27" x14ac:dyDescent="0.2">
      <c r="B1743" s="405"/>
      <c r="C1743" s="372"/>
      <c r="D1743" s="372"/>
      <c r="E1743" s="402"/>
      <c r="F1743" s="486"/>
      <c r="G1743" s="487"/>
      <c r="H1743" s="486"/>
      <c r="I1743" s="487"/>
      <c r="J1743" s="486"/>
      <c r="K1743" s="487"/>
      <c r="L1743" s="486"/>
      <c r="M1743" s="487"/>
      <c r="N1743" s="486"/>
      <c r="O1743" s="487"/>
      <c r="P1743" s="486"/>
      <c r="Q1743" s="487"/>
      <c r="R1743" s="486"/>
      <c r="S1743" s="487"/>
      <c r="T1743" s="486"/>
      <c r="U1743" s="487"/>
      <c r="V1743" s="486"/>
      <c r="W1743" s="487"/>
      <c r="X1743" s="486"/>
      <c r="Y1743" s="487"/>
      <c r="Z1743" s="486"/>
      <c r="AA1743" s="487"/>
    </row>
    <row r="1744" spans="2:27" x14ac:dyDescent="0.2">
      <c r="B1744" s="406"/>
      <c r="C1744" s="372"/>
      <c r="D1744" s="372"/>
      <c r="E1744" s="486"/>
      <c r="F1744" s="487"/>
      <c r="G1744" s="486"/>
      <c r="H1744" s="487"/>
      <c r="I1744" s="486"/>
      <c r="J1744" s="487"/>
      <c r="K1744" s="486"/>
      <c r="L1744" s="487"/>
      <c r="M1744" s="486"/>
      <c r="N1744" s="487"/>
      <c r="O1744" s="486"/>
      <c r="P1744" s="487"/>
      <c r="Q1744" s="486"/>
      <c r="R1744" s="487"/>
      <c r="S1744" s="486"/>
      <c r="T1744" s="487"/>
      <c r="U1744" s="486"/>
      <c r="V1744" s="487"/>
      <c r="W1744" s="486"/>
      <c r="X1744" s="487"/>
      <c r="Y1744" s="486"/>
      <c r="Z1744" s="487"/>
      <c r="AA1744" s="402"/>
    </row>
    <row r="1745" spans="2:27" x14ac:dyDescent="0.2">
      <c r="B1745" s="405"/>
      <c r="C1745" s="372"/>
      <c r="D1745" s="372"/>
      <c r="E1745" s="402"/>
      <c r="F1745" s="486"/>
      <c r="G1745" s="487"/>
      <c r="H1745" s="486"/>
      <c r="I1745" s="487"/>
      <c r="J1745" s="486"/>
      <c r="K1745" s="487"/>
      <c r="L1745" s="486"/>
      <c r="M1745" s="487"/>
      <c r="N1745" s="486"/>
      <c r="O1745" s="487"/>
      <c r="P1745" s="486"/>
      <c r="Q1745" s="487"/>
      <c r="R1745" s="486"/>
      <c r="S1745" s="487"/>
      <c r="T1745" s="486"/>
      <c r="U1745" s="487"/>
      <c r="V1745" s="486"/>
      <c r="W1745" s="487"/>
      <c r="X1745" s="486"/>
      <c r="Y1745" s="487"/>
      <c r="Z1745" s="486"/>
      <c r="AA1745" s="487"/>
    </row>
    <row r="1746" spans="2:27" x14ac:dyDescent="0.2">
      <c r="B1746" s="406"/>
      <c r="C1746" s="372"/>
      <c r="D1746" s="372"/>
      <c r="E1746" s="486"/>
      <c r="F1746" s="487"/>
      <c r="G1746" s="486"/>
      <c r="H1746" s="487"/>
      <c r="I1746" s="486"/>
      <c r="J1746" s="487"/>
      <c r="K1746" s="486"/>
      <c r="L1746" s="487"/>
      <c r="M1746" s="486"/>
      <c r="N1746" s="487"/>
      <c r="O1746" s="486"/>
      <c r="P1746" s="487"/>
      <c r="Q1746" s="486"/>
      <c r="R1746" s="487"/>
      <c r="S1746" s="486"/>
      <c r="T1746" s="487"/>
      <c r="U1746" s="486"/>
      <c r="V1746" s="487"/>
      <c r="W1746" s="486"/>
      <c r="X1746" s="487"/>
      <c r="Y1746" s="486"/>
      <c r="Z1746" s="487"/>
      <c r="AA1746" s="402"/>
    </row>
    <row r="1747" spans="2:27" x14ac:dyDescent="0.2">
      <c r="B1747" s="405"/>
      <c r="C1747" s="372"/>
      <c r="D1747" s="372"/>
      <c r="E1747" s="402"/>
      <c r="F1747" s="486"/>
      <c r="G1747" s="487"/>
      <c r="H1747" s="486"/>
      <c r="I1747" s="487"/>
      <c r="J1747" s="486"/>
      <c r="K1747" s="487"/>
      <c r="L1747" s="486"/>
      <c r="M1747" s="487"/>
      <c r="N1747" s="486"/>
      <c r="O1747" s="487"/>
      <c r="P1747" s="486"/>
      <c r="Q1747" s="487"/>
      <c r="R1747" s="486"/>
      <c r="S1747" s="487"/>
      <c r="T1747" s="486"/>
      <c r="U1747" s="487"/>
      <c r="V1747" s="486"/>
      <c r="W1747" s="487"/>
      <c r="X1747" s="486"/>
      <c r="Y1747" s="487"/>
      <c r="Z1747" s="486"/>
      <c r="AA1747" s="487"/>
    </row>
    <row r="1748" spans="2:27" x14ac:dyDescent="0.2">
      <c r="B1748" s="406"/>
      <c r="C1748" s="372"/>
      <c r="D1748" s="372"/>
      <c r="E1748" s="486"/>
      <c r="F1748" s="487"/>
      <c r="G1748" s="486"/>
      <c r="H1748" s="487"/>
      <c r="I1748" s="486"/>
      <c r="J1748" s="487"/>
      <c r="K1748" s="486"/>
      <c r="L1748" s="487"/>
      <c r="M1748" s="486"/>
      <c r="N1748" s="487"/>
      <c r="O1748" s="486"/>
      <c r="P1748" s="487"/>
      <c r="Q1748" s="486"/>
      <c r="R1748" s="487"/>
      <c r="S1748" s="486"/>
      <c r="T1748" s="487"/>
      <c r="U1748" s="486"/>
      <c r="V1748" s="487"/>
      <c r="W1748" s="486"/>
      <c r="X1748" s="487"/>
      <c r="Y1748" s="486"/>
      <c r="Z1748" s="487"/>
      <c r="AA1748" s="402"/>
    </row>
    <row r="1749" spans="2:27" x14ac:dyDescent="0.2">
      <c r="B1749" s="405"/>
      <c r="C1749" s="372"/>
      <c r="D1749" s="372"/>
      <c r="E1749" s="402"/>
      <c r="F1749" s="486"/>
      <c r="G1749" s="487"/>
      <c r="H1749" s="486"/>
      <c r="I1749" s="487"/>
      <c r="J1749" s="486"/>
      <c r="K1749" s="487"/>
      <c r="L1749" s="486"/>
      <c r="M1749" s="487"/>
      <c r="N1749" s="486"/>
      <c r="O1749" s="487"/>
      <c r="P1749" s="486"/>
      <c r="Q1749" s="487"/>
      <c r="R1749" s="486"/>
      <c r="S1749" s="487"/>
      <c r="T1749" s="486"/>
      <c r="U1749" s="487"/>
      <c r="V1749" s="486"/>
      <c r="W1749" s="487"/>
      <c r="X1749" s="486"/>
      <c r="Y1749" s="487"/>
      <c r="Z1749" s="486"/>
      <c r="AA1749" s="487"/>
    </row>
    <row r="1750" spans="2:27" x14ac:dyDescent="0.2">
      <c r="B1750" s="406"/>
      <c r="C1750" s="372"/>
      <c r="D1750" s="372"/>
      <c r="E1750" s="486"/>
      <c r="F1750" s="487"/>
      <c r="G1750" s="486"/>
      <c r="H1750" s="487"/>
      <c r="I1750" s="486"/>
      <c r="J1750" s="487"/>
      <c r="K1750" s="486"/>
      <c r="L1750" s="487"/>
      <c r="M1750" s="486"/>
      <c r="N1750" s="487"/>
      <c r="O1750" s="486"/>
      <c r="P1750" s="487"/>
      <c r="Q1750" s="486"/>
      <c r="R1750" s="487"/>
      <c r="S1750" s="486"/>
      <c r="T1750" s="487"/>
      <c r="U1750" s="486"/>
      <c r="V1750" s="487"/>
      <c r="W1750" s="486"/>
      <c r="X1750" s="487"/>
      <c r="Y1750" s="486"/>
      <c r="Z1750" s="487"/>
      <c r="AA1750" s="402"/>
    </row>
    <row r="1751" spans="2:27" x14ac:dyDescent="0.2">
      <c r="B1751" s="405"/>
      <c r="C1751" s="372"/>
      <c r="D1751" s="372"/>
      <c r="E1751" s="402"/>
      <c r="F1751" s="486"/>
      <c r="G1751" s="487"/>
      <c r="H1751" s="486"/>
      <c r="I1751" s="487"/>
      <c r="J1751" s="486"/>
      <c r="K1751" s="487"/>
      <c r="L1751" s="486"/>
      <c r="M1751" s="487"/>
      <c r="N1751" s="486"/>
      <c r="O1751" s="487"/>
      <c r="P1751" s="486"/>
      <c r="Q1751" s="487"/>
      <c r="R1751" s="486"/>
      <c r="S1751" s="487"/>
      <c r="T1751" s="486"/>
      <c r="U1751" s="487"/>
      <c r="V1751" s="486"/>
      <c r="W1751" s="487"/>
      <c r="X1751" s="486"/>
      <c r="Y1751" s="487"/>
      <c r="Z1751" s="486"/>
      <c r="AA1751" s="487"/>
    </row>
    <row r="1752" spans="2:27" x14ac:dyDescent="0.2">
      <c r="B1752" s="406"/>
      <c r="C1752" s="372"/>
      <c r="D1752" s="372"/>
      <c r="E1752" s="486"/>
      <c r="F1752" s="487"/>
      <c r="G1752" s="486"/>
      <c r="H1752" s="487"/>
      <c r="I1752" s="486"/>
      <c r="J1752" s="487"/>
      <c r="K1752" s="486"/>
      <c r="L1752" s="487"/>
      <c r="M1752" s="486"/>
      <c r="N1752" s="487"/>
      <c r="O1752" s="486"/>
      <c r="P1752" s="487"/>
      <c r="Q1752" s="486"/>
      <c r="R1752" s="487"/>
      <c r="S1752" s="486"/>
      <c r="T1752" s="487"/>
      <c r="U1752" s="486"/>
      <c r="V1752" s="487"/>
      <c r="W1752" s="486"/>
      <c r="X1752" s="487"/>
      <c r="Y1752" s="486"/>
      <c r="Z1752" s="487"/>
      <c r="AA1752" s="402"/>
    </row>
    <row r="1753" spans="2:27" x14ac:dyDescent="0.2">
      <c r="B1753" s="405"/>
      <c r="C1753" s="372"/>
      <c r="D1753" s="372"/>
      <c r="E1753" s="402"/>
      <c r="F1753" s="486"/>
      <c r="G1753" s="487"/>
      <c r="H1753" s="486"/>
      <c r="I1753" s="487"/>
      <c r="J1753" s="486"/>
      <c r="K1753" s="487"/>
      <c r="L1753" s="486"/>
      <c r="M1753" s="487"/>
      <c r="N1753" s="486"/>
      <c r="O1753" s="487"/>
      <c r="P1753" s="486"/>
      <c r="Q1753" s="487"/>
      <c r="R1753" s="486"/>
      <c r="S1753" s="487"/>
      <c r="T1753" s="486"/>
      <c r="U1753" s="487"/>
      <c r="V1753" s="486"/>
      <c r="W1753" s="487"/>
      <c r="X1753" s="486"/>
      <c r="Y1753" s="487"/>
      <c r="Z1753" s="486"/>
      <c r="AA1753" s="487"/>
    </row>
    <row r="1754" spans="2:27" x14ac:dyDescent="0.2">
      <c r="B1754" s="406"/>
      <c r="C1754" s="372"/>
      <c r="D1754" s="372"/>
      <c r="E1754" s="486"/>
      <c r="F1754" s="487"/>
      <c r="G1754" s="486"/>
      <c r="H1754" s="487"/>
      <c r="I1754" s="486"/>
      <c r="J1754" s="487"/>
      <c r="K1754" s="486"/>
      <c r="L1754" s="487"/>
      <c r="M1754" s="486"/>
      <c r="N1754" s="487"/>
      <c r="O1754" s="486"/>
      <c r="P1754" s="487"/>
      <c r="Q1754" s="486"/>
      <c r="R1754" s="487"/>
      <c r="S1754" s="486"/>
      <c r="T1754" s="487"/>
      <c r="U1754" s="486"/>
      <c r="V1754" s="487"/>
      <c r="W1754" s="486"/>
      <c r="X1754" s="487"/>
      <c r="Y1754" s="486"/>
      <c r="Z1754" s="487"/>
      <c r="AA1754" s="402"/>
    </row>
    <row r="1755" spans="2:27" x14ac:dyDescent="0.2">
      <c r="B1755" s="405"/>
      <c r="C1755" s="372"/>
      <c r="D1755" s="372"/>
      <c r="E1755" s="402"/>
      <c r="F1755" s="486"/>
      <c r="G1755" s="487"/>
      <c r="H1755" s="486"/>
      <c r="I1755" s="487"/>
      <c r="J1755" s="486"/>
      <c r="K1755" s="487"/>
      <c r="L1755" s="486"/>
      <c r="M1755" s="487"/>
      <c r="N1755" s="486"/>
      <c r="O1755" s="487"/>
      <c r="P1755" s="486"/>
      <c r="Q1755" s="487"/>
      <c r="R1755" s="486"/>
      <c r="S1755" s="487"/>
      <c r="T1755" s="486"/>
      <c r="U1755" s="487"/>
      <c r="V1755" s="486"/>
      <c r="W1755" s="487"/>
      <c r="X1755" s="486"/>
      <c r="Y1755" s="487"/>
      <c r="Z1755" s="486"/>
      <c r="AA1755" s="487"/>
    </row>
    <row r="1756" spans="2:27" x14ac:dyDescent="0.2">
      <c r="B1756" s="406"/>
      <c r="C1756" s="372"/>
      <c r="D1756" s="372"/>
      <c r="E1756" s="486"/>
      <c r="F1756" s="487"/>
      <c r="G1756" s="486"/>
      <c r="H1756" s="487"/>
      <c r="I1756" s="486"/>
      <c r="J1756" s="487"/>
      <c r="K1756" s="486"/>
      <c r="L1756" s="487"/>
      <c r="M1756" s="486"/>
      <c r="N1756" s="487"/>
      <c r="O1756" s="486"/>
      <c r="P1756" s="487"/>
      <c r="Q1756" s="486"/>
      <c r="R1756" s="487"/>
      <c r="S1756" s="486"/>
      <c r="T1756" s="487"/>
      <c r="U1756" s="486"/>
      <c r="V1756" s="487"/>
      <c r="W1756" s="486"/>
      <c r="X1756" s="487"/>
      <c r="Y1756" s="486"/>
      <c r="Z1756" s="487"/>
      <c r="AA1756" s="402"/>
    </row>
    <row r="1757" spans="2:27" x14ac:dyDescent="0.2">
      <c r="B1757" s="405"/>
      <c r="C1757" s="372"/>
      <c r="D1757" s="372"/>
      <c r="E1757" s="402"/>
      <c r="F1757" s="486"/>
      <c r="G1757" s="487"/>
      <c r="H1757" s="486"/>
      <c r="I1757" s="487"/>
      <c r="J1757" s="486"/>
      <c r="K1757" s="487"/>
      <c r="L1757" s="486"/>
      <c r="M1757" s="487"/>
      <c r="N1757" s="486"/>
      <c r="O1757" s="487"/>
      <c r="P1757" s="486"/>
      <c r="Q1757" s="487"/>
      <c r="R1757" s="486"/>
      <c r="S1757" s="487"/>
      <c r="T1757" s="486"/>
      <c r="U1757" s="487"/>
      <c r="V1757" s="486"/>
      <c r="W1757" s="487"/>
      <c r="X1757" s="486"/>
      <c r="Y1757" s="487"/>
      <c r="Z1757" s="486"/>
      <c r="AA1757" s="487"/>
    </row>
    <row r="1758" spans="2:27" x14ac:dyDescent="0.2">
      <c r="B1758" s="406"/>
      <c r="C1758" s="372"/>
      <c r="D1758" s="372"/>
      <c r="E1758" s="486"/>
      <c r="F1758" s="487"/>
      <c r="G1758" s="486"/>
      <c r="H1758" s="487"/>
      <c r="I1758" s="486"/>
      <c r="J1758" s="487"/>
      <c r="K1758" s="486"/>
      <c r="L1758" s="487"/>
      <c r="M1758" s="486"/>
      <c r="N1758" s="487"/>
      <c r="O1758" s="486"/>
      <c r="P1758" s="487"/>
      <c r="Q1758" s="486"/>
      <c r="R1758" s="487"/>
      <c r="S1758" s="486"/>
      <c r="T1758" s="487"/>
      <c r="U1758" s="486"/>
      <c r="V1758" s="487"/>
      <c r="W1758" s="486"/>
      <c r="X1758" s="487"/>
      <c r="Y1758" s="486"/>
      <c r="Z1758" s="487"/>
      <c r="AA1758" s="402"/>
    </row>
    <row r="1759" spans="2:27" x14ac:dyDescent="0.2">
      <c r="B1759" s="405"/>
      <c r="C1759" s="372"/>
      <c r="D1759" s="372"/>
      <c r="E1759" s="402"/>
      <c r="F1759" s="486"/>
      <c r="G1759" s="487"/>
      <c r="H1759" s="486"/>
      <c r="I1759" s="487"/>
      <c r="J1759" s="486"/>
      <c r="K1759" s="487"/>
      <c r="L1759" s="486"/>
      <c r="M1759" s="487"/>
      <c r="N1759" s="486"/>
      <c r="O1759" s="487"/>
      <c r="P1759" s="486"/>
      <c r="Q1759" s="487"/>
      <c r="R1759" s="486"/>
      <c r="S1759" s="487"/>
      <c r="T1759" s="486"/>
      <c r="U1759" s="487"/>
      <c r="V1759" s="486"/>
      <c r="W1759" s="487"/>
      <c r="X1759" s="486"/>
      <c r="Y1759" s="487"/>
      <c r="Z1759" s="486"/>
      <c r="AA1759" s="487"/>
    </row>
    <row r="1760" spans="2:27" x14ac:dyDescent="0.2">
      <c r="B1760" s="406"/>
      <c r="C1760" s="372"/>
      <c r="D1760" s="372"/>
      <c r="E1760" s="486"/>
      <c r="F1760" s="487"/>
      <c r="G1760" s="486"/>
      <c r="H1760" s="487"/>
      <c r="I1760" s="486"/>
      <c r="J1760" s="487"/>
      <c r="K1760" s="486"/>
      <c r="L1760" s="487"/>
      <c r="M1760" s="486"/>
      <c r="N1760" s="487"/>
      <c r="O1760" s="486"/>
      <c r="P1760" s="487"/>
      <c r="Q1760" s="486"/>
      <c r="R1760" s="487"/>
      <c r="S1760" s="486"/>
      <c r="T1760" s="487"/>
      <c r="U1760" s="486"/>
      <c r="V1760" s="487"/>
      <c r="W1760" s="486"/>
      <c r="X1760" s="487"/>
      <c r="Y1760" s="486"/>
      <c r="Z1760" s="487"/>
      <c r="AA1760" s="402"/>
    </row>
    <row r="1761" spans="2:27" x14ac:dyDescent="0.2">
      <c r="B1761" s="405"/>
      <c r="C1761" s="372"/>
      <c r="D1761" s="372"/>
      <c r="E1761" s="402"/>
      <c r="F1761" s="486"/>
      <c r="G1761" s="487"/>
      <c r="H1761" s="486"/>
      <c r="I1761" s="487"/>
      <c r="J1761" s="486"/>
      <c r="K1761" s="487"/>
      <c r="L1761" s="486"/>
      <c r="M1761" s="487"/>
      <c r="N1761" s="486"/>
      <c r="O1761" s="487"/>
      <c r="P1761" s="486"/>
      <c r="Q1761" s="487"/>
      <c r="R1761" s="486"/>
      <c r="S1761" s="487"/>
      <c r="T1761" s="486"/>
      <c r="U1761" s="487"/>
      <c r="V1761" s="486"/>
      <c r="W1761" s="487"/>
      <c r="X1761" s="486"/>
      <c r="Y1761" s="487"/>
      <c r="Z1761" s="486"/>
      <c r="AA1761" s="487"/>
    </row>
    <row r="1762" spans="2:27" x14ac:dyDescent="0.2">
      <c r="B1762" s="406"/>
      <c r="C1762" s="372"/>
      <c r="D1762" s="372"/>
      <c r="E1762" s="486"/>
      <c r="F1762" s="487"/>
      <c r="G1762" s="486"/>
      <c r="H1762" s="487"/>
      <c r="I1762" s="486"/>
      <c r="J1762" s="487"/>
      <c r="K1762" s="486"/>
      <c r="L1762" s="487"/>
      <c r="M1762" s="486"/>
      <c r="N1762" s="487"/>
      <c r="O1762" s="486"/>
      <c r="P1762" s="487"/>
      <c r="Q1762" s="486"/>
      <c r="R1762" s="487"/>
      <c r="S1762" s="486"/>
      <c r="T1762" s="487"/>
      <c r="U1762" s="486"/>
      <c r="V1762" s="487"/>
      <c r="W1762" s="486"/>
      <c r="X1762" s="487"/>
      <c r="Y1762" s="486"/>
      <c r="Z1762" s="487"/>
      <c r="AA1762" s="402"/>
    </row>
    <row r="1763" spans="2:27" x14ac:dyDescent="0.2">
      <c r="B1763" s="405"/>
      <c r="C1763" s="372"/>
      <c r="D1763" s="372"/>
      <c r="E1763" s="402"/>
      <c r="F1763" s="486"/>
      <c r="G1763" s="487"/>
      <c r="H1763" s="486"/>
      <c r="I1763" s="487"/>
      <c r="J1763" s="486"/>
      <c r="K1763" s="487"/>
      <c r="L1763" s="486"/>
      <c r="M1763" s="487"/>
      <c r="N1763" s="486"/>
      <c r="O1763" s="487"/>
      <c r="P1763" s="486"/>
      <c r="Q1763" s="487"/>
      <c r="R1763" s="486"/>
      <c r="S1763" s="487"/>
      <c r="T1763" s="486"/>
      <c r="U1763" s="487"/>
      <c r="V1763" s="486"/>
      <c r="W1763" s="487"/>
      <c r="X1763" s="486"/>
      <c r="Y1763" s="487"/>
      <c r="Z1763" s="486"/>
      <c r="AA1763" s="487"/>
    </row>
    <row r="1764" spans="2:27" x14ac:dyDescent="0.2">
      <c r="B1764" s="406"/>
      <c r="C1764" s="372"/>
      <c r="D1764" s="372"/>
      <c r="E1764" s="486"/>
      <c r="F1764" s="487"/>
      <c r="G1764" s="486"/>
      <c r="H1764" s="487"/>
      <c r="I1764" s="486"/>
      <c r="J1764" s="487"/>
      <c r="K1764" s="486"/>
      <c r="L1764" s="487"/>
      <c r="M1764" s="486"/>
      <c r="N1764" s="487"/>
      <c r="O1764" s="486"/>
      <c r="P1764" s="487"/>
      <c r="Q1764" s="486"/>
      <c r="R1764" s="487"/>
      <c r="S1764" s="486"/>
      <c r="T1764" s="487"/>
      <c r="U1764" s="486"/>
      <c r="V1764" s="487"/>
      <c r="W1764" s="486"/>
      <c r="X1764" s="487"/>
      <c r="Y1764" s="486"/>
      <c r="Z1764" s="487"/>
      <c r="AA1764" s="402"/>
    </row>
    <row r="1765" spans="2:27" x14ac:dyDescent="0.2">
      <c r="B1765" s="405"/>
      <c r="C1765" s="372"/>
      <c r="D1765" s="372"/>
      <c r="E1765" s="402"/>
      <c r="F1765" s="486"/>
      <c r="G1765" s="487"/>
      <c r="H1765" s="486"/>
      <c r="I1765" s="487"/>
      <c r="J1765" s="486"/>
      <c r="K1765" s="487"/>
      <c r="L1765" s="486"/>
      <c r="M1765" s="487"/>
      <c r="N1765" s="486"/>
      <c r="O1765" s="487"/>
      <c r="P1765" s="486"/>
      <c r="Q1765" s="487"/>
      <c r="R1765" s="486"/>
      <c r="S1765" s="487"/>
      <c r="T1765" s="486"/>
      <c r="U1765" s="487"/>
      <c r="V1765" s="486"/>
      <c r="W1765" s="487"/>
      <c r="X1765" s="486"/>
      <c r="Y1765" s="487"/>
      <c r="Z1765" s="486"/>
      <c r="AA1765" s="487"/>
    </row>
    <row r="1766" spans="2:27" x14ac:dyDescent="0.2">
      <c r="B1766" s="406"/>
      <c r="C1766" s="372"/>
      <c r="D1766" s="372"/>
      <c r="E1766" s="486"/>
      <c r="F1766" s="487"/>
      <c r="G1766" s="486"/>
      <c r="H1766" s="487"/>
      <c r="I1766" s="486"/>
      <c r="J1766" s="487"/>
      <c r="K1766" s="486"/>
      <c r="L1766" s="487"/>
      <c r="M1766" s="486"/>
      <c r="N1766" s="487"/>
      <c r="O1766" s="486"/>
      <c r="P1766" s="487"/>
      <c r="Q1766" s="486"/>
      <c r="R1766" s="487"/>
      <c r="S1766" s="486"/>
      <c r="T1766" s="487"/>
      <c r="U1766" s="486"/>
      <c r="V1766" s="487"/>
      <c r="W1766" s="486"/>
      <c r="X1766" s="487"/>
      <c r="Y1766" s="486"/>
      <c r="Z1766" s="487"/>
      <c r="AA1766" s="402"/>
    </row>
    <row r="1767" spans="2:27" x14ac:dyDescent="0.2">
      <c r="B1767" s="405"/>
      <c r="C1767" s="372"/>
      <c r="D1767" s="372"/>
      <c r="E1767" s="402"/>
      <c r="F1767" s="486"/>
      <c r="G1767" s="487"/>
      <c r="H1767" s="486"/>
      <c r="I1767" s="487"/>
      <c r="J1767" s="486"/>
      <c r="K1767" s="487"/>
      <c r="L1767" s="486"/>
      <c r="M1767" s="487"/>
      <c r="N1767" s="486"/>
      <c r="O1767" s="487"/>
      <c r="P1767" s="486"/>
      <c r="Q1767" s="487"/>
      <c r="R1767" s="486"/>
      <c r="S1767" s="487"/>
      <c r="T1767" s="486"/>
      <c r="U1767" s="487"/>
      <c r="V1767" s="486"/>
      <c r="W1767" s="487"/>
      <c r="X1767" s="486"/>
      <c r="Y1767" s="487"/>
      <c r="Z1767" s="486"/>
      <c r="AA1767" s="487"/>
    </row>
    <row r="1768" spans="2:27" x14ac:dyDescent="0.2">
      <c r="B1768" s="406"/>
      <c r="C1768" s="372"/>
      <c r="D1768" s="372"/>
      <c r="E1768" s="486"/>
      <c r="F1768" s="487"/>
      <c r="G1768" s="486"/>
      <c r="H1768" s="487"/>
      <c r="I1768" s="486"/>
      <c r="J1768" s="487"/>
      <c r="K1768" s="486"/>
      <c r="L1768" s="487"/>
      <c r="M1768" s="486"/>
      <c r="N1768" s="487"/>
      <c r="O1768" s="486"/>
      <c r="P1768" s="487"/>
      <c r="Q1768" s="486"/>
      <c r="R1768" s="487"/>
      <c r="S1768" s="486"/>
      <c r="T1768" s="487"/>
      <c r="U1768" s="486"/>
      <c r="V1768" s="487"/>
      <c r="W1768" s="486"/>
      <c r="X1768" s="487"/>
      <c r="Y1768" s="486"/>
      <c r="Z1768" s="487"/>
      <c r="AA1768" s="402"/>
    </row>
    <row r="1769" spans="2:27" x14ac:dyDescent="0.2">
      <c r="B1769" s="405"/>
      <c r="C1769" s="372"/>
      <c r="D1769" s="372"/>
      <c r="E1769" s="402"/>
      <c r="F1769" s="486"/>
      <c r="G1769" s="487"/>
      <c r="H1769" s="486"/>
      <c r="I1769" s="487"/>
      <c r="J1769" s="486"/>
      <c r="K1769" s="487"/>
      <c r="L1769" s="486"/>
      <c r="M1769" s="487"/>
      <c r="N1769" s="486"/>
      <c r="O1769" s="487"/>
      <c r="P1769" s="486"/>
      <c r="Q1769" s="487"/>
      <c r="R1769" s="486"/>
      <c r="S1769" s="487"/>
      <c r="T1769" s="486"/>
      <c r="U1769" s="487"/>
      <c r="V1769" s="486"/>
      <c r="W1769" s="487"/>
      <c r="X1769" s="486"/>
      <c r="Y1769" s="487"/>
      <c r="Z1769" s="486"/>
      <c r="AA1769" s="487"/>
    </row>
    <row r="1770" spans="2:27" x14ac:dyDescent="0.2">
      <c r="B1770" s="406"/>
      <c r="C1770" s="372"/>
      <c r="D1770" s="372"/>
      <c r="E1770" s="486"/>
      <c r="F1770" s="487"/>
      <c r="G1770" s="486"/>
      <c r="H1770" s="487"/>
      <c r="I1770" s="486"/>
      <c r="J1770" s="487"/>
      <c r="K1770" s="486"/>
      <c r="L1770" s="487"/>
      <c r="M1770" s="486"/>
      <c r="N1770" s="487"/>
      <c r="O1770" s="486"/>
      <c r="P1770" s="487"/>
      <c r="Q1770" s="486"/>
      <c r="R1770" s="487"/>
      <c r="S1770" s="486"/>
      <c r="T1770" s="487"/>
      <c r="U1770" s="486"/>
      <c r="V1770" s="487"/>
      <c r="W1770" s="486"/>
      <c r="X1770" s="487"/>
      <c r="Y1770" s="486"/>
      <c r="Z1770" s="487"/>
      <c r="AA1770" s="402"/>
    </row>
    <row r="1771" spans="2:27" x14ac:dyDescent="0.2">
      <c r="B1771" s="405"/>
      <c r="C1771" s="372"/>
      <c r="D1771" s="372"/>
      <c r="E1771" s="402"/>
      <c r="F1771" s="486"/>
      <c r="G1771" s="487"/>
      <c r="H1771" s="486"/>
      <c r="I1771" s="487"/>
      <c r="J1771" s="486"/>
      <c r="K1771" s="487"/>
      <c r="L1771" s="486"/>
      <c r="M1771" s="487"/>
      <c r="N1771" s="486"/>
      <c r="O1771" s="487"/>
      <c r="P1771" s="486"/>
      <c r="Q1771" s="487"/>
      <c r="R1771" s="486"/>
      <c r="S1771" s="487"/>
      <c r="T1771" s="486"/>
      <c r="U1771" s="487"/>
      <c r="V1771" s="486"/>
      <c r="W1771" s="487"/>
      <c r="X1771" s="486"/>
      <c r="Y1771" s="487"/>
      <c r="Z1771" s="486"/>
      <c r="AA1771" s="487"/>
    </row>
    <row r="1772" spans="2:27" x14ac:dyDescent="0.2">
      <c r="B1772" s="406"/>
      <c r="C1772" s="372"/>
      <c r="D1772" s="372"/>
      <c r="E1772" s="486"/>
      <c r="F1772" s="487"/>
      <c r="G1772" s="486"/>
      <c r="H1772" s="487"/>
      <c r="I1772" s="486"/>
      <c r="J1772" s="487"/>
      <c r="K1772" s="486"/>
      <c r="L1772" s="487"/>
      <c r="M1772" s="486"/>
      <c r="N1772" s="487"/>
      <c r="O1772" s="486"/>
      <c r="P1772" s="487"/>
      <c r="Q1772" s="486"/>
      <c r="R1772" s="487"/>
      <c r="S1772" s="486"/>
      <c r="T1772" s="487"/>
      <c r="U1772" s="486"/>
      <c r="V1772" s="487"/>
      <c r="W1772" s="486"/>
      <c r="X1772" s="487"/>
      <c r="Y1772" s="486"/>
      <c r="Z1772" s="487"/>
      <c r="AA1772" s="402"/>
    </row>
    <row r="1773" spans="2:27" x14ac:dyDescent="0.2">
      <c r="B1773" s="405"/>
      <c r="C1773" s="372"/>
      <c r="D1773" s="372"/>
      <c r="E1773" s="402"/>
      <c r="F1773" s="486"/>
      <c r="G1773" s="487"/>
      <c r="H1773" s="486"/>
      <c r="I1773" s="487"/>
      <c r="J1773" s="486"/>
      <c r="K1773" s="487"/>
      <c r="L1773" s="486"/>
      <c r="M1773" s="487"/>
      <c r="N1773" s="486"/>
      <c r="O1773" s="487"/>
      <c r="P1773" s="486"/>
      <c r="Q1773" s="487"/>
      <c r="R1773" s="486"/>
      <c r="S1773" s="487"/>
      <c r="T1773" s="486"/>
      <c r="U1773" s="487"/>
      <c r="V1773" s="486"/>
      <c r="W1773" s="487"/>
      <c r="X1773" s="486"/>
      <c r="Y1773" s="487"/>
      <c r="Z1773" s="486"/>
      <c r="AA1773" s="487"/>
    </row>
    <row r="1774" spans="2:27" x14ac:dyDescent="0.2">
      <c r="B1774" s="406"/>
      <c r="C1774" s="372"/>
      <c r="D1774" s="372"/>
      <c r="E1774" s="486"/>
      <c r="F1774" s="487"/>
      <c r="G1774" s="486"/>
      <c r="H1774" s="487"/>
      <c r="I1774" s="486"/>
      <c r="J1774" s="487"/>
      <c r="K1774" s="486"/>
      <c r="L1774" s="487"/>
      <c r="M1774" s="486"/>
      <c r="N1774" s="487"/>
      <c r="O1774" s="486"/>
      <c r="P1774" s="487"/>
      <c r="Q1774" s="486"/>
      <c r="R1774" s="487"/>
      <c r="S1774" s="486"/>
      <c r="T1774" s="487"/>
      <c r="U1774" s="486"/>
      <c r="V1774" s="487"/>
      <c r="W1774" s="486"/>
      <c r="X1774" s="487"/>
      <c r="Y1774" s="486"/>
      <c r="Z1774" s="487"/>
      <c r="AA1774" s="402"/>
    </row>
    <row r="1775" spans="2:27" x14ac:dyDescent="0.2">
      <c r="B1775" s="405"/>
      <c r="C1775" s="372"/>
      <c r="D1775" s="372"/>
      <c r="E1775" s="402"/>
      <c r="F1775" s="486"/>
      <c r="G1775" s="487"/>
      <c r="H1775" s="486"/>
      <c r="I1775" s="487"/>
      <c r="J1775" s="486"/>
      <c r="K1775" s="487"/>
      <c r="L1775" s="486"/>
      <c r="M1775" s="487"/>
      <c r="N1775" s="486"/>
      <c r="O1775" s="487"/>
      <c r="P1775" s="486"/>
      <c r="Q1775" s="487"/>
      <c r="R1775" s="486"/>
      <c r="S1775" s="487"/>
      <c r="T1775" s="486"/>
      <c r="U1775" s="487"/>
      <c r="V1775" s="486"/>
      <c r="W1775" s="487"/>
      <c r="X1775" s="486"/>
      <c r="Y1775" s="487"/>
      <c r="Z1775" s="486"/>
      <c r="AA1775" s="487"/>
    </row>
    <row r="1776" spans="2:27" x14ac:dyDescent="0.2">
      <c r="B1776" s="406"/>
      <c r="C1776" s="372"/>
      <c r="D1776" s="372"/>
      <c r="E1776" s="486"/>
      <c r="F1776" s="487"/>
      <c r="G1776" s="486"/>
      <c r="H1776" s="487"/>
      <c r="I1776" s="486"/>
      <c r="J1776" s="487"/>
      <c r="K1776" s="486"/>
      <c r="L1776" s="487"/>
      <c r="M1776" s="486"/>
      <c r="N1776" s="487"/>
      <c r="O1776" s="486"/>
      <c r="P1776" s="487"/>
      <c r="Q1776" s="486"/>
      <c r="R1776" s="487"/>
      <c r="S1776" s="486"/>
      <c r="T1776" s="487"/>
      <c r="U1776" s="486"/>
      <c r="V1776" s="487"/>
      <c r="W1776" s="486"/>
      <c r="X1776" s="487"/>
      <c r="Y1776" s="486"/>
      <c r="Z1776" s="487"/>
      <c r="AA1776" s="402"/>
    </row>
    <row r="1777" spans="2:27" x14ac:dyDescent="0.2">
      <c r="B1777" s="405"/>
      <c r="C1777" s="372"/>
      <c r="D1777" s="372"/>
      <c r="E1777" s="402"/>
      <c r="F1777" s="486"/>
      <c r="G1777" s="487"/>
      <c r="H1777" s="486"/>
      <c r="I1777" s="487"/>
      <c r="J1777" s="486"/>
      <c r="K1777" s="487"/>
      <c r="L1777" s="486"/>
      <c r="M1777" s="487"/>
      <c r="N1777" s="486"/>
      <c r="O1777" s="487"/>
      <c r="P1777" s="486"/>
      <c r="Q1777" s="487"/>
      <c r="R1777" s="486"/>
      <c r="S1777" s="487"/>
      <c r="T1777" s="486"/>
      <c r="U1777" s="487"/>
      <c r="V1777" s="486"/>
      <c r="W1777" s="487"/>
      <c r="X1777" s="486"/>
      <c r="Y1777" s="487"/>
      <c r="Z1777" s="486"/>
      <c r="AA1777" s="487"/>
    </row>
    <row r="1778" spans="2:27" x14ac:dyDescent="0.2">
      <c r="B1778" s="406"/>
      <c r="C1778" s="372"/>
      <c r="D1778" s="372"/>
      <c r="E1778" s="486"/>
      <c r="F1778" s="487"/>
      <c r="G1778" s="486"/>
      <c r="H1778" s="487"/>
      <c r="I1778" s="486"/>
      <c r="J1778" s="487"/>
      <c r="K1778" s="486"/>
      <c r="L1778" s="487"/>
      <c r="M1778" s="486"/>
      <c r="N1778" s="487"/>
      <c r="O1778" s="486"/>
      <c r="P1778" s="487"/>
      <c r="Q1778" s="486"/>
      <c r="R1778" s="487"/>
      <c r="S1778" s="486"/>
      <c r="T1778" s="487"/>
      <c r="U1778" s="486"/>
      <c r="V1778" s="487"/>
      <c r="W1778" s="486"/>
      <c r="X1778" s="487"/>
      <c r="Y1778" s="486"/>
      <c r="Z1778" s="487"/>
      <c r="AA1778" s="402"/>
    </row>
    <row r="1779" spans="2:27" x14ac:dyDescent="0.2">
      <c r="B1779" s="405"/>
      <c r="C1779" s="372"/>
      <c r="D1779" s="372"/>
      <c r="E1779" s="402"/>
      <c r="F1779" s="486"/>
      <c r="G1779" s="487"/>
      <c r="H1779" s="486"/>
      <c r="I1779" s="487"/>
      <c r="J1779" s="486"/>
      <c r="K1779" s="487"/>
      <c r="L1779" s="486"/>
      <c r="M1779" s="487"/>
      <c r="N1779" s="486"/>
      <c r="O1779" s="487"/>
      <c r="P1779" s="486"/>
      <c r="Q1779" s="487"/>
      <c r="R1779" s="486"/>
      <c r="S1779" s="487"/>
      <c r="T1779" s="486"/>
      <c r="U1779" s="487"/>
      <c r="V1779" s="486"/>
      <c r="W1779" s="487"/>
      <c r="X1779" s="486"/>
      <c r="Y1779" s="487"/>
      <c r="Z1779" s="486"/>
      <c r="AA1779" s="487"/>
    </row>
    <row r="1780" spans="2:27" x14ac:dyDescent="0.2">
      <c r="B1780" s="406"/>
      <c r="C1780" s="372"/>
      <c r="D1780" s="372"/>
      <c r="E1780" s="486"/>
      <c r="F1780" s="487"/>
      <c r="G1780" s="486"/>
      <c r="H1780" s="487"/>
      <c r="I1780" s="486"/>
      <c r="J1780" s="487"/>
      <c r="K1780" s="486"/>
      <c r="L1780" s="487"/>
      <c r="M1780" s="486"/>
      <c r="N1780" s="487"/>
      <c r="O1780" s="486"/>
      <c r="P1780" s="487"/>
      <c r="Q1780" s="486"/>
      <c r="R1780" s="487"/>
      <c r="S1780" s="486"/>
      <c r="T1780" s="487"/>
      <c r="U1780" s="486"/>
      <c r="V1780" s="487"/>
      <c r="W1780" s="486"/>
      <c r="X1780" s="487"/>
      <c r="Y1780" s="486"/>
      <c r="Z1780" s="487"/>
      <c r="AA1780" s="402"/>
    </row>
    <row r="1781" spans="2:27" x14ac:dyDescent="0.2">
      <c r="B1781" s="405"/>
      <c r="C1781" s="372"/>
      <c r="D1781" s="372"/>
      <c r="E1781" s="402"/>
      <c r="F1781" s="486"/>
      <c r="G1781" s="487"/>
      <c r="H1781" s="486"/>
      <c r="I1781" s="487"/>
      <c r="J1781" s="486"/>
      <c r="K1781" s="487"/>
      <c r="L1781" s="486"/>
      <c r="M1781" s="487"/>
      <c r="N1781" s="486"/>
      <c r="O1781" s="487"/>
      <c r="P1781" s="486"/>
      <c r="Q1781" s="487"/>
      <c r="R1781" s="486"/>
      <c r="S1781" s="487"/>
      <c r="T1781" s="486"/>
      <c r="U1781" s="487"/>
      <c r="V1781" s="486"/>
      <c r="W1781" s="487"/>
      <c r="X1781" s="486"/>
      <c r="Y1781" s="487"/>
      <c r="Z1781" s="486"/>
      <c r="AA1781" s="487"/>
    </row>
    <row r="1782" spans="2:27" x14ac:dyDescent="0.2">
      <c r="B1782" s="406"/>
      <c r="C1782" s="372"/>
      <c r="D1782" s="372"/>
      <c r="E1782" s="486"/>
      <c r="F1782" s="487"/>
      <c r="G1782" s="486"/>
      <c r="H1782" s="487"/>
      <c r="I1782" s="486"/>
      <c r="J1782" s="487"/>
      <c r="K1782" s="486"/>
      <c r="L1782" s="487"/>
      <c r="M1782" s="486"/>
      <c r="N1782" s="487"/>
      <c r="O1782" s="486"/>
      <c r="P1782" s="487"/>
      <c r="Q1782" s="486"/>
      <c r="R1782" s="487"/>
      <c r="S1782" s="486"/>
      <c r="T1782" s="487"/>
      <c r="U1782" s="486"/>
      <c r="V1782" s="487"/>
      <c r="W1782" s="486"/>
      <c r="X1782" s="487"/>
      <c r="Y1782" s="486"/>
      <c r="Z1782" s="487"/>
      <c r="AA1782" s="402"/>
    </row>
    <row r="1783" spans="2:27" x14ac:dyDescent="0.2">
      <c r="B1783" s="405"/>
      <c r="C1783" s="372"/>
      <c r="D1783" s="372"/>
      <c r="E1783" s="402"/>
      <c r="F1783" s="486"/>
      <c r="G1783" s="487"/>
      <c r="H1783" s="486"/>
      <c r="I1783" s="487"/>
      <c r="J1783" s="486"/>
      <c r="K1783" s="487"/>
      <c r="L1783" s="486"/>
      <c r="M1783" s="487"/>
      <c r="N1783" s="486"/>
      <c r="O1783" s="487"/>
      <c r="P1783" s="486"/>
      <c r="Q1783" s="487"/>
      <c r="R1783" s="486"/>
      <c r="S1783" s="487"/>
      <c r="T1783" s="486"/>
      <c r="U1783" s="487"/>
      <c r="V1783" s="486"/>
      <c r="W1783" s="487"/>
      <c r="X1783" s="486"/>
      <c r="Y1783" s="487"/>
      <c r="Z1783" s="486"/>
      <c r="AA1783" s="487"/>
    </row>
    <row r="1784" spans="2:27" x14ac:dyDescent="0.2">
      <c r="B1784" s="406"/>
      <c r="C1784" s="372"/>
      <c r="D1784" s="372"/>
      <c r="E1784" s="486"/>
      <c r="F1784" s="487"/>
      <c r="G1784" s="486"/>
      <c r="H1784" s="487"/>
      <c r="I1784" s="486"/>
      <c r="J1784" s="487"/>
      <c r="K1784" s="486"/>
      <c r="L1784" s="487"/>
      <c r="M1784" s="486"/>
      <c r="N1784" s="487"/>
      <c r="O1784" s="486"/>
      <c r="P1784" s="487"/>
      <c r="Q1784" s="486"/>
      <c r="R1784" s="487"/>
      <c r="S1784" s="486"/>
      <c r="T1784" s="487"/>
      <c r="U1784" s="486"/>
      <c r="V1784" s="487"/>
      <c r="W1784" s="486"/>
      <c r="X1784" s="487"/>
      <c r="Y1784" s="486"/>
      <c r="Z1784" s="487"/>
      <c r="AA1784" s="402"/>
    </row>
    <row r="1785" spans="2:27" x14ac:dyDescent="0.2">
      <c r="B1785" s="405"/>
      <c r="C1785" s="372"/>
      <c r="D1785" s="372"/>
      <c r="E1785" s="402"/>
      <c r="F1785" s="486"/>
      <c r="G1785" s="487"/>
      <c r="H1785" s="486"/>
      <c r="I1785" s="487"/>
      <c r="J1785" s="486"/>
      <c r="K1785" s="487"/>
      <c r="L1785" s="486"/>
      <c r="M1785" s="487"/>
      <c r="N1785" s="486"/>
      <c r="O1785" s="487"/>
      <c r="P1785" s="486"/>
      <c r="Q1785" s="487"/>
      <c r="R1785" s="486"/>
      <c r="S1785" s="487"/>
      <c r="T1785" s="486"/>
      <c r="U1785" s="487"/>
      <c r="V1785" s="486"/>
      <c r="W1785" s="487"/>
      <c r="X1785" s="486"/>
      <c r="Y1785" s="487"/>
      <c r="Z1785" s="486"/>
      <c r="AA1785" s="487"/>
    </row>
    <row r="1786" spans="2:27" x14ac:dyDescent="0.2">
      <c r="B1786" s="406"/>
      <c r="C1786" s="372"/>
      <c r="D1786" s="372"/>
      <c r="E1786" s="486"/>
      <c r="F1786" s="487"/>
      <c r="G1786" s="486"/>
      <c r="H1786" s="487"/>
      <c r="I1786" s="486"/>
      <c r="J1786" s="487"/>
      <c r="K1786" s="486"/>
      <c r="L1786" s="487"/>
      <c r="M1786" s="486"/>
      <c r="N1786" s="487"/>
      <c r="O1786" s="486"/>
      <c r="P1786" s="487"/>
      <c r="Q1786" s="486"/>
      <c r="R1786" s="487"/>
      <c r="S1786" s="486"/>
      <c r="T1786" s="487"/>
      <c r="U1786" s="486"/>
      <c r="V1786" s="487"/>
      <c r="W1786" s="486"/>
      <c r="X1786" s="487"/>
      <c r="Y1786" s="486"/>
      <c r="Z1786" s="487"/>
      <c r="AA1786" s="402"/>
    </row>
    <row r="1787" spans="2:27" x14ac:dyDescent="0.2">
      <c r="B1787" s="405"/>
      <c r="C1787" s="372"/>
      <c r="D1787" s="372"/>
      <c r="E1787" s="402"/>
      <c r="F1787" s="486"/>
      <c r="G1787" s="487"/>
      <c r="H1787" s="486"/>
      <c r="I1787" s="487"/>
      <c r="J1787" s="486"/>
      <c r="K1787" s="487"/>
      <c r="L1787" s="486"/>
      <c r="M1787" s="487"/>
      <c r="N1787" s="486"/>
      <c r="O1787" s="487"/>
      <c r="P1787" s="486"/>
      <c r="Q1787" s="487"/>
      <c r="R1787" s="486"/>
      <c r="S1787" s="487"/>
      <c r="T1787" s="486"/>
      <c r="U1787" s="487"/>
      <c r="V1787" s="486"/>
      <c r="W1787" s="487"/>
      <c r="X1787" s="486"/>
      <c r="Y1787" s="487"/>
      <c r="Z1787" s="486"/>
      <c r="AA1787" s="487"/>
    </row>
    <row r="1788" spans="2:27" x14ac:dyDescent="0.2">
      <c r="B1788" s="406"/>
      <c r="C1788" s="372"/>
      <c r="D1788" s="372"/>
      <c r="E1788" s="486"/>
      <c r="F1788" s="487"/>
      <c r="G1788" s="486"/>
      <c r="H1788" s="487"/>
      <c r="I1788" s="486"/>
      <c r="J1788" s="487"/>
      <c r="K1788" s="486"/>
      <c r="L1788" s="487"/>
      <c r="M1788" s="486"/>
      <c r="N1788" s="487"/>
      <c r="O1788" s="486"/>
      <c r="P1788" s="487"/>
      <c r="Q1788" s="486"/>
      <c r="R1788" s="487"/>
      <c r="S1788" s="486"/>
      <c r="T1788" s="487"/>
      <c r="U1788" s="486"/>
      <c r="V1788" s="487"/>
      <c r="W1788" s="486"/>
      <c r="X1788" s="487"/>
      <c r="Y1788" s="486"/>
      <c r="Z1788" s="487"/>
      <c r="AA1788" s="402"/>
    </row>
    <row r="1789" spans="2:27" x14ac:dyDescent="0.2">
      <c r="B1789" s="405"/>
      <c r="C1789" s="372"/>
      <c r="D1789" s="372"/>
      <c r="E1789" s="402"/>
      <c r="F1789" s="486"/>
      <c r="G1789" s="487"/>
      <c r="H1789" s="486"/>
      <c r="I1789" s="487"/>
      <c r="J1789" s="486"/>
      <c r="K1789" s="487"/>
      <c r="L1789" s="486"/>
      <c r="M1789" s="487"/>
      <c r="N1789" s="486"/>
      <c r="O1789" s="487"/>
      <c r="P1789" s="486"/>
      <c r="Q1789" s="487"/>
      <c r="R1789" s="486"/>
      <c r="S1789" s="487"/>
      <c r="T1789" s="486"/>
      <c r="U1789" s="487"/>
      <c r="V1789" s="486"/>
      <c r="W1789" s="487"/>
      <c r="X1789" s="486"/>
      <c r="Y1789" s="487"/>
      <c r="Z1789" s="486"/>
      <c r="AA1789" s="487"/>
    </row>
    <row r="1790" spans="2:27" x14ac:dyDescent="0.2">
      <c r="B1790" s="406"/>
      <c r="C1790" s="372"/>
      <c r="D1790" s="372"/>
      <c r="E1790" s="486"/>
      <c r="F1790" s="487"/>
      <c r="G1790" s="486"/>
      <c r="H1790" s="487"/>
      <c r="I1790" s="486"/>
      <c r="J1790" s="487"/>
      <c r="K1790" s="486"/>
      <c r="L1790" s="487"/>
      <c r="M1790" s="486"/>
      <c r="N1790" s="487"/>
      <c r="O1790" s="486"/>
      <c r="P1790" s="487"/>
      <c r="Q1790" s="486"/>
      <c r="R1790" s="487"/>
      <c r="S1790" s="486"/>
      <c r="T1790" s="487"/>
      <c r="U1790" s="486"/>
      <c r="V1790" s="487"/>
      <c r="W1790" s="486"/>
      <c r="X1790" s="487"/>
      <c r="Y1790" s="486"/>
      <c r="Z1790" s="487"/>
      <c r="AA1790" s="402"/>
    </row>
    <row r="1791" spans="2:27" x14ac:dyDescent="0.2">
      <c r="B1791" s="405"/>
      <c r="C1791" s="372"/>
      <c r="D1791" s="372"/>
      <c r="E1791" s="402"/>
      <c r="F1791" s="486"/>
      <c r="G1791" s="487"/>
      <c r="H1791" s="486"/>
      <c r="I1791" s="487"/>
      <c r="J1791" s="486"/>
      <c r="K1791" s="487"/>
      <c r="L1791" s="486"/>
      <c r="M1791" s="487"/>
      <c r="N1791" s="486"/>
      <c r="O1791" s="487"/>
      <c r="P1791" s="486"/>
      <c r="Q1791" s="487"/>
      <c r="R1791" s="486"/>
      <c r="S1791" s="487"/>
      <c r="T1791" s="486"/>
      <c r="U1791" s="487"/>
      <c r="V1791" s="486"/>
      <c r="W1791" s="487"/>
      <c r="X1791" s="486"/>
      <c r="Y1791" s="487"/>
      <c r="Z1791" s="486"/>
      <c r="AA1791" s="487"/>
    </row>
    <row r="1792" spans="2:27" x14ac:dyDescent="0.2">
      <c r="B1792" s="406"/>
      <c r="C1792" s="372"/>
      <c r="D1792" s="372"/>
      <c r="E1792" s="486"/>
      <c r="F1792" s="487"/>
      <c r="G1792" s="486"/>
      <c r="H1792" s="487"/>
      <c r="I1792" s="486"/>
      <c r="J1792" s="487"/>
      <c r="K1792" s="486"/>
      <c r="L1792" s="487"/>
      <c r="M1792" s="486"/>
      <c r="N1792" s="487"/>
      <c r="O1792" s="486"/>
      <c r="P1792" s="487"/>
      <c r="Q1792" s="486"/>
      <c r="R1792" s="487"/>
      <c r="S1792" s="486"/>
      <c r="T1792" s="487"/>
      <c r="U1792" s="486"/>
      <c r="V1792" s="487"/>
      <c r="W1792" s="486"/>
      <c r="X1792" s="487"/>
      <c r="Y1792" s="486"/>
      <c r="Z1792" s="487"/>
      <c r="AA1792" s="402"/>
    </row>
    <row r="1793" spans="2:27" x14ac:dyDescent="0.2">
      <c r="B1793" s="405"/>
      <c r="C1793" s="372"/>
      <c r="D1793" s="372"/>
      <c r="E1793" s="402"/>
      <c r="F1793" s="486"/>
      <c r="G1793" s="487"/>
      <c r="H1793" s="486"/>
      <c r="I1793" s="487"/>
      <c r="J1793" s="486"/>
      <c r="K1793" s="487"/>
      <c r="L1793" s="486"/>
      <c r="M1793" s="487"/>
      <c r="N1793" s="486"/>
      <c r="O1793" s="487"/>
      <c r="P1793" s="486"/>
      <c r="Q1793" s="487"/>
      <c r="R1793" s="486"/>
      <c r="S1793" s="487"/>
      <c r="T1793" s="486"/>
      <c r="U1793" s="487"/>
      <c r="V1793" s="486"/>
      <c r="W1793" s="487"/>
      <c r="X1793" s="486"/>
      <c r="Y1793" s="487"/>
      <c r="Z1793" s="486"/>
      <c r="AA1793" s="487"/>
    </row>
    <row r="1794" spans="2:27" x14ac:dyDescent="0.2">
      <c r="B1794" s="406"/>
      <c r="C1794" s="372"/>
      <c r="D1794" s="372"/>
      <c r="E1794" s="486"/>
      <c r="F1794" s="487"/>
      <c r="G1794" s="486"/>
      <c r="H1794" s="487"/>
      <c r="I1794" s="486"/>
      <c r="J1794" s="487"/>
      <c r="K1794" s="486"/>
      <c r="L1794" s="487"/>
      <c r="M1794" s="486"/>
      <c r="N1794" s="487"/>
      <c r="O1794" s="486"/>
      <c r="P1794" s="487"/>
      <c r="Q1794" s="486"/>
      <c r="R1794" s="487"/>
      <c r="S1794" s="486"/>
      <c r="T1794" s="487"/>
      <c r="U1794" s="486"/>
      <c r="V1794" s="487"/>
      <c r="W1794" s="486"/>
      <c r="X1794" s="487"/>
      <c r="Y1794" s="486"/>
      <c r="Z1794" s="487"/>
      <c r="AA1794" s="402"/>
    </row>
    <row r="1795" spans="2:27" x14ac:dyDescent="0.2">
      <c r="B1795" s="405"/>
      <c r="C1795" s="372"/>
      <c r="D1795" s="372"/>
      <c r="E1795" s="402"/>
      <c r="F1795" s="486"/>
      <c r="G1795" s="487"/>
      <c r="H1795" s="486"/>
      <c r="I1795" s="487"/>
      <c r="J1795" s="486"/>
      <c r="K1795" s="487"/>
      <c r="L1795" s="486"/>
      <c r="M1795" s="487"/>
      <c r="N1795" s="486"/>
      <c r="O1795" s="487"/>
      <c r="P1795" s="486"/>
      <c r="Q1795" s="487"/>
      <c r="R1795" s="486"/>
      <c r="S1795" s="487"/>
      <c r="T1795" s="486"/>
      <c r="U1795" s="487"/>
      <c r="V1795" s="486"/>
      <c r="W1795" s="487"/>
      <c r="X1795" s="486"/>
      <c r="Y1795" s="487"/>
      <c r="Z1795" s="486"/>
      <c r="AA1795" s="487"/>
    </row>
    <row r="1796" spans="2:27" x14ac:dyDescent="0.2">
      <c r="B1796" s="406"/>
      <c r="C1796" s="372"/>
      <c r="D1796" s="372"/>
      <c r="E1796" s="486"/>
      <c r="F1796" s="487"/>
      <c r="G1796" s="486"/>
      <c r="H1796" s="487"/>
      <c r="I1796" s="486"/>
      <c r="J1796" s="487"/>
      <c r="K1796" s="486"/>
      <c r="L1796" s="487"/>
      <c r="M1796" s="486"/>
      <c r="N1796" s="487"/>
      <c r="O1796" s="486"/>
      <c r="P1796" s="487"/>
      <c r="Q1796" s="486"/>
      <c r="R1796" s="487"/>
      <c r="S1796" s="486"/>
      <c r="T1796" s="487"/>
      <c r="U1796" s="486"/>
      <c r="V1796" s="487"/>
      <c r="W1796" s="486"/>
      <c r="X1796" s="487"/>
      <c r="Y1796" s="486"/>
      <c r="Z1796" s="487"/>
      <c r="AA1796" s="402"/>
    </row>
    <row r="1797" spans="2:27" x14ac:dyDescent="0.2">
      <c r="B1797" s="405"/>
      <c r="C1797" s="372"/>
      <c r="D1797" s="372"/>
      <c r="E1797" s="402"/>
      <c r="F1797" s="486"/>
      <c r="G1797" s="487"/>
      <c r="H1797" s="486"/>
      <c r="I1797" s="487"/>
      <c r="J1797" s="486"/>
      <c r="K1797" s="487"/>
      <c r="L1797" s="486"/>
      <c r="M1797" s="487"/>
      <c r="N1797" s="486"/>
      <c r="O1797" s="487"/>
      <c r="P1797" s="486"/>
      <c r="Q1797" s="487"/>
      <c r="R1797" s="486"/>
      <c r="S1797" s="487"/>
      <c r="T1797" s="486"/>
      <c r="U1797" s="487"/>
      <c r="V1797" s="486"/>
      <c r="W1797" s="487"/>
      <c r="X1797" s="486"/>
      <c r="Y1797" s="487"/>
      <c r="Z1797" s="486"/>
      <c r="AA1797" s="487"/>
    </row>
    <row r="1798" spans="2:27" x14ac:dyDescent="0.2">
      <c r="B1798" s="406"/>
      <c r="C1798" s="372"/>
      <c r="D1798" s="372"/>
      <c r="E1798" s="486"/>
      <c r="F1798" s="487"/>
      <c r="G1798" s="486"/>
      <c r="H1798" s="487"/>
      <c r="I1798" s="486"/>
      <c r="J1798" s="487"/>
      <c r="K1798" s="486"/>
      <c r="L1798" s="487"/>
      <c r="M1798" s="486"/>
      <c r="N1798" s="487"/>
      <c r="O1798" s="486"/>
      <c r="P1798" s="487"/>
      <c r="Q1798" s="486"/>
      <c r="R1798" s="487"/>
      <c r="S1798" s="486"/>
      <c r="T1798" s="487"/>
      <c r="U1798" s="486"/>
      <c r="V1798" s="487"/>
      <c r="W1798" s="486"/>
      <c r="X1798" s="487"/>
      <c r="Y1798" s="486"/>
      <c r="Z1798" s="487"/>
      <c r="AA1798" s="402"/>
    </row>
    <row r="1799" spans="2:27" x14ac:dyDescent="0.2">
      <c r="B1799" s="405"/>
      <c r="C1799" s="372"/>
      <c r="D1799" s="372"/>
      <c r="E1799" s="402"/>
      <c r="F1799" s="486"/>
      <c r="G1799" s="487"/>
      <c r="H1799" s="486"/>
      <c r="I1799" s="487"/>
      <c r="J1799" s="486"/>
      <c r="K1799" s="487"/>
      <c r="L1799" s="486"/>
      <c r="M1799" s="487"/>
      <c r="N1799" s="486"/>
      <c r="O1799" s="487"/>
      <c r="P1799" s="486"/>
      <c r="Q1799" s="487"/>
      <c r="R1799" s="486"/>
      <c r="S1799" s="487"/>
      <c r="T1799" s="486"/>
      <c r="U1799" s="487"/>
      <c r="V1799" s="486"/>
      <c r="W1799" s="487"/>
      <c r="X1799" s="486"/>
      <c r="Y1799" s="487"/>
      <c r="Z1799" s="486"/>
      <c r="AA1799" s="487"/>
    </row>
    <row r="1800" spans="2:27" x14ac:dyDescent="0.2">
      <c r="B1800" s="406"/>
      <c r="C1800" s="372"/>
      <c r="D1800" s="372"/>
      <c r="E1800" s="486"/>
      <c r="F1800" s="487"/>
      <c r="G1800" s="486"/>
      <c r="H1800" s="487"/>
      <c r="I1800" s="486"/>
      <c r="J1800" s="487"/>
      <c r="K1800" s="486"/>
      <c r="L1800" s="487"/>
      <c r="M1800" s="486"/>
      <c r="N1800" s="487"/>
      <c r="O1800" s="486"/>
      <c r="P1800" s="487"/>
      <c r="Q1800" s="486"/>
      <c r="R1800" s="487"/>
      <c r="S1800" s="486"/>
      <c r="T1800" s="487"/>
      <c r="U1800" s="486"/>
      <c r="V1800" s="487"/>
      <c r="W1800" s="486"/>
      <c r="X1800" s="487"/>
      <c r="Y1800" s="486"/>
      <c r="Z1800" s="487"/>
      <c r="AA1800" s="402"/>
    </row>
    <row r="1801" spans="2:27" x14ac:dyDescent="0.2">
      <c r="B1801" s="405"/>
      <c r="C1801" s="372"/>
      <c r="D1801" s="372"/>
      <c r="E1801" s="402"/>
      <c r="F1801" s="486"/>
      <c r="G1801" s="487"/>
      <c r="H1801" s="486"/>
      <c r="I1801" s="487"/>
      <c r="J1801" s="486"/>
      <c r="K1801" s="487"/>
      <c r="L1801" s="486"/>
      <c r="M1801" s="487"/>
      <c r="N1801" s="486"/>
      <c r="O1801" s="487"/>
      <c r="P1801" s="486"/>
      <c r="Q1801" s="487"/>
      <c r="R1801" s="486"/>
      <c r="S1801" s="487"/>
      <c r="T1801" s="486"/>
      <c r="U1801" s="487"/>
      <c r="V1801" s="486"/>
      <c r="W1801" s="487"/>
      <c r="X1801" s="486"/>
      <c r="Y1801" s="487"/>
      <c r="Z1801" s="486"/>
      <c r="AA1801" s="487"/>
    </row>
    <row r="1802" spans="2:27" x14ac:dyDescent="0.2">
      <c r="B1802" s="406"/>
      <c r="C1802" s="372"/>
      <c r="D1802" s="372"/>
      <c r="E1802" s="486"/>
      <c r="F1802" s="487"/>
      <c r="G1802" s="486"/>
      <c r="H1802" s="487"/>
      <c r="I1802" s="486"/>
      <c r="J1802" s="487"/>
      <c r="K1802" s="486"/>
      <c r="L1802" s="487"/>
      <c r="M1802" s="486"/>
      <c r="N1802" s="487"/>
      <c r="O1802" s="486"/>
      <c r="P1802" s="487"/>
      <c r="Q1802" s="486"/>
      <c r="R1802" s="487"/>
      <c r="S1802" s="486"/>
      <c r="T1802" s="487"/>
      <c r="U1802" s="486"/>
      <c r="V1802" s="487"/>
      <c r="W1802" s="486"/>
      <c r="X1802" s="487"/>
      <c r="Y1802" s="486"/>
      <c r="Z1802" s="487"/>
      <c r="AA1802" s="402"/>
    </row>
    <row r="1803" spans="2:27" x14ac:dyDescent="0.2">
      <c r="B1803" s="405"/>
      <c r="C1803" s="372"/>
      <c r="D1803" s="372"/>
      <c r="E1803" s="402"/>
      <c r="F1803" s="486"/>
      <c r="G1803" s="487"/>
      <c r="H1803" s="486"/>
      <c r="I1803" s="487"/>
      <c r="J1803" s="486"/>
      <c r="K1803" s="487"/>
      <c r="L1803" s="486"/>
      <c r="M1803" s="487"/>
      <c r="N1803" s="486"/>
      <c r="O1803" s="487"/>
      <c r="P1803" s="486"/>
      <c r="Q1803" s="487"/>
      <c r="R1803" s="486"/>
      <c r="S1803" s="487"/>
      <c r="T1803" s="486"/>
      <c r="U1803" s="487"/>
      <c r="V1803" s="486"/>
      <c r="W1803" s="487"/>
      <c r="X1803" s="486"/>
      <c r="Y1803" s="487"/>
      <c r="Z1803" s="486"/>
      <c r="AA1803" s="487"/>
    </row>
    <row r="1804" spans="2:27" x14ac:dyDescent="0.2">
      <c r="B1804" s="406"/>
      <c r="C1804" s="372"/>
      <c r="D1804" s="372"/>
      <c r="E1804" s="486"/>
      <c r="F1804" s="487"/>
      <c r="G1804" s="486"/>
      <c r="H1804" s="487"/>
      <c r="I1804" s="486"/>
      <c r="J1804" s="487"/>
      <c r="K1804" s="486"/>
      <c r="L1804" s="487"/>
      <c r="M1804" s="486"/>
      <c r="N1804" s="487"/>
      <c r="O1804" s="486"/>
      <c r="P1804" s="487"/>
      <c r="Q1804" s="486"/>
      <c r="R1804" s="487"/>
      <c r="S1804" s="486"/>
      <c r="T1804" s="487"/>
      <c r="U1804" s="486"/>
      <c r="V1804" s="487"/>
      <c r="W1804" s="486"/>
      <c r="X1804" s="487"/>
      <c r="Y1804" s="486"/>
      <c r="Z1804" s="487"/>
      <c r="AA1804" s="402"/>
    </row>
    <row r="1805" spans="2:27" x14ac:dyDescent="0.2">
      <c r="B1805" s="405"/>
      <c r="C1805" s="372"/>
      <c r="D1805" s="372"/>
      <c r="E1805" s="402"/>
      <c r="F1805" s="486"/>
      <c r="G1805" s="487"/>
      <c r="H1805" s="486"/>
      <c r="I1805" s="487"/>
      <c r="J1805" s="486"/>
      <c r="K1805" s="487"/>
      <c r="L1805" s="486"/>
      <c r="M1805" s="487"/>
      <c r="N1805" s="486"/>
      <c r="O1805" s="487"/>
      <c r="P1805" s="486"/>
      <c r="Q1805" s="487"/>
      <c r="R1805" s="486"/>
      <c r="S1805" s="487"/>
      <c r="T1805" s="486"/>
      <c r="U1805" s="487"/>
      <c r="V1805" s="486"/>
      <c r="W1805" s="487"/>
      <c r="X1805" s="486"/>
      <c r="Y1805" s="487"/>
      <c r="Z1805" s="486"/>
      <c r="AA1805" s="487"/>
    </row>
    <row r="1806" spans="2:27" x14ac:dyDescent="0.2">
      <c r="B1806" s="406"/>
      <c r="C1806" s="372"/>
      <c r="D1806" s="372"/>
      <c r="E1806" s="486"/>
      <c r="F1806" s="487"/>
      <c r="G1806" s="486"/>
      <c r="H1806" s="487"/>
      <c r="I1806" s="486"/>
      <c r="J1806" s="487"/>
      <c r="K1806" s="486"/>
      <c r="L1806" s="487"/>
      <c r="M1806" s="486"/>
      <c r="N1806" s="487"/>
      <c r="O1806" s="486"/>
      <c r="P1806" s="487"/>
      <c r="Q1806" s="486"/>
      <c r="R1806" s="487"/>
      <c r="S1806" s="486"/>
      <c r="T1806" s="487"/>
      <c r="U1806" s="486"/>
      <c r="V1806" s="487"/>
      <c r="W1806" s="486"/>
      <c r="X1806" s="487"/>
      <c r="Y1806" s="486"/>
      <c r="Z1806" s="487"/>
      <c r="AA1806" s="402"/>
    </row>
    <row r="1807" spans="2:27" x14ac:dyDescent="0.2">
      <c r="B1807" s="405"/>
      <c r="C1807" s="372"/>
      <c r="D1807" s="372"/>
      <c r="E1807" s="402"/>
      <c r="F1807" s="486"/>
      <c r="G1807" s="487"/>
      <c r="H1807" s="486"/>
      <c r="I1807" s="487"/>
      <c r="J1807" s="486"/>
      <c r="K1807" s="487"/>
      <c r="L1807" s="486"/>
      <c r="M1807" s="487"/>
      <c r="N1807" s="486"/>
      <c r="O1807" s="487"/>
      <c r="P1807" s="486"/>
      <c r="Q1807" s="487"/>
      <c r="R1807" s="486"/>
      <c r="S1807" s="487"/>
      <c r="T1807" s="486"/>
      <c r="U1807" s="487"/>
      <c r="V1807" s="486"/>
      <c r="W1807" s="487"/>
      <c r="X1807" s="486"/>
      <c r="Y1807" s="487"/>
      <c r="Z1807" s="486"/>
      <c r="AA1807" s="487"/>
    </row>
    <row r="1808" spans="2:27" x14ac:dyDescent="0.2">
      <c r="B1808" s="406"/>
      <c r="C1808" s="372"/>
      <c r="D1808" s="372"/>
      <c r="E1808" s="486"/>
      <c r="F1808" s="487"/>
      <c r="G1808" s="486"/>
      <c r="H1808" s="487"/>
      <c r="I1808" s="486"/>
      <c r="J1808" s="487"/>
      <c r="K1808" s="486"/>
      <c r="L1808" s="487"/>
      <c r="M1808" s="486"/>
      <c r="N1808" s="487"/>
      <c r="O1808" s="486"/>
      <c r="P1808" s="487"/>
      <c r="Q1808" s="486"/>
      <c r="R1808" s="487"/>
      <c r="S1808" s="486"/>
      <c r="T1808" s="487"/>
      <c r="U1808" s="486"/>
      <c r="V1808" s="487"/>
      <c r="W1808" s="486"/>
      <c r="X1808" s="487"/>
      <c r="Y1808" s="486"/>
      <c r="Z1808" s="487"/>
      <c r="AA1808" s="402"/>
    </row>
    <row r="1809" spans="2:27" x14ac:dyDescent="0.2">
      <c r="B1809" s="405"/>
      <c r="C1809" s="372"/>
      <c r="D1809" s="372"/>
      <c r="E1809" s="402"/>
      <c r="F1809" s="486"/>
      <c r="G1809" s="487"/>
      <c r="H1809" s="486"/>
      <c r="I1809" s="487"/>
      <c r="J1809" s="486"/>
      <c r="K1809" s="487"/>
      <c r="L1809" s="486"/>
      <c r="M1809" s="487"/>
      <c r="N1809" s="486"/>
      <c r="O1809" s="487"/>
      <c r="P1809" s="486"/>
      <c r="Q1809" s="487"/>
      <c r="R1809" s="486"/>
      <c r="S1809" s="487"/>
      <c r="T1809" s="486"/>
      <c r="U1809" s="487"/>
      <c r="V1809" s="486"/>
      <c r="W1809" s="487"/>
      <c r="X1809" s="486"/>
      <c r="Y1809" s="487"/>
      <c r="Z1809" s="486"/>
      <c r="AA1809" s="487"/>
    </row>
    <row r="1810" spans="2:27" x14ac:dyDescent="0.2">
      <c r="B1810" s="406"/>
      <c r="C1810" s="372"/>
      <c r="D1810" s="372"/>
      <c r="E1810" s="486"/>
      <c r="F1810" s="487"/>
      <c r="G1810" s="486"/>
      <c r="H1810" s="487"/>
      <c r="I1810" s="486"/>
      <c r="J1810" s="487"/>
      <c r="K1810" s="486"/>
      <c r="L1810" s="487"/>
      <c r="M1810" s="486"/>
      <c r="N1810" s="487"/>
      <c r="O1810" s="486"/>
      <c r="P1810" s="487"/>
      <c r="Q1810" s="486"/>
      <c r="R1810" s="487"/>
      <c r="S1810" s="486"/>
      <c r="T1810" s="487"/>
      <c r="U1810" s="486"/>
      <c r="V1810" s="487"/>
      <c r="W1810" s="486"/>
      <c r="X1810" s="487"/>
      <c r="Y1810" s="486"/>
      <c r="Z1810" s="487"/>
      <c r="AA1810" s="402"/>
    </row>
    <row r="1811" spans="2:27" x14ac:dyDescent="0.2">
      <c r="B1811" s="405"/>
      <c r="C1811" s="372"/>
      <c r="D1811" s="372"/>
      <c r="E1811" s="402"/>
      <c r="F1811" s="486"/>
      <c r="G1811" s="487"/>
      <c r="H1811" s="486"/>
      <c r="I1811" s="487"/>
      <c r="J1811" s="486"/>
      <c r="K1811" s="487"/>
      <c r="L1811" s="486"/>
      <c r="M1811" s="487"/>
      <c r="N1811" s="486"/>
      <c r="O1811" s="487"/>
      <c r="P1811" s="486"/>
      <c r="Q1811" s="487"/>
      <c r="R1811" s="486"/>
      <c r="S1811" s="487"/>
      <c r="T1811" s="486"/>
      <c r="U1811" s="487"/>
      <c r="V1811" s="486"/>
      <c r="W1811" s="487"/>
      <c r="X1811" s="486"/>
      <c r="Y1811" s="487"/>
      <c r="Z1811" s="486"/>
      <c r="AA1811" s="487"/>
    </row>
    <row r="1812" spans="2:27" x14ac:dyDescent="0.2">
      <c r="B1812" s="406"/>
      <c r="C1812" s="372"/>
      <c r="D1812" s="372"/>
      <c r="E1812" s="486"/>
      <c r="F1812" s="487"/>
      <c r="G1812" s="486"/>
      <c r="H1812" s="487"/>
      <c r="I1812" s="486"/>
      <c r="J1812" s="487"/>
      <c r="K1812" s="486"/>
      <c r="L1812" s="487"/>
      <c r="M1812" s="486"/>
      <c r="N1812" s="487"/>
      <c r="O1812" s="486"/>
      <c r="P1812" s="487"/>
      <c r="Q1812" s="486"/>
      <c r="R1812" s="487"/>
      <c r="S1812" s="486"/>
      <c r="T1812" s="487"/>
      <c r="U1812" s="486"/>
      <c r="V1812" s="487"/>
      <c r="W1812" s="486"/>
      <c r="X1812" s="487"/>
      <c r="Y1812" s="486"/>
      <c r="Z1812" s="487"/>
      <c r="AA1812" s="402"/>
    </row>
    <row r="1813" spans="2:27" x14ac:dyDescent="0.2">
      <c r="B1813" s="405"/>
      <c r="C1813" s="372"/>
      <c r="D1813" s="372"/>
      <c r="E1813" s="402"/>
      <c r="F1813" s="486"/>
      <c r="G1813" s="487"/>
      <c r="H1813" s="486"/>
      <c r="I1813" s="487"/>
      <c r="J1813" s="486"/>
      <c r="K1813" s="487"/>
      <c r="L1813" s="486"/>
      <c r="M1813" s="487"/>
      <c r="N1813" s="486"/>
      <c r="O1813" s="487"/>
      <c r="P1813" s="486"/>
      <c r="Q1813" s="487"/>
      <c r="R1813" s="486"/>
      <c r="S1813" s="487"/>
      <c r="T1813" s="486"/>
      <c r="U1813" s="487"/>
      <c r="V1813" s="486"/>
      <c r="W1813" s="487"/>
      <c r="X1813" s="486"/>
      <c r="Y1813" s="487"/>
      <c r="Z1813" s="486"/>
      <c r="AA1813" s="487"/>
    </row>
    <row r="1814" spans="2:27" x14ac:dyDescent="0.2">
      <c r="B1814" s="406"/>
      <c r="C1814" s="372"/>
      <c r="D1814" s="372"/>
      <c r="E1814" s="486"/>
      <c r="F1814" s="487"/>
      <c r="G1814" s="486"/>
      <c r="H1814" s="487"/>
      <c r="I1814" s="486"/>
      <c r="J1814" s="487"/>
      <c r="K1814" s="486"/>
      <c r="L1814" s="487"/>
      <c r="M1814" s="486"/>
      <c r="N1814" s="487"/>
      <c r="O1814" s="486"/>
      <c r="P1814" s="487"/>
      <c r="Q1814" s="486"/>
      <c r="R1814" s="487"/>
      <c r="S1814" s="486"/>
      <c r="T1814" s="487"/>
      <c r="U1814" s="486"/>
      <c r="V1814" s="487"/>
      <c r="W1814" s="486"/>
      <c r="X1814" s="487"/>
      <c r="Y1814" s="486"/>
      <c r="Z1814" s="487"/>
      <c r="AA1814" s="402"/>
    </row>
    <row r="1815" spans="2:27" x14ac:dyDescent="0.2">
      <c r="B1815" s="405"/>
      <c r="C1815" s="372"/>
      <c r="D1815" s="372"/>
      <c r="E1815" s="402"/>
      <c r="F1815" s="486"/>
      <c r="G1815" s="487"/>
      <c r="H1815" s="486"/>
      <c r="I1815" s="487"/>
      <c r="J1815" s="486"/>
      <c r="K1815" s="487"/>
      <c r="L1815" s="486"/>
      <c r="M1815" s="487"/>
      <c r="N1815" s="486"/>
      <c r="O1815" s="487"/>
      <c r="P1815" s="486"/>
      <c r="Q1815" s="487"/>
      <c r="R1815" s="486"/>
      <c r="S1815" s="487"/>
      <c r="T1815" s="486"/>
      <c r="U1815" s="487"/>
      <c r="V1815" s="486"/>
      <c r="W1815" s="487"/>
      <c r="X1815" s="486"/>
      <c r="Y1815" s="487"/>
      <c r="Z1815" s="486"/>
      <c r="AA1815" s="487"/>
    </row>
    <row r="1816" spans="2:27" x14ac:dyDescent="0.2">
      <c r="B1816" s="406"/>
      <c r="C1816" s="372"/>
      <c r="D1816" s="372"/>
      <c r="E1816" s="486"/>
      <c r="F1816" s="487"/>
      <c r="G1816" s="486"/>
      <c r="H1816" s="487"/>
      <c r="I1816" s="486"/>
      <c r="J1816" s="487"/>
      <c r="K1816" s="486"/>
      <c r="L1816" s="487"/>
      <c r="M1816" s="486"/>
      <c r="N1816" s="487"/>
      <c r="O1816" s="486"/>
      <c r="P1816" s="487"/>
      <c r="Q1816" s="486"/>
      <c r="R1816" s="487"/>
      <c r="S1816" s="486"/>
      <c r="T1816" s="487"/>
      <c r="U1816" s="486"/>
      <c r="V1816" s="487"/>
      <c r="W1816" s="486"/>
      <c r="X1816" s="487"/>
      <c r="Y1816" s="486"/>
      <c r="Z1816" s="487"/>
      <c r="AA1816" s="402"/>
    </row>
    <row r="1817" spans="2:27" x14ac:dyDescent="0.2">
      <c r="B1817" s="405"/>
      <c r="C1817" s="372"/>
      <c r="D1817" s="372"/>
      <c r="E1817" s="402"/>
      <c r="F1817" s="486"/>
      <c r="G1817" s="487"/>
      <c r="H1817" s="486"/>
      <c r="I1817" s="487"/>
      <c r="J1817" s="486"/>
      <c r="K1817" s="487"/>
      <c r="L1817" s="486"/>
      <c r="M1817" s="487"/>
      <c r="N1817" s="486"/>
      <c r="O1817" s="487"/>
      <c r="P1817" s="486"/>
      <c r="Q1817" s="487"/>
      <c r="R1817" s="486"/>
      <c r="S1817" s="487"/>
      <c r="T1817" s="486"/>
      <c r="U1817" s="487"/>
      <c r="V1817" s="486"/>
      <c r="W1817" s="487"/>
      <c r="X1817" s="486"/>
      <c r="Y1817" s="487"/>
      <c r="Z1817" s="486"/>
      <c r="AA1817" s="487"/>
    </row>
    <row r="1818" spans="2:27" x14ac:dyDescent="0.2">
      <c r="B1818" s="406"/>
      <c r="C1818" s="372"/>
      <c r="D1818" s="372"/>
      <c r="E1818" s="486"/>
      <c r="F1818" s="487"/>
      <c r="G1818" s="486"/>
      <c r="H1818" s="487"/>
      <c r="I1818" s="486"/>
      <c r="J1818" s="487"/>
      <c r="K1818" s="486"/>
      <c r="L1818" s="487"/>
      <c r="M1818" s="486"/>
      <c r="N1818" s="487"/>
      <c r="O1818" s="486"/>
      <c r="P1818" s="487"/>
      <c r="Q1818" s="486"/>
      <c r="R1818" s="487"/>
      <c r="S1818" s="486"/>
      <c r="T1818" s="487"/>
      <c r="U1818" s="486"/>
      <c r="V1818" s="487"/>
      <c r="W1818" s="486"/>
      <c r="X1818" s="487"/>
      <c r="Y1818" s="486"/>
      <c r="Z1818" s="487"/>
      <c r="AA1818" s="402"/>
    </row>
    <row r="1819" spans="2:27" x14ac:dyDescent="0.2">
      <c r="B1819" s="405"/>
      <c r="C1819" s="372"/>
      <c r="D1819" s="372"/>
      <c r="E1819" s="402"/>
      <c r="F1819" s="486"/>
      <c r="G1819" s="487"/>
      <c r="H1819" s="486"/>
      <c r="I1819" s="487"/>
      <c r="J1819" s="486"/>
      <c r="K1819" s="487"/>
      <c r="L1819" s="486"/>
      <c r="M1819" s="487"/>
      <c r="N1819" s="486"/>
      <c r="O1819" s="487"/>
      <c r="P1819" s="486"/>
      <c r="Q1819" s="487"/>
      <c r="R1819" s="486"/>
      <c r="S1819" s="487"/>
      <c r="T1819" s="486"/>
      <c r="U1819" s="487"/>
      <c r="V1819" s="486"/>
      <c r="W1819" s="487"/>
      <c r="X1819" s="486"/>
      <c r="Y1819" s="487"/>
      <c r="Z1819" s="486"/>
      <c r="AA1819" s="487"/>
    </row>
    <row r="1820" spans="2:27" x14ac:dyDescent="0.2">
      <c r="B1820" s="406"/>
      <c r="C1820" s="372"/>
      <c r="D1820" s="372"/>
      <c r="E1820" s="486"/>
      <c r="F1820" s="487"/>
      <c r="G1820" s="486"/>
      <c r="H1820" s="487"/>
      <c r="I1820" s="486"/>
      <c r="J1820" s="487"/>
      <c r="K1820" s="486"/>
      <c r="L1820" s="487"/>
      <c r="M1820" s="486"/>
      <c r="N1820" s="487"/>
      <c r="O1820" s="486"/>
      <c r="P1820" s="487"/>
      <c r="Q1820" s="486"/>
      <c r="R1820" s="487"/>
      <c r="S1820" s="486"/>
      <c r="T1820" s="487"/>
      <c r="U1820" s="486"/>
      <c r="V1820" s="487"/>
      <c r="W1820" s="486"/>
      <c r="X1820" s="487"/>
      <c r="Y1820" s="486"/>
      <c r="Z1820" s="487"/>
      <c r="AA1820" s="402"/>
    </row>
    <row r="1821" spans="2:27" x14ac:dyDescent="0.2">
      <c r="B1821" s="405"/>
      <c r="C1821" s="372"/>
      <c r="D1821" s="372"/>
      <c r="E1821" s="402"/>
      <c r="F1821" s="486"/>
      <c r="G1821" s="487"/>
      <c r="H1821" s="486"/>
      <c r="I1821" s="487"/>
      <c r="J1821" s="486"/>
      <c r="K1821" s="487"/>
      <c r="L1821" s="486"/>
      <c r="M1821" s="487"/>
      <c r="N1821" s="486"/>
      <c r="O1821" s="487"/>
      <c r="P1821" s="486"/>
      <c r="Q1821" s="487"/>
      <c r="R1821" s="486"/>
      <c r="S1821" s="487"/>
      <c r="T1821" s="486"/>
      <c r="U1821" s="487"/>
      <c r="V1821" s="486"/>
      <c r="W1821" s="487"/>
      <c r="X1821" s="486"/>
      <c r="Y1821" s="487"/>
      <c r="Z1821" s="486"/>
      <c r="AA1821" s="487"/>
    </row>
    <row r="1822" spans="2:27" x14ac:dyDescent="0.2">
      <c r="B1822" s="406"/>
      <c r="C1822" s="372"/>
      <c r="D1822" s="372"/>
      <c r="E1822" s="486"/>
      <c r="F1822" s="487"/>
      <c r="G1822" s="486"/>
      <c r="H1822" s="487"/>
      <c r="I1822" s="486"/>
      <c r="J1822" s="487"/>
      <c r="K1822" s="486"/>
      <c r="L1822" s="487"/>
      <c r="M1822" s="486"/>
      <c r="N1822" s="487"/>
      <c r="O1822" s="486"/>
      <c r="P1822" s="487"/>
      <c r="Q1822" s="486"/>
      <c r="R1822" s="487"/>
      <c r="S1822" s="486"/>
      <c r="T1822" s="487"/>
      <c r="U1822" s="486"/>
      <c r="V1822" s="487"/>
      <c r="W1822" s="486"/>
      <c r="X1822" s="487"/>
      <c r="Y1822" s="486"/>
      <c r="Z1822" s="487"/>
      <c r="AA1822" s="402"/>
    </row>
    <row r="1823" spans="2:27" x14ac:dyDescent="0.2">
      <c r="B1823" s="405"/>
      <c r="C1823" s="372"/>
      <c r="D1823" s="372"/>
      <c r="E1823" s="402"/>
      <c r="F1823" s="486"/>
      <c r="G1823" s="487"/>
      <c r="H1823" s="486"/>
      <c r="I1823" s="487"/>
      <c r="J1823" s="486"/>
      <c r="K1823" s="487"/>
      <c r="L1823" s="486"/>
      <c r="M1823" s="487"/>
      <c r="N1823" s="486"/>
      <c r="O1823" s="487"/>
      <c r="P1823" s="486"/>
      <c r="Q1823" s="487"/>
      <c r="R1823" s="486"/>
      <c r="S1823" s="487"/>
      <c r="T1823" s="486"/>
      <c r="U1823" s="487"/>
      <c r="V1823" s="486"/>
      <c r="W1823" s="487"/>
      <c r="X1823" s="486"/>
      <c r="Y1823" s="487"/>
      <c r="Z1823" s="486"/>
      <c r="AA1823" s="487"/>
    </row>
    <row r="1824" spans="2:27" x14ac:dyDescent="0.2">
      <c r="B1824" s="406"/>
      <c r="C1824" s="372"/>
      <c r="D1824" s="372"/>
      <c r="E1824" s="486"/>
      <c r="F1824" s="487"/>
      <c r="G1824" s="486"/>
      <c r="H1824" s="487"/>
      <c r="I1824" s="486"/>
      <c r="J1824" s="487"/>
      <c r="K1824" s="486"/>
      <c r="L1824" s="487"/>
      <c r="M1824" s="486"/>
      <c r="N1824" s="487"/>
      <c r="O1824" s="486"/>
      <c r="P1824" s="487"/>
      <c r="Q1824" s="486"/>
      <c r="R1824" s="487"/>
      <c r="S1824" s="486"/>
      <c r="T1824" s="487"/>
      <c r="U1824" s="486"/>
      <c r="V1824" s="487"/>
      <c r="W1824" s="486"/>
      <c r="X1824" s="487"/>
      <c r="Y1824" s="486"/>
      <c r="Z1824" s="487"/>
      <c r="AA1824" s="402"/>
    </row>
    <row r="1825" spans="2:27" x14ac:dyDescent="0.2">
      <c r="B1825" s="405"/>
      <c r="C1825" s="372"/>
      <c r="D1825" s="372"/>
      <c r="E1825" s="402"/>
      <c r="F1825" s="486"/>
      <c r="G1825" s="487"/>
      <c r="H1825" s="486"/>
      <c r="I1825" s="487"/>
      <c r="J1825" s="486"/>
      <c r="K1825" s="487"/>
      <c r="L1825" s="486"/>
      <c r="M1825" s="487"/>
      <c r="N1825" s="486"/>
      <c r="O1825" s="487"/>
      <c r="P1825" s="486"/>
      <c r="Q1825" s="487"/>
      <c r="R1825" s="486"/>
      <c r="S1825" s="487"/>
      <c r="T1825" s="486"/>
      <c r="U1825" s="487"/>
      <c r="V1825" s="486"/>
      <c r="W1825" s="487"/>
      <c r="X1825" s="486"/>
      <c r="Y1825" s="487"/>
      <c r="Z1825" s="486"/>
      <c r="AA1825" s="487"/>
    </row>
    <row r="1826" spans="2:27" x14ac:dyDescent="0.2">
      <c r="B1826" s="406"/>
      <c r="C1826" s="372"/>
      <c r="D1826" s="372"/>
      <c r="E1826" s="486"/>
      <c r="F1826" s="487"/>
      <c r="G1826" s="486"/>
      <c r="H1826" s="487"/>
      <c r="I1826" s="486"/>
      <c r="J1826" s="487"/>
      <c r="K1826" s="486"/>
      <c r="L1826" s="487"/>
      <c r="M1826" s="486"/>
      <c r="N1826" s="487"/>
      <c r="O1826" s="486"/>
      <c r="P1826" s="487"/>
      <c r="Q1826" s="486"/>
      <c r="R1826" s="487"/>
      <c r="S1826" s="486"/>
      <c r="T1826" s="487"/>
      <c r="U1826" s="486"/>
      <c r="V1826" s="487"/>
      <c r="W1826" s="486"/>
      <c r="X1826" s="487"/>
      <c r="Y1826" s="486"/>
      <c r="Z1826" s="487"/>
      <c r="AA1826" s="402"/>
    </row>
    <row r="1827" spans="2:27" x14ac:dyDescent="0.2">
      <c r="B1827" s="405"/>
      <c r="C1827" s="372"/>
      <c r="D1827" s="372"/>
      <c r="E1827" s="402"/>
      <c r="F1827" s="486"/>
      <c r="G1827" s="487"/>
      <c r="H1827" s="486"/>
      <c r="I1827" s="487"/>
      <c r="J1827" s="486"/>
      <c r="K1827" s="487"/>
      <c r="L1827" s="486"/>
      <c r="M1827" s="487"/>
      <c r="N1827" s="486"/>
      <c r="O1827" s="487"/>
      <c r="P1827" s="486"/>
      <c r="Q1827" s="487"/>
      <c r="R1827" s="486"/>
      <c r="S1827" s="487"/>
      <c r="T1827" s="486"/>
      <c r="U1827" s="487"/>
      <c r="V1827" s="486"/>
      <c r="W1827" s="487"/>
      <c r="X1827" s="486"/>
      <c r="Y1827" s="487"/>
      <c r="Z1827" s="486"/>
      <c r="AA1827" s="487"/>
    </row>
    <row r="1828" spans="2:27" x14ac:dyDescent="0.2">
      <c r="B1828" s="406"/>
      <c r="C1828" s="372"/>
      <c r="D1828" s="372"/>
      <c r="E1828" s="486"/>
      <c r="F1828" s="487"/>
      <c r="G1828" s="486"/>
      <c r="H1828" s="487"/>
      <c r="I1828" s="486"/>
      <c r="J1828" s="487"/>
      <c r="K1828" s="486"/>
      <c r="L1828" s="487"/>
      <c r="M1828" s="486"/>
      <c r="N1828" s="487"/>
      <c r="O1828" s="486"/>
      <c r="P1828" s="487"/>
      <c r="Q1828" s="486"/>
      <c r="R1828" s="487"/>
      <c r="S1828" s="486"/>
      <c r="T1828" s="487"/>
      <c r="U1828" s="486"/>
      <c r="V1828" s="487"/>
      <c r="W1828" s="486"/>
      <c r="X1828" s="487"/>
      <c r="Y1828" s="486"/>
      <c r="Z1828" s="487"/>
      <c r="AA1828" s="402"/>
    </row>
    <row r="1829" spans="2:27" x14ac:dyDescent="0.2">
      <c r="B1829" s="405"/>
      <c r="C1829" s="372"/>
      <c r="D1829" s="372"/>
      <c r="E1829" s="402"/>
      <c r="F1829" s="486"/>
      <c r="G1829" s="487"/>
      <c r="H1829" s="486"/>
      <c r="I1829" s="487"/>
      <c r="J1829" s="486"/>
      <c r="K1829" s="487"/>
      <c r="L1829" s="486"/>
      <c r="M1829" s="487"/>
      <c r="N1829" s="486"/>
      <c r="O1829" s="487"/>
      <c r="P1829" s="486"/>
      <c r="Q1829" s="487"/>
      <c r="R1829" s="486"/>
      <c r="S1829" s="487"/>
      <c r="T1829" s="486"/>
      <c r="U1829" s="487"/>
      <c r="V1829" s="486"/>
      <c r="W1829" s="487"/>
      <c r="X1829" s="486"/>
      <c r="Y1829" s="487"/>
      <c r="Z1829" s="486"/>
      <c r="AA1829" s="487"/>
    </row>
    <row r="1830" spans="2:27" x14ac:dyDescent="0.2">
      <c r="B1830" s="406"/>
      <c r="C1830" s="372"/>
      <c r="D1830" s="372"/>
      <c r="E1830" s="486"/>
      <c r="F1830" s="487"/>
      <c r="G1830" s="486"/>
      <c r="H1830" s="487"/>
      <c r="I1830" s="486"/>
      <c r="J1830" s="487"/>
      <c r="K1830" s="486"/>
      <c r="L1830" s="487"/>
      <c r="M1830" s="486"/>
      <c r="N1830" s="487"/>
      <c r="O1830" s="486"/>
      <c r="P1830" s="487"/>
      <c r="Q1830" s="486"/>
      <c r="R1830" s="487"/>
      <c r="S1830" s="486"/>
      <c r="T1830" s="487"/>
      <c r="U1830" s="486"/>
      <c r="V1830" s="487"/>
      <c r="W1830" s="486"/>
      <c r="X1830" s="487"/>
      <c r="Y1830" s="486"/>
      <c r="Z1830" s="487"/>
      <c r="AA1830" s="402"/>
    </row>
    <row r="1831" spans="2:27" x14ac:dyDescent="0.2">
      <c r="B1831" s="405"/>
      <c r="C1831" s="372"/>
      <c r="D1831" s="372"/>
      <c r="E1831" s="402"/>
      <c r="F1831" s="486"/>
      <c r="G1831" s="487"/>
      <c r="H1831" s="486"/>
      <c r="I1831" s="487"/>
      <c r="J1831" s="486"/>
      <c r="K1831" s="487"/>
      <c r="L1831" s="486"/>
      <c r="M1831" s="487"/>
      <c r="N1831" s="486"/>
      <c r="O1831" s="487"/>
      <c r="P1831" s="486"/>
      <c r="Q1831" s="487"/>
      <c r="R1831" s="486"/>
      <c r="S1831" s="487"/>
      <c r="T1831" s="486"/>
      <c r="U1831" s="487"/>
      <c r="V1831" s="486"/>
      <c r="W1831" s="487"/>
      <c r="X1831" s="486"/>
      <c r="Y1831" s="487"/>
      <c r="Z1831" s="486"/>
      <c r="AA1831" s="487"/>
    </row>
    <row r="1832" spans="2:27" x14ac:dyDescent="0.2">
      <c r="B1832" s="406"/>
      <c r="C1832" s="372"/>
      <c r="D1832" s="372"/>
      <c r="E1832" s="486"/>
      <c r="F1832" s="487"/>
      <c r="G1832" s="486"/>
      <c r="H1832" s="487"/>
      <c r="I1832" s="486"/>
      <c r="J1832" s="487"/>
      <c r="K1832" s="486"/>
      <c r="L1832" s="487"/>
      <c r="M1832" s="486"/>
      <c r="N1832" s="487"/>
      <c r="O1832" s="486"/>
      <c r="P1832" s="487"/>
      <c r="Q1832" s="486"/>
      <c r="R1832" s="487"/>
      <c r="S1832" s="486"/>
      <c r="T1832" s="487"/>
      <c r="U1832" s="486"/>
      <c r="V1832" s="487"/>
      <c r="W1832" s="486"/>
      <c r="X1832" s="487"/>
      <c r="Y1832" s="486"/>
      <c r="Z1832" s="487"/>
      <c r="AA1832" s="402"/>
    </row>
    <row r="1833" spans="2:27" x14ac:dyDescent="0.2">
      <c r="B1833" s="405"/>
      <c r="C1833" s="372"/>
      <c r="D1833" s="372"/>
      <c r="E1833" s="402"/>
      <c r="F1833" s="486"/>
      <c r="G1833" s="487"/>
      <c r="H1833" s="486"/>
      <c r="I1833" s="487"/>
      <c r="J1833" s="486"/>
      <c r="K1833" s="487"/>
      <c r="L1833" s="486"/>
      <c r="M1833" s="487"/>
      <c r="N1833" s="486"/>
      <c r="O1833" s="487"/>
      <c r="P1833" s="486"/>
      <c r="Q1833" s="487"/>
      <c r="R1833" s="486"/>
      <c r="S1833" s="487"/>
      <c r="T1833" s="486"/>
      <c r="U1833" s="487"/>
      <c r="V1833" s="486"/>
      <c r="W1833" s="487"/>
      <c r="X1833" s="486"/>
      <c r="Y1833" s="487"/>
      <c r="Z1833" s="486"/>
      <c r="AA1833" s="487"/>
    </row>
    <row r="1834" spans="2:27" x14ac:dyDescent="0.2">
      <c r="B1834" s="406"/>
      <c r="C1834" s="372"/>
      <c r="D1834" s="372"/>
      <c r="E1834" s="486"/>
      <c r="F1834" s="487"/>
      <c r="G1834" s="486"/>
      <c r="H1834" s="487"/>
      <c r="I1834" s="486"/>
      <c r="J1834" s="487"/>
      <c r="K1834" s="486"/>
      <c r="L1834" s="487"/>
      <c r="M1834" s="486"/>
      <c r="N1834" s="487"/>
      <c r="O1834" s="486"/>
      <c r="P1834" s="487"/>
      <c r="Q1834" s="486"/>
      <c r="R1834" s="487"/>
      <c r="S1834" s="486"/>
      <c r="T1834" s="487"/>
      <c r="U1834" s="486"/>
      <c r="V1834" s="487"/>
      <c r="W1834" s="486"/>
      <c r="X1834" s="487"/>
      <c r="Y1834" s="486"/>
      <c r="Z1834" s="487"/>
      <c r="AA1834" s="402"/>
    </row>
    <row r="1835" spans="2:27" x14ac:dyDescent="0.2">
      <c r="B1835" s="405"/>
      <c r="C1835" s="372"/>
      <c r="D1835" s="372"/>
      <c r="E1835" s="402"/>
      <c r="F1835" s="486"/>
      <c r="G1835" s="487"/>
      <c r="H1835" s="486"/>
      <c r="I1835" s="487"/>
      <c r="J1835" s="486"/>
      <c r="K1835" s="487"/>
      <c r="L1835" s="486"/>
      <c r="M1835" s="487"/>
      <c r="N1835" s="486"/>
      <c r="O1835" s="487"/>
      <c r="P1835" s="486"/>
      <c r="Q1835" s="487"/>
      <c r="R1835" s="486"/>
      <c r="S1835" s="487"/>
      <c r="T1835" s="486"/>
      <c r="U1835" s="487"/>
      <c r="V1835" s="486"/>
      <c r="W1835" s="487"/>
      <c r="X1835" s="486"/>
      <c r="Y1835" s="487"/>
      <c r="Z1835" s="486"/>
      <c r="AA1835" s="487"/>
    </row>
    <row r="1836" spans="2:27" x14ac:dyDescent="0.2">
      <c r="B1836" s="406"/>
      <c r="C1836" s="372"/>
      <c r="D1836" s="372"/>
      <c r="E1836" s="486"/>
      <c r="F1836" s="487"/>
      <c r="G1836" s="486"/>
      <c r="H1836" s="487"/>
      <c r="I1836" s="486"/>
      <c r="J1836" s="487"/>
      <c r="K1836" s="486"/>
      <c r="L1836" s="487"/>
      <c r="M1836" s="486"/>
      <c r="N1836" s="487"/>
      <c r="O1836" s="486"/>
      <c r="P1836" s="487"/>
      <c r="Q1836" s="486"/>
      <c r="R1836" s="487"/>
      <c r="S1836" s="486"/>
      <c r="T1836" s="487"/>
      <c r="U1836" s="486"/>
      <c r="V1836" s="487"/>
      <c r="W1836" s="486"/>
      <c r="X1836" s="487"/>
      <c r="Y1836" s="486"/>
      <c r="Z1836" s="487"/>
      <c r="AA1836" s="402"/>
    </row>
    <row r="1837" spans="2:27" x14ac:dyDescent="0.2">
      <c r="B1837" s="405"/>
      <c r="C1837" s="372"/>
      <c r="D1837" s="372"/>
      <c r="E1837" s="402"/>
      <c r="F1837" s="486"/>
      <c r="G1837" s="487"/>
      <c r="H1837" s="486"/>
      <c r="I1837" s="487"/>
      <c r="J1837" s="486"/>
      <c r="K1837" s="487"/>
      <c r="L1837" s="486"/>
      <c r="M1837" s="487"/>
      <c r="N1837" s="486"/>
      <c r="O1837" s="487"/>
      <c r="P1837" s="486"/>
      <c r="Q1837" s="487"/>
      <c r="R1837" s="486"/>
      <c r="S1837" s="487"/>
      <c r="T1837" s="486"/>
      <c r="U1837" s="487"/>
      <c r="V1837" s="486"/>
      <c r="W1837" s="487"/>
      <c r="X1837" s="486"/>
      <c r="Y1837" s="487"/>
      <c r="Z1837" s="486"/>
      <c r="AA1837" s="487"/>
    </row>
    <row r="1838" spans="2:27" x14ac:dyDescent="0.2">
      <c r="B1838" s="406"/>
      <c r="C1838" s="372"/>
      <c r="D1838" s="372"/>
      <c r="E1838" s="486"/>
      <c r="F1838" s="487"/>
      <c r="G1838" s="486"/>
      <c r="H1838" s="487"/>
      <c r="I1838" s="486"/>
      <c r="J1838" s="487"/>
      <c r="K1838" s="486"/>
      <c r="L1838" s="487"/>
      <c r="M1838" s="486"/>
      <c r="N1838" s="487"/>
      <c r="O1838" s="486"/>
      <c r="P1838" s="487"/>
      <c r="Q1838" s="486"/>
      <c r="R1838" s="487"/>
      <c r="S1838" s="486"/>
      <c r="T1838" s="487"/>
      <c r="U1838" s="486"/>
      <c r="V1838" s="487"/>
      <c r="W1838" s="486"/>
      <c r="X1838" s="487"/>
      <c r="Y1838" s="486"/>
      <c r="Z1838" s="487"/>
      <c r="AA1838" s="402"/>
    </row>
    <row r="1839" spans="2:27" x14ac:dyDescent="0.2">
      <c r="B1839" s="405"/>
      <c r="C1839" s="372"/>
      <c r="D1839" s="372"/>
      <c r="E1839" s="402"/>
      <c r="F1839" s="486"/>
      <c r="G1839" s="487"/>
      <c r="H1839" s="486"/>
      <c r="I1839" s="487"/>
      <c r="J1839" s="486"/>
      <c r="K1839" s="487"/>
      <c r="L1839" s="486"/>
      <c r="M1839" s="487"/>
      <c r="N1839" s="486"/>
      <c r="O1839" s="487"/>
      <c r="P1839" s="486"/>
      <c r="Q1839" s="487"/>
      <c r="R1839" s="486"/>
      <c r="S1839" s="487"/>
      <c r="T1839" s="486"/>
      <c r="U1839" s="487"/>
      <c r="V1839" s="486"/>
      <c r="W1839" s="487"/>
      <c r="X1839" s="486"/>
      <c r="Y1839" s="487"/>
      <c r="Z1839" s="486"/>
      <c r="AA1839" s="487"/>
    </row>
    <row r="1840" spans="2:27" x14ac:dyDescent="0.2">
      <c r="B1840" s="406"/>
      <c r="C1840" s="372"/>
      <c r="D1840" s="372"/>
      <c r="E1840" s="486"/>
      <c r="F1840" s="487"/>
      <c r="G1840" s="486"/>
      <c r="H1840" s="487"/>
      <c r="I1840" s="486"/>
      <c r="J1840" s="487"/>
      <c r="K1840" s="486"/>
      <c r="L1840" s="487"/>
      <c r="M1840" s="486"/>
      <c r="N1840" s="487"/>
      <c r="O1840" s="486"/>
      <c r="P1840" s="487"/>
      <c r="Q1840" s="486"/>
      <c r="R1840" s="487"/>
      <c r="S1840" s="486"/>
      <c r="T1840" s="487"/>
      <c r="U1840" s="486"/>
      <c r="V1840" s="487"/>
      <c r="W1840" s="486"/>
      <c r="X1840" s="487"/>
      <c r="Y1840" s="486"/>
      <c r="Z1840" s="487"/>
      <c r="AA1840" s="402"/>
    </row>
    <row r="1841" spans="2:27" x14ac:dyDescent="0.2">
      <c r="B1841" s="405"/>
      <c r="C1841" s="372"/>
      <c r="D1841" s="372"/>
      <c r="E1841" s="402"/>
      <c r="F1841" s="486"/>
      <c r="G1841" s="487"/>
      <c r="H1841" s="486"/>
      <c r="I1841" s="487"/>
      <c r="J1841" s="486"/>
      <c r="K1841" s="487"/>
      <c r="L1841" s="486"/>
      <c r="M1841" s="487"/>
      <c r="N1841" s="486"/>
      <c r="O1841" s="487"/>
      <c r="P1841" s="486"/>
      <c r="Q1841" s="487"/>
      <c r="R1841" s="486"/>
      <c r="S1841" s="487"/>
      <c r="T1841" s="486"/>
      <c r="U1841" s="487"/>
      <c r="V1841" s="486"/>
      <c r="W1841" s="487"/>
      <c r="X1841" s="486"/>
      <c r="Y1841" s="487"/>
      <c r="Z1841" s="486"/>
      <c r="AA1841" s="487"/>
    </row>
    <row r="1842" spans="2:27" x14ac:dyDescent="0.2">
      <c r="B1842" s="406"/>
      <c r="C1842" s="372"/>
      <c r="D1842" s="372"/>
      <c r="E1842" s="486"/>
      <c r="F1842" s="487"/>
      <c r="G1842" s="486"/>
      <c r="H1842" s="487"/>
      <c r="I1842" s="486"/>
      <c r="J1842" s="487"/>
      <c r="K1842" s="486"/>
      <c r="L1842" s="487"/>
      <c r="M1842" s="486"/>
      <c r="N1842" s="487"/>
      <c r="O1842" s="486"/>
      <c r="P1842" s="487"/>
      <c r="Q1842" s="486"/>
      <c r="R1842" s="487"/>
      <c r="S1842" s="486"/>
      <c r="T1842" s="487"/>
      <c r="U1842" s="486"/>
      <c r="V1842" s="487"/>
      <c r="W1842" s="486"/>
      <c r="X1842" s="487"/>
      <c r="Y1842" s="486"/>
      <c r="Z1842" s="487"/>
      <c r="AA1842" s="402"/>
    </row>
    <row r="1843" spans="2:27" x14ac:dyDescent="0.2">
      <c r="B1843" s="405"/>
      <c r="C1843" s="372"/>
      <c r="D1843" s="372"/>
      <c r="E1843" s="402"/>
      <c r="F1843" s="486"/>
      <c r="G1843" s="487"/>
      <c r="H1843" s="486"/>
      <c r="I1843" s="487"/>
      <c r="J1843" s="486"/>
      <c r="K1843" s="487"/>
      <c r="L1843" s="486"/>
      <c r="M1843" s="487"/>
      <c r="N1843" s="486"/>
      <c r="O1843" s="487"/>
      <c r="P1843" s="486"/>
      <c r="Q1843" s="487"/>
      <c r="R1843" s="486"/>
      <c r="S1843" s="487"/>
      <c r="T1843" s="486"/>
      <c r="U1843" s="487"/>
      <c r="V1843" s="486"/>
      <c r="W1843" s="487"/>
      <c r="X1843" s="486"/>
      <c r="Y1843" s="487"/>
      <c r="Z1843" s="486"/>
      <c r="AA1843" s="487"/>
    </row>
    <row r="1844" spans="2:27" x14ac:dyDescent="0.2">
      <c r="B1844" s="406"/>
      <c r="C1844" s="372"/>
      <c r="D1844" s="372"/>
      <c r="E1844" s="486"/>
      <c r="F1844" s="487"/>
      <c r="G1844" s="486"/>
      <c r="H1844" s="487"/>
      <c r="I1844" s="486"/>
      <c r="J1844" s="487"/>
      <c r="K1844" s="486"/>
      <c r="L1844" s="487"/>
      <c r="M1844" s="486"/>
      <c r="N1844" s="487"/>
      <c r="O1844" s="486"/>
      <c r="P1844" s="487"/>
      <c r="Q1844" s="486"/>
      <c r="R1844" s="487"/>
      <c r="S1844" s="486"/>
      <c r="T1844" s="487"/>
      <c r="U1844" s="486"/>
      <c r="V1844" s="487"/>
      <c r="W1844" s="486"/>
      <c r="X1844" s="487"/>
      <c r="Y1844" s="486"/>
      <c r="Z1844" s="487"/>
      <c r="AA1844" s="402"/>
    </row>
    <row r="1845" spans="2:27" x14ac:dyDescent="0.2">
      <c r="B1845" s="405"/>
      <c r="C1845" s="372"/>
      <c r="D1845" s="372"/>
      <c r="E1845" s="402"/>
      <c r="F1845" s="486"/>
      <c r="G1845" s="487"/>
      <c r="H1845" s="486"/>
      <c r="I1845" s="487"/>
      <c r="J1845" s="486"/>
      <c r="K1845" s="487"/>
      <c r="L1845" s="486"/>
      <c r="M1845" s="487"/>
      <c r="N1845" s="486"/>
      <c r="O1845" s="487"/>
      <c r="P1845" s="486"/>
      <c r="Q1845" s="487"/>
      <c r="R1845" s="486"/>
      <c r="S1845" s="487"/>
      <c r="T1845" s="486"/>
      <c r="U1845" s="487"/>
      <c r="V1845" s="486"/>
      <c r="W1845" s="487"/>
      <c r="X1845" s="486"/>
      <c r="Y1845" s="487"/>
      <c r="Z1845" s="486"/>
      <c r="AA1845" s="487"/>
    </row>
    <row r="1846" spans="2:27" x14ac:dyDescent="0.2">
      <c r="B1846" s="406"/>
      <c r="C1846" s="372"/>
      <c r="D1846" s="372"/>
      <c r="E1846" s="486"/>
      <c r="F1846" s="487"/>
      <c r="G1846" s="486"/>
      <c r="H1846" s="487"/>
      <c r="I1846" s="486"/>
      <c r="J1846" s="487"/>
      <c r="K1846" s="486"/>
      <c r="L1846" s="487"/>
      <c r="M1846" s="486"/>
      <c r="N1846" s="487"/>
      <c r="O1846" s="486"/>
      <c r="P1846" s="487"/>
      <c r="Q1846" s="486"/>
      <c r="R1846" s="487"/>
      <c r="S1846" s="486"/>
      <c r="T1846" s="487"/>
      <c r="U1846" s="486"/>
      <c r="V1846" s="487"/>
      <c r="W1846" s="486"/>
      <c r="X1846" s="487"/>
      <c r="Y1846" s="486"/>
      <c r="Z1846" s="487"/>
      <c r="AA1846" s="402"/>
    </row>
    <row r="1847" spans="2:27" x14ac:dyDescent="0.2">
      <c r="B1847" s="405"/>
      <c r="C1847" s="372"/>
      <c r="D1847" s="372"/>
      <c r="E1847" s="402"/>
      <c r="F1847" s="486"/>
      <c r="G1847" s="487"/>
      <c r="H1847" s="486"/>
      <c r="I1847" s="487"/>
      <c r="J1847" s="486"/>
      <c r="K1847" s="487"/>
      <c r="L1847" s="486"/>
      <c r="M1847" s="487"/>
      <c r="N1847" s="486"/>
      <c r="O1847" s="487"/>
      <c r="P1847" s="486"/>
      <c r="Q1847" s="487"/>
      <c r="R1847" s="486"/>
      <c r="S1847" s="487"/>
      <c r="T1847" s="486"/>
      <c r="U1847" s="487"/>
      <c r="V1847" s="486"/>
      <c r="W1847" s="487"/>
      <c r="X1847" s="486"/>
      <c r="Y1847" s="487"/>
      <c r="Z1847" s="486"/>
      <c r="AA1847" s="487"/>
    </row>
    <row r="1848" spans="2:27" x14ac:dyDescent="0.2">
      <c r="B1848" s="406"/>
      <c r="C1848" s="372"/>
      <c r="D1848" s="372"/>
      <c r="E1848" s="486"/>
      <c r="F1848" s="487"/>
      <c r="G1848" s="486"/>
      <c r="H1848" s="487"/>
      <c r="I1848" s="486"/>
      <c r="J1848" s="487"/>
      <c r="K1848" s="486"/>
      <c r="L1848" s="487"/>
      <c r="M1848" s="486"/>
      <c r="N1848" s="487"/>
      <c r="O1848" s="486"/>
      <c r="P1848" s="487"/>
      <c r="Q1848" s="486"/>
      <c r="R1848" s="487"/>
      <c r="S1848" s="486"/>
      <c r="T1848" s="487"/>
      <c r="U1848" s="486"/>
      <c r="V1848" s="487"/>
      <c r="W1848" s="486"/>
      <c r="X1848" s="487"/>
      <c r="Y1848" s="486"/>
      <c r="Z1848" s="487"/>
      <c r="AA1848" s="402"/>
    </row>
    <row r="1849" spans="2:27" x14ac:dyDescent="0.2">
      <c r="B1849" s="405"/>
      <c r="C1849" s="372"/>
      <c r="D1849" s="372"/>
      <c r="E1849" s="402"/>
      <c r="F1849" s="486"/>
      <c r="G1849" s="487"/>
      <c r="H1849" s="486"/>
      <c r="I1849" s="487"/>
      <c r="J1849" s="486"/>
      <c r="K1849" s="487"/>
      <c r="L1849" s="486"/>
      <c r="M1849" s="487"/>
      <c r="N1849" s="486"/>
      <c r="O1849" s="487"/>
      <c r="P1849" s="486"/>
      <c r="Q1849" s="487"/>
      <c r="R1849" s="486"/>
      <c r="S1849" s="487"/>
      <c r="T1849" s="486"/>
      <c r="U1849" s="487"/>
      <c r="V1849" s="486"/>
      <c r="W1849" s="487"/>
      <c r="X1849" s="486"/>
      <c r="Y1849" s="487"/>
      <c r="Z1849" s="486"/>
      <c r="AA1849" s="487"/>
    </row>
    <row r="1850" spans="2:27" x14ac:dyDescent="0.2">
      <c r="B1850" s="406"/>
      <c r="C1850" s="372"/>
      <c r="D1850" s="372"/>
      <c r="E1850" s="486"/>
      <c r="F1850" s="487"/>
      <c r="G1850" s="486"/>
      <c r="H1850" s="487"/>
      <c r="I1850" s="486"/>
      <c r="J1850" s="487"/>
      <c r="K1850" s="486"/>
      <c r="L1850" s="487"/>
      <c r="M1850" s="486"/>
      <c r="N1850" s="487"/>
      <c r="O1850" s="486"/>
      <c r="P1850" s="487"/>
      <c r="Q1850" s="486"/>
      <c r="R1850" s="487"/>
      <c r="S1850" s="486"/>
      <c r="T1850" s="487"/>
      <c r="U1850" s="486"/>
      <c r="V1850" s="487"/>
      <c r="W1850" s="486"/>
      <c r="X1850" s="487"/>
      <c r="Y1850" s="486"/>
      <c r="Z1850" s="487"/>
      <c r="AA1850" s="402"/>
    </row>
    <row r="1851" spans="2:27" x14ac:dyDescent="0.2">
      <c r="B1851" s="405"/>
      <c r="C1851" s="372"/>
      <c r="D1851" s="372"/>
      <c r="E1851" s="402"/>
      <c r="F1851" s="486"/>
      <c r="G1851" s="487"/>
      <c r="H1851" s="486"/>
      <c r="I1851" s="487"/>
      <c r="J1851" s="486"/>
      <c r="K1851" s="487"/>
      <c r="L1851" s="486"/>
      <c r="M1851" s="487"/>
      <c r="N1851" s="486"/>
      <c r="O1851" s="487"/>
      <c r="P1851" s="486"/>
      <c r="Q1851" s="487"/>
      <c r="R1851" s="486"/>
      <c r="S1851" s="487"/>
      <c r="T1851" s="486"/>
      <c r="U1851" s="487"/>
      <c r="V1851" s="486"/>
      <c r="W1851" s="487"/>
      <c r="X1851" s="486"/>
      <c r="Y1851" s="487"/>
      <c r="Z1851" s="486"/>
      <c r="AA1851" s="487"/>
    </row>
    <row r="1852" spans="2:27" x14ac:dyDescent="0.2">
      <c r="B1852" s="406"/>
      <c r="C1852" s="372"/>
      <c r="D1852" s="372"/>
      <c r="E1852" s="486"/>
      <c r="F1852" s="487"/>
      <c r="G1852" s="486"/>
      <c r="H1852" s="487"/>
      <c r="I1852" s="486"/>
      <c r="J1852" s="487"/>
      <c r="K1852" s="486"/>
      <c r="L1852" s="487"/>
      <c r="M1852" s="486"/>
      <c r="N1852" s="487"/>
      <c r="O1852" s="486"/>
      <c r="P1852" s="487"/>
      <c r="Q1852" s="486"/>
      <c r="R1852" s="487"/>
      <c r="S1852" s="486"/>
      <c r="T1852" s="487"/>
      <c r="U1852" s="486"/>
      <c r="V1852" s="487"/>
      <c r="W1852" s="486"/>
      <c r="X1852" s="487"/>
      <c r="Y1852" s="486"/>
      <c r="Z1852" s="487"/>
      <c r="AA1852" s="402"/>
    </row>
    <row r="1853" spans="2:27" x14ac:dyDescent="0.2">
      <c r="B1853" s="405"/>
      <c r="C1853" s="372"/>
      <c r="D1853" s="372"/>
      <c r="E1853" s="402"/>
      <c r="F1853" s="486"/>
      <c r="G1853" s="487"/>
      <c r="H1853" s="486"/>
      <c r="I1853" s="487"/>
      <c r="J1853" s="486"/>
      <c r="K1853" s="487"/>
      <c r="L1853" s="486"/>
      <c r="M1853" s="487"/>
      <c r="N1853" s="486"/>
      <c r="O1853" s="487"/>
      <c r="P1853" s="486"/>
      <c r="Q1853" s="487"/>
      <c r="R1853" s="486"/>
      <c r="S1853" s="487"/>
      <c r="T1853" s="486"/>
      <c r="U1853" s="487"/>
      <c r="V1853" s="486"/>
      <c r="W1853" s="487"/>
      <c r="X1853" s="486"/>
      <c r="Y1853" s="487"/>
      <c r="Z1853" s="486"/>
      <c r="AA1853" s="487"/>
    </row>
    <row r="1854" spans="2:27" x14ac:dyDescent="0.2">
      <c r="B1854" s="406"/>
      <c r="C1854" s="372"/>
      <c r="D1854" s="372"/>
      <c r="E1854" s="486"/>
      <c r="F1854" s="487"/>
      <c r="G1854" s="486"/>
      <c r="H1854" s="487"/>
      <c r="I1854" s="486"/>
      <c r="J1854" s="487"/>
      <c r="K1854" s="486"/>
      <c r="L1854" s="487"/>
      <c r="M1854" s="486"/>
      <c r="N1854" s="487"/>
      <c r="O1854" s="486"/>
      <c r="P1854" s="487"/>
      <c r="Q1854" s="486"/>
      <c r="R1854" s="487"/>
      <c r="S1854" s="486"/>
      <c r="T1854" s="487"/>
      <c r="U1854" s="486"/>
      <c r="V1854" s="487"/>
      <c r="W1854" s="486"/>
      <c r="X1854" s="487"/>
      <c r="Y1854" s="486"/>
      <c r="Z1854" s="487"/>
      <c r="AA1854" s="402"/>
    </row>
    <row r="1855" spans="2:27" x14ac:dyDescent="0.2">
      <c r="B1855" s="405"/>
      <c r="C1855" s="372"/>
      <c r="D1855" s="372"/>
      <c r="E1855" s="402"/>
      <c r="F1855" s="486"/>
      <c r="G1855" s="487"/>
      <c r="H1855" s="486"/>
      <c r="I1855" s="487"/>
      <c r="J1855" s="486"/>
      <c r="K1855" s="487"/>
      <c r="L1855" s="486"/>
      <c r="M1855" s="487"/>
      <c r="N1855" s="486"/>
      <c r="O1855" s="487"/>
      <c r="P1855" s="486"/>
      <c r="Q1855" s="487"/>
      <c r="R1855" s="486"/>
      <c r="S1855" s="487"/>
      <c r="T1855" s="486"/>
      <c r="U1855" s="487"/>
      <c r="V1855" s="486"/>
      <c r="W1855" s="487"/>
      <c r="X1855" s="486"/>
      <c r="Y1855" s="487"/>
      <c r="Z1855" s="486"/>
      <c r="AA1855" s="487"/>
    </row>
    <row r="1856" spans="2:27" x14ac:dyDescent="0.2">
      <c r="B1856" s="406"/>
      <c r="C1856" s="372"/>
      <c r="D1856" s="372"/>
      <c r="E1856" s="486"/>
      <c r="F1856" s="487"/>
      <c r="G1856" s="486"/>
      <c r="H1856" s="487"/>
      <c r="I1856" s="486"/>
      <c r="J1856" s="487"/>
      <c r="K1856" s="486"/>
      <c r="L1856" s="487"/>
      <c r="M1856" s="486"/>
      <c r="N1856" s="487"/>
      <c r="O1856" s="486"/>
      <c r="P1856" s="487"/>
      <c r="Q1856" s="486"/>
      <c r="R1856" s="487"/>
      <c r="S1856" s="486"/>
      <c r="T1856" s="487"/>
      <c r="U1856" s="486"/>
      <c r="V1856" s="487"/>
      <c r="W1856" s="486"/>
      <c r="X1856" s="487"/>
      <c r="Y1856" s="486"/>
      <c r="Z1856" s="487"/>
      <c r="AA1856" s="402"/>
    </row>
    <row r="1857" spans="2:27" x14ac:dyDescent="0.2">
      <c r="B1857" s="405"/>
      <c r="C1857" s="372"/>
      <c r="D1857" s="372"/>
      <c r="E1857" s="402"/>
      <c r="F1857" s="486"/>
      <c r="G1857" s="487"/>
      <c r="H1857" s="486"/>
      <c r="I1857" s="487"/>
      <c r="J1857" s="486"/>
      <c r="K1857" s="487"/>
      <c r="L1857" s="486"/>
      <c r="M1857" s="487"/>
      <c r="N1857" s="486"/>
      <c r="O1857" s="487"/>
      <c r="P1857" s="486"/>
      <c r="Q1857" s="487"/>
      <c r="R1857" s="486"/>
      <c r="S1857" s="487"/>
      <c r="T1857" s="486"/>
      <c r="U1857" s="487"/>
      <c r="V1857" s="486"/>
      <c r="W1857" s="487"/>
      <c r="X1857" s="486"/>
      <c r="Y1857" s="487"/>
      <c r="Z1857" s="486"/>
      <c r="AA1857" s="487"/>
    </row>
    <row r="1858" spans="2:27" x14ac:dyDescent="0.2">
      <c r="B1858" s="406"/>
      <c r="C1858" s="372"/>
      <c r="D1858" s="372"/>
      <c r="E1858" s="486"/>
      <c r="F1858" s="487"/>
      <c r="G1858" s="486"/>
      <c r="H1858" s="487"/>
      <c r="I1858" s="486"/>
      <c r="J1858" s="487"/>
      <c r="K1858" s="486"/>
      <c r="L1858" s="487"/>
      <c r="M1858" s="486"/>
      <c r="N1858" s="487"/>
      <c r="O1858" s="486"/>
      <c r="P1858" s="487"/>
      <c r="Q1858" s="486"/>
      <c r="R1858" s="487"/>
      <c r="S1858" s="486"/>
      <c r="T1858" s="487"/>
      <c r="U1858" s="486"/>
      <c r="V1858" s="487"/>
      <c r="W1858" s="486"/>
      <c r="X1858" s="487"/>
      <c r="Y1858" s="486"/>
      <c r="Z1858" s="487"/>
      <c r="AA1858" s="402"/>
    </row>
    <row r="1859" spans="2:27" x14ac:dyDescent="0.2">
      <c r="B1859" s="405"/>
      <c r="C1859" s="372"/>
      <c r="D1859" s="372"/>
      <c r="E1859" s="402"/>
      <c r="F1859" s="486"/>
      <c r="G1859" s="487"/>
      <c r="H1859" s="486"/>
      <c r="I1859" s="487"/>
      <c r="J1859" s="486"/>
      <c r="K1859" s="487"/>
      <c r="L1859" s="486"/>
      <c r="M1859" s="487"/>
      <c r="N1859" s="486"/>
      <c r="O1859" s="487"/>
      <c r="P1859" s="486"/>
      <c r="Q1859" s="487"/>
      <c r="R1859" s="486"/>
      <c r="S1859" s="487"/>
      <c r="T1859" s="486"/>
      <c r="U1859" s="487"/>
      <c r="V1859" s="486"/>
      <c r="W1859" s="487"/>
      <c r="X1859" s="486"/>
      <c r="Y1859" s="487"/>
      <c r="Z1859" s="486"/>
      <c r="AA1859" s="487"/>
    </row>
    <row r="1860" spans="2:27" x14ac:dyDescent="0.2">
      <c r="B1860" s="406"/>
      <c r="C1860" s="372"/>
      <c r="D1860" s="372"/>
      <c r="E1860" s="486"/>
      <c r="F1860" s="487"/>
      <c r="G1860" s="486"/>
      <c r="H1860" s="487"/>
      <c r="I1860" s="486"/>
      <c r="J1860" s="487"/>
      <c r="K1860" s="486"/>
      <c r="L1860" s="487"/>
      <c r="M1860" s="486"/>
      <c r="N1860" s="487"/>
      <c r="O1860" s="486"/>
      <c r="P1860" s="487"/>
      <c r="Q1860" s="486"/>
      <c r="R1860" s="487"/>
      <c r="S1860" s="486"/>
      <c r="T1860" s="487"/>
      <c r="U1860" s="486"/>
      <c r="V1860" s="487"/>
      <c r="W1860" s="486"/>
      <c r="X1860" s="487"/>
      <c r="Y1860" s="486"/>
      <c r="Z1860" s="487"/>
      <c r="AA1860" s="402"/>
    </row>
    <row r="1861" spans="2:27" x14ac:dyDescent="0.2">
      <c r="B1861" s="405"/>
      <c r="C1861" s="372"/>
      <c r="D1861" s="372"/>
      <c r="E1861" s="402"/>
      <c r="F1861" s="486"/>
      <c r="G1861" s="487"/>
      <c r="H1861" s="486"/>
      <c r="I1861" s="487"/>
      <c r="J1861" s="486"/>
      <c r="K1861" s="487"/>
      <c r="L1861" s="486"/>
      <c r="M1861" s="487"/>
      <c r="N1861" s="486"/>
      <c r="O1861" s="487"/>
      <c r="P1861" s="486"/>
      <c r="Q1861" s="487"/>
      <c r="R1861" s="486"/>
      <c r="S1861" s="487"/>
      <c r="T1861" s="486"/>
      <c r="U1861" s="487"/>
      <c r="V1861" s="486"/>
      <c r="W1861" s="487"/>
      <c r="X1861" s="486"/>
      <c r="Y1861" s="487"/>
      <c r="Z1861" s="486"/>
      <c r="AA1861" s="487"/>
    </row>
    <row r="1862" spans="2:27" x14ac:dyDescent="0.2">
      <c r="B1862" s="406"/>
      <c r="C1862" s="372"/>
      <c r="D1862" s="372"/>
      <c r="E1862" s="486"/>
      <c r="F1862" s="487"/>
      <c r="G1862" s="486"/>
      <c r="H1862" s="487"/>
      <c r="I1862" s="486"/>
      <c r="J1862" s="487"/>
      <c r="K1862" s="486"/>
      <c r="L1862" s="487"/>
      <c r="M1862" s="486"/>
      <c r="N1862" s="487"/>
      <c r="O1862" s="486"/>
      <c r="P1862" s="487"/>
      <c r="Q1862" s="486"/>
      <c r="R1862" s="487"/>
      <c r="S1862" s="486"/>
      <c r="T1862" s="487"/>
      <c r="U1862" s="486"/>
      <c r="V1862" s="487"/>
      <c r="W1862" s="486"/>
      <c r="X1862" s="487"/>
      <c r="Y1862" s="486"/>
      <c r="Z1862" s="487"/>
      <c r="AA1862" s="402"/>
    </row>
    <row r="1863" spans="2:27" x14ac:dyDescent="0.2">
      <c r="B1863" s="405"/>
      <c r="C1863" s="372"/>
      <c r="D1863" s="372"/>
      <c r="E1863" s="402"/>
      <c r="F1863" s="486"/>
      <c r="G1863" s="487"/>
      <c r="H1863" s="486"/>
      <c r="I1863" s="487"/>
      <c r="J1863" s="486"/>
      <c r="K1863" s="487"/>
      <c r="L1863" s="486"/>
      <c r="M1863" s="487"/>
      <c r="N1863" s="486"/>
      <c r="O1863" s="487"/>
      <c r="P1863" s="486"/>
      <c r="Q1863" s="487"/>
      <c r="R1863" s="486"/>
      <c r="S1863" s="487"/>
      <c r="T1863" s="486"/>
      <c r="U1863" s="487"/>
      <c r="V1863" s="486"/>
      <c r="W1863" s="487"/>
      <c r="X1863" s="486"/>
      <c r="Y1863" s="487"/>
      <c r="Z1863" s="486"/>
      <c r="AA1863" s="487"/>
    </row>
    <row r="1864" spans="2:27" x14ac:dyDescent="0.2">
      <c r="B1864" s="406"/>
      <c r="C1864" s="372"/>
      <c r="D1864" s="372"/>
      <c r="E1864" s="486"/>
      <c r="F1864" s="487"/>
      <c r="G1864" s="486"/>
      <c r="H1864" s="487"/>
      <c r="I1864" s="486"/>
      <c r="J1864" s="487"/>
      <c r="K1864" s="486"/>
      <c r="L1864" s="487"/>
      <c r="M1864" s="486"/>
      <c r="N1864" s="487"/>
      <c r="O1864" s="486"/>
      <c r="P1864" s="487"/>
      <c r="Q1864" s="486"/>
      <c r="R1864" s="487"/>
      <c r="S1864" s="486"/>
      <c r="T1864" s="487"/>
      <c r="U1864" s="486"/>
      <c r="V1864" s="487"/>
      <c r="W1864" s="486"/>
      <c r="X1864" s="487"/>
      <c r="Y1864" s="486"/>
      <c r="Z1864" s="487"/>
      <c r="AA1864" s="402"/>
    </row>
    <row r="1865" spans="2:27" x14ac:dyDescent="0.2">
      <c r="B1865" s="405"/>
      <c r="C1865" s="372"/>
      <c r="D1865" s="372"/>
      <c r="E1865" s="402"/>
      <c r="F1865" s="486"/>
      <c r="G1865" s="487"/>
      <c r="H1865" s="486"/>
      <c r="I1865" s="487"/>
      <c r="J1865" s="486"/>
      <c r="K1865" s="487"/>
      <c r="L1865" s="486"/>
      <c r="M1865" s="487"/>
      <c r="N1865" s="486"/>
      <c r="O1865" s="487"/>
      <c r="P1865" s="486"/>
      <c r="Q1865" s="487"/>
      <c r="R1865" s="486"/>
      <c r="S1865" s="487"/>
      <c r="T1865" s="486"/>
      <c r="U1865" s="487"/>
      <c r="V1865" s="486"/>
      <c r="W1865" s="487"/>
      <c r="X1865" s="486"/>
      <c r="Y1865" s="487"/>
      <c r="Z1865" s="486"/>
      <c r="AA1865" s="487"/>
    </row>
    <row r="1866" spans="2:27" x14ac:dyDescent="0.2">
      <c r="B1866" s="406"/>
      <c r="C1866" s="372"/>
      <c r="D1866" s="372"/>
      <c r="E1866" s="486"/>
      <c r="F1866" s="487"/>
      <c r="G1866" s="486"/>
      <c r="H1866" s="487"/>
      <c r="I1866" s="486"/>
      <c r="J1866" s="487"/>
      <c r="K1866" s="486"/>
      <c r="L1866" s="487"/>
      <c r="M1866" s="486"/>
      <c r="N1866" s="487"/>
      <c r="O1866" s="486"/>
      <c r="P1866" s="487"/>
      <c r="Q1866" s="486"/>
      <c r="R1866" s="487"/>
      <c r="S1866" s="486"/>
      <c r="T1866" s="487"/>
      <c r="U1866" s="486"/>
      <c r="V1866" s="487"/>
      <c r="W1866" s="486"/>
      <c r="X1866" s="487"/>
      <c r="Y1866" s="486"/>
      <c r="Z1866" s="487"/>
      <c r="AA1866" s="402"/>
    </row>
    <row r="1867" spans="2:27" x14ac:dyDescent="0.2">
      <c r="B1867" s="405"/>
      <c r="C1867" s="372"/>
      <c r="D1867" s="372"/>
      <c r="E1867" s="402"/>
      <c r="F1867" s="486"/>
      <c r="G1867" s="487"/>
      <c r="H1867" s="486"/>
      <c r="I1867" s="487"/>
      <c r="J1867" s="486"/>
      <c r="K1867" s="487"/>
      <c r="L1867" s="486"/>
      <c r="M1867" s="487"/>
      <c r="N1867" s="486"/>
      <c r="O1867" s="487"/>
      <c r="P1867" s="486"/>
      <c r="Q1867" s="487"/>
      <c r="R1867" s="486"/>
      <c r="S1867" s="487"/>
      <c r="T1867" s="486"/>
      <c r="U1867" s="487"/>
      <c r="V1867" s="486"/>
      <c r="W1867" s="487"/>
      <c r="X1867" s="486"/>
      <c r="Y1867" s="487"/>
      <c r="Z1867" s="486"/>
      <c r="AA1867" s="487"/>
    </row>
    <row r="1868" spans="2:27" x14ac:dyDescent="0.2">
      <c r="B1868" s="406"/>
      <c r="C1868" s="372"/>
      <c r="D1868" s="372"/>
      <c r="E1868" s="486"/>
      <c r="F1868" s="487"/>
      <c r="G1868" s="486"/>
      <c r="H1868" s="487"/>
      <c r="I1868" s="486"/>
      <c r="J1868" s="487"/>
      <c r="K1868" s="486"/>
      <c r="L1868" s="487"/>
      <c r="M1868" s="486"/>
      <c r="N1868" s="487"/>
      <c r="O1868" s="486"/>
      <c r="P1868" s="487"/>
      <c r="Q1868" s="486"/>
      <c r="R1868" s="487"/>
      <c r="S1868" s="486"/>
      <c r="T1868" s="487"/>
      <c r="U1868" s="486"/>
      <c r="V1868" s="487"/>
      <c r="W1868" s="486"/>
      <c r="X1868" s="487"/>
      <c r="Y1868" s="486"/>
      <c r="Z1868" s="487"/>
      <c r="AA1868" s="402"/>
    </row>
    <row r="1869" spans="2:27" x14ac:dyDescent="0.2">
      <c r="B1869" s="405"/>
      <c r="C1869" s="372"/>
      <c r="D1869" s="372"/>
      <c r="E1869" s="402"/>
      <c r="F1869" s="486"/>
      <c r="G1869" s="487"/>
      <c r="H1869" s="486"/>
      <c r="I1869" s="487"/>
      <c r="J1869" s="486"/>
      <c r="K1869" s="487"/>
      <c r="L1869" s="486"/>
      <c r="M1869" s="487"/>
      <c r="N1869" s="486"/>
      <c r="O1869" s="487"/>
      <c r="P1869" s="486"/>
      <c r="Q1869" s="487"/>
      <c r="R1869" s="486"/>
      <c r="S1869" s="487"/>
      <c r="T1869" s="486"/>
      <c r="U1869" s="487"/>
      <c r="V1869" s="486"/>
      <c r="W1869" s="487"/>
      <c r="X1869" s="486"/>
      <c r="Y1869" s="487"/>
      <c r="Z1869" s="486"/>
      <c r="AA1869" s="487"/>
    </row>
    <row r="1870" spans="2:27" x14ac:dyDescent="0.2">
      <c r="B1870" s="406"/>
      <c r="C1870" s="372"/>
      <c r="D1870" s="372"/>
      <c r="E1870" s="486"/>
      <c r="F1870" s="487"/>
      <c r="G1870" s="486"/>
      <c r="H1870" s="487"/>
      <c r="I1870" s="486"/>
      <c r="J1870" s="487"/>
      <c r="K1870" s="486"/>
      <c r="L1870" s="487"/>
      <c r="M1870" s="486"/>
      <c r="N1870" s="487"/>
      <c r="O1870" s="486"/>
      <c r="P1870" s="487"/>
      <c r="Q1870" s="486"/>
      <c r="R1870" s="487"/>
      <c r="S1870" s="486"/>
      <c r="T1870" s="487"/>
      <c r="U1870" s="486"/>
      <c r="V1870" s="487"/>
      <c r="W1870" s="486"/>
      <c r="X1870" s="487"/>
      <c r="Y1870" s="486"/>
      <c r="Z1870" s="487"/>
      <c r="AA1870" s="402"/>
    </row>
    <row r="1871" spans="2:27" x14ac:dyDescent="0.2">
      <c r="B1871" s="405"/>
      <c r="C1871" s="372"/>
      <c r="D1871" s="372"/>
      <c r="E1871" s="402"/>
      <c r="F1871" s="486"/>
      <c r="G1871" s="487"/>
      <c r="H1871" s="486"/>
      <c r="I1871" s="487"/>
      <c r="J1871" s="486"/>
      <c r="K1871" s="487"/>
      <c r="L1871" s="486"/>
      <c r="M1871" s="487"/>
      <c r="N1871" s="486"/>
      <c r="O1871" s="487"/>
      <c r="P1871" s="486"/>
      <c r="Q1871" s="487"/>
      <c r="R1871" s="486"/>
      <c r="S1871" s="487"/>
      <c r="T1871" s="486"/>
      <c r="U1871" s="487"/>
      <c r="V1871" s="486"/>
      <c r="W1871" s="487"/>
      <c r="X1871" s="486"/>
      <c r="Y1871" s="487"/>
      <c r="Z1871" s="486"/>
      <c r="AA1871" s="487"/>
    </row>
    <row r="1872" spans="2:27" x14ac:dyDescent="0.2">
      <c r="B1872" s="406"/>
      <c r="C1872" s="372"/>
      <c r="D1872" s="372"/>
      <c r="E1872" s="486"/>
      <c r="F1872" s="487"/>
      <c r="G1872" s="486"/>
      <c r="H1872" s="487"/>
      <c r="I1872" s="486"/>
      <c r="J1872" s="487"/>
      <c r="K1872" s="486"/>
      <c r="L1872" s="487"/>
      <c r="M1872" s="486"/>
      <c r="N1872" s="487"/>
      <c r="O1872" s="486"/>
      <c r="P1872" s="487"/>
      <c r="Q1872" s="486"/>
      <c r="R1872" s="487"/>
      <c r="S1872" s="486"/>
      <c r="T1872" s="487"/>
      <c r="U1872" s="486"/>
      <c r="V1872" s="487"/>
      <c r="W1872" s="486"/>
      <c r="X1872" s="487"/>
      <c r="Y1872" s="486"/>
      <c r="Z1872" s="487"/>
      <c r="AA1872" s="402"/>
    </row>
    <row r="1873" spans="2:27" x14ac:dyDescent="0.2">
      <c r="B1873" s="405"/>
      <c r="C1873" s="372"/>
      <c r="D1873" s="372"/>
      <c r="E1873" s="402"/>
      <c r="F1873" s="486"/>
      <c r="G1873" s="487"/>
      <c r="H1873" s="486"/>
      <c r="I1873" s="487"/>
      <c r="J1873" s="486"/>
      <c r="K1873" s="487"/>
      <c r="L1873" s="486"/>
      <c r="M1873" s="487"/>
      <c r="N1873" s="486"/>
      <c r="O1873" s="487"/>
      <c r="P1873" s="486"/>
      <c r="Q1873" s="487"/>
      <c r="R1873" s="486"/>
      <c r="S1873" s="487"/>
      <c r="T1873" s="486"/>
      <c r="U1873" s="487"/>
      <c r="V1873" s="486"/>
      <c r="W1873" s="487"/>
      <c r="X1873" s="486"/>
      <c r="Y1873" s="487"/>
      <c r="Z1873" s="486"/>
      <c r="AA1873" s="487"/>
    </row>
    <row r="1874" spans="2:27" x14ac:dyDescent="0.2">
      <c r="B1874" s="406"/>
      <c r="C1874" s="372"/>
      <c r="D1874" s="372"/>
      <c r="E1874" s="486"/>
      <c r="F1874" s="487"/>
      <c r="G1874" s="486"/>
      <c r="H1874" s="487"/>
      <c r="I1874" s="486"/>
      <c r="J1874" s="487"/>
      <c r="K1874" s="486"/>
      <c r="L1874" s="487"/>
      <c r="M1874" s="486"/>
      <c r="N1874" s="487"/>
      <c r="O1874" s="486"/>
      <c r="P1874" s="487"/>
      <c r="Q1874" s="486"/>
      <c r="R1874" s="487"/>
      <c r="S1874" s="486"/>
      <c r="T1874" s="487"/>
      <c r="U1874" s="486"/>
      <c r="V1874" s="487"/>
      <c r="W1874" s="486"/>
      <c r="X1874" s="487"/>
      <c r="Y1874" s="486"/>
      <c r="Z1874" s="487"/>
      <c r="AA1874" s="402"/>
    </row>
    <row r="1875" spans="2:27" x14ac:dyDescent="0.2">
      <c r="B1875" s="405"/>
      <c r="C1875" s="372"/>
      <c r="D1875" s="372"/>
      <c r="E1875" s="402"/>
      <c r="F1875" s="486"/>
      <c r="G1875" s="487"/>
      <c r="H1875" s="486"/>
      <c r="I1875" s="487"/>
      <c r="J1875" s="486"/>
      <c r="K1875" s="487"/>
      <c r="L1875" s="486"/>
      <c r="M1875" s="487"/>
      <c r="N1875" s="486"/>
      <c r="O1875" s="487"/>
      <c r="P1875" s="486"/>
      <c r="Q1875" s="487"/>
      <c r="R1875" s="486"/>
      <c r="S1875" s="487"/>
      <c r="T1875" s="486"/>
      <c r="U1875" s="487"/>
      <c r="V1875" s="486"/>
      <c r="W1875" s="487"/>
      <c r="X1875" s="486"/>
      <c r="Y1875" s="487"/>
      <c r="Z1875" s="486"/>
      <c r="AA1875" s="487"/>
    </row>
    <row r="1876" spans="2:27" x14ac:dyDescent="0.2">
      <c r="B1876" s="406"/>
      <c r="C1876" s="372"/>
      <c r="D1876" s="372"/>
      <c r="E1876" s="486"/>
      <c r="F1876" s="487"/>
      <c r="G1876" s="486"/>
      <c r="H1876" s="487"/>
      <c r="I1876" s="486"/>
      <c r="J1876" s="487"/>
      <c r="K1876" s="486"/>
      <c r="L1876" s="487"/>
      <c r="M1876" s="486"/>
      <c r="N1876" s="487"/>
      <c r="O1876" s="486"/>
      <c r="P1876" s="487"/>
      <c r="Q1876" s="486"/>
      <c r="R1876" s="487"/>
      <c r="S1876" s="486"/>
      <c r="T1876" s="487"/>
      <c r="U1876" s="486"/>
      <c r="V1876" s="487"/>
      <c r="W1876" s="486"/>
      <c r="X1876" s="487"/>
      <c r="Y1876" s="486"/>
      <c r="Z1876" s="487"/>
      <c r="AA1876" s="402"/>
    </row>
    <row r="1877" spans="2:27" x14ac:dyDescent="0.2">
      <c r="B1877" s="405"/>
      <c r="C1877" s="372"/>
      <c r="D1877" s="372"/>
      <c r="E1877" s="402"/>
      <c r="F1877" s="486"/>
      <c r="G1877" s="487"/>
      <c r="H1877" s="486"/>
      <c r="I1877" s="487"/>
      <c r="J1877" s="486"/>
      <c r="K1877" s="487"/>
      <c r="L1877" s="486"/>
      <c r="M1877" s="487"/>
      <c r="N1877" s="486"/>
      <c r="O1877" s="487"/>
      <c r="P1877" s="486"/>
      <c r="Q1877" s="487"/>
      <c r="R1877" s="486"/>
      <c r="S1877" s="487"/>
      <c r="T1877" s="486"/>
      <c r="U1877" s="487"/>
      <c r="V1877" s="486"/>
      <c r="W1877" s="487"/>
      <c r="X1877" s="486"/>
      <c r="Y1877" s="487"/>
      <c r="Z1877" s="486"/>
      <c r="AA1877" s="487"/>
    </row>
    <row r="1878" spans="2:27" x14ac:dyDescent="0.2">
      <c r="B1878" s="406"/>
      <c r="C1878" s="372"/>
      <c r="D1878" s="372"/>
      <c r="E1878" s="486"/>
      <c r="F1878" s="487"/>
      <c r="G1878" s="486"/>
      <c r="H1878" s="487"/>
      <c r="I1878" s="486"/>
      <c r="J1878" s="487"/>
      <c r="K1878" s="486"/>
      <c r="L1878" s="487"/>
      <c r="M1878" s="486"/>
      <c r="N1878" s="487"/>
      <c r="O1878" s="486"/>
      <c r="P1878" s="487"/>
      <c r="Q1878" s="486"/>
      <c r="R1878" s="487"/>
      <c r="S1878" s="486"/>
      <c r="T1878" s="487"/>
      <c r="U1878" s="486"/>
      <c r="V1878" s="487"/>
      <c r="W1878" s="486"/>
      <c r="X1878" s="487"/>
      <c r="Y1878" s="486"/>
      <c r="Z1878" s="487"/>
      <c r="AA1878" s="402"/>
    </row>
    <row r="1879" spans="2:27" x14ac:dyDescent="0.2">
      <c r="B1879" s="405"/>
      <c r="C1879" s="372"/>
      <c r="D1879" s="372"/>
      <c r="E1879" s="402"/>
      <c r="F1879" s="486"/>
      <c r="G1879" s="487"/>
      <c r="H1879" s="486"/>
      <c r="I1879" s="487"/>
      <c r="J1879" s="486"/>
      <c r="K1879" s="487"/>
      <c r="L1879" s="486"/>
      <c r="M1879" s="487"/>
      <c r="N1879" s="486"/>
      <c r="O1879" s="487"/>
      <c r="P1879" s="486"/>
      <c r="Q1879" s="487"/>
      <c r="R1879" s="486"/>
      <c r="S1879" s="487"/>
      <c r="T1879" s="486"/>
      <c r="U1879" s="487"/>
      <c r="V1879" s="486"/>
      <c r="W1879" s="487"/>
      <c r="X1879" s="486"/>
      <c r="Y1879" s="487"/>
      <c r="Z1879" s="486"/>
      <c r="AA1879" s="487"/>
    </row>
    <row r="1880" spans="2:27" x14ac:dyDescent="0.2">
      <c r="B1880" s="406"/>
      <c r="C1880" s="372"/>
      <c r="D1880" s="372"/>
      <c r="E1880" s="486"/>
      <c r="F1880" s="487"/>
      <c r="G1880" s="486"/>
      <c r="H1880" s="487"/>
      <c r="I1880" s="486"/>
      <c r="J1880" s="487"/>
      <c r="K1880" s="486"/>
      <c r="L1880" s="487"/>
      <c r="M1880" s="486"/>
      <c r="N1880" s="487"/>
      <c r="O1880" s="486"/>
      <c r="P1880" s="487"/>
      <c r="Q1880" s="486"/>
      <c r="R1880" s="487"/>
      <c r="S1880" s="486"/>
      <c r="T1880" s="487"/>
      <c r="U1880" s="486"/>
      <c r="V1880" s="487"/>
      <c r="W1880" s="486"/>
      <c r="X1880" s="487"/>
      <c r="Y1880" s="486"/>
      <c r="Z1880" s="487"/>
      <c r="AA1880" s="402"/>
    </row>
    <row r="1881" spans="2:27" x14ac:dyDescent="0.2">
      <c r="B1881" s="405"/>
      <c r="C1881" s="372"/>
      <c r="D1881" s="372"/>
      <c r="E1881" s="402"/>
      <c r="F1881" s="486"/>
      <c r="G1881" s="487"/>
      <c r="H1881" s="486"/>
      <c r="I1881" s="487"/>
      <c r="J1881" s="486"/>
      <c r="K1881" s="487"/>
      <c r="L1881" s="486"/>
      <c r="M1881" s="487"/>
      <c r="N1881" s="486"/>
      <c r="O1881" s="487"/>
      <c r="P1881" s="486"/>
      <c r="Q1881" s="487"/>
      <c r="R1881" s="486"/>
      <c r="S1881" s="487"/>
      <c r="T1881" s="486"/>
      <c r="U1881" s="487"/>
      <c r="V1881" s="486"/>
      <c r="W1881" s="487"/>
      <c r="X1881" s="486"/>
      <c r="Y1881" s="487"/>
      <c r="Z1881" s="486"/>
      <c r="AA1881" s="487"/>
    </row>
    <row r="1882" spans="2:27" x14ac:dyDescent="0.2">
      <c r="B1882" s="406"/>
      <c r="C1882" s="372"/>
      <c r="D1882" s="372"/>
      <c r="E1882" s="486"/>
      <c r="F1882" s="487"/>
      <c r="G1882" s="486"/>
      <c r="H1882" s="487"/>
      <c r="I1882" s="486"/>
      <c r="J1882" s="487"/>
      <c r="K1882" s="486"/>
      <c r="L1882" s="487"/>
      <c r="M1882" s="486"/>
      <c r="N1882" s="487"/>
      <c r="O1882" s="486"/>
      <c r="P1882" s="487"/>
      <c r="Q1882" s="486"/>
      <c r="R1882" s="487"/>
      <c r="S1882" s="486"/>
      <c r="T1882" s="487"/>
      <c r="U1882" s="486"/>
      <c r="V1882" s="487"/>
      <c r="W1882" s="486"/>
      <c r="X1882" s="487"/>
      <c r="Y1882" s="486"/>
      <c r="Z1882" s="487"/>
      <c r="AA1882" s="402"/>
    </row>
    <row r="1883" spans="2:27" x14ac:dyDescent="0.2">
      <c r="B1883" s="405"/>
      <c r="C1883" s="372"/>
      <c r="D1883" s="372"/>
      <c r="E1883" s="402"/>
      <c r="F1883" s="486"/>
      <c r="G1883" s="487"/>
      <c r="H1883" s="486"/>
      <c r="I1883" s="487"/>
      <c r="J1883" s="486"/>
      <c r="K1883" s="487"/>
      <c r="L1883" s="486"/>
      <c r="M1883" s="487"/>
      <c r="N1883" s="486"/>
      <c r="O1883" s="487"/>
      <c r="P1883" s="486"/>
      <c r="Q1883" s="487"/>
      <c r="R1883" s="486"/>
      <c r="S1883" s="487"/>
      <c r="T1883" s="486"/>
      <c r="U1883" s="487"/>
      <c r="V1883" s="486"/>
      <c r="W1883" s="487"/>
      <c r="X1883" s="486"/>
      <c r="Y1883" s="487"/>
      <c r="Z1883" s="486"/>
      <c r="AA1883" s="487"/>
    </row>
    <row r="1884" spans="2:27" x14ac:dyDescent="0.2">
      <c r="B1884" s="406"/>
      <c r="C1884" s="372"/>
      <c r="D1884" s="372"/>
      <c r="E1884" s="486"/>
      <c r="F1884" s="487"/>
      <c r="G1884" s="486"/>
      <c r="H1884" s="487"/>
      <c r="I1884" s="486"/>
      <c r="J1884" s="487"/>
      <c r="K1884" s="486"/>
      <c r="L1884" s="487"/>
      <c r="M1884" s="486"/>
      <c r="N1884" s="487"/>
      <c r="O1884" s="486"/>
      <c r="P1884" s="487"/>
      <c r="Q1884" s="486"/>
      <c r="R1884" s="487"/>
      <c r="S1884" s="486"/>
      <c r="T1884" s="487"/>
      <c r="U1884" s="486"/>
      <c r="V1884" s="487"/>
      <c r="W1884" s="486"/>
      <c r="X1884" s="487"/>
      <c r="Y1884" s="486"/>
      <c r="Z1884" s="487"/>
      <c r="AA1884" s="402"/>
    </row>
    <row r="1885" spans="2:27" x14ac:dyDescent="0.2">
      <c r="B1885" s="405"/>
      <c r="C1885" s="372"/>
      <c r="D1885" s="372"/>
      <c r="E1885" s="402"/>
      <c r="F1885" s="486"/>
      <c r="G1885" s="487"/>
      <c r="H1885" s="486"/>
      <c r="I1885" s="487"/>
      <c r="J1885" s="486"/>
      <c r="K1885" s="487"/>
      <c r="L1885" s="486"/>
      <c r="M1885" s="487"/>
      <c r="N1885" s="486"/>
      <c r="O1885" s="487"/>
      <c r="P1885" s="486"/>
      <c r="Q1885" s="487"/>
      <c r="R1885" s="486"/>
      <c r="S1885" s="487"/>
      <c r="T1885" s="486"/>
      <c r="U1885" s="487"/>
      <c r="V1885" s="486"/>
      <c r="W1885" s="487"/>
      <c r="X1885" s="486"/>
      <c r="Y1885" s="487"/>
      <c r="Z1885" s="486"/>
      <c r="AA1885" s="487"/>
    </row>
    <row r="1886" spans="2:27" x14ac:dyDescent="0.2">
      <c r="B1886" s="406"/>
      <c r="C1886" s="372"/>
      <c r="D1886" s="372"/>
      <c r="E1886" s="486"/>
      <c r="F1886" s="487"/>
      <c r="G1886" s="486"/>
      <c r="H1886" s="487"/>
      <c r="I1886" s="486"/>
      <c r="J1886" s="487"/>
      <c r="K1886" s="486"/>
      <c r="L1886" s="487"/>
      <c r="M1886" s="486"/>
      <c r="N1886" s="487"/>
      <c r="O1886" s="486"/>
      <c r="P1886" s="487"/>
      <c r="Q1886" s="486"/>
      <c r="R1886" s="487"/>
      <c r="S1886" s="486"/>
      <c r="T1886" s="487"/>
      <c r="U1886" s="486"/>
      <c r="V1886" s="487"/>
      <c r="W1886" s="486"/>
      <c r="X1886" s="487"/>
      <c r="Y1886" s="486"/>
      <c r="Z1886" s="487"/>
      <c r="AA1886" s="402"/>
    </row>
    <row r="1887" spans="2:27" x14ac:dyDescent="0.2">
      <c r="B1887" s="405"/>
      <c r="C1887" s="372"/>
      <c r="D1887" s="372"/>
      <c r="E1887" s="402"/>
      <c r="F1887" s="486"/>
      <c r="G1887" s="487"/>
      <c r="H1887" s="486"/>
      <c r="I1887" s="487"/>
      <c r="J1887" s="486"/>
      <c r="K1887" s="487"/>
      <c r="L1887" s="486"/>
      <c r="M1887" s="487"/>
      <c r="N1887" s="486"/>
      <c r="O1887" s="487"/>
      <c r="P1887" s="486"/>
      <c r="Q1887" s="487"/>
      <c r="R1887" s="486"/>
      <c r="S1887" s="487"/>
      <c r="T1887" s="486"/>
      <c r="U1887" s="487"/>
      <c r="V1887" s="486"/>
      <c r="W1887" s="487"/>
      <c r="X1887" s="486"/>
      <c r="Y1887" s="487"/>
      <c r="Z1887" s="486"/>
      <c r="AA1887" s="487"/>
    </row>
    <row r="1888" spans="2:27" x14ac:dyDescent="0.2">
      <c r="B1888" s="406"/>
      <c r="C1888" s="372"/>
      <c r="D1888" s="372"/>
      <c r="E1888" s="486"/>
      <c r="F1888" s="487"/>
      <c r="G1888" s="486"/>
      <c r="H1888" s="487"/>
      <c r="I1888" s="486"/>
      <c r="J1888" s="487"/>
      <c r="K1888" s="486"/>
      <c r="L1888" s="487"/>
      <c r="M1888" s="486"/>
      <c r="N1888" s="487"/>
      <c r="O1888" s="486"/>
      <c r="P1888" s="487"/>
      <c r="Q1888" s="486"/>
      <c r="R1888" s="487"/>
      <c r="S1888" s="486"/>
      <c r="T1888" s="487"/>
      <c r="U1888" s="486"/>
      <c r="V1888" s="487"/>
      <c r="W1888" s="486"/>
      <c r="X1888" s="487"/>
      <c r="Y1888" s="486"/>
      <c r="Z1888" s="487"/>
      <c r="AA1888" s="402"/>
    </row>
    <row r="1889" spans="2:27" x14ac:dyDescent="0.2">
      <c r="B1889" s="405"/>
      <c r="C1889" s="372"/>
      <c r="D1889" s="372"/>
      <c r="E1889" s="402"/>
      <c r="F1889" s="486"/>
      <c r="G1889" s="487"/>
      <c r="H1889" s="486"/>
      <c r="I1889" s="487"/>
      <c r="J1889" s="486"/>
      <c r="K1889" s="487"/>
      <c r="L1889" s="486"/>
      <c r="M1889" s="487"/>
      <c r="N1889" s="486"/>
      <c r="O1889" s="487"/>
      <c r="P1889" s="486"/>
      <c r="Q1889" s="487"/>
      <c r="R1889" s="486"/>
      <c r="S1889" s="487"/>
      <c r="T1889" s="486"/>
      <c r="U1889" s="487"/>
      <c r="V1889" s="486"/>
      <c r="W1889" s="487"/>
      <c r="X1889" s="486"/>
      <c r="Y1889" s="487"/>
      <c r="Z1889" s="486"/>
      <c r="AA1889" s="487"/>
    </row>
    <row r="1890" spans="2:27" x14ac:dyDescent="0.2">
      <c r="B1890" s="406"/>
      <c r="C1890" s="372"/>
      <c r="D1890" s="372"/>
      <c r="E1890" s="486"/>
      <c r="F1890" s="487"/>
      <c r="G1890" s="486"/>
      <c r="H1890" s="487"/>
      <c r="I1890" s="486"/>
      <c r="J1890" s="487"/>
      <c r="K1890" s="486"/>
      <c r="L1890" s="487"/>
      <c r="M1890" s="486"/>
      <c r="N1890" s="487"/>
      <c r="O1890" s="486"/>
      <c r="P1890" s="487"/>
      <c r="Q1890" s="486"/>
      <c r="R1890" s="487"/>
      <c r="S1890" s="486"/>
      <c r="T1890" s="487"/>
      <c r="U1890" s="486"/>
      <c r="V1890" s="487"/>
      <c r="W1890" s="486"/>
      <c r="X1890" s="487"/>
      <c r="Y1890" s="486"/>
      <c r="Z1890" s="487"/>
      <c r="AA1890" s="402"/>
    </row>
    <row r="1891" spans="2:27" x14ac:dyDescent="0.2">
      <c r="B1891" s="405"/>
      <c r="C1891" s="372"/>
      <c r="D1891" s="372"/>
      <c r="E1891" s="402"/>
      <c r="F1891" s="486"/>
      <c r="G1891" s="487"/>
      <c r="H1891" s="486"/>
      <c r="I1891" s="487"/>
      <c r="J1891" s="486"/>
      <c r="K1891" s="487"/>
      <c r="L1891" s="486"/>
      <c r="M1891" s="487"/>
      <c r="N1891" s="486"/>
      <c r="O1891" s="487"/>
      <c r="P1891" s="486"/>
      <c r="Q1891" s="487"/>
      <c r="R1891" s="486"/>
      <c r="S1891" s="487"/>
      <c r="T1891" s="486"/>
      <c r="U1891" s="487"/>
      <c r="V1891" s="486"/>
      <c r="W1891" s="487"/>
      <c r="X1891" s="486"/>
      <c r="Y1891" s="487"/>
      <c r="Z1891" s="486"/>
      <c r="AA1891" s="487"/>
    </row>
    <row r="1892" spans="2:27" x14ac:dyDescent="0.2">
      <c r="B1892" s="406"/>
      <c r="C1892" s="372"/>
      <c r="D1892" s="372"/>
      <c r="E1892" s="486"/>
      <c r="F1892" s="487"/>
      <c r="G1892" s="486"/>
      <c r="H1892" s="487"/>
      <c r="I1892" s="486"/>
      <c r="J1892" s="487"/>
      <c r="K1892" s="486"/>
      <c r="L1892" s="487"/>
      <c r="M1892" s="486"/>
      <c r="N1892" s="487"/>
      <c r="O1892" s="486"/>
      <c r="P1892" s="487"/>
      <c r="Q1892" s="486"/>
      <c r="R1892" s="487"/>
      <c r="S1892" s="486"/>
      <c r="T1892" s="487"/>
      <c r="U1892" s="486"/>
      <c r="V1892" s="487"/>
      <c r="W1892" s="486"/>
      <c r="X1892" s="487"/>
      <c r="Y1892" s="486"/>
      <c r="Z1892" s="487"/>
      <c r="AA1892" s="402"/>
    </row>
    <row r="1893" spans="2:27" x14ac:dyDescent="0.2">
      <c r="B1893" s="405"/>
      <c r="C1893" s="372"/>
      <c r="D1893" s="372"/>
      <c r="E1893" s="402"/>
      <c r="F1893" s="486"/>
      <c r="G1893" s="487"/>
      <c r="H1893" s="486"/>
      <c r="I1893" s="487"/>
      <c r="J1893" s="486"/>
      <c r="K1893" s="487"/>
      <c r="L1893" s="486"/>
      <c r="M1893" s="487"/>
      <c r="N1893" s="486"/>
      <c r="O1893" s="487"/>
      <c r="P1893" s="486"/>
      <c r="Q1893" s="487"/>
      <c r="R1893" s="486"/>
      <c r="S1893" s="487"/>
      <c r="T1893" s="486"/>
      <c r="U1893" s="487"/>
      <c r="V1893" s="486"/>
      <c r="W1893" s="487"/>
      <c r="X1893" s="486"/>
      <c r="Y1893" s="487"/>
      <c r="Z1893" s="486"/>
      <c r="AA1893" s="487"/>
    </row>
    <row r="1894" spans="2:27" x14ac:dyDescent="0.2">
      <c r="B1894" s="406"/>
      <c r="C1894" s="372"/>
      <c r="D1894" s="372"/>
      <c r="E1894" s="486"/>
      <c r="F1894" s="487"/>
      <c r="G1894" s="486"/>
      <c r="H1894" s="487"/>
      <c r="I1894" s="486"/>
      <c r="J1894" s="487"/>
      <c r="K1894" s="486"/>
      <c r="L1894" s="487"/>
      <c r="M1894" s="486"/>
      <c r="N1894" s="487"/>
      <c r="O1894" s="486"/>
      <c r="P1894" s="487"/>
      <c r="Q1894" s="486"/>
      <c r="R1894" s="487"/>
      <c r="S1894" s="486"/>
      <c r="T1894" s="487"/>
      <c r="U1894" s="486"/>
      <c r="V1894" s="487"/>
      <c r="W1894" s="486"/>
      <c r="X1894" s="487"/>
      <c r="Y1894" s="486"/>
      <c r="Z1894" s="487"/>
      <c r="AA1894" s="402"/>
    </row>
    <row r="1895" spans="2:27" x14ac:dyDescent="0.2">
      <c r="B1895" s="405"/>
      <c r="C1895" s="372"/>
      <c r="D1895" s="372"/>
      <c r="E1895" s="402"/>
      <c r="F1895" s="486"/>
      <c r="G1895" s="487"/>
      <c r="H1895" s="486"/>
      <c r="I1895" s="487"/>
      <c r="J1895" s="486"/>
      <c r="K1895" s="487"/>
      <c r="L1895" s="486"/>
      <c r="M1895" s="487"/>
      <c r="N1895" s="486"/>
      <c r="O1895" s="487"/>
      <c r="P1895" s="486"/>
      <c r="Q1895" s="487"/>
      <c r="R1895" s="486"/>
      <c r="S1895" s="487"/>
      <c r="T1895" s="486"/>
      <c r="U1895" s="487"/>
      <c r="V1895" s="486"/>
      <c r="W1895" s="487"/>
      <c r="X1895" s="486"/>
      <c r="Y1895" s="487"/>
      <c r="Z1895" s="486"/>
      <c r="AA1895" s="487"/>
    </row>
    <row r="1896" spans="2:27" x14ac:dyDescent="0.2">
      <c r="B1896" s="406"/>
      <c r="C1896" s="372"/>
      <c r="D1896" s="372"/>
      <c r="E1896" s="486"/>
      <c r="F1896" s="487"/>
      <c r="G1896" s="486"/>
      <c r="H1896" s="487"/>
      <c r="I1896" s="486"/>
      <c r="J1896" s="487"/>
      <c r="K1896" s="486"/>
      <c r="L1896" s="487"/>
      <c r="M1896" s="486"/>
      <c r="N1896" s="487"/>
      <c r="O1896" s="486"/>
      <c r="P1896" s="487"/>
      <c r="Q1896" s="486"/>
      <c r="R1896" s="487"/>
      <c r="S1896" s="486"/>
      <c r="T1896" s="487"/>
      <c r="U1896" s="486"/>
      <c r="V1896" s="487"/>
      <c r="W1896" s="486"/>
      <c r="X1896" s="487"/>
      <c r="Y1896" s="486"/>
      <c r="Z1896" s="487"/>
      <c r="AA1896" s="402"/>
    </row>
    <row r="1897" spans="2:27" x14ac:dyDescent="0.2">
      <c r="B1897" s="405"/>
      <c r="C1897" s="372"/>
      <c r="D1897" s="372"/>
      <c r="E1897" s="402"/>
      <c r="F1897" s="486"/>
      <c r="G1897" s="487"/>
      <c r="H1897" s="486"/>
      <c r="I1897" s="487"/>
      <c r="J1897" s="486"/>
      <c r="K1897" s="487"/>
      <c r="L1897" s="486"/>
      <c r="M1897" s="487"/>
      <c r="N1897" s="486"/>
      <c r="O1897" s="487"/>
      <c r="P1897" s="486"/>
      <c r="Q1897" s="487"/>
      <c r="R1897" s="486"/>
      <c r="S1897" s="487"/>
      <c r="T1897" s="486"/>
      <c r="U1897" s="487"/>
      <c r="V1897" s="486"/>
      <c r="W1897" s="487"/>
      <c r="X1897" s="486"/>
      <c r="Y1897" s="487"/>
      <c r="Z1897" s="486"/>
      <c r="AA1897" s="487"/>
    </row>
    <row r="1898" spans="2:27" x14ac:dyDescent="0.2">
      <c r="B1898" s="406"/>
      <c r="C1898" s="372"/>
      <c r="D1898" s="372"/>
      <c r="E1898" s="486"/>
      <c r="F1898" s="487"/>
      <c r="G1898" s="486"/>
      <c r="H1898" s="487"/>
      <c r="I1898" s="486"/>
      <c r="J1898" s="487"/>
      <c r="K1898" s="486"/>
      <c r="L1898" s="487"/>
      <c r="M1898" s="486"/>
      <c r="N1898" s="487"/>
      <c r="O1898" s="486"/>
      <c r="P1898" s="487"/>
      <c r="Q1898" s="486"/>
      <c r="R1898" s="487"/>
      <c r="S1898" s="486"/>
      <c r="T1898" s="487"/>
      <c r="U1898" s="486"/>
      <c r="V1898" s="487"/>
      <c r="W1898" s="486"/>
      <c r="X1898" s="487"/>
      <c r="Y1898" s="486"/>
      <c r="Z1898" s="487"/>
      <c r="AA1898" s="402"/>
    </row>
    <row r="1899" spans="2:27" x14ac:dyDescent="0.2">
      <c r="B1899" s="405"/>
      <c r="C1899" s="372"/>
      <c r="D1899" s="372"/>
      <c r="E1899" s="402"/>
      <c r="F1899" s="486"/>
      <c r="G1899" s="487"/>
      <c r="H1899" s="486"/>
      <c r="I1899" s="487"/>
      <c r="J1899" s="486"/>
      <c r="K1899" s="487"/>
      <c r="L1899" s="486"/>
      <c r="M1899" s="487"/>
      <c r="N1899" s="486"/>
      <c r="O1899" s="487"/>
      <c r="P1899" s="486"/>
      <c r="Q1899" s="487"/>
      <c r="R1899" s="486"/>
      <c r="S1899" s="487"/>
      <c r="T1899" s="486"/>
      <c r="U1899" s="487"/>
      <c r="V1899" s="486"/>
      <c r="W1899" s="487"/>
      <c r="X1899" s="486"/>
      <c r="Y1899" s="487"/>
      <c r="Z1899" s="486"/>
      <c r="AA1899" s="487"/>
    </row>
    <row r="1900" spans="2:27" x14ac:dyDescent="0.2">
      <c r="B1900" s="406"/>
      <c r="C1900" s="372"/>
      <c r="D1900" s="372"/>
      <c r="E1900" s="486"/>
      <c r="F1900" s="487"/>
      <c r="G1900" s="486"/>
      <c r="H1900" s="487"/>
      <c r="I1900" s="486"/>
      <c r="J1900" s="487"/>
      <c r="K1900" s="486"/>
      <c r="L1900" s="487"/>
      <c r="M1900" s="486"/>
      <c r="N1900" s="487"/>
      <c r="O1900" s="486"/>
      <c r="P1900" s="487"/>
      <c r="Q1900" s="486"/>
      <c r="R1900" s="487"/>
      <c r="S1900" s="486"/>
      <c r="T1900" s="487"/>
      <c r="U1900" s="486"/>
      <c r="V1900" s="487"/>
      <c r="W1900" s="486"/>
      <c r="X1900" s="487"/>
      <c r="Y1900" s="486"/>
      <c r="Z1900" s="487"/>
      <c r="AA1900" s="402"/>
    </row>
    <row r="1901" spans="2:27" x14ac:dyDescent="0.2">
      <c r="B1901" s="405"/>
      <c r="C1901" s="372"/>
      <c r="D1901" s="372"/>
      <c r="E1901" s="402"/>
      <c r="F1901" s="486"/>
      <c r="G1901" s="487"/>
      <c r="H1901" s="486"/>
      <c r="I1901" s="487"/>
      <c r="J1901" s="486"/>
      <c r="K1901" s="487"/>
      <c r="L1901" s="486"/>
      <c r="M1901" s="487"/>
      <c r="N1901" s="486"/>
      <c r="O1901" s="487"/>
      <c r="P1901" s="486"/>
      <c r="Q1901" s="487"/>
      <c r="R1901" s="486"/>
      <c r="S1901" s="487"/>
      <c r="T1901" s="486"/>
      <c r="U1901" s="487"/>
      <c r="V1901" s="486"/>
      <c r="W1901" s="487"/>
      <c r="X1901" s="486"/>
      <c r="Y1901" s="487"/>
      <c r="Z1901" s="486"/>
      <c r="AA1901" s="487"/>
    </row>
    <row r="1902" spans="2:27" x14ac:dyDescent="0.2">
      <c r="B1902" s="406"/>
      <c r="C1902" s="372"/>
      <c r="D1902" s="372"/>
      <c r="E1902" s="486"/>
      <c r="F1902" s="487"/>
      <c r="G1902" s="486"/>
      <c r="H1902" s="487"/>
      <c r="I1902" s="486"/>
      <c r="J1902" s="487"/>
      <c r="K1902" s="486"/>
      <c r="L1902" s="487"/>
      <c r="M1902" s="486"/>
      <c r="N1902" s="487"/>
      <c r="O1902" s="486"/>
      <c r="P1902" s="487"/>
      <c r="Q1902" s="486"/>
      <c r="R1902" s="487"/>
      <c r="S1902" s="486"/>
      <c r="T1902" s="487"/>
      <c r="U1902" s="486"/>
      <c r="V1902" s="487"/>
      <c r="W1902" s="486"/>
      <c r="X1902" s="487"/>
      <c r="Y1902" s="486"/>
      <c r="Z1902" s="487"/>
      <c r="AA1902" s="402"/>
    </row>
    <row r="1903" spans="2:27" x14ac:dyDescent="0.2">
      <c r="B1903" s="405"/>
      <c r="C1903" s="372"/>
      <c r="D1903" s="372"/>
      <c r="E1903" s="402"/>
      <c r="F1903" s="486"/>
      <c r="G1903" s="487"/>
      <c r="H1903" s="486"/>
      <c r="I1903" s="487"/>
      <c r="J1903" s="486"/>
      <c r="K1903" s="487"/>
      <c r="L1903" s="486"/>
      <c r="M1903" s="487"/>
      <c r="N1903" s="486"/>
      <c r="O1903" s="487"/>
      <c r="P1903" s="486"/>
      <c r="Q1903" s="487"/>
      <c r="R1903" s="486"/>
      <c r="S1903" s="487"/>
      <c r="T1903" s="486"/>
      <c r="U1903" s="487"/>
      <c r="V1903" s="486"/>
      <c r="W1903" s="487"/>
      <c r="X1903" s="486"/>
      <c r="Y1903" s="487"/>
      <c r="Z1903" s="486"/>
      <c r="AA1903" s="487"/>
    </row>
    <row r="1904" spans="2:27" x14ac:dyDescent="0.2">
      <c r="B1904" s="406"/>
      <c r="C1904" s="372"/>
      <c r="D1904" s="372"/>
      <c r="E1904" s="486"/>
      <c r="F1904" s="487"/>
      <c r="G1904" s="486"/>
      <c r="H1904" s="487"/>
      <c r="I1904" s="486"/>
      <c r="J1904" s="487"/>
      <c r="K1904" s="486"/>
      <c r="L1904" s="487"/>
      <c r="M1904" s="486"/>
      <c r="N1904" s="487"/>
      <c r="O1904" s="486"/>
      <c r="P1904" s="487"/>
      <c r="Q1904" s="486"/>
      <c r="R1904" s="487"/>
      <c r="S1904" s="486"/>
      <c r="T1904" s="487"/>
      <c r="U1904" s="486"/>
      <c r="V1904" s="487"/>
      <c r="W1904" s="486"/>
      <c r="X1904" s="487"/>
      <c r="Y1904" s="486"/>
      <c r="Z1904" s="487"/>
      <c r="AA1904" s="402"/>
    </row>
    <row r="1905" spans="2:27" x14ac:dyDescent="0.2">
      <c r="B1905" s="405"/>
      <c r="C1905" s="372"/>
      <c r="D1905" s="372"/>
      <c r="E1905" s="402"/>
      <c r="F1905" s="486"/>
      <c r="G1905" s="487"/>
      <c r="H1905" s="486"/>
      <c r="I1905" s="487"/>
      <c r="J1905" s="486"/>
      <c r="K1905" s="487"/>
      <c r="L1905" s="486"/>
      <c r="M1905" s="487"/>
      <c r="N1905" s="486"/>
      <c r="O1905" s="487"/>
      <c r="P1905" s="486"/>
      <c r="Q1905" s="487"/>
      <c r="R1905" s="486"/>
      <c r="S1905" s="487"/>
      <c r="T1905" s="486"/>
      <c r="U1905" s="487"/>
      <c r="V1905" s="486"/>
      <c r="W1905" s="487"/>
      <c r="X1905" s="486"/>
      <c r="Y1905" s="487"/>
      <c r="Z1905" s="486"/>
      <c r="AA1905" s="487"/>
    </row>
    <row r="1906" spans="2:27" x14ac:dyDescent="0.2">
      <c r="B1906" s="406"/>
      <c r="C1906" s="372"/>
      <c r="D1906" s="372"/>
      <c r="E1906" s="486"/>
      <c r="F1906" s="487"/>
      <c r="G1906" s="486"/>
      <c r="H1906" s="487"/>
      <c r="I1906" s="486"/>
      <c r="J1906" s="487"/>
      <c r="K1906" s="486"/>
      <c r="L1906" s="487"/>
      <c r="M1906" s="486"/>
      <c r="N1906" s="487"/>
      <c r="O1906" s="486"/>
      <c r="P1906" s="487"/>
      <c r="Q1906" s="486"/>
      <c r="R1906" s="487"/>
      <c r="S1906" s="486"/>
      <c r="T1906" s="487"/>
      <c r="U1906" s="486"/>
      <c r="V1906" s="487"/>
      <c r="W1906" s="486"/>
      <c r="X1906" s="487"/>
      <c r="Y1906" s="486"/>
      <c r="Z1906" s="487"/>
      <c r="AA1906" s="402"/>
    </row>
    <row r="1907" spans="2:27" x14ac:dyDescent="0.2">
      <c r="B1907" s="405"/>
      <c r="C1907" s="372"/>
      <c r="D1907" s="372"/>
      <c r="E1907" s="402"/>
      <c r="F1907" s="486"/>
      <c r="G1907" s="487"/>
      <c r="H1907" s="486"/>
      <c r="I1907" s="487"/>
      <c r="J1907" s="486"/>
      <c r="K1907" s="487"/>
      <c r="L1907" s="486"/>
      <c r="M1907" s="487"/>
      <c r="N1907" s="486"/>
      <c r="O1907" s="487"/>
      <c r="P1907" s="486"/>
      <c r="Q1907" s="487"/>
      <c r="R1907" s="486"/>
      <c r="S1907" s="487"/>
      <c r="T1907" s="486"/>
      <c r="U1907" s="487"/>
      <c r="V1907" s="486"/>
      <c r="W1907" s="487"/>
      <c r="X1907" s="486"/>
      <c r="Y1907" s="487"/>
      <c r="Z1907" s="486"/>
      <c r="AA1907" s="487"/>
    </row>
    <row r="1908" spans="2:27" x14ac:dyDescent="0.2">
      <c r="B1908" s="406"/>
      <c r="C1908" s="372"/>
      <c r="D1908" s="372"/>
      <c r="E1908" s="486"/>
      <c r="F1908" s="487"/>
      <c r="G1908" s="486"/>
      <c r="H1908" s="487"/>
      <c r="I1908" s="486"/>
      <c r="J1908" s="487"/>
      <c r="K1908" s="486"/>
      <c r="L1908" s="487"/>
      <c r="M1908" s="486"/>
      <c r="N1908" s="487"/>
      <c r="O1908" s="486"/>
      <c r="P1908" s="487"/>
      <c r="Q1908" s="486"/>
      <c r="R1908" s="487"/>
      <c r="S1908" s="486"/>
      <c r="T1908" s="487"/>
      <c r="U1908" s="486"/>
      <c r="V1908" s="487"/>
      <c r="W1908" s="486"/>
      <c r="X1908" s="487"/>
      <c r="Y1908" s="486"/>
      <c r="Z1908" s="487"/>
      <c r="AA1908" s="402"/>
    </row>
    <row r="1909" spans="2:27" x14ac:dyDescent="0.2">
      <c r="B1909" s="405"/>
      <c r="C1909" s="372"/>
      <c r="D1909" s="372"/>
      <c r="E1909" s="402"/>
      <c r="F1909" s="486"/>
      <c r="G1909" s="487"/>
      <c r="H1909" s="486"/>
      <c r="I1909" s="487"/>
      <c r="J1909" s="486"/>
      <c r="K1909" s="487"/>
      <c r="L1909" s="486"/>
      <c r="M1909" s="487"/>
      <c r="N1909" s="486"/>
      <c r="O1909" s="487"/>
      <c r="P1909" s="486"/>
      <c r="Q1909" s="487"/>
      <c r="R1909" s="486"/>
      <c r="S1909" s="487"/>
      <c r="T1909" s="486"/>
      <c r="U1909" s="487"/>
      <c r="V1909" s="486"/>
      <c r="W1909" s="487"/>
      <c r="X1909" s="486"/>
      <c r="Y1909" s="487"/>
      <c r="Z1909" s="486"/>
      <c r="AA1909" s="487"/>
    </row>
    <row r="1910" spans="2:27" x14ac:dyDescent="0.2">
      <c r="B1910" s="406"/>
      <c r="C1910" s="372"/>
      <c r="D1910" s="372"/>
      <c r="E1910" s="486"/>
      <c r="F1910" s="487"/>
      <c r="G1910" s="486"/>
      <c r="H1910" s="487"/>
      <c r="I1910" s="486"/>
      <c r="J1910" s="487"/>
      <c r="K1910" s="486"/>
      <c r="L1910" s="487"/>
      <c r="M1910" s="486"/>
      <c r="N1910" s="487"/>
      <c r="O1910" s="486"/>
      <c r="P1910" s="487"/>
      <c r="Q1910" s="486"/>
      <c r="R1910" s="487"/>
      <c r="S1910" s="486"/>
      <c r="T1910" s="487"/>
      <c r="U1910" s="486"/>
      <c r="V1910" s="487"/>
      <c r="W1910" s="486"/>
      <c r="X1910" s="487"/>
      <c r="Y1910" s="486"/>
      <c r="Z1910" s="487"/>
      <c r="AA1910" s="402"/>
    </row>
    <row r="1911" spans="2:27" x14ac:dyDescent="0.2">
      <c r="B1911" s="405"/>
      <c r="C1911" s="372"/>
      <c r="D1911" s="372"/>
      <c r="E1911" s="402"/>
      <c r="F1911" s="486"/>
      <c r="G1911" s="487"/>
      <c r="H1911" s="486"/>
      <c r="I1911" s="487"/>
      <c r="J1911" s="486"/>
      <c r="K1911" s="487"/>
      <c r="L1911" s="486"/>
      <c r="M1911" s="487"/>
      <c r="N1911" s="486"/>
      <c r="O1911" s="487"/>
      <c r="P1911" s="486"/>
      <c r="Q1911" s="487"/>
      <c r="R1911" s="486"/>
      <c r="S1911" s="487"/>
      <c r="T1911" s="486"/>
      <c r="U1911" s="487"/>
      <c r="V1911" s="486"/>
      <c r="W1911" s="487"/>
      <c r="X1911" s="486"/>
      <c r="Y1911" s="487"/>
      <c r="Z1911" s="486"/>
      <c r="AA1911" s="487"/>
    </row>
    <row r="1912" spans="2:27" x14ac:dyDescent="0.2">
      <c r="B1912" s="406"/>
      <c r="C1912" s="372"/>
      <c r="D1912" s="372"/>
      <c r="E1912" s="486"/>
      <c r="F1912" s="487"/>
      <c r="G1912" s="486"/>
      <c r="H1912" s="487"/>
      <c r="I1912" s="486"/>
      <c r="J1912" s="487"/>
      <c r="K1912" s="486"/>
      <c r="L1912" s="487"/>
      <c r="M1912" s="486"/>
      <c r="N1912" s="487"/>
      <c r="O1912" s="486"/>
      <c r="P1912" s="487"/>
      <c r="Q1912" s="486"/>
      <c r="R1912" s="487"/>
      <c r="S1912" s="486"/>
      <c r="T1912" s="487"/>
      <c r="U1912" s="486"/>
      <c r="V1912" s="487"/>
      <c r="W1912" s="486"/>
      <c r="X1912" s="487"/>
      <c r="Y1912" s="486"/>
      <c r="Z1912" s="487"/>
      <c r="AA1912" s="402"/>
    </row>
    <row r="1913" spans="2:27" x14ac:dyDescent="0.2">
      <c r="B1913" s="405"/>
      <c r="C1913" s="372"/>
      <c r="D1913" s="372"/>
      <c r="E1913" s="402"/>
      <c r="F1913" s="486"/>
      <c r="G1913" s="487"/>
      <c r="H1913" s="486"/>
      <c r="I1913" s="487"/>
      <c r="J1913" s="486"/>
      <c r="K1913" s="487"/>
      <c r="L1913" s="486"/>
      <c r="M1913" s="487"/>
      <c r="N1913" s="486"/>
      <c r="O1913" s="487"/>
      <c r="P1913" s="486"/>
      <c r="Q1913" s="487"/>
      <c r="R1913" s="486"/>
      <c r="S1913" s="487"/>
      <c r="T1913" s="486"/>
      <c r="U1913" s="487"/>
      <c r="V1913" s="486"/>
      <c r="W1913" s="487"/>
      <c r="X1913" s="486"/>
      <c r="Y1913" s="487"/>
      <c r="Z1913" s="486"/>
      <c r="AA1913" s="487"/>
    </row>
    <row r="1914" spans="2:27" x14ac:dyDescent="0.2">
      <c r="B1914" s="406"/>
      <c r="C1914" s="372"/>
      <c r="D1914" s="372"/>
      <c r="E1914" s="486"/>
      <c r="F1914" s="487"/>
      <c r="G1914" s="486"/>
      <c r="H1914" s="487"/>
      <c r="I1914" s="486"/>
      <c r="J1914" s="487"/>
      <c r="K1914" s="486"/>
      <c r="L1914" s="487"/>
      <c r="M1914" s="486"/>
      <c r="N1914" s="487"/>
      <c r="O1914" s="486"/>
      <c r="P1914" s="487"/>
      <c r="Q1914" s="486"/>
      <c r="R1914" s="487"/>
      <c r="S1914" s="486"/>
      <c r="T1914" s="487"/>
      <c r="U1914" s="486"/>
      <c r="V1914" s="487"/>
      <c r="W1914" s="486"/>
      <c r="X1914" s="487"/>
      <c r="Y1914" s="486"/>
      <c r="Z1914" s="487"/>
      <c r="AA1914" s="402"/>
    </row>
    <row r="1915" spans="2:27" x14ac:dyDescent="0.2">
      <c r="B1915" s="405"/>
      <c r="C1915" s="372"/>
      <c r="D1915" s="372"/>
      <c r="E1915" s="402"/>
      <c r="F1915" s="486"/>
      <c r="G1915" s="487"/>
      <c r="H1915" s="486"/>
      <c r="I1915" s="487"/>
      <c r="J1915" s="486"/>
      <c r="K1915" s="487"/>
      <c r="L1915" s="486"/>
      <c r="M1915" s="487"/>
      <c r="N1915" s="486"/>
      <c r="O1915" s="487"/>
      <c r="P1915" s="486"/>
      <c r="Q1915" s="487"/>
      <c r="R1915" s="486"/>
      <c r="S1915" s="487"/>
      <c r="T1915" s="486"/>
      <c r="U1915" s="487"/>
      <c r="V1915" s="486"/>
      <c r="W1915" s="487"/>
      <c r="X1915" s="486"/>
      <c r="Y1915" s="487"/>
      <c r="Z1915" s="486"/>
      <c r="AA1915" s="487"/>
    </row>
    <row r="1916" spans="2:27" x14ac:dyDescent="0.2">
      <c r="B1916" s="406"/>
      <c r="C1916" s="372"/>
      <c r="D1916" s="372"/>
      <c r="E1916" s="486"/>
      <c r="F1916" s="487"/>
      <c r="G1916" s="486"/>
      <c r="H1916" s="487"/>
      <c r="I1916" s="486"/>
      <c r="J1916" s="487"/>
      <c r="K1916" s="486"/>
      <c r="L1916" s="487"/>
      <c r="M1916" s="486"/>
      <c r="N1916" s="487"/>
      <c r="O1916" s="486"/>
      <c r="P1916" s="487"/>
      <c r="Q1916" s="486"/>
      <c r="R1916" s="487"/>
      <c r="S1916" s="486"/>
      <c r="T1916" s="487"/>
      <c r="U1916" s="486"/>
      <c r="V1916" s="487"/>
      <c r="W1916" s="486"/>
      <c r="X1916" s="487"/>
      <c r="Y1916" s="486"/>
      <c r="Z1916" s="487"/>
      <c r="AA1916" s="402"/>
    </row>
    <row r="1917" spans="2:27" x14ac:dyDescent="0.2">
      <c r="B1917" s="405"/>
      <c r="C1917" s="372"/>
      <c r="D1917" s="372"/>
      <c r="E1917" s="402"/>
      <c r="F1917" s="486"/>
      <c r="G1917" s="487"/>
      <c r="H1917" s="486"/>
      <c r="I1917" s="487"/>
      <c r="J1917" s="486"/>
      <c r="K1917" s="487"/>
      <c r="L1917" s="486"/>
      <c r="M1917" s="487"/>
      <c r="N1917" s="486"/>
      <c r="O1917" s="487"/>
      <c r="P1917" s="486"/>
      <c r="Q1917" s="487"/>
      <c r="R1917" s="486"/>
      <c r="S1917" s="487"/>
      <c r="T1917" s="486"/>
      <c r="U1917" s="487"/>
      <c r="V1917" s="486"/>
      <c r="W1917" s="487"/>
      <c r="X1917" s="486"/>
      <c r="Y1917" s="487"/>
      <c r="Z1917" s="486"/>
      <c r="AA1917" s="487"/>
    </row>
    <row r="1918" spans="2:27" x14ac:dyDescent="0.2">
      <c r="B1918" s="406"/>
      <c r="C1918" s="372"/>
      <c r="D1918" s="372"/>
      <c r="E1918" s="486"/>
      <c r="F1918" s="487"/>
      <c r="G1918" s="486"/>
      <c r="H1918" s="487"/>
      <c r="I1918" s="486"/>
      <c r="J1918" s="487"/>
      <c r="K1918" s="486"/>
      <c r="L1918" s="487"/>
      <c r="M1918" s="486"/>
      <c r="N1918" s="487"/>
      <c r="O1918" s="486"/>
      <c r="P1918" s="487"/>
      <c r="Q1918" s="486"/>
      <c r="R1918" s="487"/>
      <c r="S1918" s="486"/>
      <c r="T1918" s="487"/>
      <c r="U1918" s="486"/>
      <c r="V1918" s="487"/>
      <c r="W1918" s="486"/>
      <c r="X1918" s="487"/>
      <c r="Y1918" s="486"/>
      <c r="Z1918" s="487"/>
      <c r="AA1918" s="402"/>
    </row>
    <row r="1919" spans="2:27" x14ac:dyDescent="0.2">
      <c r="B1919" s="405"/>
      <c r="C1919" s="372"/>
      <c r="D1919" s="372"/>
      <c r="E1919" s="402"/>
      <c r="F1919" s="486"/>
      <c r="G1919" s="487"/>
      <c r="H1919" s="486"/>
      <c r="I1919" s="487"/>
      <c r="J1919" s="486"/>
      <c r="K1919" s="487"/>
      <c r="L1919" s="486"/>
      <c r="M1919" s="487"/>
      <c r="N1919" s="486"/>
      <c r="O1919" s="487"/>
      <c r="P1919" s="486"/>
      <c r="Q1919" s="487"/>
      <c r="R1919" s="486"/>
      <c r="S1919" s="487"/>
      <c r="T1919" s="486"/>
      <c r="U1919" s="487"/>
      <c r="V1919" s="486"/>
      <c r="W1919" s="487"/>
      <c r="X1919" s="486"/>
      <c r="Y1919" s="487"/>
      <c r="Z1919" s="486"/>
      <c r="AA1919" s="487"/>
    </row>
    <row r="1920" spans="2:27" x14ac:dyDescent="0.2">
      <c r="B1920" s="406"/>
      <c r="C1920" s="372"/>
      <c r="D1920" s="372"/>
      <c r="E1920" s="486"/>
      <c r="F1920" s="487"/>
      <c r="G1920" s="486"/>
      <c r="H1920" s="487"/>
      <c r="I1920" s="486"/>
      <c r="J1920" s="487"/>
      <c r="K1920" s="486"/>
      <c r="L1920" s="487"/>
      <c r="M1920" s="486"/>
      <c r="N1920" s="487"/>
      <c r="O1920" s="486"/>
      <c r="P1920" s="487"/>
      <c r="Q1920" s="486"/>
      <c r="R1920" s="487"/>
      <c r="S1920" s="486"/>
      <c r="T1920" s="487"/>
      <c r="U1920" s="486"/>
      <c r="V1920" s="487"/>
      <c r="W1920" s="486"/>
      <c r="X1920" s="487"/>
      <c r="Y1920" s="486"/>
      <c r="Z1920" s="487"/>
      <c r="AA1920" s="402"/>
    </row>
    <row r="1921" spans="2:27" x14ac:dyDescent="0.2">
      <c r="B1921" s="405"/>
      <c r="C1921" s="372"/>
      <c r="D1921" s="372"/>
      <c r="E1921" s="402"/>
      <c r="F1921" s="486"/>
      <c r="G1921" s="487"/>
      <c r="H1921" s="486"/>
      <c r="I1921" s="487"/>
      <c r="J1921" s="486"/>
      <c r="K1921" s="487"/>
      <c r="L1921" s="486"/>
      <c r="M1921" s="487"/>
      <c r="N1921" s="486"/>
      <c r="O1921" s="487"/>
      <c r="P1921" s="486"/>
      <c r="Q1921" s="487"/>
      <c r="R1921" s="486"/>
      <c r="S1921" s="487"/>
      <c r="T1921" s="486"/>
      <c r="U1921" s="487"/>
      <c r="V1921" s="486"/>
      <c r="W1921" s="487"/>
      <c r="X1921" s="486"/>
      <c r="Y1921" s="487"/>
      <c r="Z1921" s="486"/>
      <c r="AA1921" s="487"/>
    </row>
    <row r="1922" spans="2:27" x14ac:dyDescent="0.2">
      <c r="B1922" s="406"/>
      <c r="C1922" s="372"/>
      <c r="D1922" s="372"/>
      <c r="E1922" s="486"/>
      <c r="F1922" s="487"/>
      <c r="G1922" s="486"/>
      <c r="H1922" s="487"/>
      <c r="I1922" s="486"/>
      <c r="J1922" s="487"/>
      <c r="K1922" s="486"/>
      <c r="L1922" s="487"/>
      <c r="M1922" s="486"/>
      <c r="N1922" s="487"/>
      <c r="O1922" s="486"/>
      <c r="P1922" s="487"/>
      <c r="Q1922" s="486"/>
      <c r="R1922" s="487"/>
      <c r="S1922" s="486"/>
      <c r="T1922" s="487"/>
      <c r="U1922" s="486"/>
      <c r="V1922" s="487"/>
      <c r="W1922" s="486"/>
      <c r="X1922" s="487"/>
      <c r="Y1922" s="486"/>
      <c r="Z1922" s="487"/>
      <c r="AA1922" s="402"/>
    </row>
    <row r="1923" spans="2:27" x14ac:dyDescent="0.2">
      <c r="B1923" s="405"/>
      <c r="C1923" s="372"/>
      <c r="D1923" s="372"/>
      <c r="E1923" s="402"/>
      <c r="F1923" s="486"/>
      <c r="G1923" s="487"/>
      <c r="H1923" s="486"/>
      <c r="I1923" s="487"/>
      <c r="J1923" s="486"/>
      <c r="K1923" s="487"/>
      <c r="L1923" s="486"/>
      <c r="M1923" s="487"/>
      <c r="N1923" s="486"/>
      <c r="O1923" s="487"/>
      <c r="P1923" s="486"/>
      <c r="Q1923" s="487"/>
      <c r="R1923" s="486"/>
      <c r="S1923" s="487"/>
      <c r="T1923" s="486"/>
      <c r="U1923" s="487"/>
      <c r="V1923" s="486"/>
      <c r="W1923" s="487"/>
      <c r="X1923" s="486"/>
      <c r="Y1923" s="487"/>
      <c r="Z1923" s="486"/>
      <c r="AA1923" s="487"/>
    </row>
    <row r="1924" spans="2:27" x14ac:dyDescent="0.2">
      <c r="B1924" s="406"/>
      <c r="C1924" s="372"/>
      <c r="D1924" s="372"/>
      <c r="E1924" s="486"/>
      <c r="F1924" s="487"/>
      <c r="G1924" s="486"/>
      <c r="H1924" s="487"/>
      <c r="I1924" s="486"/>
      <c r="J1924" s="487"/>
      <c r="K1924" s="486"/>
      <c r="L1924" s="487"/>
      <c r="M1924" s="486"/>
      <c r="N1924" s="487"/>
      <c r="O1924" s="486"/>
      <c r="P1924" s="487"/>
      <c r="Q1924" s="486"/>
      <c r="R1924" s="487"/>
      <c r="S1924" s="486"/>
      <c r="T1924" s="487"/>
      <c r="U1924" s="486"/>
      <c r="V1924" s="487"/>
      <c r="W1924" s="486"/>
      <c r="X1924" s="487"/>
      <c r="Y1924" s="486"/>
      <c r="Z1924" s="487"/>
      <c r="AA1924" s="402"/>
    </row>
    <row r="1925" spans="2:27" x14ac:dyDescent="0.2">
      <c r="B1925" s="405"/>
      <c r="C1925" s="372"/>
      <c r="D1925" s="372"/>
      <c r="E1925" s="402"/>
      <c r="F1925" s="486"/>
      <c r="G1925" s="487"/>
      <c r="H1925" s="486"/>
      <c r="I1925" s="487"/>
      <c r="J1925" s="486"/>
      <c r="K1925" s="487"/>
      <c r="L1925" s="486"/>
      <c r="M1925" s="487"/>
      <c r="N1925" s="486"/>
      <c r="O1925" s="487"/>
      <c r="P1925" s="486"/>
      <c r="Q1925" s="487"/>
      <c r="R1925" s="486"/>
      <c r="S1925" s="487"/>
      <c r="T1925" s="486"/>
      <c r="U1925" s="487"/>
      <c r="V1925" s="486"/>
      <c r="W1925" s="487"/>
      <c r="X1925" s="486"/>
      <c r="Y1925" s="487"/>
      <c r="Z1925" s="486"/>
      <c r="AA1925" s="487"/>
    </row>
    <row r="1926" spans="2:27" x14ac:dyDescent="0.2">
      <c r="B1926" s="406"/>
      <c r="C1926" s="372"/>
      <c r="D1926" s="372"/>
      <c r="E1926" s="486"/>
      <c r="F1926" s="487"/>
      <c r="G1926" s="486"/>
      <c r="H1926" s="487"/>
      <c r="I1926" s="486"/>
      <c r="J1926" s="487"/>
      <c r="K1926" s="486"/>
      <c r="L1926" s="487"/>
      <c r="M1926" s="486"/>
      <c r="N1926" s="487"/>
      <c r="O1926" s="486"/>
      <c r="P1926" s="487"/>
      <c r="Q1926" s="486"/>
      <c r="R1926" s="487"/>
      <c r="S1926" s="486"/>
      <c r="T1926" s="487"/>
      <c r="U1926" s="486"/>
      <c r="V1926" s="487"/>
      <c r="W1926" s="486"/>
      <c r="X1926" s="487"/>
      <c r="Y1926" s="486"/>
      <c r="Z1926" s="487"/>
      <c r="AA1926" s="402"/>
    </row>
    <row r="1927" spans="2:27" x14ac:dyDescent="0.2">
      <c r="B1927" s="405"/>
      <c r="C1927" s="372"/>
      <c r="D1927" s="372"/>
      <c r="E1927" s="402"/>
      <c r="F1927" s="486"/>
      <c r="G1927" s="487"/>
      <c r="H1927" s="486"/>
      <c r="I1927" s="487"/>
      <c r="J1927" s="486"/>
      <c r="K1927" s="487"/>
      <c r="L1927" s="486"/>
      <c r="M1927" s="487"/>
      <c r="N1927" s="486"/>
      <c r="O1927" s="487"/>
      <c r="P1927" s="486"/>
      <c r="Q1927" s="487"/>
      <c r="R1927" s="486"/>
      <c r="S1927" s="487"/>
      <c r="T1927" s="486"/>
      <c r="U1927" s="487"/>
      <c r="V1927" s="486"/>
      <c r="W1927" s="487"/>
      <c r="X1927" s="486"/>
      <c r="Y1927" s="487"/>
      <c r="Z1927" s="486"/>
      <c r="AA1927" s="487"/>
    </row>
    <row r="1928" spans="2:27" x14ac:dyDescent="0.2">
      <c r="B1928" s="406"/>
      <c r="C1928" s="372"/>
      <c r="D1928" s="372"/>
      <c r="E1928" s="486"/>
      <c r="F1928" s="487"/>
      <c r="G1928" s="486"/>
      <c r="H1928" s="487"/>
      <c r="I1928" s="486"/>
      <c r="J1928" s="487"/>
      <c r="K1928" s="486"/>
      <c r="L1928" s="487"/>
      <c r="M1928" s="486"/>
      <c r="N1928" s="487"/>
      <c r="O1928" s="486"/>
      <c r="P1928" s="487"/>
      <c r="Q1928" s="486"/>
      <c r="R1928" s="487"/>
      <c r="S1928" s="486"/>
      <c r="T1928" s="487"/>
      <c r="U1928" s="486"/>
      <c r="V1928" s="487"/>
      <c r="W1928" s="486"/>
      <c r="X1928" s="487"/>
      <c r="Y1928" s="486"/>
      <c r="Z1928" s="487"/>
      <c r="AA1928" s="402"/>
    </row>
    <row r="1929" spans="2:27" x14ac:dyDescent="0.2">
      <c r="B1929" s="405"/>
      <c r="C1929" s="372"/>
      <c r="D1929" s="372"/>
      <c r="E1929" s="402"/>
      <c r="F1929" s="486"/>
      <c r="G1929" s="487"/>
      <c r="H1929" s="486"/>
      <c r="I1929" s="487"/>
      <c r="J1929" s="486"/>
      <c r="K1929" s="487"/>
      <c r="L1929" s="486"/>
      <c r="M1929" s="487"/>
      <c r="N1929" s="486"/>
      <c r="O1929" s="487"/>
      <c r="P1929" s="486"/>
      <c r="Q1929" s="487"/>
      <c r="R1929" s="486"/>
      <c r="S1929" s="487"/>
      <c r="T1929" s="486"/>
      <c r="U1929" s="487"/>
      <c r="V1929" s="486"/>
      <c r="W1929" s="487"/>
      <c r="X1929" s="486"/>
      <c r="Y1929" s="487"/>
      <c r="Z1929" s="486"/>
      <c r="AA1929" s="487"/>
    </row>
    <row r="1930" spans="2:27" x14ac:dyDescent="0.2">
      <c r="B1930" s="406"/>
      <c r="C1930" s="372"/>
      <c r="D1930" s="372"/>
      <c r="E1930" s="486"/>
      <c r="F1930" s="487"/>
      <c r="G1930" s="486"/>
      <c r="H1930" s="487"/>
      <c r="I1930" s="486"/>
      <c r="J1930" s="487"/>
      <c r="K1930" s="486"/>
      <c r="L1930" s="487"/>
      <c r="M1930" s="486"/>
      <c r="N1930" s="487"/>
      <c r="O1930" s="486"/>
      <c r="P1930" s="487"/>
      <c r="Q1930" s="486"/>
      <c r="R1930" s="487"/>
      <c r="S1930" s="486"/>
      <c r="T1930" s="487"/>
      <c r="U1930" s="486"/>
      <c r="V1930" s="487"/>
      <c r="W1930" s="486"/>
      <c r="X1930" s="487"/>
      <c r="Y1930" s="486"/>
      <c r="Z1930" s="487"/>
      <c r="AA1930" s="402"/>
    </row>
    <row r="1931" spans="2:27" x14ac:dyDescent="0.2">
      <c r="B1931" s="405"/>
      <c r="C1931" s="372"/>
      <c r="D1931" s="372"/>
      <c r="E1931" s="402"/>
      <c r="F1931" s="486"/>
      <c r="G1931" s="487"/>
      <c r="H1931" s="486"/>
      <c r="I1931" s="487"/>
      <c r="J1931" s="486"/>
      <c r="K1931" s="487"/>
      <c r="L1931" s="486"/>
      <c r="M1931" s="487"/>
      <c r="N1931" s="486"/>
      <c r="O1931" s="487"/>
      <c r="P1931" s="486"/>
      <c r="Q1931" s="487"/>
      <c r="R1931" s="486"/>
      <c r="S1931" s="487"/>
      <c r="T1931" s="486"/>
      <c r="U1931" s="487"/>
      <c r="V1931" s="486"/>
      <c r="W1931" s="487"/>
      <c r="X1931" s="486"/>
      <c r="Y1931" s="487"/>
      <c r="Z1931" s="486"/>
      <c r="AA1931" s="487"/>
    </row>
    <row r="1932" spans="2:27" x14ac:dyDescent="0.2">
      <c r="B1932" s="406"/>
      <c r="C1932" s="372"/>
      <c r="D1932" s="372"/>
      <c r="E1932" s="486"/>
      <c r="F1932" s="487"/>
      <c r="G1932" s="486"/>
      <c r="H1932" s="487"/>
      <c r="I1932" s="486"/>
      <c r="J1932" s="487"/>
      <c r="K1932" s="486"/>
      <c r="L1932" s="487"/>
      <c r="M1932" s="486"/>
      <c r="N1932" s="487"/>
      <c r="O1932" s="486"/>
      <c r="P1932" s="487"/>
      <c r="Q1932" s="486"/>
      <c r="R1932" s="487"/>
      <c r="S1932" s="486"/>
      <c r="T1932" s="487"/>
      <c r="U1932" s="486"/>
      <c r="V1932" s="487"/>
      <c r="W1932" s="486"/>
      <c r="X1932" s="487"/>
      <c r="Y1932" s="486"/>
      <c r="Z1932" s="487"/>
      <c r="AA1932" s="402"/>
    </row>
    <row r="1933" spans="2:27" x14ac:dyDescent="0.2">
      <c r="B1933" s="405"/>
      <c r="C1933" s="372"/>
      <c r="D1933" s="372"/>
      <c r="E1933" s="402"/>
      <c r="F1933" s="486"/>
      <c r="G1933" s="487"/>
      <c r="H1933" s="486"/>
      <c r="I1933" s="487"/>
      <c r="J1933" s="486"/>
      <c r="K1933" s="487"/>
      <c r="L1933" s="486"/>
      <c r="M1933" s="487"/>
      <c r="N1933" s="486"/>
      <c r="O1933" s="487"/>
      <c r="P1933" s="486"/>
      <c r="Q1933" s="487"/>
      <c r="R1933" s="486"/>
      <c r="S1933" s="487"/>
      <c r="T1933" s="486"/>
      <c r="U1933" s="487"/>
      <c r="V1933" s="486"/>
      <c r="W1933" s="487"/>
      <c r="X1933" s="486"/>
      <c r="Y1933" s="487"/>
      <c r="Z1933" s="486"/>
      <c r="AA1933" s="487"/>
    </row>
    <row r="1934" spans="2:27" x14ac:dyDescent="0.2">
      <c r="B1934" s="406"/>
      <c r="C1934" s="372"/>
      <c r="D1934" s="372"/>
      <c r="E1934" s="486"/>
      <c r="F1934" s="487"/>
      <c r="G1934" s="486"/>
      <c r="H1934" s="487"/>
      <c r="I1934" s="486"/>
      <c r="J1934" s="487"/>
      <c r="K1934" s="486"/>
      <c r="L1934" s="487"/>
      <c r="M1934" s="486"/>
      <c r="N1934" s="487"/>
      <c r="O1934" s="486"/>
      <c r="P1934" s="487"/>
      <c r="Q1934" s="486"/>
      <c r="R1934" s="487"/>
      <c r="S1934" s="486"/>
      <c r="T1934" s="487"/>
      <c r="U1934" s="486"/>
      <c r="V1934" s="487"/>
      <c r="W1934" s="486"/>
      <c r="X1934" s="487"/>
      <c r="Y1934" s="486"/>
      <c r="Z1934" s="487"/>
      <c r="AA1934" s="402"/>
    </row>
    <row r="1935" spans="2:27" x14ac:dyDescent="0.2">
      <c r="B1935" s="405"/>
      <c r="C1935" s="372"/>
      <c r="D1935" s="372"/>
      <c r="E1935" s="402"/>
      <c r="F1935" s="486"/>
      <c r="G1935" s="487"/>
      <c r="H1935" s="486"/>
      <c r="I1935" s="487"/>
      <c r="J1935" s="486"/>
      <c r="K1935" s="487"/>
      <c r="L1935" s="486"/>
      <c r="M1935" s="487"/>
      <c r="N1935" s="486"/>
      <c r="O1935" s="487"/>
      <c r="P1935" s="486"/>
      <c r="Q1935" s="487"/>
      <c r="R1935" s="486"/>
      <c r="S1935" s="487"/>
      <c r="T1935" s="486"/>
      <c r="U1935" s="487"/>
      <c r="V1935" s="486"/>
      <c r="W1935" s="487"/>
      <c r="X1935" s="486"/>
      <c r="Y1935" s="487"/>
      <c r="Z1935" s="486"/>
      <c r="AA1935" s="487"/>
    </row>
    <row r="1936" spans="2:27" x14ac:dyDescent="0.2">
      <c r="B1936" s="406"/>
      <c r="C1936" s="372"/>
      <c r="D1936" s="372"/>
      <c r="E1936" s="486"/>
      <c r="F1936" s="487"/>
      <c r="G1936" s="486"/>
      <c r="H1936" s="487"/>
      <c r="I1936" s="486"/>
      <c r="J1936" s="487"/>
      <c r="K1936" s="486"/>
      <c r="L1936" s="487"/>
      <c r="M1936" s="486"/>
      <c r="N1936" s="487"/>
      <c r="O1936" s="486"/>
      <c r="P1936" s="487"/>
      <c r="Q1936" s="486"/>
      <c r="R1936" s="487"/>
      <c r="S1936" s="486"/>
      <c r="T1936" s="487"/>
      <c r="U1936" s="486"/>
      <c r="V1936" s="487"/>
      <c r="W1936" s="486"/>
      <c r="X1936" s="487"/>
      <c r="Y1936" s="486"/>
      <c r="Z1936" s="487"/>
      <c r="AA1936" s="402"/>
    </row>
    <row r="1937" spans="2:27" x14ac:dyDescent="0.2">
      <c r="B1937" s="405"/>
      <c r="C1937" s="372"/>
      <c r="D1937" s="372"/>
      <c r="E1937" s="402"/>
      <c r="F1937" s="486"/>
      <c r="G1937" s="487"/>
      <c r="H1937" s="486"/>
      <c r="I1937" s="487"/>
      <c r="J1937" s="486"/>
      <c r="K1937" s="487"/>
      <c r="L1937" s="486"/>
      <c r="M1937" s="487"/>
      <c r="N1937" s="486"/>
      <c r="O1937" s="487"/>
      <c r="P1937" s="486"/>
      <c r="Q1937" s="487"/>
      <c r="R1937" s="486"/>
      <c r="S1937" s="487"/>
      <c r="T1937" s="486"/>
      <c r="U1937" s="487"/>
      <c r="V1937" s="486"/>
      <c r="W1937" s="487"/>
      <c r="X1937" s="486"/>
      <c r="Y1937" s="487"/>
      <c r="Z1937" s="486"/>
      <c r="AA1937" s="487"/>
    </row>
    <row r="1938" spans="2:27" x14ac:dyDescent="0.2">
      <c r="B1938" s="406"/>
      <c r="C1938" s="372"/>
      <c r="D1938" s="372"/>
      <c r="E1938" s="486"/>
      <c r="F1938" s="487"/>
      <c r="G1938" s="486"/>
      <c r="H1938" s="487"/>
      <c r="I1938" s="486"/>
      <c r="J1938" s="487"/>
      <c r="K1938" s="486"/>
      <c r="L1938" s="487"/>
      <c r="M1938" s="486"/>
      <c r="N1938" s="487"/>
      <c r="O1938" s="486"/>
      <c r="P1938" s="487"/>
      <c r="Q1938" s="486"/>
      <c r="R1938" s="487"/>
      <c r="S1938" s="486"/>
      <c r="T1938" s="487"/>
      <c r="U1938" s="486"/>
      <c r="V1938" s="487"/>
      <c r="W1938" s="486"/>
      <c r="X1938" s="487"/>
      <c r="Y1938" s="486"/>
      <c r="Z1938" s="487"/>
      <c r="AA1938" s="402"/>
    </row>
    <row r="1939" spans="2:27" x14ac:dyDescent="0.2">
      <c r="B1939" s="405"/>
      <c r="C1939" s="372"/>
      <c r="D1939" s="372"/>
      <c r="E1939" s="402"/>
      <c r="F1939" s="486"/>
      <c r="G1939" s="487"/>
      <c r="H1939" s="486"/>
      <c r="I1939" s="487"/>
      <c r="J1939" s="486"/>
      <c r="K1939" s="487"/>
      <c r="L1939" s="486"/>
      <c r="M1939" s="487"/>
      <c r="N1939" s="486"/>
      <c r="O1939" s="487"/>
      <c r="P1939" s="486"/>
      <c r="Q1939" s="487"/>
      <c r="R1939" s="486"/>
      <c r="S1939" s="487"/>
      <c r="T1939" s="486"/>
      <c r="U1939" s="487"/>
      <c r="V1939" s="486"/>
      <c r="W1939" s="487"/>
      <c r="X1939" s="486"/>
      <c r="Y1939" s="487"/>
      <c r="Z1939" s="486"/>
      <c r="AA1939" s="487"/>
    </row>
    <row r="1940" spans="2:27" x14ac:dyDescent="0.2">
      <c r="B1940" s="406"/>
      <c r="C1940" s="372"/>
      <c r="D1940" s="372"/>
      <c r="E1940" s="486"/>
      <c r="F1940" s="487"/>
      <c r="G1940" s="486"/>
      <c r="H1940" s="487"/>
      <c r="I1940" s="486"/>
      <c r="J1940" s="487"/>
      <c r="K1940" s="486"/>
      <c r="L1940" s="487"/>
      <c r="M1940" s="486"/>
      <c r="N1940" s="487"/>
      <c r="O1940" s="486"/>
      <c r="P1940" s="487"/>
      <c r="Q1940" s="486"/>
      <c r="R1940" s="487"/>
      <c r="S1940" s="486"/>
      <c r="T1940" s="487"/>
      <c r="U1940" s="486"/>
      <c r="V1940" s="487"/>
      <c r="W1940" s="486"/>
      <c r="X1940" s="487"/>
      <c r="Y1940" s="486"/>
      <c r="Z1940" s="487"/>
      <c r="AA1940" s="402"/>
    </row>
    <row r="1941" spans="2:27" x14ac:dyDescent="0.2">
      <c r="B1941" s="405"/>
      <c r="C1941" s="372"/>
      <c r="D1941" s="372"/>
      <c r="E1941" s="402"/>
      <c r="F1941" s="486"/>
      <c r="G1941" s="487"/>
      <c r="H1941" s="486"/>
      <c r="I1941" s="487"/>
      <c r="J1941" s="486"/>
      <c r="K1941" s="487"/>
      <c r="L1941" s="486"/>
      <c r="M1941" s="487"/>
      <c r="N1941" s="486"/>
      <c r="O1941" s="487"/>
      <c r="P1941" s="486"/>
      <c r="Q1941" s="487"/>
      <c r="R1941" s="486"/>
      <c r="S1941" s="487"/>
      <c r="T1941" s="486"/>
      <c r="U1941" s="487"/>
      <c r="V1941" s="486"/>
      <c r="W1941" s="487"/>
      <c r="X1941" s="486"/>
      <c r="Y1941" s="487"/>
      <c r="Z1941" s="486"/>
      <c r="AA1941" s="487"/>
    </row>
    <row r="1942" spans="2:27" x14ac:dyDescent="0.2">
      <c r="B1942" s="406"/>
      <c r="C1942" s="372"/>
      <c r="D1942" s="372"/>
      <c r="E1942" s="486"/>
      <c r="F1942" s="487"/>
      <c r="G1942" s="486"/>
      <c r="H1942" s="487"/>
      <c r="I1942" s="486"/>
      <c r="J1942" s="487"/>
      <c r="K1942" s="486"/>
      <c r="L1942" s="487"/>
      <c r="M1942" s="486"/>
      <c r="N1942" s="487"/>
      <c r="O1942" s="486"/>
      <c r="P1942" s="487"/>
      <c r="Q1942" s="486"/>
      <c r="R1942" s="487"/>
      <c r="S1942" s="486"/>
      <c r="T1942" s="487"/>
      <c r="U1942" s="486"/>
      <c r="V1942" s="487"/>
      <c r="W1942" s="486"/>
      <c r="X1942" s="487"/>
      <c r="Y1942" s="486"/>
      <c r="Z1942" s="487"/>
      <c r="AA1942" s="402"/>
    </row>
    <row r="1943" spans="2:27" x14ac:dyDescent="0.2">
      <c r="B1943" s="405"/>
      <c r="C1943" s="372"/>
      <c r="D1943" s="372"/>
      <c r="E1943" s="402"/>
      <c r="F1943" s="486"/>
      <c r="G1943" s="487"/>
      <c r="H1943" s="486"/>
      <c r="I1943" s="487"/>
      <c r="J1943" s="486"/>
      <c r="K1943" s="487"/>
      <c r="L1943" s="486"/>
      <c r="M1943" s="487"/>
      <c r="N1943" s="486"/>
      <c r="O1943" s="487"/>
      <c r="P1943" s="486"/>
      <c r="Q1943" s="487"/>
      <c r="R1943" s="486"/>
      <c r="S1943" s="487"/>
      <c r="T1943" s="486"/>
      <c r="U1943" s="487"/>
      <c r="V1943" s="486"/>
      <c r="W1943" s="487"/>
      <c r="X1943" s="486"/>
      <c r="Y1943" s="487"/>
      <c r="Z1943" s="486"/>
      <c r="AA1943" s="487"/>
    </row>
    <row r="1944" spans="2:27" x14ac:dyDescent="0.2">
      <c r="B1944" s="406"/>
      <c r="C1944" s="372"/>
      <c r="D1944" s="372"/>
      <c r="E1944" s="486"/>
      <c r="F1944" s="487"/>
      <c r="G1944" s="486"/>
      <c r="H1944" s="487"/>
      <c r="I1944" s="486"/>
      <c r="J1944" s="487"/>
      <c r="K1944" s="486"/>
      <c r="L1944" s="487"/>
      <c r="M1944" s="486"/>
      <c r="N1944" s="487"/>
      <c r="O1944" s="486"/>
      <c r="P1944" s="487"/>
      <c r="Q1944" s="486"/>
      <c r="R1944" s="487"/>
      <c r="S1944" s="486"/>
      <c r="T1944" s="487"/>
      <c r="U1944" s="486"/>
      <c r="V1944" s="487"/>
      <c r="W1944" s="486"/>
      <c r="X1944" s="487"/>
      <c r="Y1944" s="486"/>
      <c r="Z1944" s="487"/>
      <c r="AA1944" s="402"/>
    </row>
    <row r="1945" spans="2:27" x14ac:dyDescent="0.2">
      <c r="B1945" s="405"/>
      <c r="C1945" s="372"/>
      <c r="D1945" s="372"/>
      <c r="E1945" s="402"/>
      <c r="F1945" s="486"/>
      <c r="G1945" s="487"/>
      <c r="H1945" s="486"/>
      <c r="I1945" s="487"/>
      <c r="J1945" s="486"/>
      <c r="K1945" s="487"/>
      <c r="L1945" s="486"/>
      <c r="M1945" s="487"/>
      <c r="N1945" s="486"/>
      <c r="O1945" s="487"/>
      <c r="P1945" s="486"/>
      <c r="Q1945" s="487"/>
      <c r="R1945" s="486"/>
      <c r="S1945" s="487"/>
      <c r="T1945" s="486"/>
      <c r="U1945" s="487"/>
      <c r="V1945" s="486"/>
      <c r="W1945" s="487"/>
      <c r="X1945" s="486"/>
      <c r="Y1945" s="487"/>
      <c r="Z1945" s="486"/>
      <c r="AA1945" s="487"/>
    </row>
    <row r="1946" spans="2:27" x14ac:dyDescent="0.2">
      <c r="B1946" s="406"/>
      <c r="C1946" s="372"/>
      <c r="D1946" s="372"/>
      <c r="E1946" s="486"/>
      <c r="F1946" s="487"/>
      <c r="G1946" s="486"/>
      <c r="H1946" s="487"/>
      <c r="I1946" s="486"/>
      <c r="J1946" s="487"/>
      <c r="K1946" s="486"/>
      <c r="L1946" s="487"/>
      <c r="M1946" s="486"/>
      <c r="N1946" s="487"/>
      <c r="O1946" s="486"/>
      <c r="P1946" s="487"/>
      <c r="Q1946" s="486"/>
      <c r="R1946" s="487"/>
      <c r="S1946" s="486"/>
      <c r="T1946" s="487"/>
      <c r="U1946" s="486"/>
      <c r="V1946" s="487"/>
      <c r="W1946" s="486"/>
      <c r="X1946" s="487"/>
      <c r="Y1946" s="486"/>
      <c r="Z1946" s="487"/>
      <c r="AA1946" s="402"/>
    </row>
    <row r="1947" spans="2:27" x14ac:dyDescent="0.2">
      <c r="B1947" s="405"/>
      <c r="C1947" s="372"/>
      <c r="D1947" s="372"/>
      <c r="E1947" s="402"/>
      <c r="F1947" s="486"/>
      <c r="G1947" s="487"/>
      <c r="H1947" s="486"/>
      <c r="I1947" s="487"/>
      <c r="J1947" s="486"/>
      <c r="K1947" s="487"/>
      <c r="L1947" s="486"/>
      <c r="M1947" s="487"/>
      <c r="N1947" s="486"/>
      <c r="O1947" s="487"/>
      <c r="P1947" s="486"/>
      <c r="Q1947" s="487"/>
      <c r="R1947" s="486"/>
      <c r="S1947" s="487"/>
      <c r="T1947" s="486"/>
      <c r="U1947" s="487"/>
      <c r="V1947" s="486"/>
      <c r="W1947" s="487"/>
      <c r="X1947" s="486"/>
      <c r="Y1947" s="487"/>
      <c r="Z1947" s="486"/>
      <c r="AA1947" s="487"/>
    </row>
    <row r="1948" spans="2:27" x14ac:dyDescent="0.2">
      <c r="B1948" s="406"/>
      <c r="C1948" s="372"/>
      <c r="D1948" s="372"/>
      <c r="E1948" s="486"/>
      <c r="F1948" s="487"/>
      <c r="G1948" s="486"/>
      <c r="H1948" s="487"/>
      <c r="I1948" s="486"/>
      <c r="J1948" s="487"/>
      <c r="K1948" s="486"/>
      <c r="L1948" s="487"/>
      <c r="M1948" s="486"/>
      <c r="N1948" s="487"/>
      <c r="O1948" s="486"/>
      <c r="P1948" s="487"/>
      <c r="Q1948" s="486"/>
      <c r="R1948" s="487"/>
      <c r="S1948" s="486"/>
      <c r="T1948" s="487"/>
      <c r="U1948" s="486"/>
      <c r="V1948" s="487"/>
      <c r="W1948" s="486"/>
      <c r="X1948" s="487"/>
      <c r="Y1948" s="486"/>
      <c r="Z1948" s="487"/>
      <c r="AA1948" s="402"/>
    </row>
    <row r="1949" spans="2:27" x14ac:dyDescent="0.2">
      <c r="B1949" s="405"/>
      <c r="C1949" s="372"/>
      <c r="D1949" s="372"/>
      <c r="E1949" s="402"/>
      <c r="F1949" s="486"/>
      <c r="G1949" s="487"/>
      <c r="H1949" s="486"/>
      <c r="I1949" s="487"/>
      <c r="J1949" s="486"/>
      <c r="K1949" s="487"/>
      <c r="L1949" s="486"/>
      <c r="M1949" s="487"/>
      <c r="N1949" s="486"/>
      <c r="O1949" s="487"/>
      <c r="P1949" s="486"/>
      <c r="Q1949" s="487"/>
      <c r="R1949" s="486"/>
      <c r="S1949" s="487"/>
      <c r="T1949" s="486"/>
      <c r="U1949" s="487"/>
      <c r="V1949" s="486"/>
      <c r="W1949" s="487"/>
      <c r="X1949" s="486"/>
      <c r="Y1949" s="487"/>
      <c r="Z1949" s="486"/>
      <c r="AA1949" s="487"/>
    </row>
    <row r="1950" spans="2:27" x14ac:dyDescent="0.2">
      <c r="B1950" s="406"/>
      <c r="C1950" s="372"/>
      <c r="D1950" s="372"/>
      <c r="E1950" s="486"/>
      <c r="F1950" s="487"/>
      <c r="G1950" s="486"/>
      <c r="H1950" s="487"/>
      <c r="I1950" s="486"/>
      <c r="J1950" s="487"/>
      <c r="K1950" s="486"/>
      <c r="L1950" s="487"/>
      <c r="M1950" s="486"/>
      <c r="N1950" s="487"/>
      <c r="O1950" s="486"/>
      <c r="P1950" s="487"/>
      <c r="Q1950" s="486"/>
      <c r="R1950" s="487"/>
      <c r="S1950" s="486"/>
      <c r="T1950" s="487"/>
      <c r="U1950" s="486"/>
      <c r="V1950" s="487"/>
      <c r="W1950" s="486"/>
      <c r="X1950" s="487"/>
      <c r="Y1950" s="486"/>
      <c r="Z1950" s="487"/>
      <c r="AA1950" s="402"/>
    </row>
    <row r="1951" spans="2:27" x14ac:dyDescent="0.2">
      <c r="B1951" s="405"/>
      <c r="C1951" s="372"/>
      <c r="D1951" s="372"/>
      <c r="E1951" s="402"/>
      <c r="F1951" s="486"/>
      <c r="G1951" s="487"/>
      <c r="H1951" s="486"/>
      <c r="I1951" s="487"/>
      <c r="J1951" s="486"/>
      <c r="K1951" s="487"/>
      <c r="L1951" s="486"/>
      <c r="M1951" s="487"/>
      <c r="N1951" s="486"/>
      <c r="O1951" s="487"/>
      <c r="P1951" s="486"/>
      <c r="Q1951" s="487"/>
      <c r="R1951" s="486"/>
      <c r="S1951" s="487"/>
      <c r="T1951" s="486"/>
      <c r="U1951" s="487"/>
      <c r="V1951" s="486"/>
      <c r="W1951" s="487"/>
      <c r="X1951" s="486"/>
      <c r="Y1951" s="487"/>
      <c r="Z1951" s="486"/>
      <c r="AA1951" s="487"/>
    </row>
    <row r="1952" spans="2:27" x14ac:dyDescent="0.2">
      <c r="B1952" s="406"/>
      <c r="C1952" s="372"/>
      <c r="D1952" s="372"/>
      <c r="E1952" s="486"/>
      <c r="F1952" s="487"/>
      <c r="G1952" s="486"/>
      <c r="H1952" s="487"/>
      <c r="I1952" s="486"/>
      <c r="J1952" s="487"/>
      <c r="K1952" s="486"/>
      <c r="L1952" s="487"/>
      <c r="M1952" s="486"/>
      <c r="N1952" s="487"/>
      <c r="O1952" s="486"/>
      <c r="P1952" s="487"/>
      <c r="Q1952" s="486"/>
      <c r="R1952" s="487"/>
      <c r="S1952" s="486"/>
      <c r="T1952" s="487"/>
      <c r="U1952" s="486"/>
      <c r="V1952" s="487"/>
      <c r="W1952" s="486"/>
      <c r="X1952" s="487"/>
      <c r="Y1952" s="486"/>
      <c r="Z1952" s="487"/>
      <c r="AA1952" s="402"/>
    </row>
    <row r="1953" spans="2:27" x14ac:dyDescent="0.2">
      <c r="B1953" s="405"/>
      <c r="C1953" s="372"/>
      <c r="D1953" s="372"/>
      <c r="E1953" s="402"/>
      <c r="F1953" s="486"/>
      <c r="G1953" s="487"/>
      <c r="H1953" s="486"/>
      <c r="I1953" s="487"/>
      <c r="J1953" s="486"/>
      <c r="K1953" s="487"/>
      <c r="L1953" s="486"/>
      <c r="M1953" s="487"/>
      <c r="N1953" s="486"/>
      <c r="O1953" s="487"/>
      <c r="P1953" s="486"/>
      <c r="Q1953" s="487"/>
      <c r="R1953" s="486"/>
      <c r="S1953" s="487"/>
      <c r="T1953" s="486"/>
      <c r="U1953" s="487"/>
      <c r="V1953" s="486"/>
      <c r="W1953" s="487"/>
      <c r="X1953" s="486"/>
      <c r="Y1953" s="487"/>
      <c r="Z1953" s="486"/>
      <c r="AA1953" s="487"/>
    </row>
    <row r="1954" spans="2:27" x14ac:dyDescent="0.2">
      <c r="B1954" s="406"/>
      <c r="C1954" s="372"/>
      <c r="D1954" s="372"/>
      <c r="E1954" s="486"/>
      <c r="F1954" s="487"/>
      <c r="G1954" s="486"/>
      <c r="H1954" s="487"/>
      <c r="I1954" s="486"/>
      <c r="J1954" s="487"/>
      <c r="K1954" s="486"/>
      <c r="L1954" s="487"/>
      <c r="M1954" s="486"/>
      <c r="N1954" s="487"/>
      <c r="O1954" s="486"/>
      <c r="P1954" s="487"/>
      <c r="Q1954" s="486"/>
      <c r="R1954" s="487"/>
      <c r="S1954" s="486"/>
      <c r="T1954" s="487"/>
      <c r="U1954" s="486"/>
      <c r="V1954" s="487"/>
      <c r="W1954" s="486"/>
      <c r="X1954" s="487"/>
      <c r="Y1954" s="486"/>
      <c r="Z1954" s="487"/>
      <c r="AA1954" s="402"/>
    </row>
    <row r="1955" spans="2:27" x14ac:dyDescent="0.2">
      <c r="B1955" s="405"/>
      <c r="C1955" s="372"/>
      <c r="D1955" s="372"/>
      <c r="E1955" s="402"/>
      <c r="F1955" s="486"/>
      <c r="G1955" s="487"/>
      <c r="H1955" s="486"/>
      <c r="I1955" s="487"/>
      <c r="J1955" s="486"/>
      <c r="K1955" s="487"/>
      <c r="L1955" s="486"/>
      <c r="M1955" s="487"/>
      <c r="N1955" s="486"/>
      <c r="O1955" s="487"/>
      <c r="P1955" s="486"/>
      <c r="Q1955" s="487"/>
      <c r="R1955" s="486"/>
      <c r="S1955" s="487"/>
      <c r="T1955" s="486"/>
      <c r="U1955" s="487"/>
      <c r="V1955" s="486"/>
      <c r="W1955" s="487"/>
      <c r="X1955" s="486"/>
      <c r="Y1955" s="487"/>
      <c r="Z1955" s="486"/>
      <c r="AA1955" s="487"/>
    </row>
    <row r="1956" spans="2:27" x14ac:dyDescent="0.2">
      <c r="B1956" s="406"/>
      <c r="C1956" s="372"/>
      <c r="D1956" s="372"/>
      <c r="E1956" s="486"/>
      <c r="F1956" s="487"/>
      <c r="G1956" s="486"/>
      <c r="H1956" s="487"/>
      <c r="I1956" s="486"/>
      <c r="J1956" s="487"/>
      <c r="K1956" s="486"/>
      <c r="L1956" s="487"/>
      <c r="M1956" s="486"/>
      <c r="N1956" s="487"/>
      <c r="O1956" s="486"/>
      <c r="P1956" s="487"/>
      <c r="Q1956" s="486"/>
      <c r="R1956" s="487"/>
      <c r="S1956" s="486"/>
      <c r="T1956" s="487"/>
      <c r="U1956" s="486"/>
      <c r="V1956" s="487"/>
      <c r="W1956" s="486"/>
      <c r="X1956" s="487"/>
      <c r="Y1956" s="486"/>
      <c r="Z1956" s="487"/>
      <c r="AA1956" s="402"/>
    </row>
    <row r="1957" spans="2:27" x14ac:dyDescent="0.2">
      <c r="B1957" s="405"/>
      <c r="C1957" s="372"/>
      <c r="D1957" s="372"/>
      <c r="E1957" s="402"/>
      <c r="F1957" s="486"/>
      <c r="G1957" s="487"/>
      <c r="H1957" s="486"/>
      <c r="I1957" s="487"/>
      <c r="J1957" s="486"/>
      <c r="K1957" s="487"/>
      <c r="L1957" s="486"/>
      <c r="M1957" s="487"/>
      <c r="N1957" s="486"/>
      <c r="O1957" s="487"/>
      <c r="P1957" s="486"/>
      <c r="Q1957" s="487"/>
      <c r="R1957" s="486"/>
      <c r="S1957" s="487"/>
      <c r="T1957" s="486"/>
      <c r="U1957" s="487"/>
      <c r="V1957" s="486"/>
      <c r="W1957" s="487"/>
      <c r="X1957" s="486"/>
      <c r="Y1957" s="487"/>
      <c r="Z1957" s="486"/>
      <c r="AA1957" s="487"/>
    </row>
    <row r="1958" spans="2:27" x14ac:dyDescent="0.2">
      <c r="B1958" s="406"/>
      <c r="C1958" s="372"/>
      <c r="D1958" s="372"/>
      <c r="E1958" s="486"/>
      <c r="F1958" s="487"/>
      <c r="G1958" s="486"/>
      <c r="H1958" s="487"/>
      <c r="I1958" s="486"/>
      <c r="J1958" s="487"/>
      <c r="K1958" s="486"/>
      <c r="L1958" s="487"/>
      <c r="M1958" s="486"/>
      <c r="N1958" s="487"/>
      <c r="O1958" s="486"/>
      <c r="P1958" s="487"/>
      <c r="Q1958" s="486"/>
      <c r="R1958" s="487"/>
      <c r="S1958" s="486"/>
      <c r="T1958" s="487"/>
      <c r="U1958" s="486"/>
      <c r="V1958" s="487"/>
      <c r="W1958" s="486"/>
      <c r="X1958" s="487"/>
      <c r="Y1958" s="486"/>
      <c r="Z1958" s="487"/>
      <c r="AA1958" s="402"/>
    </row>
    <row r="1959" spans="2:27" x14ac:dyDescent="0.2">
      <c r="B1959" s="405"/>
      <c r="C1959" s="372"/>
      <c r="D1959" s="372"/>
      <c r="E1959" s="402"/>
      <c r="F1959" s="486"/>
      <c r="G1959" s="487"/>
      <c r="H1959" s="486"/>
      <c r="I1959" s="487"/>
      <c r="J1959" s="486"/>
      <c r="K1959" s="487"/>
      <c r="L1959" s="486"/>
      <c r="M1959" s="487"/>
      <c r="N1959" s="486"/>
      <c r="O1959" s="487"/>
      <c r="P1959" s="486"/>
      <c r="Q1959" s="487"/>
      <c r="R1959" s="486"/>
      <c r="S1959" s="487"/>
      <c r="T1959" s="486"/>
      <c r="U1959" s="487"/>
      <c r="V1959" s="486"/>
      <c r="W1959" s="487"/>
      <c r="X1959" s="486"/>
      <c r="Y1959" s="487"/>
      <c r="Z1959" s="486"/>
      <c r="AA1959" s="487"/>
    </row>
    <row r="1960" spans="2:27" x14ac:dyDescent="0.2">
      <c r="B1960" s="406"/>
      <c r="C1960" s="372"/>
      <c r="D1960" s="372"/>
      <c r="E1960" s="486"/>
      <c r="F1960" s="487"/>
      <c r="G1960" s="486"/>
      <c r="H1960" s="487"/>
      <c r="I1960" s="486"/>
      <c r="J1960" s="487"/>
      <c r="K1960" s="486"/>
      <c r="L1960" s="487"/>
      <c r="M1960" s="486"/>
      <c r="N1960" s="487"/>
      <c r="O1960" s="486"/>
      <c r="P1960" s="487"/>
      <c r="Q1960" s="486"/>
      <c r="R1960" s="487"/>
      <c r="S1960" s="486"/>
      <c r="T1960" s="487"/>
      <c r="U1960" s="486"/>
      <c r="V1960" s="487"/>
      <c r="W1960" s="486"/>
      <c r="X1960" s="487"/>
      <c r="Y1960" s="486"/>
      <c r="Z1960" s="487"/>
      <c r="AA1960" s="402"/>
    </row>
    <row r="1961" spans="2:27" x14ac:dyDescent="0.2">
      <c r="B1961" s="405"/>
      <c r="C1961" s="372"/>
      <c r="D1961" s="372"/>
      <c r="E1961" s="402"/>
      <c r="F1961" s="486"/>
      <c r="G1961" s="487"/>
      <c r="H1961" s="486"/>
      <c r="I1961" s="487"/>
      <c r="J1961" s="486"/>
      <c r="K1961" s="487"/>
      <c r="L1961" s="486"/>
      <c r="M1961" s="487"/>
      <c r="N1961" s="486"/>
      <c r="O1961" s="487"/>
      <c r="P1961" s="486"/>
      <c r="Q1961" s="487"/>
      <c r="R1961" s="486"/>
      <c r="S1961" s="487"/>
      <c r="T1961" s="486"/>
      <c r="U1961" s="487"/>
      <c r="V1961" s="486"/>
      <c r="W1961" s="487"/>
      <c r="X1961" s="486"/>
      <c r="Y1961" s="487"/>
      <c r="Z1961" s="486"/>
      <c r="AA1961" s="487"/>
    </row>
    <row r="1962" spans="2:27" x14ac:dyDescent="0.2">
      <c r="B1962" s="406"/>
      <c r="C1962" s="372"/>
      <c r="D1962" s="372"/>
      <c r="E1962" s="486"/>
      <c r="F1962" s="487"/>
      <c r="G1962" s="486"/>
      <c r="H1962" s="487"/>
      <c r="I1962" s="486"/>
      <c r="J1962" s="487"/>
      <c r="K1962" s="486"/>
      <c r="L1962" s="487"/>
      <c r="M1962" s="486"/>
      <c r="N1962" s="487"/>
      <c r="O1962" s="486"/>
      <c r="P1962" s="487"/>
      <c r="Q1962" s="486"/>
      <c r="R1962" s="487"/>
      <c r="S1962" s="486"/>
      <c r="T1962" s="487"/>
      <c r="U1962" s="486"/>
      <c r="V1962" s="487"/>
      <c r="W1962" s="486"/>
      <c r="X1962" s="487"/>
      <c r="Y1962" s="486"/>
      <c r="Z1962" s="487"/>
      <c r="AA1962" s="402"/>
    </row>
    <row r="1963" spans="2:27" x14ac:dyDescent="0.2">
      <c r="B1963" s="405"/>
      <c r="C1963" s="372"/>
      <c r="D1963" s="372"/>
      <c r="E1963" s="402"/>
      <c r="F1963" s="486"/>
      <c r="G1963" s="487"/>
      <c r="H1963" s="486"/>
      <c r="I1963" s="487"/>
      <c r="J1963" s="486"/>
      <c r="K1963" s="487"/>
      <c r="L1963" s="486"/>
      <c r="M1963" s="487"/>
      <c r="N1963" s="486"/>
      <c r="O1963" s="487"/>
      <c r="P1963" s="486"/>
      <c r="Q1963" s="487"/>
      <c r="R1963" s="486"/>
      <c r="S1963" s="487"/>
      <c r="T1963" s="486"/>
      <c r="U1963" s="487"/>
      <c r="V1963" s="486"/>
      <c r="W1963" s="487"/>
      <c r="X1963" s="486"/>
      <c r="Y1963" s="487"/>
      <c r="Z1963" s="486"/>
      <c r="AA1963" s="487"/>
    </row>
    <row r="1964" spans="2:27" x14ac:dyDescent="0.2">
      <c r="B1964" s="406"/>
      <c r="C1964" s="372"/>
      <c r="D1964" s="372"/>
      <c r="E1964" s="486"/>
      <c r="F1964" s="487"/>
      <c r="G1964" s="486"/>
      <c r="H1964" s="487"/>
      <c r="I1964" s="486"/>
      <c r="J1964" s="487"/>
      <c r="K1964" s="486"/>
      <c r="L1964" s="487"/>
      <c r="M1964" s="486"/>
      <c r="N1964" s="487"/>
      <c r="O1964" s="486"/>
      <c r="P1964" s="487"/>
      <c r="Q1964" s="486"/>
      <c r="R1964" s="487"/>
      <c r="S1964" s="486"/>
      <c r="T1964" s="487"/>
      <c r="U1964" s="486"/>
      <c r="V1964" s="487"/>
      <c r="W1964" s="486"/>
      <c r="X1964" s="487"/>
      <c r="Y1964" s="486"/>
      <c r="Z1964" s="487"/>
      <c r="AA1964" s="402"/>
    </row>
    <row r="1965" spans="2:27" x14ac:dyDescent="0.2">
      <c r="B1965" s="405"/>
      <c r="C1965" s="372"/>
      <c r="D1965" s="372"/>
      <c r="E1965" s="402"/>
      <c r="F1965" s="486"/>
      <c r="G1965" s="487"/>
      <c r="H1965" s="486"/>
      <c r="I1965" s="487"/>
      <c r="J1965" s="486"/>
      <c r="K1965" s="487"/>
      <c r="L1965" s="486"/>
      <c r="M1965" s="487"/>
      <c r="N1965" s="486"/>
      <c r="O1965" s="487"/>
      <c r="P1965" s="486"/>
      <c r="Q1965" s="487"/>
      <c r="R1965" s="486"/>
      <c r="S1965" s="487"/>
      <c r="T1965" s="486"/>
      <c r="U1965" s="487"/>
      <c r="V1965" s="486"/>
      <c r="W1965" s="487"/>
      <c r="X1965" s="486"/>
      <c r="Y1965" s="487"/>
      <c r="Z1965" s="486"/>
      <c r="AA1965" s="487"/>
    </row>
    <row r="1966" spans="2:27" x14ac:dyDescent="0.2">
      <c r="B1966" s="406"/>
      <c r="C1966" s="372"/>
      <c r="D1966" s="372"/>
      <c r="E1966" s="486"/>
      <c r="F1966" s="487"/>
      <c r="G1966" s="486"/>
      <c r="H1966" s="487"/>
      <c r="I1966" s="486"/>
      <c r="J1966" s="487"/>
      <c r="K1966" s="486"/>
      <c r="L1966" s="487"/>
      <c r="M1966" s="486"/>
      <c r="N1966" s="487"/>
      <c r="O1966" s="486"/>
      <c r="P1966" s="487"/>
      <c r="Q1966" s="486"/>
      <c r="R1966" s="487"/>
      <c r="S1966" s="486"/>
      <c r="T1966" s="487"/>
      <c r="U1966" s="486"/>
      <c r="V1966" s="487"/>
      <c r="W1966" s="486"/>
      <c r="X1966" s="487"/>
      <c r="Y1966" s="486"/>
      <c r="Z1966" s="487"/>
      <c r="AA1966" s="402"/>
    </row>
    <row r="1967" spans="2:27" x14ac:dyDescent="0.2">
      <c r="B1967" s="405"/>
      <c r="C1967" s="372"/>
      <c r="D1967" s="372"/>
      <c r="E1967" s="402"/>
      <c r="F1967" s="486"/>
      <c r="G1967" s="487"/>
      <c r="H1967" s="486"/>
      <c r="I1967" s="487"/>
      <c r="J1967" s="486"/>
      <c r="K1967" s="487"/>
      <c r="L1967" s="486"/>
      <c r="M1967" s="487"/>
      <c r="N1967" s="486"/>
      <c r="O1967" s="487"/>
      <c r="P1967" s="486"/>
      <c r="Q1967" s="487"/>
      <c r="R1967" s="486"/>
      <c r="S1967" s="487"/>
      <c r="T1967" s="486"/>
      <c r="U1967" s="487"/>
      <c r="V1967" s="486"/>
      <c r="W1967" s="487"/>
      <c r="X1967" s="486"/>
      <c r="Y1967" s="487"/>
      <c r="Z1967" s="486"/>
      <c r="AA1967" s="487"/>
    </row>
    <row r="1968" spans="2:27" x14ac:dyDescent="0.2">
      <c r="B1968" s="406"/>
      <c r="C1968" s="372"/>
      <c r="D1968" s="372"/>
      <c r="E1968" s="486"/>
      <c r="F1968" s="487"/>
      <c r="G1968" s="486"/>
      <c r="H1968" s="487"/>
      <c r="I1968" s="486"/>
      <c r="J1968" s="487"/>
      <c r="K1968" s="486"/>
      <c r="L1968" s="487"/>
      <c r="M1968" s="486"/>
      <c r="N1968" s="487"/>
      <c r="O1968" s="486"/>
      <c r="P1968" s="487"/>
      <c r="Q1968" s="486"/>
      <c r="R1968" s="487"/>
      <c r="S1968" s="486"/>
      <c r="T1968" s="487"/>
      <c r="U1968" s="486"/>
      <c r="V1968" s="487"/>
      <c r="W1968" s="486"/>
      <c r="X1968" s="487"/>
      <c r="Y1968" s="486"/>
      <c r="Z1968" s="487"/>
      <c r="AA1968" s="402"/>
    </row>
    <row r="1969" spans="2:27" x14ac:dyDescent="0.2">
      <c r="B1969" s="405"/>
      <c r="C1969" s="372"/>
      <c r="D1969" s="372"/>
      <c r="E1969" s="402"/>
      <c r="F1969" s="486"/>
      <c r="G1969" s="487"/>
      <c r="H1969" s="486"/>
      <c r="I1969" s="487"/>
      <c r="J1969" s="486"/>
      <c r="K1969" s="487"/>
      <c r="L1969" s="486"/>
      <c r="M1969" s="487"/>
      <c r="N1969" s="486"/>
      <c r="O1969" s="487"/>
      <c r="P1969" s="486"/>
      <c r="Q1969" s="487"/>
      <c r="R1969" s="486"/>
      <c r="S1969" s="487"/>
      <c r="T1969" s="486"/>
      <c r="U1969" s="487"/>
      <c r="V1969" s="486"/>
      <c r="W1969" s="487"/>
      <c r="X1969" s="486"/>
      <c r="Y1969" s="487"/>
      <c r="Z1969" s="486"/>
      <c r="AA1969" s="487"/>
    </row>
    <row r="1970" spans="2:27" x14ac:dyDescent="0.2">
      <c r="B1970" s="406"/>
      <c r="C1970" s="372"/>
      <c r="D1970" s="372"/>
      <c r="E1970" s="486"/>
      <c r="F1970" s="487"/>
      <c r="G1970" s="486"/>
      <c r="H1970" s="487"/>
      <c r="I1970" s="486"/>
      <c r="J1970" s="487"/>
      <c r="K1970" s="486"/>
      <c r="L1970" s="487"/>
      <c r="M1970" s="486"/>
      <c r="N1970" s="487"/>
      <c r="O1970" s="486"/>
      <c r="P1970" s="487"/>
      <c r="Q1970" s="486"/>
      <c r="R1970" s="487"/>
      <c r="S1970" s="486"/>
      <c r="T1970" s="487"/>
      <c r="U1970" s="486"/>
      <c r="V1970" s="487"/>
      <c r="W1970" s="486"/>
      <c r="X1970" s="487"/>
      <c r="Y1970" s="486"/>
      <c r="Z1970" s="487"/>
      <c r="AA1970" s="402"/>
    </row>
    <row r="1971" spans="2:27" x14ac:dyDescent="0.2">
      <c r="B1971" s="405"/>
      <c r="C1971" s="372"/>
      <c r="D1971" s="372"/>
      <c r="E1971" s="402"/>
      <c r="F1971" s="486"/>
      <c r="G1971" s="487"/>
      <c r="H1971" s="486"/>
      <c r="I1971" s="487"/>
      <c r="J1971" s="486"/>
      <c r="K1971" s="487"/>
      <c r="L1971" s="486"/>
      <c r="M1971" s="487"/>
      <c r="N1971" s="486"/>
      <c r="O1971" s="487"/>
      <c r="P1971" s="486"/>
      <c r="Q1971" s="487"/>
      <c r="R1971" s="486"/>
      <c r="S1971" s="487"/>
      <c r="T1971" s="486"/>
      <c r="U1971" s="487"/>
      <c r="V1971" s="486"/>
      <c r="W1971" s="487"/>
      <c r="X1971" s="486"/>
      <c r="Y1971" s="487"/>
      <c r="Z1971" s="486"/>
      <c r="AA1971" s="487"/>
    </row>
    <row r="1972" spans="2:27" x14ac:dyDescent="0.2">
      <c r="B1972" s="406"/>
      <c r="C1972" s="372"/>
      <c r="D1972" s="372"/>
      <c r="E1972" s="486"/>
      <c r="F1972" s="487"/>
      <c r="G1972" s="486"/>
      <c r="H1972" s="487"/>
      <c r="I1972" s="486"/>
      <c r="J1972" s="487"/>
      <c r="K1972" s="486"/>
      <c r="L1972" s="487"/>
      <c r="M1972" s="486"/>
      <c r="N1972" s="487"/>
      <c r="O1972" s="486"/>
      <c r="P1972" s="487"/>
      <c r="Q1972" s="486"/>
      <c r="R1972" s="487"/>
      <c r="S1972" s="486"/>
      <c r="T1972" s="487"/>
      <c r="U1972" s="486"/>
      <c r="V1972" s="487"/>
      <c r="W1972" s="486"/>
      <c r="X1972" s="487"/>
      <c r="Y1972" s="486"/>
      <c r="Z1972" s="487"/>
      <c r="AA1972" s="402"/>
    </row>
    <row r="1973" spans="2:27" x14ac:dyDescent="0.2">
      <c r="B1973" s="405"/>
      <c r="C1973" s="372"/>
      <c r="D1973" s="372"/>
      <c r="E1973" s="402"/>
      <c r="F1973" s="486"/>
      <c r="G1973" s="487"/>
      <c r="H1973" s="486"/>
      <c r="I1973" s="487"/>
      <c r="J1973" s="486"/>
      <c r="K1973" s="487"/>
      <c r="L1973" s="486"/>
      <c r="M1973" s="487"/>
      <c r="N1973" s="486"/>
      <c r="O1973" s="487"/>
      <c r="P1973" s="486"/>
      <c r="Q1973" s="487"/>
      <c r="R1973" s="486"/>
      <c r="S1973" s="487"/>
      <c r="T1973" s="486"/>
      <c r="U1973" s="487"/>
      <c r="V1973" s="486"/>
      <c r="W1973" s="487"/>
      <c r="X1973" s="486"/>
      <c r="Y1973" s="487"/>
      <c r="Z1973" s="486"/>
      <c r="AA1973" s="487"/>
    </row>
    <row r="1974" spans="2:27" x14ac:dyDescent="0.2">
      <c r="B1974" s="406"/>
      <c r="C1974" s="372"/>
      <c r="D1974" s="372"/>
      <c r="E1974" s="486"/>
      <c r="F1974" s="487"/>
      <c r="G1974" s="486"/>
      <c r="H1974" s="487"/>
      <c r="I1974" s="486"/>
      <c r="J1974" s="487"/>
      <c r="K1974" s="486"/>
      <c r="L1974" s="487"/>
      <c r="M1974" s="486"/>
      <c r="N1974" s="487"/>
      <c r="O1974" s="486"/>
      <c r="P1974" s="487"/>
      <c r="Q1974" s="486"/>
      <c r="R1974" s="487"/>
      <c r="S1974" s="486"/>
      <c r="T1974" s="487"/>
      <c r="U1974" s="486"/>
      <c r="V1974" s="487"/>
      <c r="W1974" s="486"/>
      <c r="X1974" s="487"/>
      <c r="Y1974" s="486"/>
      <c r="Z1974" s="487"/>
      <c r="AA1974" s="402"/>
    </row>
    <row r="1975" spans="2:27" x14ac:dyDescent="0.2">
      <c r="B1975" s="405"/>
      <c r="C1975" s="372"/>
      <c r="D1975" s="372"/>
      <c r="E1975" s="402"/>
      <c r="F1975" s="486"/>
      <c r="G1975" s="487"/>
      <c r="H1975" s="486"/>
      <c r="I1975" s="487"/>
      <c r="J1975" s="486"/>
      <c r="K1975" s="487"/>
      <c r="L1975" s="486"/>
      <c r="M1975" s="487"/>
      <c r="N1975" s="486"/>
      <c r="O1975" s="487"/>
      <c r="P1975" s="486"/>
      <c r="Q1975" s="487"/>
      <c r="R1975" s="486"/>
      <c r="S1975" s="487"/>
      <c r="T1975" s="486"/>
      <c r="U1975" s="487"/>
      <c r="V1975" s="486"/>
      <c r="W1975" s="487"/>
      <c r="X1975" s="486"/>
      <c r="Y1975" s="487"/>
      <c r="Z1975" s="486"/>
      <c r="AA1975" s="487"/>
    </row>
    <row r="1976" spans="2:27" x14ac:dyDescent="0.2">
      <c r="B1976" s="406"/>
      <c r="C1976" s="372"/>
      <c r="D1976" s="372"/>
      <c r="E1976" s="486"/>
      <c r="F1976" s="487"/>
      <c r="G1976" s="486"/>
      <c r="H1976" s="487"/>
      <c r="I1976" s="486"/>
      <c r="J1976" s="487"/>
      <c r="K1976" s="486"/>
      <c r="L1976" s="487"/>
      <c r="M1976" s="486"/>
      <c r="N1976" s="487"/>
      <c r="O1976" s="486"/>
      <c r="P1976" s="487"/>
      <c r="Q1976" s="486"/>
      <c r="R1976" s="487"/>
      <c r="S1976" s="486"/>
      <c r="T1976" s="487"/>
      <c r="U1976" s="486"/>
      <c r="V1976" s="487"/>
      <c r="W1976" s="486"/>
      <c r="X1976" s="487"/>
      <c r="Y1976" s="486"/>
      <c r="Z1976" s="487"/>
      <c r="AA1976" s="402"/>
    </row>
    <row r="1977" spans="2:27" x14ac:dyDescent="0.2">
      <c r="B1977" s="405"/>
      <c r="C1977" s="372"/>
      <c r="D1977" s="372"/>
      <c r="E1977" s="402"/>
      <c r="F1977" s="486"/>
      <c r="G1977" s="487"/>
      <c r="H1977" s="486"/>
      <c r="I1977" s="487"/>
      <c r="J1977" s="486"/>
      <c r="K1977" s="487"/>
      <c r="L1977" s="486"/>
      <c r="M1977" s="487"/>
      <c r="N1977" s="486"/>
      <c r="O1977" s="487"/>
      <c r="P1977" s="486"/>
      <c r="Q1977" s="487"/>
      <c r="R1977" s="486"/>
      <c r="S1977" s="487"/>
      <c r="T1977" s="486"/>
      <c r="U1977" s="487"/>
      <c r="V1977" s="486"/>
      <c r="W1977" s="487"/>
      <c r="X1977" s="486"/>
      <c r="Y1977" s="487"/>
      <c r="Z1977" s="486"/>
      <c r="AA1977" s="487"/>
    </row>
    <row r="1978" spans="2:27" x14ac:dyDescent="0.2">
      <c r="B1978" s="406"/>
      <c r="C1978" s="372"/>
      <c r="D1978" s="372"/>
      <c r="E1978" s="486"/>
      <c r="F1978" s="487"/>
      <c r="G1978" s="486"/>
      <c r="H1978" s="487"/>
      <c r="I1978" s="486"/>
      <c r="J1978" s="487"/>
      <c r="K1978" s="486"/>
      <c r="L1978" s="487"/>
      <c r="M1978" s="486"/>
      <c r="N1978" s="487"/>
      <c r="O1978" s="486"/>
      <c r="P1978" s="487"/>
      <c r="Q1978" s="486"/>
      <c r="R1978" s="487"/>
      <c r="S1978" s="486"/>
      <c r="T1978" s="487"/>
      <c r="U1978" s="486"/>
      <c r="V1978" s="487"/>
      <c r="W1978" s="486"/>
      <c r="X1978" s="487"/>
      <c r="Y1978" s="486"/>
      <c r="Z1978" s="487"/>
      <c r="AA1978" s="402"/>
    </row>
    <row r="1979" spans="2:27" x14ac:dyDescent="0.2">
      <c r="B1979" s="405"/>
      <c r="C1979" s="372"/>
      <c r="D1979" s="372"/>
      <c r="E1979" s="402"/>
      <c r="F1979" s="486"/>
      <c r="G1979" s="487"/>
      <c r="H1979" s="486"/>
      <c r="I1979" s="487"/>
      <c r="J1979" s="486"/>
      <c r="K1979" s="487"/>
      <c r="L1979" s="486"/>
      <c r="M1979" s="487"/>
      <c r="N1979" s="486"/>
      <c r="O1979" s="487"/>
      <c r="P1979" s="486"/>
      <c r="Q1979" s="487"/>
      <c r="R1979" s="486"/>
      <c r="S1979" s="487"/>
      <c r="T1979" s="486"/>
      <c r="U1979" s="487"/>
      <c r="V1979" s="486"/>
      <c r="W1979" s="487"/>
      <c r="X1979" s="486"/>
      <c r="Y1979" s="487"/>
      <c r="Z1979" s="486"/>
      <c r="AA1979" s="487"/>
    </row>
    <row r="1980" spans="2:27" x14ac:dyDescent="0.2">
      <c r="B1980" s="406"/>
      <c r="C1980" s="372"/>
      <c r="D1980" s="372"/>
      <c r="E1980" s="486"/>
      <c r="F1980" s="487"/>
      <c r="G1980" s="486"/>
      <c r="H1980" s="487"/>
      <c r="I1980" s="486"/>
      <c r="J1980" s="487"/>
      <c r="K1980" s="486"/>
      <c r="L1980" s="487"/>
      <c r="M1980" s="486"/>
      <c r="N1980" s="487"/>
      <c r="O1980" s="486"/>
      <c r="P1980" s="487"/>
      <c r="Q1980" s="486"/>
      <c r="R1980" s="487"/>
      <c r="S1980" s="486"/>
      <c r="T1980" s="487"/>
      <c r="U1980" s="486"/>
      <c r="V1980" s="487"/>
      <c r="W1980" s="486"/>
      <c r="X1980" s="487"/>
      <c r="Y1980" s="486"/>
      <c r="Z1980" s="487"/>
      <c r="AA1980" s="402"/>
    </row>
    <row r="1981" spans="2:27" x14ac:dyDescent="0.2">
      <c r="B1981" s="405"/>
      <c r="C1981" s="372"/>
      <c r="D1981" s="372"/>
      <c r="E1981" s="402"/>
      <c r="F1981" s="486"/>
      <c r="G1981" s="487"/>
      <c r="H1981" s="486"/>
      <c r="I1981" s="487"/>
      <c r="J1981" s="486"/>
      <c r="K1981" s="487"/>
      <c r="L1981" s="486"/>
      <c r="M1981" s="487"/>
      <c r="N1981" s="486"/>
      <c r="O1981" s="487"/>
      <c r="P1981" s="486"/>
      <c r="Q1981" s="487"/>
      <c r="R1981" s="486"/>
      <c r="S1981" s="487"/>
      <c r="T1981" s="486"/>
      <c r="U1981" s="487"/>
      <c r="V1981" s="486"/>
      <c r="W1981" s="487"/>
      <c r="X1981" s="486"/>
      <c r="Y1981" s="487"/>
      <c r="Z1981" s="486"/>
      <c r="AA1981" s="487"/>
    </row>
    <row r="1982" spans="2:27" x14ac:dyDescent="0.2">
      <c r="B1982" s="406"/>
      <c r="C1982" s="372"/>
      <c r="D1982" s="372"/>
      <c r="E1982" s="486"/>
      <c r="F1982" s="487"/>
      <c r="G1982" s="486"/>
      <c r="H1982" s="487"/>
      <c r="I1982" s="486"/>
      <c r="J1982" s="487"/>
      <c r="K1982" s="486"/>
      <c r="L1982" s="487"/>
      <c r="M1982" s="486"/>
      <c r="N1982" s="487"/>
      <c r="O1982" s="486"/>
      <c r="P1982" s="487"/>
      <c r="Q1982" s="486"/>
      <c r="R1982" s="487"/>
      <c r="S1982" s="486"/>
      <c r="T1982" s="487"/>
      <c r="U1982" s="486"/>
      <c r="V1982" s="487"/>
      <c r="W1982" s="486"/>
      <c r="X1982" s="487"/>
      <c r="Y1982" s="486"/>
      <c r="Z1982" s="487"/>
      <c r="AA1982" s="402"/>
    </row>
    <row r="1983" spans="2:27" x14ac:dyDescent="0.2">
      <c r="B1983" s="405"/>
      <c r="C1983" s="372"/>
      <c r="D1983" s="372"/>
      <c r="E1983" s="402"/>
      <c r="F1983" s="486"/>
      <c r="G1983" s="487"/>
      <c r="H1983" s="486"/>
      <c r="I1983" s="487"/>
      <c r="J1983" s="486"/>
      <c r="K1983" s="487"/>
      <c r="L1983" s="486"/>
      <c r="M1983" s="487"/>
      <c r="N1983" s="486"/>
      <c r="O1983" s="487"/>
      <c r="P1983" s="486"/>
      <c r="Q1983" s="487"/>
      <c r="R1983" s="486"/>
      <c r="S1983" s="487"/>
      <c r="T1983" s="486"/>
      <c r="U1983" s="487"/>
      <c r="V1983" s="486"/>
      <c r="W1983" s="487"/>
      <c r="X1983" s="486"/>
      <c r="Y1983" s="487"/>
      <c r="Z1983" s="486"/>
      <c r="AA1983" s="487"/>
    </row>
    <row r="1984" spans="2:27" x14ac:dyDescent="0.2">
      <c r="B1984" s="406"/>
      <c r="C1984" s="372"/>
      <c r="D1984" s="372"/>
      <c r="E1984" s="486"/>
      <c r="F1984" s="487"/>
      <c r="G1984" s="486"/>
      <c r="H1984" s="487"/>
      <c r="I1984" s="486"/>
      <c r="J1984" s="487"/>
      <c r="K1984" s="486"/>
      <c r="L1984" s="487"/>
      <c r="M1984" s="486"/>
      <c r="N1984" s="487"/>
      <c r="O1984" s="486"/>
      <c r="P1984" s="487"/>
      <c r="Q1984" s="486"/>
      <c r="R1984" s="487"/>
      <c r="S1984" s="486"/>
      <c r="T1984" s="487"/>
      <c r="U1984" s="486"/>
      <c r="V1984" s="487"/>
      <c r="W1984" s="486"/>
      <c r="X1984" s="487"/>
      <c r="Y1984" s="486"/>
      <c r="Z1984" s="487"/>
      <c r="AA1984" s="402"/>
    </row>
    <row r="1985" spans="2:27" x14ac:dyDescent="0.2">
      <c r="B1985" s="405"/>
      <c r="C1985" s="372"/>
      <c r="D1985" s="372"/>
      <c r="E1985" s="402"/>
      <c r="F1985" s="486"/>
      <c r="G1985" s="487"/>
      <c r="H1985" s="486"/>
      <c r="I1985" s="487"/>
      <c r="J1985" s="486"/>
      <c r="K1985" s="487"/>
      <c r="L1985" s="486"/>
      <c r="M1985" s="487"/>
      <c r="N1985" s="486"/>
      <c r="O1985" s="487"/>
      <c r="P1985" s="486"/>
      <c r="Q1985" s="487"/>
      <c r="R1985" s="486"/>
      <c r="S1985" s="487"/>
      <c r="T1985" s="486"/>
      <c r="U1985" s="487"/>
      <c r="V1985" s="486"/>
      <c r="W1985" s="487"/>
      <c r="X1985" s="486"/>
      <c r="Y1985" s="487"/>
      <c r="Z1985" s="486"/>
      <c r="AA1985" s="487"/>
    </row>
    <row r="1986" spans="2:27" x14ac:dyDescent="0.2">
      <c r="B1986" s="406"/>
      <c r="C1986" s="372"/>
      <c r="D1986" s="372"/>
      <c r="E1986" s="486"/>
      <c r="F1986" s="487"/>
      <c r="G1986" s="486"/>
      <c r="H1986" s="487"/>
      <c r="I1986" s="486"/>
      <c r="J1986" s="487"/>
      <c r="K1986" s="486"/>
      <c r="L1986" s="487"/>
      <c r="M1986" s="486"/>
      <c r="N1986" s="487"/>
      <c r="O1986" s="486"/>
      <c r="P1986" s="487"/>
      <c r="Q1986" s="486"/>
      <c r="R1986" s="487"/>
      <c r="S1986" s="486"/>
      <c r="T1986" s="487"/>
      <c r="U1986" s="486"/>
      <c r="V1986" s="487"/>
      <c r="W1986" s="486"/>
      <c r="X1986" s="487"/>
      <c r="Y1986" s="486"/>
      <c r="Z1986" s="487"/>
      <c r="AA1986" s="402"/>
    </row>
    <row r="1987" spans="2:27" x14ac:dyDescent="0.2">
      <c r="B1987" s="405"/>
      <c r="C1987" s="372"/>
      <c r="D1987" s="372"/>
      <c r="E1987" s="402"/>
      <c r="F1987" s="486"/>
      <c r="G1987" s="487"/>
      <c r="H1987" s="486"/>
      <c r="I1987" s="487"/>
      <c r="J1987" s="486"/>
      <c r="K1987" s="487"/>
      <c r="L1987" s="486"/>
      <c r="M1987" s="487"/>
      <c r="N1987" s="486"/>
      <c r="O1987" s="487"/>
      <c r="P1987" s="486"/>
      <c r="Q1987" s="487"/>
      <c r="R1987" s="486"/>
      <c r="S1987" s="487"/>
      <c r="T1987" s="486"/>
      <c r="U1987" s="487"/>
      <c r="V1987" s="486"/>
      <c r="W1987" s="487"/>
      <c r="X1987" s="486"/>
      <c r="Y1987" s="487"/>
      <c r="Z1987" s="486"/>
      <c r="AA1987" s="487"/>
    </row>
    <row r="1988" spans="2:27" x14ac:dyDescent="0.2">
      <c r="B1988" s="406"/>
      <c r="C1988" s="372"/>
      <c r="D1988" s="372"/>
      <c r="E1988" s="486"/>
      <c r="F1988" s="487"/>
      <c r="G1988" s="486"/>
      <c r="H1988" s="487"/>
      <c r="I1988" s="486"/>
      <c r="J1988" s="487"/>
      <c r="K1988" s="486"/>
      <c r="L1988" s="487"/>
      <c r="M1988" s="486"/>
      <c r="N1988" s="487"/>
      <c r="O1988" s="486"/>
      <c r="P1988" s="487"/>
      <c r="Q1988" s="486"/>
      <c r="R1988" s="487"/>
      <c r="S1988" s="486"/>
      <c r="T1988" s="487"/>
      <c r="U1988" s="486"/>
      <c r="V1988" s="487"/>
      <c r="W1988" s="486"/>
      <c r="X1988" s="487"/>
      <c r="Y1988" s="486"/>
      <c r="Z1988" s="487"/>
      <c r="AA1988" s="402"/>
    </row>
    <row r="1989" spans="2:27" x14ac:dyDescent="0.2">
      <c r="B1989" s="405"/>
      <c r="C1989" s="372"/>
      <c r="D1989" s="372"/>
      <c r="E1989" s="402"/>
      <c r="F1989" s="486"/>
      <c r="G1989" s="487"/>
      <c r="H1989" s="486"/>
      <c r="I1989" s="487"/>
      <c r="J1989" s="486"/>
      <c r="K1989" s="487"/>
      <c r="L1989" s="486"/>
      <c r="M1989" s="487"/>
      <c r="N1989" s="486"/>
      <c r="O1989" s="487"/>
      <c r="P1989" s="486"/>
      <c r="Q1989" s="487"/>
      <c r="R1989" s="486"/>
      <c r="S1989" s="487"/>
      <c r="T1989" s="486"/>
      <c r="U1989" s="487"/>
      <c r="V1989" s="486"/>
      <c r="W1989" s="487"/>
      <c r="X1989" s="486"/>
      <c r="Y1989" s="487"/>
      <c r="Z1989" s="486"/>
      <c r="AA1989" s="487"/>
    </row>
    <row r="1990" spans="2:27" x14ac:dyDescent="0.2">
      <c r="B1990" s="406"/>
      <c r="C1990" s="372"/>
      <c r="D1990" s="372"/>
      <c r="E1990" s="486"/>
      <c r="F1990" s="487"/>
      <c r="G1990" s="486"/>
      <c r="H1990" s="487"/>
      <c r="I1990" s="486"/>
      <c r="J1990" s="487"/>
      <c r="K1990" s="486"/>
      <c r="L1990" s="487"/>
      <c r="M1990" s="486"/>
      <c r="N1990" s="487"/>
      <c r="O1990" s="486"/>
      <c r="P1990" s="487"/>
      <c r="Q1990" s="486"/>
      <c r="R1990" s="487"/>
      <c r="S1990" s="486"/>
      <c r="T1990" s="487"/>
      <c r="U1990" s="486"/>
      <c r="V1990" s="487"/>
      <c r="W1990" s="486"/>
      <c r="X1990" s="487"/>
      <c r="Y1990" s="486"/>
      <c r="Z1990" s="487"/>
      <c r="AA1990" s="402"/>
    </row>
    <row r="1991" spans="2:27" x14ac:dyDescent="0.2">
      <c r="B1991" s="405"/>
      <c r="C1991" s="372"/>
      <c r="D1991" s="372"/>
      <c r="E1991" s="402"/>
      <c r="F1991" s="486"/>
      <c r="G1991" s="487"/>
      <c r="H1991" s="486"/>
      <c r="I1991" s="487"/>
      <c r="J1991" s="486"/>
      <c r="K1991" s="487"/>
      <c r="L1991" s="486"/>
      <c r="M1991" s="487"/>
      <c r="N1991" s="486"/>
      <c r="O1991" s="487"/>
      <c r="P1991" s="486"/>
      <c r="Q1991" s="487"/>
      <c r="R1991" s="486"/>
      <c r="S1991" s="487"/>
      <c r="T1991" s="486"/>
      <c r="U1991" s="487"/>
      <c r="V1991" s="486"/>
      <c r="W1991" s="487"/>
      <c r="X1991" s="486"/>
      <c r="Y1991" s="487"/>
      <c r="Z1991" s="486"/>
      <c r="AA1991" s="487"/>
    </row>
    <row r="1992" spans="2:27" x14ac:dyDescent="0.2">
      <c r="B1992" s="406"/>
      <c r="C1992" s="372"/>
      <c r="D1992" s="372"/>
      <c r="E1992" s="486"/>
      <c r="F1992" s="487"/>
      <c r="G1992" s="486"/>
      <c r="H1992" s="487"/>
      <c r="I1992" s="486"/>
      <c r="J1992" s="487"/>
      <c r="K1992" s="486"/>
      <c r="L1992" s="487"/>
      <c r="M1992" s="486"/>
      <c r="N1992" s="487"/>
      <c r="O1992" s="486"/>
      <c r="P1992" s="487"/>
      <c r="Q1992" s="486"/>
      <c r="R1992" s="487"/>
      <c r="S1992" s="486"/>
      <c r="T1992" s="487"/>
      <c r="U1992" s="486"/>
      <c r="V1992" s="487"/>
      <c r="W1992" s="486"/>
      <c r="X1992" s="487"/>
      <c r="Y1992" s="486"/>
      <c r="Z1992" s="487"/>
      <c r="AA1992" s="402"/>
    </row>
    <row r="1993" spans="2:27" x14ac:dyDescent="0.2">
      <c r="B1993" s="405"/>
      <c r="C1993" s="372"/>
      <c r="D1993" s="372"/>
      <c r="E1993" s="402"/>
      <c r="F1993" s="486"/>
      <c r="G1993" s="487"/>
      <c r="H1993" s="486"/>
      <c r="I1993" s="487"/>
      <c r="J1993" s="486"/>
      <c r="K1993" s="487"/>
      <c r="L1993" s="486"/>
      <c r="M1993" s="487"/>
      <c r="N1993" s="486"/>
      <c r="O1993" s="487"/>
      <c r="P1993" s="486"/>
      <c r="Q1993" s="487"/>
      <c r="R1993" s="486"/>
      <c r="S1993" s="487"/>
      <c r="T1993" s="486"/>
      <c r="U1993" s="487"/>
      <c r="V1993" s="486"/>
      <c r="W1993" s="487"/>
      <c r="X1993" s="486"/>
      <c r="Y1993" s="487"/>
      <c r="Z1993" s="486"/>
      <c r="AA1993" s="487"/>
    </row>
    <row r="1994" spans="2:27" x14ac:dyDescent="0.2">
      <c r="B1994" s="406"/>
      <c r="C1994" s="372"/>
      <c r="D1994" s="372"/>
      <c r="E1994" s="486"/>
      <c r="F1994" s="487"/>
      <c r="G1994" s="486"/>
      <c r="H1994" s="487"/>
      <c r="I1994" s="486"/>
      <c r="J1994" s="487"/>
      <c r="K1994" s="486"/>
      <c r="L1994" s="487"/>
      <c r="M1994" s="486"/>
      <c r="N1994" s="487"/>
      <c r="O1994" s="486"/>
      <c r="P1994" s="487"/>
      <c r="Q1994" s="486"/>
      <c r="R1994" s="487"/>
      <c r="S1994" s="486"/>
      <c r="T1994" s="487"/>
      <c r="U1994" s="486"/>
      <c r="V1994" s="487"/>
      <c r="W1994" s="486"/>
      <c r="X1994" s="487"/>
      <c r="Y1994" s="486"/>
      <c r="Z1994" s="487"/>
      <c r="AA1994" s="402"/>
    </row>
    <row r="1995" spans="2:27" x14ac:dyDescent="0.2">
      <c r="B1995" s="405"/>
      <c r="C1995" s="372"/>
      <c r="D1995" s="372"/>
      <c r="E1995" s="402"/>
      <c r="F1995" s="486"/>
      <c r="G1995" s="487"/>
      <c r="H1995" s="486"/>
      <c r="I1995" s="487"/>
      <c r="J1995" s="486"/>
      <c r="K1995" s="487"/>
      <c r="L1995" s="486"/>
      <c r="M1995" s="487"/>
      <c r="N1995" s="486"/>
      <c r="O1995" s="487"/>
      <c r="P1995" s="486"/>
      <c r="Q1995" s="487"/>
      <c r="R1995" s="486"/>
      <c r="S1995" s="487"/>
      <c r="T1995" s="486"/>
      <c r="U1995" s="487"/>
      <c r="V1995" s="486"/>
      <c r="W1995" s="487"/>
      <c r="X1995" s="486"/>
      <c r="Y1995" s="487"/>
      <c r="Z1995" s="486"/>
      <c r="AA1995" s="487"/>
    </row>
    <row r="1996" spans="2:27" x14ac:dyDescent="0.2">
      <c r="B1996" s="406"/>
      <c r="C1996" s="372"/>
      <c r="D1996" s="372"/>
      <c r="E1996" s="486"/>
      <c r="F1996" s="487"/>
      <c r="G1996" s="486"/>
      <c r="H1996" s="487"/>
      <c r="I1996" s="486"/>
      <c r="J1996" s="487"/>
      <c r="K1996" s="486"/>
      <c r="L1996" s="487"/>
      <c r="M1996" s="486"/>
      <c r="N1996" s="487"/>
      <c r="O1996" s="486"/>
      <c r="P1996" s="487"/>
      <c r="Q1996" s="486"/>
      <c r="R1996" s="487"/>
      <c r="S1996" s="486"/>
      <c r="T1996" s="487"/>
      <c r="U1996" s="486"/>
      <c r="V1996" s="487"/>
      <c r="W1996" s="486"/>
      <c r="X1996" s="487"/>
      <c r="Y1996" s="486"/>
      <c r="Z1996" s="487"/>
      <c r="AA1996" s="402"/>
    </row>
    <row r="1997" spans="2:27" x14ac:dyDescent="0.2">
      <c r="B1997" s="405"/>
      <c r="C1997" s="372"/>
      <c r="D1997" s="372"/>
      <c r="E1997" s="402"/>
      <c r="F1997" s="486"/>
      <c r="G1997" s="487"/>
      <c r="H1997" s="486"/>
      <c r="I1997" s="487"/>
      <c r="J1997" s="486"/>
      <c r="K1997" s="487"/>
      <c r="L1997" s="486"/>
      <c r="M1997" s="487"/>
      <c r="N1997" s="486"/>
      <c r="O1997" s="487"/>
      <c r="P1997" s="486"/>
      <c r="Q1997" s="487"/>
      <c r="R1997" s="486"/>
      <c r="S1997" s="487"/>
      <c r="T1997" s="486"/>
      <c r="U1997" s="487"/>
      <c r="V1997" s="486"/>
      <c r="W1997" s="487"/>
      <c r="X1997" s="486"/>
      <c r="Y1997" s="487"/>
      <c r="Z1997" s="486"/>
      <c r="AA1997" s="487"/>
    </row>
    <row r="1998" spans="2:27" x14ac:dyDescent="0.2">
      <c r="B1998" s="406"/>
      <c r="C1998" s="372"/>
      <c r="D1998" s="372"/>
      <c r="E1998" s="486"/>
      <c r="F1998" s="487"/>
      <c r="G1998" s="486"/>
      <c r="H1998" s="487"/>
      <c r="I1998" s="486"/>
      <c r="J1998" s="487"/>
      <c r="K1998" s="486"/>
      <c r="L1998" s="487"/>
      <c r="M1998" s="486"/>
      <c r="N1998" s="487"/>
      <c r="O1998" s="486"/>
      <c r="P1998" s="487"/>
      <c r="Q1998" s="486"/>
      <c r="R1998" s="487"/>
      <c r="S1998" s="486"/>
      <c r="T1998" s="487"/>
      <c r="U1998" s="486"/>
      <c r="V1998" s="487"/>
      <c r="W1998" s="486"/>
      <c r="X1998" s="487"/>
      <c r="Y1998" s="486"/>
      <c r="Z1998" s="487"/>
      <c r="AA1998" s="402"/>
    </row>
    <row r="1999" spans="2:27" x14ac:dyDescent="0.2">
      <c r="B1999" s="405"/>
      <c r="C1999" s="372"/>
      <c r="D1999" s="372"/>
      <c r="E1999" s="402"/>
      <c r="F1999" s="486"/>
      <c r="G1999" s="487"/>
      <c r="H1999" s="486"/>
      <c r="I1999" s="487"/>
      <c r="J1999" s="486"/>
      <c r="K1999" s="487"/>
      <c r="L1999" s="486"/>
      <c r="M1999" s="487"/>
      <c r="N1999" s="486"/>
      <c r="O1999" s="487"/>
      <c r="P1999" s="486"/>
      <c r="Q1999" s="487"/>
      <c r="R1999" s="486"/>
      <c r="S1999" s="487"/>
      <c r="T1999" s="486"/>
      <c r="U1999" s="487"/>
      <c r="V1999" s="486"/>
      <c r="W1999" s="487"/>
      <c r="X1999" s="486"/>
      <c r="Y1999" s="487"/>
      <c r="Z1999" s="486"/>
      <c r="AA1999" s="487"/>
    </row>
    <row r="2000" spans="2:27" x14ac:dyDescent="0.2">
      <c r="B2000" s="406"/>
      <c r="C2000" s="372"/>
      <c r="D2000" s="372"/>
      <c r="E2000" s="486"/>
      <c r="F2000" s="487"/>
      <c r="G2000" s="486"/>
      <c r="H2000" s="487"/>
      <c r="I2000" s="486"/>
      <c r="J2000" s="487"/>
      <c r="K2000" s="486"/>
      <c r="L2000" s="487"/>
      <c r="M2000" s="486"/>
      <c r="N2000" s="487"/>
      <c r="O2000" s="486"/>
      <c r="P2000" s="487"/>
      <c r="Q2000" s="486"/>
      <c r="R2000" s="487"/>
      <c r="S2000" s="486"/>
      <c r="T2000" s="487"/>
      <c r="U2000" s="486"/>
      <c r="V2000" s="487"/>
      <c r="W2000" s="486"/>
      <c r="X2000" s="487"/>
      <c r="Y2000" s="486"/>
      <c r="Z2000" s="487"/>
      <c r="AA2000" s="402"/>
    </row>
    <row r="2001" spans="2:27" x14ac:dyDescent="0.2">
      <c r="B2001" s="405"/>
      <c r="C2001" s="372"/>
      <c r="D2001" s="372"/>
      <c r="E2001" s="402"/>
      <c r="F2001" s="486"/>
      <c r="G2001" s="487"/>
      <c r="H2001" s="486"/>
      <c r="I2001" s="487"/>
      <c r="J2001" s="486"/>
      <c r="K2001" s="487"/>
      <c r="L2001" s="486"/>
      <c r="M2001" s="487"/>
      <c r="N2001" s="486"/>
      <c r="O2001" s="487"/>
      <c r="P2001" s="486"/>
      <c r="Q2001" s="487"/>
      <c r="R2001" s="486"/>
      <c r="S2001" s="487"/>
      <c r="T2001" s="486"/>
      <c r="U2001" s="487"/>
      <c r="V2001" s="486"/>
      <c r="W2001" s="487"/>
      <c r="X2001" s="486"/>
      <c r="Y2001" s="487"/>
      <c r="Z2001" s="486"/>
      <c r="AA2001" s="487"/>
    </row>
    <row r="2002" spans="2:27" x14ac:dyDescent="0.2">
      <c r="B2002" s="406"/>
      <c r="C2002" s="372"/>
      <c r="D2002" s="372"/>
      <c r="E2002" s="486"/>
      <c r="F2002" s="487"/>
      <c r="G2002" s="486"/>
      <c r="H2002" s="487"/>
      <c r="I2002" s="486"/>
      <c r="J2002" s="487"/>
      <c r="K2002" s="486"/>
      <c r="L2002" s="487"/>
      <c r="M2002" s="486"/>
      <c r="N2002" s="487"/>
      <c r="O2002" s="486"/>
      <c r="P2002" s="487"/>
      <c r="Q2002" s="486"/>
      <c r="R2002" s="487"/>
      <c r="S2002" s="486"/>
      <c r="T2002" s="487"/>
      <c r="U2002" s="486"/>
      <c r="V2002" s="487"/>
      <c r="W2002" s="486"/>
      <c r="X2002" s="487"/>
      <c r="Y2002" s="486"/>
      <c r="Z2002" s="487"/>
      <c r="AA2002" s="402"/>
    </row>
    <row r="2003" spans="2:27" x14ac:dyDescent="0.2">
      <c r="B2003" s="405"/>
      <c r="C2003" s="372"/>
      <c r="D2003" s="372"/>
      <c r="E2003" s="402"/>
      <c r="F2003" s="486"/>
      <c r="G2003" s="487"/>
      <c r="H2003" s="486"/>
      <c r="I2003" s="487"/>
      <c r="J2003" s="486"/>
      <c r="K2003" s="487"/>
      <c r="L2003" s="486"/>
      <c r="M2003" s="487"/>
      <c r="N2003" s="486"/>
      <c r="O2003" s="487"/>
      <c r="P2003" s="486"/>
      <c r="Q2003" s="487"/>
      <c r="R2003" s="486"/>
      <c r="S2003" s="487"/>
      <c r="T2003" s="486"/>
      <c r="U2003" s="487"/>
      <c r="V2003" s="486"/>
      <c r="W2003" s="487"/>
      <c r="X2003" s="486"/>
      <c r="Y2003" s="487"/>
      <c r="Z2003" s="486"/>
      <c r="AA2003" s="487"/>
    </row>
    <row r="2004" spans="2:27" x14ac:dyDescent="0.2">
      <c r="B2004" s="406"/>
      <c r="C2004" s="372"/>
      <c r="D2004" s="372"/>
      <c r="E2004" s="486"/>
      <c r="F2004" s="487"/>
      <c r="G2004" s="486"/>
      <c r="H2004" s="487"/>
      <c r="I2004" s="486"/>
      <c r="J2004" s="487"/>
      <c r="K2004" s="486"/>
      <c r="L2004" s="487"/>
      <c r="M2004" s="486"/>
      <c r="N2004" s="487"/>
      <c r="O2004" s="486"/>
      <c r="P2004" s="487"/>
      <c r="Q2004" s="486"/>
      <c r="R2004" s="487"/>
      <c r="S2004" s="486"/>
      <c r="T2004" s="487"/>
      <c r="U2004" s="486"/>
      <c r="V2004" s="487"/>
      <c r="W2004" s="486"/>
      <c r="X2004" s="487"/>
      <c r="Y2004" s="486"/>
      <c r="Z2004" s="487"/>
      <c r="AA2004" s="402"/>
    </row>
    <row r="2005" spans="2:27" x14ac:dyDescent="0.2">
      <c r="B2005" s="405"/>
      <c r="C2005" s="372"/>
      <c r="D2005" s="372"/>
      <c r="E2005" s="402"/>
      <c r="F2005" s="486"/>
      <c r="G2005" s="487"/>
      <c r="H2005" s="486"/>
      <c r="I2005" s="487"/>
      <c r="J2005" s="486"/>
      <c r="K2005" s="487"/>
      <c r="L2005" s="486"/>
      <c r="M2005" s="487"/>
      <c r="N2005" s="486"/>
      <c r="O2005" s="487"/>
      <c r="P2005" s="486"/>
      <c r="Q2005" s="487"/>
      <c r="R2005" s="486"/>
      <c r="S2005" s="487"/>
      <c r="T2005" s="486"/>
      <c r="U2005" s="487"/>
      <c r="V2005" s="486"/>
      <c r="W2005" s="487"/>
      <c r="X2005" s="486"/>
      <c r="Y2005" s="487"/>
      <c r="Z2005" s="486"/>
      <c r="AA2005" s="487"/>
    </row>
    <row r="2006" spans="2:27" x14ac:dyDescent="0.2">
      <c r="B2006" s="406"/>
      <c r="C2006" s="372"/>
      <c r="D2006" s="372"/>
      <c r="E2006" s="486"/>
      <c r="F2006" s="487"/>
      <c r="G2006" s="486"/>
      <c r="H2006" s="487"/>
      <c r="I2006" s="486"/>
      <c r="J2006" s="487"/>
      <c r="K2006" s="486"/>
      <c r="L2006" s="487"/>
      <c r="M2006" s="486"/>
      <c r="N2006" s="487"/>
      <c r="O2006" s="486"/>
      <c r="P2006" s="487"/>
      <c r="Q2006" s="486"/>
      <c r="R2006" s="487"/>
      <c r="S2006" s="486"/>
      <c r="T2006" s="487"/>
      <c r="U2006" s="486"/>
      <c r="V2006" s="487"/>
      <c r="W2006" s="486"/>
      <c r="X2006" s="487"/>
      <c r="Y2006" s="486"/>
      <c r="Z2006" s="487"/>
      <c r="AA2006" s="402"/>
    </row>
    <row r="2007" spans="2:27" x14ac:dyDescent="0.2">
      <c r="B2007" s="405"/>
      <c r="C2007" s="372"/>
      <c r="D2007" s="372"/>
      <c r="E2007" s="402"/>
      <c r="F2007" s="486"/>
      <c r="G2007" s="487"/>
      <c r="H2007" s="486"/>
      <c r="I2007" s="487"/>
      <c r="J2007" s="486"/>
      <c r="K2007" s="487"/>
      <c r="L2007" s="486"/>
      <c r="M2007" s="487"/>
      <c r="N2007" s="486"/>
      <c r="O2007" s="487"/>
      <c r="P2007" s="486"/>
      <c r="Q2007" s="487"/>
      <c r="R2007" s="486"/>
      <c r="S2007" s="487"/>
      <c r="T2007" s="486"/>
      <c r="U2007" s="487"/>
      <c r="V2007" s="486"/>
      <c r="W2007" s="487"/>
      <c r="X2007" s="486"/>
      <c r="Y2007" s="487"/>
      <c r="Z2007" s="486"/>
      <c r="AA2007" s="487"/>
    </row>
    <row r="2008" spans="2:27" x14ac:dyDescent="0.2">
      <c r="B2008" s="406"/>
      <c r="C2008" s="372"/>
      <c r="D2008" s="372"/>
      <c r="E2008" s="486"/>
      <c r="F2008" s="487"/>
      <c r="G2008" s="486"/>
      <c r="H2008" s="487"/>
      <c r="I2008" s="486"/>
      <c r="J2008" s="487"/>
      <c r="K2008" s="486"/>
      <c r="L2008" s="487"/>
      <c r="M2008" s="486"/>
      <c r="N2008" s="487"/>
      <c r="O2008" s="486"/>
      <c r="P2008" s="487"/>
      <c r="Q2008" s="486"/>
      <c r="R2008" s="487"/>
      <c r="S2008" s="486"/>
      <c r="T2008" s="487"/>
      <c r="U2008" s="486"/>
      <c r="V2008" s="487"/>
      <c r="W2008" s="486"/>
      <c r="X2008" s="487"/>
      <c r="Y2008" s="486"/>
      <c r="Z2008" s="487"/>
      <c r="AA2008" s="402"/>
    </row>
    <row r="2009" spans="2:27" x14ac:dyDescent="0.2">
      <c r="B2009" s="405"/>
      <c r="C2009" s="372"/>
      <c r="D2009" s="372"/>
      <c r="E2009" s="402"/>
      <c r="F2009" s="486"/>
      <c r="G2009" s="487"/>
      <c r="H2009" s="486"/>
      <c r="I2009" s="487"/>
      <c r="J2009" s="486"/>
      <c r="K2009" s="487"/>
      <c r="L2009" s="486"/>
      <c r="M2009" s="487"/>
      <c r="N2009" s="486"/>
      <c r="O2009" s="487"/>
      <c r="P2009" s="486"/>
      <c r="Q2009" s="487"/>
      <c r="R2009" s="486"/>
      <c r="S2009" s="487"/>
      <c r="T2009" s="486"/>
      <c r="U2009" s="487"/>
      <c r="V2009" s="486"/>
      <c r="W2009" s="487"/>
      <c r="X2009" s="486"/>
      <c r="Y2009" s="487"/>
      <c r="Z2009" s="486"/>
      <c r="AA2009" s="487"/>
    </row>
    <row r="2010" spans="2:27" x14ac:dyDescent="0.2">
      <c r="B2010" s="406"/>
      <c r="C2010" s="372"/>
      <c r="D2010" s="372"/>
      <c r="E2010" s="486"/>
      <c r="F2010" s="487"/>
      <c r="G2010" s="486"/>
      <c r="H2010" s="487"/>
      <c r="I2010" s="486"/>
      <c r="J2010" s="487"/>
      <c r="K2010" s="486"/>
      <c r="L2010" s="487"/>
      <c r="M2010" s="486"/>
      <c r="N2010" s="487"/>
      <c r="O2010" s="486"/>
      <c r="P2010" s="487"/>
      <c r="Q2010" s="486"/>
      <c r="R2010" s="487"/>
      <c r="S2010" s="486"/>
      <c r="T2010" s="487"/>
      <c r="U2010" s="486"/>
      <c r="V2010" s="487"/>
      <c r="W2010" s="486"/>
      <c r="X2010" s="487"/>
      <c r="Y2010" s="486"/>
      <c r="Z2010" s="487"/>
      <c r="AA2010" s="402"/>
    </row>
    <row r="2011" spans="2:27" x14ac:dyDescent="0.2">
      <c r="B2011" s="405"/>
      <c r="C2011" s="372"/>
      <c r="D2011" s="372"/>
      <c r="E2011" s="402"/>
      <c r="F2011" s="486"/>
      <c r="G2011" s="487"/>
      <c r="H2011" s="486"/>
      <c r="I2011" s="487"/>
      <c r="J2011" s="486"/>
      <c r="K2011" s="487"/>
      <c r="L2011" s="486"/>
      <c r="M2011" s="487"/>
      <c r="N2011" s="486"/>
      <c r="O2011" s="487"/>
      <c r="P2011" s="486"/>
      <c r="Q2011" s="487"/>
      <c r="R2011" s="486"/>
      <c r="S2011" s="487"/>
      <c r="T2011" s="486"/>
      <c r="U2011" s="487"/>
      <c r="V2011" s="486"/>
      <c r="W2011" s="487"/>
      <c r="X2011" s="486"/>
      <c r="Y2011" s="487"/>
      <c r="Z2011" s="486"/>
      <c r="AA2011" s="487"/>
    </row>
    <row r="2012" spans="2:27" x14ac:dyDescent="0.2">
      <c r="B2012" s="406"/>
      <c r="C2012" s="372"/>
      <c r="D2012" s="372"/>
      <c r="E2012" s="486"/>
      <c r="F2012" s="487"/>
      <c r="G2012" s="486"/>
      <c r="H2012" s="487"/>
      <c r="I2012" s="486"/>
      <c r="J2012" s="487"/>
      <c r="K2012" s="486"/>
      <c r="L2012" s="487"/>
      <c r="M2012" s="486"/>
      <c r="N2012" s="487"/>
      <c r="O2012" s="486"/>
      <c r="P2012" s="487"/>
      <c r="Q2012" s="486"/>
      <c r="R2012" s="487"/>
      <c r="S2012" s="486"/>
      <c r="T2012" s="487"/>
      <c r="U2012" s="486"/>
      <c r="V2012" s="487"/>
      <c r="W2012" s="486"/>
      <c r="X2012" s="487"/>
      <c r="Y2012" s="486"/>
      <c r="Z2012" s="487"/>
      <c r="AA2012" s="402"/>
    </row>
    <row r="2013" spans="2:27" x14ac:dyDescent="0.2">
      <c r="B2013" s="405"/>
      <c r="C2013" s="372"/>
      <c r="D2013" s="372"/>
      <c r="E2013" s="402"/>
      <c r="F2013" s="486"/>
      <c r="G2013" s="487"/>
      <c r="H2013" s="486"/>
      <c r="I2013" s="487"/>
      <c r="J2013" s="486"/>
      <c r="K2013" s="487"/>
      <c r="L2013" s="486"/>
      <c r="M2013" s="487"/>
      <c r="N2013" s="486"/>
      <c r="O2013" s="487"/>
      <c r="P2013" s="486"/>
      <c r="Q2013" s="487"/>
      <c r="R2013" s="486"/>
      <c r="S2013" s="487"/>
      <c r="T2013" s="486"/>
      <c r="U2013" s="487"/>
      <c r="V2013" s="486"/>
      <c r="W2013" s="487"/>
      <c r="X2013" s="486"/>
      <c r="Y2013" s="487"/>
      <c r="Z2013" s="486"/>
      <c r="AA2013" s="487"/>
    </row>
    <row r="2014" spans="2:27" x14ac:dyDescent="0.2">
      <c r="B2014" s="406"/>
      <c r="C2014" s="372"/>
      <c r="D2014" s="372"/>
      <c r="E2014" s="486"/>
      <c r="F2014" s="487"/>
      <c r="G2014" s="486"/>
      <c r="H2014" s="487"/>
      <c r="I2014" s="486"/>
      <c r="J2014" s="487"/>
      <c r="K2014" s="486"/>
      <c r="L2014" s="487"/>
      <c r="M2014" s="486"/>
      <c r="N2014" s="487"/>
      <c r="O2014" s="486"/>
      <c r="P2014" s="487"/>
      <c r="Q2014" s="486"/>
      <c r="R2014" s="487"/>
      <c r="S2014" s="486"/>
      <c r="T2014" s="487"/>
      <c r="U2014" s="486"/>
      <c r="V2014" s="487"/>
      <c r="W2014" s="486"/>
      <c r="X2014" s="487"/>
      <c r="Y2014" s="486"/>
      <c r="Z2014" s="487"/>
      <c r="AA2014" s="402"/>
    </row>
    <row r="2015" spans="2:27" x14ac:dyDescent="0.2">
      <c r="B2015" s="405"/>
      <c r="C2015" s="372"/>
      <c r="D2015" s="372"/>
      <c r="E2015" s="402"/>
      <c r="F2015" s="486"/>
      <c r="G2015" s="487"/>
      <c r="H2015" s="486"/>
      <c r="I2015" s="487"/>
      <c r="J2015" s="486"/>
      <c r="K2015" s="487"/>
      <c r="L2015" s="486"/>
      <c r="M2015" s="487"/>
      <c r="N2015" s="486"/>
      <c r="O2015" s="487"/>
      <c r="P2015" s="486"/>
      <c r="Q2015" s="487"/>
      <c r="R2015" s="486"/>
      <c r="S2015" s="487"/>
      <c r="T2015" s="486"/>
      <c r="U2015" s="487"/>
      <c r="V2015" s="486"/>
      <c r="W2015" s="487"/>
      <c r="X2015" s="486"/>
      <c r="Y2015" s="487"/>
      <c r="Z2015" s="486"/>
      <c r="AA2015" s="487"/>
    </row>
    <row r="2016" spans="2:27" x14ac:dyDescent="0.2">
      <c r="B2016" s="406"/>
      <c r="C2016" s="372"/>
      <c r="D2016" s="372"/>
      <c r="E2016" s="486"/>
      <c r="F2016" s="487"/>
      <c r="G2016" s="486"/>
      <c r="H2016" s="487"/>
      <c r="I2016" s="486"/>
      <c r="J2016" s="487"/>
      <c r="K2016" s="486"/>
      <c r="L2016" s="487"/>
      <c r="M2016" s="486"/>
      <c r="N2016" s="487"/>
      <c r="O2016" s="486"/>
      <c r="P2016" s="487"/>
      <c r="Q2016" s="486"/>
      <c r="R2016" s="487"/>
      <c r="S2016" s="486"/>
      <c r="T2016" s="487"/>
      <c r="U2016" s="486"/>
      <c r="V2016" s="487"/>
      <c r="W2016" s="486"/>
      <c r="X2016" s="487"/>
      <c r="Y2016" s="486"/>
      <c r="Z2016" s="487"/>
      <c r="AA2016" s="402"/>
    </row>
    <row r="2017" spans="2:27" x14ac:dyDescent="0.2">
      <c r="B2017" s="405"/>
      <c r="C2017" s="372"/>
      <c r="D2017" s="372"/>
      <c r="E2017" s="402"/>
      <c r="F2017" s="486"/>
      <c r="G2017" s="487"/>
      <c r="H2017" s="486"/>
      <c r="I2017" s="487"/>
      <c r="J2017" s="486"/>
      <c r="K2017" s="487"/>
      <c r="L2017" s="486"/>
      <c r="M2017" s="487"/>
      <c r="N2017" s="486"/>
      <c r="O2017" s="487"/>
      <c r="P2017" s="486"/>
      <c r="Q2017" s="487"/>
      <c r="R2017" s="486"/>
      <c r="S2017" s="487"/>
      <c r="T2017" s="486"/>
      <c r="U2017" s="487"/>
      <c r="V2017" s="486"/>
      <c r="W2017" s="487"/>
      <c r="X2017" s="486"/>
      <c r="Y2017" s="487"/>
      <c r="Z2017" s="486"/>
      <c r="AA2017" s="487"/>
    </row>
    <row r="2018" spans="2:27" x14ac:dyDescent="0.2">
      <c r="B2018" s="406"/>
      <c r="C2018" s="372"/>
      <c r="D2018" s="372"/>
      <c r="E2018" s="486"/>
      <c r="F2018" s="487"/>
      <c r="G2018" s="486"/>
      <c r="H2018" s="487"/>
      <c r="I2018" s="486"/>
      <c r="J2018" s="487"/>
      <c r="K2018" s="486"/>
      <c r="L2018" s="487"/>
      <c r="M2018" s="486"/>
      <c r="N2018" s="487"/>
      <c r="O2018" s="486"/>
      <c r="P2018" s="487"/>
      <c r="Q2018" s="486"/>
      <c r="R2018" s="487"/>
      <c r="S2018" s="486"/>
      <c r="T2018" s="487"/>
      <c r="U2018" s="486"/>
      <c r="V2018" s="487"/>
      <c r="W2018" s="486"/>
      <c r="X2018" s="487"/>
      <c r="Y2018" s="486"/>
      <c r="Z2018" s="487"/>
      <c r="AA2018" s="402"/>
    </row>
    <row r="2019" spans="2:27" x14ac:dyDescent="0.2">
      <c r="B2019" s="405"/>
      <c r="C2019" s="372"/>
      <c r="D2019" s="372"/>
      <c r="E2019" s="402"/>
      <c r="F2019" s="486"/>
      <c r="G2019" s="487"/>
      <c r="H2019" s="486"/>
      <c r="I2019" s="487"/>
      <c r="J2019" s="486"/>
      <c r="K2019" s="487"/>
      <c r="L2019" s="486"/>
      <c r="M2019" s="487"/>
      <c r="N2019" s="486"/>
      <c r="O2019" s="487"/>
      <c r="P2019" s="486"/>
      <c r="Q2019" s="487"/>
      <c r="R2019" s="486"/>
      <c r="S2019" s="487"/>
      <c r="T2019" s="486"/>
      <c r="U2019" s="487"/>
      <c r="V2019" s="486"/>
      <c r="W2019" s="487"/>
      <c r="X2019" s="486"/>
      <c r="Y2019" s="487"/>
      <c r="Z2019" s="486"/>
      <c r="AA2019" s="487"/>
    </row>
    <row r="2020" spans="2:27" x14ac:dyDescent="0.2">
      <c r="B2020" s="406"/>
      <c r="C2020" s="372"/>
      <c r="D2020" s="372"/>
      <c r="E2020" s="486"/>
      <c r="F2020" s="487"/>
      <c r="G2020" s="486"/>
      <c r="H2020" s="487"/>
      <c r="I2020" s="486"/>
      <c r="J2020" s="487"/>
      <c r="K2020" s="486"/>
      <c r="L2020" s="487"/>
      <c r="M2020" s="486"/>
      <c r="N2020" s="487"/>
      <c r="O2020" s="486"/>
      <c r="P2020" s="487"/>
      <c r="Q2020" s="486"/>
      <c r="R2020" s="487"/>
      <c r="S2020" s="486"/>
      <c r="T2020" s="487"/>
      <c r="U2020" s="486"/>
      <c r="V2020" s="487"/>
      <c r="W2020" s="486"/>
      <c r="X2020" s="487"/>
      <c r="Y2020" s="486"/>
      <c r="Z2020" s="487"/>
      <c r="AA2020" s="402"/>
    </row>
    <row r="2021" spans="2:27" x14ac:dyDescent="0.2">
      <c r="B2021" s="405"/>
      <c r="C2021" s="372"/>
      <c r="D2021" s="372"/>
      <c r="E2021" s="402"/>
      <c r="F2021" s="486"/>
      <c r="G2021" s="487"/>
      <c r="H2021" s="486"/>
      <c r="I2021" s="487"/>
      <c r="J2021" s="486"/>
      <c r="K2021" s="487"/>
      <c r="L2021" s="486"/>
      <c r="M2021" s="487"/>
      <c r="N2021" s="486"/>
      <c r="O2021" s="487"/>
      <c r="P2021" s="486"/>
      <c r="Q2021" s="487"/>
      <c r="R2021" s="486"/>
      <c r="S2021" s="487"/>
      <c r="T2021" s="486"/>
      <c r="U2021" s="487"/>
      <c r="V2021" s="486"/>
      <c r="W2021" s="487"/>
      <c r="X2021" s="486"/>
      <c r="Y2021" s="487"/>
      <c r="Z2021" s="486"/>
      <c r="AA2021" s="487"/>
    </row>
    <row r="2022" spans="2:27" x14ac:dyDescent="0.2">
      <c r="B2022" s="406"/>
      <c r="C2022" s="372"/>
      <c r="D2022" s="372"/>
      <c r="E2022" s="486"/>
      <c r="F2022" s="487"/>
      <c r="G2022" s="486"/>
      <c r="H2022" s="487"/>
      <c r="I2022" s="486"/>
      <c r="J2022" s="487"/>
      <c r="K2022" s="486"/>
      <c r="L2022" s="487"/>
      <c r="M2022" s="486"/>
      <c r="N2022" s="487"/>
      <c r="O2022" s="486"/>
      <c r="P2022" s="487"/>
      <c r="Q2022" s="486"/>
      <c r="R2022" s="487"/>
      <c r="S2022" s="486"/>
      <c r="T2022" s="487"/>
      <c r="U2022" s="486"/>
      <c r="V2022" s="487"/>
      <c r="W2022" s="486"/>
      <c r="X2022" s="487"/>
      <c r="Y2022" s="486"/>
      <c r="Z2022" s="487"/>
      <c r="AA2022" s="402"/>
    </row>
    <row r="2023" spans="2:27" x14ac:dyDescent="0.2">
      <c r="B2023" s="405"/>
      <c r="C2023" s="372"/>
      <c r="D2023" s="372"/>
      <c r="E2023" s="402"/>
      <c r="F2023" s="486"/>
      <c r="G2023" s="487"/>
      <c r="H2023" s="486"/>
      <c r="I2023" s="487"/>
      <c r="J2023" s="486"/>
      <c r="K2023" s="487"/>
      <c r="L2023" s="486"/>
      <c r="M2023" s="487"/>
      <c r="N2023" s="486"/>
      <c r="O2023" s="487"/>
      <c r="P2023" s="486"/>
      <c r="Q2023" s="487"/>
      <c r="R2023" s="486"/>
      <c r="S2023" s="487"/>
      <c r="T2023" s="486"/>
      <c r="U2023" s="487"/>
      <c r="V2023" s="486"/>
      <c r="W2023" s="487"/>
      <c r="X2023" s="486"/>
      <c r="Y2023" s="487"/>
      <c r="Z2023" s="486"/>
      <c r="AA2023" s="487"/>
    </row>
    <row r="2024" spans="2:27" x14ac:dyDescent="0.2">
      <c r="B2024" s="406"/>
      <c r="C2024" s="372"/>
      <c r="D2024" s="372"/>
      <c r="E2024" s="486"/>
      <c r="F2024" s="487"/>
      <c r="G2024" s="486"/>
      <c r="H2024" s="487"/>
      <c r="I2024" s="486"/>
      <c r="J2024" s="487"/>
      <c r="K2024" s="486"/>
      <c r="L2024" s="487"/>
      <c r="M2024" s="486"/>
      <c r="N2024" s="487"/>
      <c r="O2024" s="486"/>
      <c r="P2024" s="487"/>
      <c r="Q2024" s="486"/>
      <c r="R2024" s="487"/>
      <c r="S2024" s="486"/>
      <c r="T2024" s="487"/>
      <c r="U2024" s="486"/>
      <c r="V2024" s="487"/>
      <c r="W2024" s="486"/>
      <c r="X2024" s="487"/>
      <c r="Y2024" s="486"/>
      <c r="Z2024" s="487"/>
      <c r="AA2024" s="402"/>
    </row>
    <row r="2025" spans="2:27" x14ac:dyDescent="0.2">
      <c r="B2025" s="405"/>
      <c r="C2025" s="372"/>
      <c r="D2025" s="372"/>
      <c r="E2025" s="402"/>
      <c r="F2025" s="486"/>
      <c r="G2025" s="487"/>
      <c r="H2025" s="486"/>
      <c r="I2025" s="487"/>
      <c r="J2025" s="486"/>
      <c r="K2025" s="487"/>
      <c r="L2025" s="486"/>
      <c r="M2025" s="487"/>
      <c r="N2025" s="486"/>
      <c r="O2025" s="487"/>
      <c r="P2025" s="486"/>
      <c r="Q2025" s="487"/>
      <c r="R2025" s="486"/>
      <c r="S2025" s="487"/>
      <c r="T2025" s="486"/>
      <c r="U2025" s="487"/>
      <c r="V2025" s="486"/>
      <c r="W2025" s="487"/>
      <c r="X2025" s="486"/>
      <c r="Y2025" s="487"/>
      <c r="Z2025" s="486"/>
      <c r="AA2025" s="487"/>
    </row>
    <row r="2026" spans="2:27" x14ac:dyDescent="0.2">
      <c r="B2026" s="406"/>
      <c r="C2026" s="372"/>
      <c r="D2026" s="372"/>
      <c r="E2026" s="486"/>
      <c r="F2026" s="487"/>
      <c r="G2026" s="486"/>
      <c r="H2026" s="487"/>
      <c r="I2026" s="486"/>
      <c r="J2026" s="487"/>
      <c r="K2026" s="486"/>
      <c r="L2026" s="487"/>
      <c r="M2026" s="486"/>
      <c r="N2026" s="487"/>
      <c r="O2026" s="486"/>
      <c r="P2026" s="487"/>
      <c r="Q2026" s="486"/>
      <c r="R2026" s="487"/>
      <c r="S2026" s="486"/>
      <c r="T2026" s="487"/>
      <c r="U2026" s="486"/>
      <c r="V2026" s="487"/>
      <c r="W2026" s="486"/>
      <c r="X2026" s="487"/>
      <c r="Y2026" s="486"/>
      <c r="Z2026" s="487"/>
      <c r="AA2026" s="402"/>
    </row>
    <row r="2027" spans="2:27" x14ac:dyDescent="0.2">
      <c r="B2027" s="405"/>
      <c r="C2027" s="372"/>
      <c r="D2027" s="372"/>
      <c r="E2027" s="402"/>
      <c r="F2027" s="486"/>
      <c r="G2027" s="487"/>
      <c r="H2027" s="486"/>
      <c r="I2027" s="487"/>
      <c r="J2027" s="486"/>
      <c r="K2027" s="487"/>
      <c r="L2027" s="486"/>
      <c r="M2027" s="487"/>
      <c r="N2027" s="486"/>
      <c r="O2027" s="487"/>
      <c r="P2027" s="486"/>
      <c r="Q2027" s="487"/>
      <c r="R2027" s="486"/>
      <c r="S2027" s="487"/>
      <c r="T2027" s="486"/>
      <c r="U2027" s="487"/>
      <c r="V2027" s="486"/>
      <c r="W2027" s="487"/>
      <c r="X2027" s="486"/>
      <c r="Y2027" s="487"/>
      <c r="Z2027" s="486"/>
      <c r="AA2027" s="487"/>
    </row>
    <row r="2028" spans="2:27" x14ac:dyDescent="0.2">
      <c r="B2028" s="406"/>
      <c r="C2028" s="372"/>
      <c r="D2028" s="372"/>
      <c r="E2028" s="486"/>
      <c r="F2028" s="487"/>
      <c r="G2028" s="486"/>
      <c r="H2028" s="487"/>
      <c r="I2028" s="486"/>
      <c r="J2028" s="487"/>
      <c r="K2028" s="486"/>
      <c r="L2028" s="487"/>
      <c r="M2028" s="486"/>
      <c r="N2028" s="487"/>
      <c r="O2028" s="486"/>
      <c r="P2028" s="487"/>
      <c r="Q2028" s="486"/>
      <c r="R2028" s="487"/>
      <c r="S2028" s="486"/>
      <c r="T2028" s="487"/>
      <c r="U2028" s="486"/>
      <c r="V2028" s="487"/>
      <c r="W2028" s="486"/>
      <c r="X2028" s="487"/>
      <c r="Y2028" s="486"/>
      <c r="Z2028" s="487"/>
      <c r="AA2028" s="402"/>
    </row>
    <row r="2029" spans="2:27" x14ac:dyDescent="0.2">
      <c r="B2029" s="405"/>
      <c r="C2029" s="372"/>
      <c r="D2029" s="372"/>
      <c r="E2029" s="402"/>
      <c r="F2029" s="486"/>
      <c r="G2029" s="487"/>
      <c r="H2029" s="486"/>
      <c r="I2029" s="487"/>
      <c r="J2029" s="486"/>
      <c r="K2029" s="487"/>
      <c r="L2029" s="486"/>
      <c r="M2029" s="487"/>
      <c r="N2029" s="486"/>
      <c r="O2029" s="487"/>
      <c r="P2029" s="486"/>
      <c r="Q2029" s="487"/>
      <c r="R2029" s="486"/>
      <c r="S2029" s="487"/>
      <c r="T2029" s="486"/>
      <c r="U2029" s="487"/>
      <c r="V2029" s="486"/>
      <c r="W2029" s="487"/>
      <c r="X2029" s="486"/>
      <c r="Y2029" s="487"/>
      <c r="Z2029" s="486"/>
      <c r="AA2029" s="487"/>
    </row>
    <row r="2030" spans="2:27" x14ac:dyDescent="0.2">
      <c r="B2030" s="406"/>
      <c r="C2030" s="372"/>
      <c r="D2030" s="372"/>
      <c r="E2030" s="486"/>
      <c r="F2030" s="487"/>
      <c r="G2030" s="486"/>
      <c r="H2030" s="487"/>
      <c r="I2030" s="486"/>
      <c r="J2030" s="487"/>
      <c r="K2030" s="486"/>
      <c r="L2030" s="487"/>
      <c r="M2030" s="486"/>
      <c r="N2030" s="487"/>
      <c r="O2030" s="486"/>
      <c r="P2030" s="487"/>
      <c r="Q2030" s="486"/>
      <c r="R2030" s="487"/>
      <c r="S2030" s="486"/>
      <c r="T2030" s="487"/>
      <c r="U2030" s="486"/>
      <c r="V2030" s="487"/>
      <c r="W2030" s="486"/>
      <c r="X2030" s="487"/>
      <c r="Y2030" s="486"/>
      <c r="Z2030" s="487"/>
      <c r="AA2030" s="402"/>
    </row>
    <row r="2031" spans="2:27" x14ac:dyDescent="0.2">
      <c r="B2031" s="405"/>
      <c r="C2031" s="372"/>
      <c r="D2031" s="372"/>
      <c r="E2031" s="402"/>
      <c r="F2031" s="486"/>
      <c r="G2031" s="487"/>
      <c r="H2031" s="486"/>
      <c r="I2031" s="487"/>
      <c r="J2031" s="486"/>
      <c r="K2031" s="487"/>
      <c r="L2031" s="486"/>
      <c r="M2031" s="487"/>
      <c r="N2031" s="486"/>
      <c r="O2031" s="487"/>
      <c r="P2031" s="486"/>
      <c r="Q2031" s="487"/>
      <c r="R2031" s="486"/>
      <c r="S2031" s="487"/>
      <c r="T2031" s="486"/>
      <c r="U2031" s="487"/>
      <c r="V2031" s="486"/>
      <c r="W2031" s="487"/>
      <c r="X2031" s="486"/>
      <c r="Y2031" s="487"/>
      <c r="Z2031" s="486"/>
      <c r="AA2031" s="487"/>
    </row>
    <row r="2032" spans="2:27" x14ac:dyDescent="0.2">
      <c r="B2032" s="406"/>
      <c r="C2032" s="372"/>
      <c r="D2032" s="372"/>
      <c r="E2032" s="486"/>
      <c r="F2032" s="487"/>
      <c r="G2032" s="486"/>
      <c r="H2032" s="487"/>
      <c r="I2032" s="486"/>
      <c r="J2032" s="487"/>
      <c r="K2032" s="486"/>
      <c r="L2032" s="487"/>
      <c r="M2032" s="486"/>
      <c r="N2032" s="487"/>
      <c r="O2032" s="486"/>
      <c r="P2032" s="487"/>
      <c r="Q2032" s="486"/>
      <c r="R2032" s="487"/>
      <c r="S2032" s="486"/>
      <c r="T2032" s="487"/>
      <c r="U2032" s="486"/>
      <c r="V2032" s="487"/>
      <c r="W2032" s="486"/>
      <c r="X2032" s="487"/>
      <c r="Y2032" s="486"/>
      <c r="Z2032" s="487"/>
      <c r="AA2032" s="402"/>
    </row>
    <row r="2033" spans="2:27" x14ac:dyDescent="0.2">
      <c r="B2033" s="405"/>
      <c r="C2033" s="372"/>
      <c r="D2033" s="372"/>
      <c r="E2033" s="402"/>
      <c r="F2033" s="486"/>
      <c r="G2033" s="487"/>
      <c r="H2033" s="486"/>
      <c r="I2033" s="487"/>
      <c r="J2033" s="486"/>
      <c r="K2033" s="487"/>
      <c r="L2033" s="486"/>
      <c r="M2033" s="487"/>
      <c r="N2033" s="486"/>
      <c r="O2033" s="487"/>
      <c r="P2033" s="486"/>
      <c r="Q2033" s="487"/>
      <c r="R2033" s="486"/>
      <c r="S2033" s="487"/>
      <c r="T2033" s="486"/>
      <c r="U2033" s="487"/>
      <c r="V2033" s="486"/>
      <c r="W2033" s="487"/>
      <c r="X2033" s="486"/>
      <c r="Y2033" s="487"/>
      <c r="Z2033" s="486"/>
      <c r="AA2033" s="487"/>
    </row>
    <row r="2034" spans="2:27" x14ac:dyDescent="0.2">
      <c r="B2034" s="406"/>
      <c r="C2034" s="372"/>
      <c r="D2034" s="372"/>
      <c r="E2034" s="486"/>
      <c r="F2034" s="487"/>
      <c r="G2034" s="486"/>
      <c r="H2034" s="487"/>
      <c r="I2034" s="486"/>
      <c r="J2034" s="487"/>
      <c r="K2034" s="486"/>
      <c r="L2034" s="487"/>
      <c r="M2034" s="486"/>
      <c r="N2034" s="487"/>
      <c r="O2034" s="486"/>
      <c r="P2034" s="487"/>
      <c r="Q2034" s="486"/>
      <c r="R2034" s="487"/>
      <c r="S2034" s="486"/>
      <c r="T2034" s="487"/>
      <c r="U2034" s="486"/>
      <c r="V2034" s="487"/>
      <c r="W2034" s="486"/>
      <c r="X2034" s="487"/>
      <c r="Y2034" s="486"/>
      <c r="Z2034" s="487"/>
      <c r="AA2034" s="402"/>
    </row>
    <row r="2035" spans="2:27" x14ac:dyDescent="0.2">
      <c r="B2035" s="405"/>
      <c r="C2035" s="372"/>
      <c r="D2035" s="372"/>
      <c r="E2035" s="402"/>
      <c r="F2035" s="486"/>
      <c r="G2035" s="487"/>
      <c r="H2035" s="486"/>
      <c r="I2035" s="487"/>
      <c r="J2035" s="486"/>
      <c r="K2035" s="487"/>
      <c r="L2035" s="486"/>
      <c r="M2035" s="487"/>
      <c r="N2035" s="486"/>
      <c r="O2035" s="487"/>
      <c r="P2035" s="486"/>
      <c r="Q2035" s="487"/>
      <c r="R2035" s="486"/>
      <c r="S2035" s="487"/>
      <c r="T2035" s="486"/>
      <c r="U2035" s="487"/>
      <c r="V2035" s="486"/>
      <c r="W2035" s="487"/>
      <c r="X2035" s="486"/>
      <c r="Y2035" s="487"/>
      <c r="Z2035" s="486"/>
      <c r="AA2035" s="487"/>
    </row>
    <row r="2036" spans="2:27" x14ac:dyDescent="0.2">
      <c r="B2036" s="406"/>
      <c r="C2036" s="372"/>
      <c r="D2036" s="372"/>
      <c r="E2036" s="486"/>
      <c r="F2036" s="487"/>
      <c r="G2036" s="486"/>
      <c r="H2036" s="487"/>
      <c r="I2036" s="486"/>
      <c r="J2036" s="487"/>
      <c r="K2036" s="486"/>
      <c r="L2036" s="487"/>
      <c r="M2036" s="486"/>
      <c r="N2036" s="487"/>
      <c r="O2036" s="486"/>
      <c r="P2036" s="487"/>
      <c r="Q2036" s="486"/>
      <c r="R2036" s="487"/>
      <c r="S2036" s="486"/>
      <c r="T2036" s="487"/>
      <c r="U2036" s="486"/>
      <c r="V2036" s="487"/>
      <c r="W2036" s="486"/>
      <c r="X2036" s="487"/>
      <c r="Y2036" s="486"/>
      <c r="Z2036" s="487"/>
      <c r="AA2036" s="402"/>
    </row>
    <row r="2037" spans="2:27" x14ac:dyDescent="0.2">
      <c r="B2037" s="405"/>
      <c r="C2037" s="372"/>
      <c r="D2037" s="372"/>
      <c r="E2037" s="402"/>
      <c r="F2037" s="486"/>
      <c r="G2037" s="487"/>
      <c r="H2037" s="486"/>
      <c r="I2037" s="487"/>
      <c r="J2037" s="486"/>
      <c r="K2037" s="487"/>
      <c r="L2037" s="486"/>
      <c r="M2037" s="487"/>
      <c r="N2037" s="486"/>
      <c r="O2037" s="487"/>
      <c r="P2037" s="486"/>
      <c r="Q2037" s="487"/>
      <c r="R2037" s="486"/>
      <c r="S2037" s="487"/>
      <c r="T2037" s="486"/>
      <c r="U2037" s="487"/>
      <c r="V2037" s="486"/>
      <c r="W2037" s="487"/>
      <c r="X2037" s="486"/>
      <c r="Y2037" s="487"/>
      <c r="Z2037" s="486"/>
      <c r="AA2037" s="487"/>
    </row>
    <row r="2038" spans="2:27" x14ac:dyDescent="0.2">
      <c r="B2038" s="406"/>
      <c r="C2038" s="372"/>
      <c r="D2038" s="372"/>
      <c r="E2038" s="486"/>
      <c r="F2038" s="487"/>
      <c r="G2038" s="486"/>
      <c r="H2038" s="487"/>
      <c r="I2038" s="486"/>
      <c r="J2038" s="487"/>
      <c r="K2038" s="486"/>
      <c r="L2038" s="487"/>
      <c r="M2038" s="486"/>
      <c r="N2038" s="487"/>
      <c r="O2038" s="486"/>
      <c r="P2038" s="487"/>
      <c r="Q2038" s="486"/>
      <c r="R2038" s="487"/>
      <c r="S2038" s="486"/>
      <c r="T2038" s="487"/>
      <c r="U2038" s="486"/>
      <c r="V2038" s="487"/>
      <c r="W2038" s="486"/>
      <c r="X2038" s="487"/>
      <c r="Y2038" s="486"/>
      <c r="Z2038" s="487"/>
      <c r="AA2038" s="402"/>
    </row>
    <row r="2039" spans="2:27" x14ac:dyDescent="0.2">
      <c r="B2039" s="405"/>
      <c r="C2039" s="372"/>
      <c r="D2039" s="372"/>
      <c r="E2039" s="402"/>
      <c r="F2039" s="486"/>
      <c r="G2039" s="487"/>
      <c r="H2039" s="486"/>
      <c r="I2039" s="487"/>
      <c r="J2039" s="486"/>
      <c r="K2039" s="487"/>
      <c r="L2039" s="486"/>
      <c r="M2039" s="487"/>
      <c r="N2039" s="486"/>
      <c r="O2039" s="487"/>
      <c r="P2039" s="486"/>
      <c r="Q2039" s="487"/>
      <c r="R2039" s="486"/>
      <c r="S2039" s="487"/>
      <c r="T2039" s="486"/>
      <c r="U2039" s="487"/>
      <c r="V2039" s="486"/>
      <c r="W2039" s="487"/>
      <c r="X2039" s="486"/>
      <c r="Y2039" s="487"/>
      <c r="Z2039" s="486"/>
      <c r="AA2039" s="487"/>
    </row>
    <row r="2040" spans="2:27" x14ac:dyDescent="0.2">
      <c r="B2040" s="406"/>
      <c r="C2040" s="372"/>
      <c r="D2040" s="372"/>
      <c r="E2040" s="486"/>
      <c r="F2040" s="487"/>
      <c r="G2040" s="486"/>
      <c r="H2040" s="487"/>
      <c r="I2040" s="486"/>
      <c r="J2040" s="487"/>
      <c r="K2040" s="486"/>
      <c r="L2040" s="487"/>
      <c r="M2040" s="486"/>
      <c r="N2040" s="487"/>
      <c r="O2040" s="486"/>
      <c r="P2040" s="487"/>
      <c r="Q2040" s="486"/>
      <c r="R2040" s="487"/>
      <c r="S2040" s="486"/>
      <c r="T2040" s="487"/>
      <c r="U2040" s="486"/>
      <c r="V2040" s="487"/>
      <c r="W2040" s="486"/>
      <c r="X2040" s="487"/>
      <c r="Y2040" s="486"/>
      <c r="Z2040" s="487"/>
      <c r="AA2040" s="402"/>
    </row>
    <row r="2041" spans="2:27" x14ac:dyDescent="0.2">
      <c r="B2041" s="405"/>
      <c r="C2041" s="372"/>
      <c r="D2041" s="372"/>
      <c r="E2041" s="402"/>
      <c r="F2041" s="486"/>
      <c r="G2041" s="487"/>
      <c r="H2041" s="486"/>
      <c r="I2041" s="487"/>
      <c r="J2041" s="486"/>
      <c r="K2041" s="487"/>
      <c r="L2041" s="486"/>
      <c r="M2041" s="487"/>
      <c r="N2041" s="486"/>
      <c r="O2041" s="487"/>
      <c r="P2041" s="486"/>
      <c r="Q2041" s="487"/>
      <c r="R2041" s="486"/>
      <c r="S2041" s="487"/>
      <c r="T2041" s="486"/>
      <c r="U2041" s="487"/>
      <c r="V2041" s="486"/>
      <c r="W2041" s="487"/>
      <c r="X2041" s="486"/>
      <c r="Y2041" s="487"/>
      <c r="Z2041" s="486"/>
      <c r="AA2041" s="487"/>
    </row>
    <row r="2042" spans="2:27" x14ac:dyDescent="0.2">
      <c r="B2042" s="406"/>
      <c r="C2042" s="372"/>
      <c r="D2042" s="372"/>
      <c r="E2042" s="486"/>
      <c r="F2042" s="487"/>
      <c r="G2042" s="486"/>
      <c r="H2042" s="487"/>
      <c r="I2042" s="486"/>
      <c r="J2042" s="487"/>
      <c r="K2042" s="486"/>
      <c r="L2042" s="487"/>
      <c r="M2042" s="486"/>
      <c r="N2042" s="487"/>
      <c r="O2042" s="486"/>
      <c r="P2042" s="487"/>
      <c r="Q2042" s="486"/>
      <c r="R2042" s="487"/>
      <c r="S2042" s="486"/>
      <c r="T2042" s="487"/>
      <c r="U2042" s="486"/>
      <c r="V2042" s="487"/>
      <c r="W2042" s="486"/>
      <c r="X2042" s="487"/>
      <c r="Y2042" s="486"/>
      <c r="Z2042" s="487"/>
      <c r="AA2042" s="402"/>
    </row>
    <row r="2043" spans="2:27" x14ac:dyDescent="0.2">
      <c r="B2043" s="405"/>
      <c r="C2043" s="372"/>
      <c r="D2043" s="372"/>
      <c r="E2043" s="402"/>
      <c r="F2043" s="486"/>
      <c r="G2043" s="487"/>
      <c r="H2043" s="486"/>
      <c r="I2043" s="487"/>
      <c r="J2043" s="486"/>
      <c r="K2043" s="487"/>
      <c r="L2043" s="486"/>
      <c r="M2043" s="487"/>
      <c r="N2043" s="486"/>
      <c r="O2043" s="487"/>
      <c r="P2043" s="486"/>
      <c r="Q2043" s="487"/>
      <c r="R2043" s="486"/>
      <c r="S2043" s="487"/>
      <c r="T2043" s="486"/>
      <c r="U2043" s="487"/>
      <c r="V2043" s="486"/>
      <c r="W2043" s="487"/>
      <c r="X2043" s="486"/>
      <c r="Y2043" s="487"/>
      <c r="Z2043" s="486"/>
      <c r="AA2043" s="487"/>
    </row>
    <row r="2044" spans="2:27" x14ac:dyDescent="0.2">
      <c r="B2044" s="406"/>
      <c r="C2044" s="372"/>
      <c r="D2044" s="372"/>
      <c r="E2044" s="486"/>
      <c r="F2044" s="487"/>
      <c r="G2044" s="486"/>
      <c r="H2044" s="487"/>
      <c r="I2044" s="486"/>
      <c r="J2044" s="487"/>
      <c r="K2044" s="486"/>
      <c r="L2044" s="487"/>
      <c r="M2044" s="486"/>
      <c r="N2044" s="487"/>
      <c r="O2044" s="486"/>
      <c r="P2044" s="487"/>
      <c r="Q2044" s="486"/>
      <c r="R2044" s="487"/>
      <c r="S2044" s="486"/>
      <c r="T2044" s="487"/>
      <c r="U2044" s="486"/>
      <c r="V2044" s="487"/>
      <c r="W2044" s="486"/>
      <c r="X2044" s="487"/>
      <c r="Y2044" s="486"/>
      <c r="Z2044" s="487"/>
      <c r="AA2044" s="402"/>
    </row>
    <row r="2045" spans="2:27" x14ac:dyDescent="0.2">
      <c r="B2045" s="405"/>
      <c r="C2045" s="372"/>
      <c r="D2045" s="372"/>
      <c r="E2045" s="402"/>
      <c r="F2045" s="486"/>
      <c r="G2045" s="487"/>
      <c r="H2045" s="486"/>
      <c r="I2045" s="487"/>
      <c r="J2045" s="486"/>
      <c r="K2045" s="487"/>
      <c r="L2045" s="486"/>
      <c r="M2045" s="487"/>
      <c r="N2045" s="486"/>
      <c r="O2045" s="487"/>
      <c r="P2045" s="486"/>
      <c r="Q2045" s="487"/>
      <c r="R2045" s="486"/>
      <c r="S2045" s="487"/>
      <c r="T2045" s="486"/>
      <c r="U2045" s="487"/>
      <c r="V2045" s="486"/>
      <c r="W2045" s="487"/>
      <c r="X2045" s="486"/>
      <c r="Y2045" s="487"/>
      <c r="Z2045" s="486"/>
      <c r="AA2045" s="487"/>
    </row>
    <row r="2046" spans="2:27" x14ac:dyDescent="0.2">
      <c r="B2046" s="406"/>
      <c r="C2046" s="372"/>
      <c r="D2046" s="372"/>
      <c r="E2046" s="486"/>
      <c r="F2046" s="487"/>
      <c r="G2046" s="486"/>
      <c r="H2046" s="487"/>
      <c r="I2046" s="486"/>
      <c r="J2046" s="487"/>
      <c r="K2046" s="486"/>
      <c r="L2046" s="487"/>
      <c r="M2046" s="486"/>
      <c r="N2046" s="487"/>
      <c r="O2046" s="486"/>
      <c r="P2046" s="487"/>
      <c r="Q2046" s="486"/>
      <c r="R2046" s="487"/>
      <c r="S2046" s="486"/>
      <c r="T2046" s="487"/>
      <c r="U2046" s="486"/>
      <c r="V2046" s="487"/>
      <c r="W2046" s="486"/>
      <c r="X2046" s="487"/>
      <c r="Y2046" s="486"/>
      <c r="Z2046" s="487"/>
      <c r="AA2046" s="402"/>
    </row>
    <row r="2047" spans="2:27" x14ac:dyDescent="0.2">
      <c r="B2047" s="405"/>
      <c r="C2047" s="372"/>
      <c r="D2047" s="372"/>
      <c r="E2047" s="402"/>
      <c r="F2047" s="486"/>
      <c r="G2047" s="487"/>
      <c r="H2047" s="486"/>
      <c r="I2047" s="487"/>
      <c r="J2047" s="486"/>
      <c r="K2047" s="487"/>
      <c r="L2047" s="486"/>
      <c r="M2047" s="487"/>
      <c r="N2047" s="486"/>
      <c r="O2047" s="487"/>
      <c r="P2047" s="486"/>
      <c r="Q2047" s="487"/>
      <c r="R2047" s="486"/>
      <c r="S2047" s="487"/>
      <c r="T2047" s="486"/>
      <c r="U2047" s="487"/>
      <c r="V2047" s="486"/>
      <c r="W2047" s="487"/>
      <c r="X2047" s="486"/>
      <c r="Y2047" s="487"/>
      <c r="Z2047" s="486"/>
      <c r="AA2047" s="487"/>
    </row>
    <row r="2048" spans="2:27" x14ac:dyDescent="0.2">
      <c r="B2048" s="406"/>
      <c r="C2048" s="372"/>
      <c r="D2048" s="372"/>
      <c r="E2048" s="486"/>
      <c r="F2048" s="487"/>
      <c r="G2048" s="486"/>
      <c r="H2048" s="487"/>
      <c r="I2048" s="486"/>
      <c r="J2048" s="487"/>
      <c r="K2048" s="486"/>
      <c r="L2048" s="487"/>
      <c r="M2048" s="486"/>
      <c r="N2048" s="487"/>
      <c r="O2048" s="486"/>
      <c r="P2048" s="487"/>
      <c r="Q2048" s="486"/>
      <c r="R2048" s="487"/>
      <c r="S2048" s="486"/>
      <c r="T2048" s="487"/>
      <c r="U2048" s="486"/>
      <c r="V2048" s="487"/>
      <c r="W2048" s="486"/>
      <c r="X2048" s="487"/>
      <c r="Y2048" s="486"/>
      <c r="Z2048" s="487"/>
      <c r="AA2048" s="402"/>
    </row>
    <row r="2049" spans="2:27" x14ac:dyDescent="0.2">
      <c r="B2049" s="405"/>
      <c r="C2049" s="372"/>
      <c r="D2049" s="372"/>
      <c r="E2049" s="402"/>
      <c r="F2049" s="486"/>
      <c r="G2049" s="487"/>
      <c r="H2049" s="486"/>
      <c r="I2049" s="487"/>
      <c r="J2049" s="486"/>
      <c r="K2049" s="487"/>
      <c r="L2049" s="486"/>
      <c r="M2049" s="487"/>
      <c r="N2049" s="486"/>
      <c r="O2049" s="487"/>
      <c r="P2049" s="486"/>
      <c r="Q2049" s="487"/>
      <c r="R2049" s="486"/>
      <c r="S2049" s="487"/>
      <c r="T2049" s="486"/>
      <c r="U2049" s="487"/>
      <c r="V2049" s="486"/>
      <c r="W2049" s="487"/>
      <c r="X2049" s="486"/>
      <c r="Y2049" s="487"/>
      <c r="Z2049" s="486"/>
      <c r="AA2049" s="487"/>
    </row>
    <row r="2050" spans="2:27" x14ac:dyDescent="0.2">
      <c r="B2050" s="406"/>
      <c r="C2050" s="372"/>
      <c r="D2050" s="372"/>
      <c r="E2050" s="486"/>
      <c r="F2050" s="487"/>
      <c r="G2050" s="486"/>
      <c r="H2050" s="487"/>
      <c r="I2050" s="486"/>
      <c r="J2050" s="487"/>
      <c r="K2050" s="486"/>
      <c r="L2050" s="487"/>
      <c r="M2050" s="486"/>
      <c r="N2050" s="487"/>
      <c r="O2050" s="486"/>
      <c r="P2050" s="487"/>
      <c r="Q2050" s="486"/>
      <c r="R2050" s="487"/>
      <c r="S2050" s="486"/>
      <c r="T2050" s="487"/>
      <c r="U2050" s="486"/>
      <c r="V2050" s="487"/>
      <c r="W2050" s="486"/>
      <c r="X2050" s="487"/>
      <c r="Y2050" s="486"/>
      <c r="Z2050" s="487"/>
      <c r="AA2050" s="402"/>
    </row>
    <row r="2051" spans="2:27" x14ac:dyDescent="0.2">
      <c r="B2051" s="405"/>
      <c r="C2051" s="372"/>
      <c r="D2051" s="372"/>
      <c r="E2051" s="402"/>
      <c r="F2051" s="486"/>
      <c r="G2051" s="487"/>
      <c r="H2051" s="486"/>
      <c r="I2051" s="487"/>
      <c r="J2051" s="486"/>
      <c r="K2051" s="487"/>
      <c r="L2051" s="486"/>
      <c r="M2051" s="487"/>
      <c r="N2051" s="486"/>
      <c r="O2051" s="487"/>
      <c r="P2051" s="486"/>
      <c r="Q2051" s="487"/>
      <c r="R2051" s="486"/>
      <c r="S2051" s="487"/>
      <c r="T2051" s="486"/>
      <c r="U2051" s="487"/>
      <c r="V2051" s="486"/>
      <c r="W2051" s="487"/>
      <c r="X2051" s="486"/>
      <c r="Y2051" s="487"/>
      <c r="Z2051" s="486"/>
      <c r="AA2051" s="487"/>
    </row>
    <row r="2052" spans="2:27" x14ac:dyDescent="0.2">
      <c r="B2052" s="406"/>
      <c r="C2052" s="372"/>
      <c r="D2052" s="372"/>
      <c r="E2052" s="486"/>
      <c r="F2052" s="487"/>
      <c r="G2052" s="486"/>
      <c r="H2052" s="487"/>
      <c r="I2052" s="486"/>
      <c r="J2052" s="487"/>
      <c r="K2052" s="486"/>
      <c r="L2052" s="487"/>
      <c r="M2052" s="486"/>
      <c r="N2052" s="487"/>
      <c r="O2052" s="486"/>
      <c r="P2052" s="487"/>
      <c r="Q2052" s="486"/>
      <c r="R2052" s="487"/>
      <c r="S2052" s="486"/>
      <c r="T2052" s="487"/>
      <c r="U2052" s="486"/>
      <c r="V2052" s="487"/>
      <c r="W2052" s="486"/>
      <c r="X2052" s="487"/>
      <c r="Y2052" s="486"/>
      <c r="Z2052" s="487"/>
      <c r="AA2052" s="402"/>
    </row>
    <row r="2053" spans="2:27" x14ac:dyDescent="0.2">
      <c r="B2053" s="405"/>
      <c r="C2053" s="372"/>
      <c r="D2053" s="372"/>
      <c r="E2053" s="402"/>
      <c r="F2053" s="486"/>
      <c r="G2053" s="487"/>
      <c r="H2053" s="486"/>
      <c r="I2053" s="487"/>
      <c r="J2053" s="486"/>
      <c r="K2053" s="487"/>
      <c r="L2053" s="486"/>
      <c r="M2053" s="487"/>
      <c r="N2053" s="486"/>
      <c r="O2053" s="487"/>
      <c r="P2053" s="486"/>
      <c r="Q2053" s="487"/>
      <c r="R2053" s="486"/>
      <c r="S2053" s="487"/>
      <c r="T2053" s="486"/>
      <c r="U2053" s="487"/>
      <c r="V2053" s="486"/>
      <c r="W2053" s="487"/>
      <c r="X2053" s="486"/>
      <c r="Y2053" s="487"/>
      <c r="Z2053" s="486"/>
      <c r="AA2053" s="487"/>
    </row>
    <row r="2054" spans="2:27" x14ac:dyDescent="0.2">
      <c r="B2054" s="406"/>
      <c r="C2054" s="372"/>
      <c r="D2054" s="372"/>
      <c r="E2054" s="486"/>
      <c r="F2054" s="487"/>
      <c r="G2054" s="486"/>
      <c r="H2054" s="487"/>
      <c r="I2054" s="486"/>
      <c r="J2054" s="487"/>
      <c r="K2054" s="486"/>
      <c r="L2054" s="487"/>
      <c r="M2054" s="486"/>
      <c r="N2054" s="487"/>
      <c r="O2054" s="486"/>
      <c r="P2054" s="487"/>
      <c r="Q2054" s="486"/>
      <c r="R2054" s="487"/>
      <c r="S2054" s="486"/>
      <c r="T2054" s="487"/>
      <c r="U2054" s="486"/>
      <c r="V2054" s="487"/>
      <c r="W2054" s="486"/>
      <c r="X2054" s="487"/>
      <c r="Y2054" s="486"/>
      <c r="Z2054" s="487"/>
      <c r="AA2054" s="402"/>
    </row>
    <row r="2055" spans="2:27" x14ac:dyDescent="0.2">
      <c r="B2055" s="405"/>
      <c r="C2055" s="372"/>
      <c r="D2055" s="372"/>
      <c r="E2055" s="402"/>
      <c r="F2055" s="486"/>
      <c r="G2055" s="487"/>
      <c r="H2055" s="486"/>
      <c r="I2055" s="487"/>
      <c r="J2055" s="486"/>
      <c r="K2055" s="487"/>
      <c r="L2055" s="486"/>
      <c r="M2055" s="487"/>
      <c r="N2055" s="486"/>
      <c r="O2055" s="487"/>
      <c r="P2055" s="486"/>
      <c r="Q2055" s="487"/>
      <c r="R2055" s="486"/>
      <c r="S2055" s="487"/>
      <c r="T2055" s="486"/>
      <c r="U2055" s="487"/>
      <c r="V2055" s="486"/>
      <c r="W2055" s="487"/>
      <c r="X2055" s="486"/>
      <c r="Y2055" s="487"/>
      <c r="Z2055" s="486"/>
      <c r="AA2055" s="487"/>
    </row>
    <row r="2056" spans="2:27" x14ac:dyDescent="0.2">
      <c r="B2056" s="406"/>
      <c r="C2056" s="372"/>
      <c r="D2056" s="372"/>
      <c r="E2056" s="486"/>
      <c r="F2056" s="487"/>
      <c r="G2056" s="486"/>
      <c r="H2056" s="487"/>
      <c r="I2056" s="486"/>
      <c r="J2056" s="487"/>
      <c r="K2056" s="486"/>
      <c r="L2056" s="487"/>
      <c r="M2056" s="486"/>
      <c r="N2056" s="487"/>
      <c r="O2056" s="486"/>
      <c r="P2056" s="487"/>
      <c r="Q2056" s="486"/>
      <c r="R2056" s="487"/>
      <c r="S2056" s="486"/>
      <c r="T2056" s="487"/>
      <c r="U2056" s="486"/>
      <c r="V2056" s="487"/>
      <c r="W2056" s="486"/>
      <c r="X2056" s="487"/>
      <c r="Y2056" s="486"/>
      <c r="Z2056" s="487"/>
      <c r="AA2056" s="402"/>
    </row>
    <row r="2057" spans="2:27" x14ac:dyDescent="0.2">
      <c r="B2057" s="405"/>
      <c r="C2057" s="372"/>
      <c r="D2057" s="372"/>
      <c r="E2057" s="402"/>
      <c r="F2057" s="486"/>
      <c r="G2057" s="487"/>
      <c r="H2057" s="486"/>
      <c r="I2057" s="487"/>
      <c r="J2057" s="486"/>
      <c r="K2057" s="487"/>
      <c r="L2057" s="486"/>
      <c r="M2057" s="487"/>
      <c r="N2057" s="486"/>
      <c r="O2057" s="487"/>
      <c r="P2057" s="486"/>
      <c r="Q2057" s="487"/>
      <c r="R2057" s="486"/>
      <c r="S2057" s="487"/>
      <c r="T2057" s="486"/>
      <c r="U2057" s="487"/>
      <c r="V2057" s="486"/>
      <c r="W2057" s="487"/>
      <c r="X2057" s="486"/>
      <c r="Y2057" s="487"/>
      <c r="Z2057" s="486"/>
      <c r="AA2057" s="487"/>
    </row>
    <row r="2058" spans="2:27" x14ac:dyDescent="0.2">
      <c r="B2058" s="406"/>
      <c r="C2058" s="372"/>
      <c r="D2058" s="372"/>
      <c r="E2058" s="486"/>
      <c r="F2058" s="487"/>
      <c r="G2058" s="486"/>
      <c r="H2058" s="487"/>
      <c r="I2058" s="486"/>
      <c r="J2058" s="487"/>
      <c r="K2058" s="486"/>
      <c r="L2058" s="487"/>
      <c r="M2058" s="486"/>
      <c r="N2058" s="487"/>
      <c r="O2058" s="486"/>
      <c r="P2058" s="487"/>
      <c r="Q2058" s="486"/>
      <c r="R2058" s="487"/>
      <c r="S2058" s="486"/>
      <c r="T2058" s="487"/>
      <c r="U2058" s="486"/>
      <c r="V2058" s="487"/>
      <c r="W2058" s="486"/>
      <c r="X2058" s="487"/>
      <c r="Y2058" s="486"/>
      <c r="Z2058" s="487"/>
      <c r="AA2058" s="402"/>
    </row>
    <row r="2059" spans="2:27" x14ac:dyDescent="0.2">
      <c r="B2059" s="405"/>
      <c r="C2059" s="372"/>
      <c r="D2059" s="372"/>
      <c r="E2059" s="402"/>
      <c r="F2059" s="486"/>
      <c r="G2059" s="487"/>
      <c r="H2059" s="486"/>
      <c r="I2059" s="487"/>
      <c r="J2059" s="486"/>
      <c r="K2059" s="487"/>
      <c r="L2059" s="486"/>
      <c r="M2059" s="487"/>
      <c r="N2059" s="486"/>
      <c r="O2059" s="487"/>
      <c r="P2059" s="486"/>
      <c r="Q2059" s="487"/>
      <c r="R2059" s="486"/>
      <c r="S2059" s="487"/>
      <c r="T2059" s="486"/>
      <c r="U2059" s="487"/>
      <c r="V2059" s="486"/>
      <c r="W2059" s="487"/>
      <c r="X2059" s="486"/>
      <c r="Y2059" s="487"/>
      <c r="Z2059" s="486"/>
      <c r="AA2059" s="487"/>
    </row>
    <row r="2060" spans="2:27" x14ac:dyDescent="0.2">
      <c r="B2060" s="406"/>
      <c r="C2060" s="372"/>
      <c r="D2060" s="372"/>
      <c r="E2060" s="486"/>
      <c r="F2060" s="487"/>
      <c r="G2060" s="486"/>
      <c r="H2060" s="487"/>
      <c r="I2060" s="486"/>
      <c r="J2060" s="487"/>
      <c r="K2060" s="486"/>
      <c r="L2060" s="487"/>
      <c r="M2060" s="486"/>
      <c r="N2060" s="487"/>
      <c r="O2060" s="486"/>
      <c r="P2060" s="487"/>
      <c r="Q2060" s="486"/>
      <c r="R2060" s="487"/>
      <c r="S2060" s="486"/>
      <c r="T2060" s="487"/>
      <c r="U2060" s="486"/>
      <c r="V2060" s="487"/>
      <c r="W2060" s="486"/>
      <c r="X2060" s="487"/>
      <c r="Y2060" s="486"/>
      <c r="Z2060" s="487"/>
      <c r="AA2060" s="402"/>
    </row>
    <row r="2061" spans="2:27" x14ac:dyDescent="0.2">
      <c r="B2061" s="405"/>
      <c r="C2061" s="372"/>
      <c r="D2061" s="372"/>
      <c r="E2061" s="402"/>
      <c r="F2061" s="486"/>
      <c r="G2061" s="487"/>
      <c r="H2061" s="486"/>
      <c r="I2061" s="487"/>
      <c r="J2061" s="486"/>
      <c r="K2061" s="487"/>
      <c r="L2061" s="486"/>
      <c r="M2061" s="487"/>
      <c r="N2061" s="486"/>
      <c r="O2061" s="487"/>
      <c r="P2061" s="486"/>
      <c r="Q2061" s="487"/>
      <c r="R2061" s="486"/>
      <c r="S2061" s="487"/>
      <c r="T2061" s="486"/>
      <c r="U2061" s="487"/>
      <c r="V2061" s="486"/>
      <c r="W2061" s="487"/>
      <c r="X2061" s="486"/>
      <c r="Y2061" s="487"/>
      <c r="Z2061" s="486"/>
      <c r="AA2061" s="487"/>
    </row>
    <row r="2062" spans="2:27" x14ac:dyDescent="0.2">
      <c r="B2062" s="406"/>
      <c r="C2062" s="372"/>
      <c r="D2062" s="372"/>
      <c r="E2062" s="486"/>
      <c r="F2062" s="487"/>
      <c r="G2062" s="486"/>
      <c r="H2062" s="487"/>
      <c r="I2062" s="486"/>
      <c r="J2062" s="487"/>
      <c r="K2062" s="486"/>
      <c r="L2062" s="487"/>
      <c r="M2062" s="486"/>
      <c r="N2062" s="487"/>
      <c r="O2062" s="486"/>
      <c r="P2062" s="487"/>
      <c r="Q2062" s="486"/>
      <c r="R2062" s="487"/>
      <c r="S2062" s="486"/>
      <c r="T2062" s="487"/>
      <c r="U2062" s="486"/>
      <c r="V2062" s="487"/>
      <c r="W2062" s="486"/>
      <c r="X2062" s="487"/>
      <c r="Y2062" s="486"/>
      <c r="Z2062" s="487"/>
      <c r="AA2062" s="402"/>
    </row>
    <row r="2063" spans="2:27" x14ac:dyDescent="0.2">
      <c r="B2063" s="405"/>
      <c r="C2063" s="372"/>
      <c r="D2063" s="372"/>
      <c r="E2063" s="402"/>
      <c r="F2063" s="486"/>
      <c r="G2063" s="487"/>
      <c r="H2063" s="486"/>
      <c r="I2063" s="487"/>
      <c r="J2063" s="486"/>
      <c r="K2063" s="487"/>
      <c r="L2063" s="486"/>
      <c r="M2063" s="487"/>
      <c r="N2063" s="486"/>
      <c r="O2063" s="487"/>
      <c r="P2063" s="486"/>
      <c r="Q2063" s="487"/>
      <c r="R2063" s="486"/>
      <c r="S2063" s="487"/>
      <c r="T2063" s="486"/>
      <c r="U2063" s="487"/>
      <c r="V2063" s="486"/>
      <c r="W2063" s="487"/>
      <c r="X2063" s="486"/>
      <c r="Y2063" s="487"/>
      <c r="Z2063" s="486"/>
      <c r="AA2063" s="487"/>
    </row>
    <row r="2064" spans="2:27" x14ac:dyDescent="0.2">
      <c r="B2064" s="406"/>
      <c r="C2064" s="372"/>
      <c r="D2064" s="372"/>
      <c r="E2064" s="486"/>
      <c r="F2064" s="487"/>
      <c r="G2064" s="486"/>
      <c r="H2064" s="487"/>
      <c r="I2064" s="486"/>
      <c r="J2064" s="487"/>
      <c r="K2064" s="486"/>
      <c r="L2064" s="487"/>
      <c r="M2064" s="486"/>
      <c r="N2064" s="487"/>
      <c r="O2064" s="486"/>
      <c r="P2064" s="487"/>
      <c r="Q2064" s="486"/>
      <c r="R2064" s="487"/>
      <c r="S2064" s="486"/>
      <c r="T2064" s="487"/>
      <c r="U2064" s="486"/>
      <c r="V2064" s="487"/>
      <c r="W2064" s="486"/>
      <c r="X2064" s="487"/>
      <c r="Y2064" s="486"/>
      <c r="Z2064" s="487"/>
      <c r="AA2064" s="402"/>
    </row>
    <row r="2065" spans="2:27" x14ac:dyDescent="0.2">
      <c r="B2065" s="405"/>
      <c r="C2065" s="372"/>
      <c r="D2065" s="372"/>
      <c r="E2065" s="402"/>
      <c r="F2065" s="486"/>
      <c r="G2065" s="487"/>
      <c r="H2065" s="486"/>
      <c r="I2065" s="487"/>
      <c r="J2065" s="486"/>
      <c r="K2065" s="487"/>
      <c r="L2065" s="486"/>
      <c r="M2065" s="487"/>
      <c r="N2065" s="486"/>
      <c r="O2065" s="487"/>
      <c r="P2065" s="486"/>
      <c r="Q2065" s="487"/>
      <c r="R2065" s="486"/>
      <c r="S2065" s="487"/>
      <c r="T2065" s="486"/>
      <c r="U2065" s="487"/>
      <c r="V2065" s="486"/>
      <c r="W2065" s="487"/>
      <c r="X2065" s="486"/>
      <c r="Y2065" s="487"/>
      <c r="Z2065" s="486"/>
      <c r="AA2065" s="487"/>
    </row>
    <row r="2066" spans="2:27" x14ac:dyDescent="0.2">
      <c r="B2066" s="406"/>
      <c r="C2066" s="372"/>
      <c r="D2066" s="372"/>
      <c r="E2066" s="486"/>
      <c r="F2066" s="487"/>
      <c r="G2066" s="486"/>
      <c r="H2066" s="487"/>
      <c r="I2066" s="486"/>
      <c r="J2066" s="487"/>
      <c r="K2066" s="486"/>
      <c r="L2066" s="487"/>
      <c r="M2066" s="486"/>
      <c r="N2066" s="487"/>
      <c r="O2066" s="486"/>
      <c r="P2066" s="487"/>
      <c r="Q2066" s="486"/>
      <c r="R2066" s="487"/>
      <c r="S2066" s="486"/>
      <c r="T2066" s="487"/>
      <c r="U2066" s="486"/>
      <c r="V2066" s="487"/>
      <c r="W2066" s="486"/>
      <c r="X2066" s="487"/>
      <c r="Y2066" s="486"/>
      <c r="Z2066" s="487"/>
      <c r="AA2066" s="402"/>
    </row>
    <row r="2067" spans="2:27" x14ac:dyDescent="0.2">
      <c r="B2067" s="405"/>
      <c r="C2067" s="372"/>
      <c r="D2067" s="372"/>
      <c r="E2067" s="402"/>
      <c r="F2067" s="486"/>
      <c r="G2067" s="487"/>
      <c r="H2067" s="486"/>
      <c r="I2067" s="487"/>
      <c r="J2067" s="486"/>
      <c r="K2067" s="487"/>
      <c r="L2067" s="486"/>
      <c r="M2067" s="487"/>
      <c r="N2067" s="486"/>
      <c r="O2067" s="487"/>
      <c r="P2067" s="486"/>
      <c r="Q2067" s="487"/>
      <c r="R2067" s="486"/>
      <c r="S2067" s="487"/>
      <c r="T2067" s="486"/>
      <c r="U2067" s="487"/>
      <c r="V2067" s="486"/>
      <c r="W2067" s="487"/>
      <c r="X2067" s="486"/>
      <c r="Y2067" s="487"/>
      <c r="Z2067" s="486"/>
      <c r="AA2067" s="487"/>
    </row>
    <row r="2068" spans="2:27" x14ac:dyDescent="0.2">
      <c r="B2068" s="406"/>
      <c r="C2068" s="372"/>
      <c r="D2068" s="372"/>
      <c r="E2068" s="486"/>
      <c r="F2068" s="487"/>
      <c r="G2068" s="486"/>
      <c r="H2068" s="487"/>
      <c r="I2068" s="486"/>
      <c r="J2068" s="487"/>
      <c r="K2068" s="486"/>
      <c r="L2068" s="487"/>
      <c r="M2068" s="486"/>
      <c r="N2068" s="487"/>
      <c r="O2068" s="486"/>
      <c r="P2068" s="487"/>
      <c r="Q2068" s="486"/>
      <c r="R2068" s="487"/>
      <c r="S2068" s="486"/>
      <c r="T2068" s="487"/>
      <c r="U2068" s="486"/>
      <c r="V2068" s="487"/>
      <c r="W2068" s="486"/>
      <c r="X2068" s="487"/>
      <c r="Y2068" s="486"/>
      <c r="Z2068" s="487"/>
      <c r="AA2068" s="402"/>
    </row>
    <row r="2069" spans="2:27" x14ac:dyDescent="0.2">
      <c r="B2069" s="405"/>
      <c r="C2069" s="372"/>
      <c r="D2069" s="372"/>
      <c r="E2069" s="402"/>
      <c r="F2069" s="486"/>
      <c r="G2069" s="487"/>
      <c r="H2069" s="486"/>
      <c r="I2069" s="487"/>
      <c r="J2069" s="486"/>
      <c r="K2069" s="487"/>
      <c r="L2069" s="486"/>
      <c r="M2069" s="487"/>
      <c r="N2069" s="486"/>
      <c r="O2069" s="487"/>
      <c r="P2069" s="486"/>
      <c r="Q2069" s="487"/>
      <c r="R2069" s="486"/>
      <c r="S2069" s="487"/>
      <c r="T2069" s="486"/>
      <c r="U2069" s="487"/>
      <c r="V2069" s="486"/>
      <c r="W2069" s="487"/>
      <c r="X2069" s="486"/>
      <c r="Y2069" s="487"/>
      <c r="Z2069" s="486"/>
      <c r="AA2069" s="487"/>
    </row>
    <row r="2070" spans="2:27" x14ac:dyDescent="0.2">
      <c r="B2070" s="406"/>
      <c r="C2070" s="372"/>
      <c r="D2070" s="372"/>
      <c r="E2070" s="486"/>
      <c r="F2070" s="487"/>
      <c r="G2070" s="486"/>
      <c r="H2070" s="487"/>
      <c r="I2070" s="486"/>
      <c r="J2070" s="487"/>
      <c r="K2070" s="486"/>
      <c r="L2070" s="487"/>
      <c r="M2070" s="486"/>
      <c r="N2070" s="487"/>
      <c r="O2070" s="486"/>
      <c r="P2070" s="487"/>
      <c r="Q2070" s="486"/>
      <c r="R2070" s="487"/>
      <c r="S2070" s="486"/>
      <c r="T2070" s="487"/>
      <c r="U2070" s="486"/>
      <c r="V2070" s="487"/>
      <c r="W2070" s="486"/>
      <c r="X2070" s="487"/>
      <c r="Y2070" s="486"/>
      <c r="Z2070" s="487"/>
      <c r="AA2070" s="402"/>
    </row>
    <row r="2071" spans="2:27" x14ac:dyDescent="0.2">
      <c r="B2071" s="405"/>
      <c r="C2071" s="372"/>
      <c r="D2071" s="372"/>
      <c r="E2071" s="402"/>
      <c r="F2071" s="486"/>
      <c r="G2071" s="487"/>
      <c r="H2071" s="486"/>
      <c r="I2071" s="487"/>
      <c r="J2071" s="486"/>
      <c r="K2071" s="487"/>
      <c r="L2071" s="486"/>
      <c r="M2071" s="487"/>
      <c r="N2071" s="486"/>
      <c r="O2071" s="487"/>
      <c r="P2071" s="486"/>
      <c r="Q2071" s="487"/>
      <c r="R2071" s="486"/>
      <c r="S2071" s="487"/>
      <c r="T2071" s="486"/>
      <c r="U2071" s="487"/>
      <c r="V2071" s="486"/>
      <c r="W2071" s="487"/>
      <c r="X2071" s="486"/>
      <c r="Y2071" s="487"/>
      <c r="Z2071" s="486"/>
      <c r="AA2071" s="487"/>
    </row>
    <row r="2072" spans="2:27" x14ac:dyDescent="0.2">
      <c r="B2072" s="406"/>
      <c r="C2072" s="372"/>
      <c r="D2072" s="372"/>
      <c r="E2072" s="486"/>
      <c r="F2072" s="487"/>
      <c r="G2072" s="486"/>
      <c r="H2072" s="487"/>
      <c r="I2072" s="486"/>
      <c r="J2072" s="487"/>
      <c r="K2072" s="486"/>
      <c r="L2072" s="487"/>
      <c r="M2072" s="486"/>
      <c r="N2072" s="487"/>
      <c r="O2072" s="486"/>
      <c r="P2072" s="487"/>
      <c r="Q2072" s="486"/>
      <c r="R2072" s="487"/>
      <c r="S2072" s="486"/>
      <c r="T2072" s="487"/>
      <c r="U2072" s="486"/>
      <c r="V2072" s="487"/>
      <c r="W2072" s="486"/>
      <c r="X2072" s="487"/>
      <c r="Y2072" s="486"/>
      <c r="Z2072" s="487"/>
      <c r="AA2072" s="402"/>
    </row>
    <row r="2073" spans="2:27" x14ac:dyDescent="0.2">
      <c r="B2073" s="405"/>
      <c r="C2073" s="372"/>
      <c r="D2073" s="372"/>
      <c r="E2073" s="402"/>
      <c r="F2073" s="486"/>
      <c r="G2073" s="487"/>
      <c r="H2073" s="486"/>
      <c r="I2073" s="487"/>
      <c r="J2073" s="486"/>
      <c r="K2073" s="487"/>
      <c r="L2073" s="486"/>
      <c r="M2073" s="487"/>
      <c r="N2073" s="486"/>
      <c r="O2073" s="487"/>
      <c r="P2073" s="486"/>
      <c r="Q2073" s="487"/>
      <c r="R2073" s="486"/>
      <c r="S2073" s="487"/>
      <c r="T2073" s="486"/>
      <c r="U2073" s="487"/>
      <c r="V2073" s="486"/>
      <c r="W2073" s="487"/>
      <c r="X2073" s="486"/>
      <c r="Y2073" s="487"/>
      <c r="Z2073" s="486"/>
      <c r="AA2073" s="487"/>
    </row>
    <row r="2074" spans="2:27" x14ac:dyDescent="0.2">
      <c r="B2074" s="406"/>
      <c r="C2074" s="372"/>
      <c r="D2074" s="372"/>
      <c r="E2074" s="486"/>
      <c r="F2074" s="487"/>
      <c r="G2074" s="486"/>
      <c r="H2074" s="487"/>
      <c r="I2074" s="486"/>
      <c r="J2074" s="487"/>
      <c r="K2074" s="486"/>
      <c r="L2074" s="487"/>
      <c r="M2074" s="486"/>
      <c r="N2074" s="487"/>
      <c r="O2074" s="486"/>
      <c r="P2074" s="487"/>
      <c r="Q2074" s="486"/>
      <c r="R2074" s="487"/>
      <c r="S2074" s="486"/>
      <c r="T2074" s="487"/>
      <c r="U2074" s="486"/>
      <c r="V2074" s="487"/>
      <c r="W2074" s="486"/>
      <c r="X2074" s="487"/>
      <c r="Y2074" s="486"/>
      <c r="Z2074" s="487"/>
      <c r="AA2074" s="402"/>
    </row>
    <row r="2075" spans="2:27" x14ac:dyDescent="0.2">
      <c r="B2075" s="405"/>
      <c r="C2075" s="372"/>
      <c r="D2075" s="372"/>
      <c r="E2075" s="402"/>
      <c r="F2075" s="486"/>
      <c r="G2075" s="487"/>
      <c r="H2075" s="486"/>
      <c r="I2075" s="487"/>
      <c r="J2075" s="486"/>
      <c r="K2075" s="487"/>
      <c r="L2075" s="486"/>
      <c r="M2075" s="487"/>
      <c r="N2075" s="486"/>
      <c r="O2075" s="487"/>
      <c r="P2075" s="486"/>
      <c r="Q2075" s="487"/>
      <c r="R2075" s="486"/>
      <c r="S2075" s="487"/>
      <c r="T2075" s="486"/>
      <c r="U2075" s="487"/>
      <c r="V2075" s="486"/>
      <c r="W2075" s="487"/>
      <c r="X2075" s="486"/>
      <c r="Y2075" s="487"/>
      <c r="Z2075" s="486"/>
      <c r="AA2075" s="487"/>
    </row>
    <row r="2076" spans="2:27" x14ac:dyDescent="0.2">
      <c r="B2076" s="406"/>
      <c r="C2076" s="372"/>
      <c r="D2076" s="372"/>
      <c r="E2076" s="486"/>
      <c r="F2076" s="487"/>
      <c r="G2076" s="486"/>
      <c r="H2076" s="487"/>
      <c r="I2076" s="486"/>
      <c r="J2076" s="487"/>
      <c r="K2076" s="486"/>
      <c r="L2076" s="487"/>
      <c r="M2076" s="486"/>
      <c r="N2076" s="487"/>
      <c r="O2076" s="486"/>
      <c r="P2076" s="487"/>
      <c r="Q2076" s="486"/>
      <c r="R2076" s="487"/>
      <c r="S2076" s="486"/>
      <c r="T2076" s="487"/>
      <c r="U2076" s="486"/>
      <c r="V2076" s="487"/>
      <c r="W2076" s="486"/>
      <c r="X2076" s="487"/>
      <c r="Y2076" s="486"/>
      <c r="Z2076" s="487"/>
      <c r="AA2076" s="402"/>
    </row>
    <row r="2077" spans="2:27" x14ac:dyDescent="0.2">
      <c r="B2077" s="405"/>
      <c r="C2077" s="372"/>
      <c r="D2077" s="372"/>
      <c r="E2077" s="402"/>
      <c r="F2077" s="486"/>
      <c r="G2077" s="487"/>
      <c r="H2077" s="486"/>
      <c r="I2077" s="487"/>
      <c r="J2077" s="486"/>
      <c r="K2077" s="487"/>
      <c r="L2077" s="486"/>
      <c r="M2077" s="487"/>
      <c r="N2077" s="486"/>
      <c r="O2077" s="487"/>
      <c r="P2077" s="486"/>
      <c r="Q2077" s="487"/>
      <c r="R2077" s="486"/>
      <c r="S2077" s="487"/>
      <c r="T2077" s="486"/>
      <c r="U2077" s="487"/>
      <c r="V2077" s="486"/>
      <c r="W2077" s="487"/>
      <c r="X2077" s="486"/>
      <c r="Y2077" s="487"/>
      <c r="Z2077" s="486"/>
      <c r="AA2077" s="487"/>
    </row>
    <row r="2078" spans="2:27" x14ac:dyDescent="0.2">
      <c r="B2078" s="406"/>
      <c r="C2078" s="372"/>
      <c r="D2078" s="372"/>
      <c r="E2078" s="486"/>
      <c r="F2078" s="487"/>
      <c r="G2078" s="486"/>
      <c r="H2078" s="487"/>
      <c r="I2078" s="486"/>
      <c r="J2078" s="487"/>
      <c r="K2078" s="486"/>
      <c r="L2078" s="487"/>
      <c r="M2078" s="486"/>
      <c r="N2078" s="487"/>
      <c r="O2078" s="486"/>
      <c r="P2078" s="487"/>
      <c r="Q2078" s="486"/>
      <c r="R2078" s="487"/>
      <c r="S2078" s="486"/>
      <c r="T2078" s="487"/>
      <c r="U2078" s="486"/>
      <c r="V2078" s="487"/>
      <c r="W2078" s="486"/>
      <c r="X2078" s="487"/>
      <c r="Y2078" s="486"/>
      <c r="Z2078" s="487"/>
      <c r="AA2078" s="402"/>
    </row>
    <row r="2079" spans="2:27" x14ac:dyDescent="0.2">
      <c r="B2079" s="405"/>
      <c r="C2079" s="372"/>
      <c r="D2079" s="372"/>
      <c r="E2079" s="402"/>
      <c r="F2079" s="486"/>
      <c r="G2079" s="487"/>
      <c r="H2079" s="486"/>
      <c r="I2079" s="487"/>
      <c r="J2079" s="486"/>
      <c r="K2079" s="487"/>
      <c r="L2079" s="486"/>
      <c r="M2079" s="487"/>
      <c r="N2079" s="486"/>
      <c r="O2079" s="487"/>
      <c r="P2079" s="486"/>
      <c r="Q2079" s="487"/>
      <c r="R2079" s="486"/>
      <c r="S2079" s="487"/>
      <c r="T2079" s="486"/>
      <c r="U2079" s="487"/>
      <c r="V2079" s="486"/>
      <c r="W2079" s="487"/>
      <c r="X2079" s="486"/>
      <c r="Y2079" s="487"/>
      <c r="Z2079" s="486"/>
      <c r="AA2079" s="487"/>
    </row>
    <row r="2080" spans="2:27" x14ac:dyDescent="0.2">
      <c r="B2080" s="406"/>
      <c r="C2080" s="372"/>
      <c r="D2080" s="372"/>
      <c r="E2080" s="486"/>
      <c r="F2080" s="487"/>
      <c r="G2080" s="486"/>
      <c r="H2080" s="487"/>
      <c r="I2080" s="486"/>
      <c r="J2080" s="487"/>
      <c r="K2080" s="486"/>
      <c r="L2080" s="487"/>
      <c r="M2080" s="486"/>
      <c r="N2080" s="487"/>
      <c r="O2080" s="486"/>
      <c r="P2080" s="487"/>
      <c r="Q2080" s="486"/>
      <c r="R2080" s="487"/>
      <c r="S2080" s="486"/>
      <c r="T2080" s="487"/>
      <c r="U2080" s="486"/>
      <c r="V2080" s="487"/>
      <c r="W2080" s="486"/>
      <c r="X2080" s="487"/>
      <c r="Y2080" s="486"/>
      <c r="Z2080" s="487"/>
      <c r="AA2080" s="402"/>
    </row>
    <row r="2081" spans="2:27" x14ac:dyDescent="0.2">
      <c r="B2081" s="405"/>
      <c r="C2081" s="372"/>
      <c r="D2081" s="372"/>
      <c r="E2081" s="402"/>
      <c r="F2081" s="486"/>
      <c r="G2081" s="487"/>
      <c r="H2081" s="486"/>
      <c r="I2081" s="487"/>
      <c r="J2081" s="486"/>
      <c r="K2081" s="487"/>
      <c r="L2081" s="486"/>
      <c r="M2081" s="487"/>
      <c r="N2081" s="486"/>
      <c r="O2081" s="487"/>
      <c r="P2081" s="486"/>
      <c r="Q2081" s="487"/>
      <c r="R2081" s="486"/>
      <c r="S2081" s="487"/>
      <c r="T2081" s="486"/>
      <c r="U2081" s="487"/>
      <c r="V2081" s="486"/>
      <c r="W2081" s="487"/>
      <c r="X2081" s="486"/>
      <c r="Y2081" s="487"/>
      <c r="Z2081" s="486"/>
      <c r="AA2081" s="487"/>
    </row>
    <row r="2082" spans="2:27" x14ac:dyDescent="0.2">
      <c r="B2082" s="406"/>
      <c r="C2082" s="372"/>
      <c r="D2082" s="372"/>
      <c r="E2082" s="486"/>
      <c r="F2082" s="487"/>
      <c r="G2082" s="486"/>
      <c r="H2082" s="487"/>
      <c r="I2082" s="486"/>
      <c r="J2082" s="487"/>
      <c r="K2082" s="486"/>
      <c r="L2082" s="487"/>
      <c r="M2082" s="486"/>
      <c r="N2082" s="487"/>
      <c r="O2082" s="486"/>
      <c r="P2082" s="487"/>
      <c r="Q2082" s="486"/>
      <c r="R2082" s="487"/>
      <c r="S2082" s="486"/>
      <c r="T2082" s="487"/>
      <c r="U2082" s="486"/>
      <c r="V2082" s="487"/>
      <c r="W2082" s="486"/>
      <c r="X2082" s="487"/>
      <c r="Y2082" s="486"/>
      <c r="Z2082" s="487"/>
      <c r="AA2082" s="402"/>
    </row>
    <row r="2083" spans="2:27" x14ac:dyDescent="0.2">
      <c r="B2083" s="405"/>
      <c r="C2083" s="372"/>
      <c r="D2083" s="372"/>
      <c r="E2083" s="402"/>
      <c r="F2083" s="486"/>
      <c r="G2083" s="487"/>
      <c r="H2083" s="486"/>
      <c r="I2083" s="487"/>
      <c r="J2083" s="486"/>
      <c r="K2083" s="487"/>
      <c r="L2083" s="486"/>
      <c r="M2083" s="487"/>
      <c r="N2083" s="486"/>
      <c r="O2083" s="487"/>
      <c r="P2083" s="486"/>
      <c r="Q2083" s="487"/>
      <c r="R2083" s="486"/>
      <c r="S2083" s="487"/>
      <c r="T2083" s="486"/>
      <c r="U2083" s="487"/>
      <c r="V2083" s="486"/>
      <c r="W2083" s="487"/>
      <c r="X2083" s="486"/>
      <c r="Y2083" s="487"/>
      <c r="Z2083" s="486"/>
      <c r="AA2083" s="487"/>
    </row>
    <row r="2084" spans="2:27" x14ac:dyDescent="0.2">
      <c r="B2084" s="406"/>
      <c r="C2084" s="372"/>
      <c r="D2084" s="372"/>
      <c r="E2084" s="486"/>
      <c r="F2084" s="487"/>
      <c r="G2084" s="486"/>
      <c r="H2084" s="487"/>
      <c r="I2084" s="486"/>
      <c r="J2084" s="487"/>
      <c r="K2084" s="486"/>
      <c r="L2084" s="487"/>
      <c r="M2084" s="486"/>
      <c r="N2084" s="487"/>
      <c r="O2084" s="486"/>
      <c r="P2084" s="487"/>
      <c r="Q2084" s="486"/>
      <c r="R2084" s="487"/>
      <c r="S2084" s="486"/>
      <c r="T2084" s="487"/>
      <c r="U2084" s="486"/>
      <c r="V2084" s="487"/>
      <c r="W2084" s="486"/>
      <c r="X2084" s="487"/>
      <c r="Y2084" s="486"/>
      <c r="Z2084" s="487"/>
      <c r="AA2084" s="402"/>
    </row>
    <row r="2085" spans="2:27" x14ac:dyDescent="0.2">
      <c r="B2085" s="405"/>
      <c r="C2085" s="372"/>
      <c r="D2085" s="372"/>
      <c r="E2085" s="402"/>
      <c r="F2085" s="486"/>
      <c r="G2085" s="487"/>
      <c r="H2085" s="486"/>
      <c r="I2085" s="487"/>
      <c r="J2085" s="486"/>
      <c r="K2085" s="487"/>
      <c r="L2085" s="486"/>
      <c r="M2085" s="487"/>
      <c r="N2085" s="486"/>
      <c r="O2085" s="487"/>
      <c r="P2085" s="486"/>
      <c r="Q2085" s="487"/>
      <c r="R2085" s="486"/>
      <c r="S2085" s="487"/>
      <c r="T2085" s="486"/>
      <c r="U2085" s="487"/>
      <c r="V2085" s="486"/>
      <c r="W2085" s="487"/>
      <c r="X2085" s="486"/>
      <c r="Y2085" s="487"/>
      <c r="Z2085" s="486"/>
      <c r="AA2085" s="487"/>
    </row>
    <row r="2086" spans="2:27" x14ac:dyDescent="0.2">
      <c r="B2086" s="406"/>
      <c r="C2086" s="372"/>
      <c r="D2086" s="372"/>
      <c r="E2086" s="486"/>
      <c r="F2086" s="487"/>
      <c r="G2086" s="486"/>
      <c r="H2086" s="487"/>
      <c r="I2086" s="486"/>
      <c r="J2086" s="487"/>
      <c r="K2086" s="486"/>
      <c r="L2086" s="487"/>
      <c r="M2086" s="486"/>
      <c r="N2086" s="487"/>
      <c r="O2086" s="486"/>
      <c r="P2086" s="487"/>
      <c r="Q2086" s="486"/>
      <c r="R2086" s="487"/>
      <c r="S2086" s="486"/>
      <c r="T2086" s="487"/>
      <c r="U2086" s="486"/>
      <c r="V2086" s="487"/>
      <c r="W2086" s="486"/>
      <c r="X2086" s="487"/>
      <c r="Y2086" s="486"/>
      <c r="Z2086" s="487"/>
      <c r="AA2086" s="402"/>
    </row>
    <row r="2087" spans="2:27" x14ac:dyDescent="0.2">
      <c r="B2087" s="405"/>
      <c r="C2087" s="372"/>
      <c r="D2087" s="372"/>
      <c r="E2087" s="402"/>
      <c r="F2087" s="486"/>
      <c r="G2087" s="487"/>
      <c r="H2087" s="486"/>
      <c r="I2087" s="487"/>
      <c r="J2087" s="486"/>
      <c r="K2087" s="487"/>
      <c r="L2087" s="486"/>
      <c r="M2087" s="487"/>
      <c r="N2087" s="486"/>
      <c r="O2087" s="487"/>
      <c r="P2087" s="486"/>
      <c r="Q2087" s="487"/>
      <c r="R2087" s="486"/>
      <c r="S2087" s="487"/>
      <c r="T2087" s="486"/>
      <c r="U2087" s="487"/>
      <c r="V2087" s="486"/>
      <c r="W2087" s="487"/>
      <c r="X2087" s="486"/>
      <c r="Y2087" s="487"/>
      <c r="Z2087" s="486"/>
      <c r="AA2087" s="487"/>
    </row>
    <row r="2088" spans="2:27" x14ac:dyDescent="0.2">
      <c r="B2088" s="406"/>
      <c r="C2088" s="372"/>
      <c r="D2088" s="372"/>
      <c r="E2088" s="486"/>
      <c r="F2088" s="487"/>
      <c r="G2088" s="486"/>
      <c r="H2088" s="487"/>
      <c r="I2088" s="486"/>
      <c r="J2088" s="487"/>
      <c r="K2088" s="486"/>
      <c r="L2088" s="487"/>
      <c r="M2088" s="486"/>
      <c r="N2088" s="487"/>
      <c r="O2088" s="486"/>
      <c r="P2088" s="487"/>
      <c r="Q2088" s="486"/>
      <c r="R2088" s="487"/>
      <c r="S2088" s="486"/>
      <c r="T2088" s="487"/>
      <c r="U2088" s="486"/>
      <c r="V2088" s="487"/>
      <c r="W2088" s="486"/>
      <c r="X2088" s="487"/>
      <c r="Y2088" s="486"/>
      <c r="Z2088" s="487"/>
      <c r="AA2088" s="402"/>
    </row>
    <row r="2089" spans="2:27" x14ac:dyDescent="0.2">
      <c r="B2089" s="405"/>
      <c r="C2089" s="372"/>
      <c r="D2089" s="372"/>
      <c r="E2089" s="402"/>
      <c r="F2089" s="486"/>
      <c r="G2089" s="487"/>
      <c r="H2089" s="486"/>
      <c r="I2089" s="487"/>
      <c r="J2089" s="486"/>
      <c r="K2089" s="487"/>
      <c r="L2089" s="486"/>
      <c r="M2089" s="487"/>
      <c r="N2089" s="486"/>
      <c r="O2089" s="487"/>
      <c r="P2089" s="486"/>
      <c r="Q2089" s="487"/>
      <c r="R2089" s="486"/>
      <c r="S2089" s="487"/>
      <c r="T2089" s="486"/>
      <c r="U2089" s="487"/>
      <c r="V2089" s="486"/>
      <c r="W2089" s="487"/>
      <c r="X2089" s="486"/>
      <c r="Y2089" s="487"/>
      <c r="Z2089" s="486"/>
      <c r="AA2089" s="487"/>
    </row>
    <row r="2090" spans="2:27" x14ac:dyDescent="0.2">
      <c r="B2090" s="406"/>
      <c r="C2090" s="372"/>
      <c r="D2090" s="372"/>
      <c r="E2090" s="486"/>
      <c r="F2090" s="487"/>
      <c r="G2090" s="486"/>
      <c r="H2090" s="487"/>
      <c r="I2090" s="486"/>
      <c r="J2090" s="487"/>
      <c r="K2090" s="486"/>
      <c r="L2090" s="487"/>
      <c r="M2090" s="486"/>
      <c r="N2090" s="487"/>
      <c r="O2090" s="486"/>
      <c r="P2090" s="487"/>
      <c r="Q2090" s="486"/>
      <c r="R2090" s="487"/>
      <c r="S2090" s="486"/>
      <c r="T2090" s="487"/>
      <c r="U2090" s="486"/>
      <c r="V2090" s="487"/>
      <c r="W2090" s="486"/>
      <c r="X2090" s="487"/>
      <c r="Y2090" s="486"/>
      <c r="Z2090" s="487"/>
      <c r="AA2090" s="402"/>
    </row>
    <row r="2091" spans="2:27" x14ac:dyDescent="0.2">
      <c r="B2091" s="405"/>
      <c r="C2091" s="372"/>
      <c r="D2091" s="372"/>
      <c r="E2091" s="402"/>
      <c r="F2091" s="486"/>
      <c r="G2091" s="487"/>
      <c r="H2091" s="486"/>
      <c r="I2091" s="487"/>
      <c r="J2091" s="486"/>
      <c r="K2091" s="487"/>
      <c r="L2091" s="486"/>
      <c r="M2091" s="487"/>
      <c r="N2091" s="486"/>
      <c r="O2091" s="487"/>
      <c r="P2091" s="486"/>
      <c r="Q2091" s="487"/>
      <c r="R2091" s="486"/>
      <c r="S2091" s="487"/>
      <c r="T2091" s="486"/>
      <c r="U2091" s="487"/>
      <c r="V2091" s="486"/>
      <c r="W2091" s="487"/>
      <c r="X2091" s="486"/>
      <c r="Y2091" s="487"/>
      <c r="Z2091" s="486"/>
      <c r="AA2091" s="487"/>
    </row>
    <row r="2092" spans="2:27" x14ac:dyDescent="0.2">
      <c r="B2092" s="406"/>
      <c r="C2092" s="372"/>
      <c r="D2092" s="372"/>
      <c r="E2092" s="486"/>
      <c r="F2092" s="487"/>
      <c r="G2092" s="486"/>
      <c r="H2092" s="487"/>
      <c r="I2092" s="486"/>
      <c r="J2092" s="487"/>
      <c r="K2092" s="486"/>
      <c r="L2092" s="487"/>
      <c r="M2092" s="486"/>
      <c r="N2092" s="487"/>
      <c r="O2092" s="486"/>
      <c r="P2092" s="487"/>
      <c r="Q2092" s="486"/>
      <c r="R2092" s="487"/>
      <c r="S2092" s="486"/>
      <c r="T2092" s="487"/>
      <c r="U2092" s="486"/>
      <c r="V2092" s="487"/>
      <c r="W2092" s="486"/>
      <c r="X2092" s="487"/>
      <c r="Y2092" s="486"/>
      <c r="Z2092" s="487"/>
      <c r="AA2092" s="402"/>
    </row>
    <row r="2093" spans="2:27" x14ac:dyDescent="0.2">
      <c r="B2093" s="405"/>
      <c r="C2093" s="372"/>
      <c r="D2093" s="372"/>
      <c r="E2093" s="402"/>
      <c r="F2093" s="486"/>
      <c r="G2093" s="487"/>
      <c r="H2093" s="486"/>
      <c r="I2093" s="487"/>
      <c r="J2093" s="486"/>
      <c r="K2093" s="487"/>
      <c r="L2093" s="486"/>
      <c r="M2093" s="487"/>
      <c r="N2093" s="486"/>
      <c r="O2093" s="487"/>
      <c r="P2093" s="486"/>
      <c r="Q2093" s="487"/>
      <c r="R2093" s="486"/>
      <c r="S2093" s="487"/>
      <c r="T2093" s="486"/>
      <c r="U2093" s="487"/>
      <c r="V2093" s="486"/>
      <c r="W2093" s="487"/>
      <c r="X2093" s="486"/>
      <c r="Y2093" s="487"/>
      <c r="Z2093" s="486"/>
      <c r="AA2093" s="487"/>
    </row>
    <row r="2094" spans="2:27" x14ac:dyDescent="0.2">
      <c r="B2094" s="406"/>
      <c r="C2094" s="372"/>
      <c r="D2094" s="372"/>
      <c r="E2094" s="486"/>
      <c r="F2094" s="487"/>
      <c r="G2094" s="486"/>
      <c r="H2094" s="487"/>
      <c r="I2094" s="486"/>
      <c r="J2094" s="487"/>
      <c r="K2094" s="486"/>
      <c r="L2094" s="487"/>
      <c r="M2094" s="486"/>
      <c r="N2094" s="487"/>
      <c r="O2094" s="486"/>
      <c r="P2094" s="487"/>
      <c r="Q2094" s="486"/>
      <c r="R2094" s="487"/>
      <c r="S2094" s="486"/>
      <c r="T2094" s="487"/>
      <c r="U2094" s="486"/>
      <c r="V2094" s="487"/>
      <c r="W2094" s="486"/>
      <c r="X2094" s="487"/>
      <c r="Y2094" s="486"/>
      <c r="Z2094" s="487"/>
      <c r="AA2094" s="402"/>
    </row>
    <row r="2095" spans="2:27" x14ac:dyDescent="0.2">
      <c r="B2095" s="405"/>
      <c r="C2095" s="372"/>
      <c r="D2095" s="372"/>
      <c r="E2095" s="402"/>
      <c r="F2095" s="486"/>
      <c r="G2095" s="487"/>
      <c r="H2095" s="486"/>
      <c r="I2095" s="487"/>
      <c r="J2095" s="486"/>
      <c r="K2095" s="487"/>
      <c r="L2095" s="486"/>
      <c r="M2095" s="487"/>
      <c r="N2095" s="486"/>
      <c r="O2095" s="487"/>
      <c r="P2095" s="486"/>
      <c r="Q2095" s="487"/>
      <c r="R2095" s="486"/>
      <c r="S2095" s="487"/>
      <c r="T2095" s="486"/>
      <c r="U2095" s="487"/>
      <c r="V2095" s="486"/>
      <c r="W2095" s="487"/>
      <c r="X2095" s="486"/>
      <c r="Y2095" s="487"/>
      <c r="Z2095" s="486"/>
      <c r="AA2095" s="487"/>
    </row>
    <row r="2096" spans="2:27" x14ac:dyDescent="0.2">
      <c r="B2096" s="406"/>
      <c r="C2096" s="372"/>
      <c r="D2096" s="372"/>
      <c r="E2096" s="486"/>
      <c r="F2096" s="487"/>
      <c r="G2096" s="486"/>
      <c r="H2096" s="487"/>
      <c r="I2096" s="486"/>
      <c r="J2096" s="487"/>
      <c r="K2096" s="486"/>
      <c r="L2096" s="487"/>
      <c r="M2096" s="486"/>
      <c r="N2096" s="487"/>
      <c r="O2096" s="486"/>
      <c r="P2096" s="487"/>
      <c r="Q2096" s="486"/>
      <c r="R2096" s="487"/>
      <c r="S2096" s="486"/>
      <c r="T2096" s="487"/>
      <c r="U2096" s="486"/>
      <c r="V2096" s="487"/>
      <c r="W2096" s="486"/>
      <c r="X2096" s="487"/>
      <c r="Y2096" s="486"/>
      <c r="Z2096" s="487"/>
      <c r="AA2096" s="402"/>
    </row>
    <row r="2097" spans="2:27" x14ac:dyDescent="0.2">
      <c r="B2097" s="405"/>
      <c r="C2097" s="372"/>
      <c r="D2097" s="372"/>
      <c r="E2097" s="402"/>
      <c r="F2097" s="486"/>
      <c r="G2097" s="487"/>
      <c r="H2097" s="486"/>
      <c r="I2097" s="487"/>
      <c r="J2097" s="486"/>
      <c r="K2097" s="487"/>
      <c r="L2097" s="486"/>
      <c r="M2097" s="487"/>
      <c r="N2097" s="486"/>
      <c r="O2097" s="487"/>
      <c r="P2097" s="486"/>
      <c r="Q2097" s="487"/>
      <c r="R2097" s="486"/>
      <c r="S2097" s="487"/>
      <c r="T2097" s="486"/>
      <c r="U2097" s="487"/>
      <c r="V2097" s="486"/>
      <c r="W2097" s="487"/>
      <c r="X2097" s="486"/>
      <c r="Y2097" s="487"/>
      <c r="Z2097" s="486"/>
      <c r="AA2097" s="487"/>
    </row>
  </sheetData>
  <mergeCells count="23033">
    <mergeCell ref="E2096:F2096"/>
    <mergeCell ref="G2096:H2096"/>
    <mergeCell ref="I2096:J2096"/>
    <mergeCell ref="K2096:L2096"/>
    <mergeCell ref="M2096:N2096"/>
    <mergeCell ref="O2096:P2096"/>
    <mergeCell ref="Q2096:R2096"/>
    <mergeCell ref="S2096:T2096"/>
    <mergeCell ref="U2096:V2096"/>
    <mergeCell ref="W2096:X2096"/>
    <mergeCell ref="Y2096:Z2096"/>
    <mergeCell ref="F2097:G2097"/>
    <mergeCell ref="H2097:I2097"/>
    <mergeCell ref="J2097:K2097"/>
    <mergeCell ref="L2097:M2097"/>
    <mergeCell ref="N2097:O2097"/>
    <mergeCell ref="P2097:Q2097"/>
    <mergeCell ref="R2097:S2097"/>
    <mergeCell ref="T2097:U2097"/>
    <mergeCell ref="V2097:W2097"/>
    <mergeCell ref="X2097:Y2097"/>
    <mergeCell ref="Z2097:AA2097"/>
    <mergeCell ref="E2094:F2094"/>
    <mergeCell ref="G2094:H2094"/>
    <mergeCell ref="I2094:J2094"/>
    <mergeCell ref="K2094:L2094"/>
    <mergeCell ref="M2094:N2094"/>
    <mergeCell ref="O2094:P2094"/>
    <mergeCell ref="Q2094:R2094"/>
    <mergeCell ref="S2094:T2094"/>
    <mergeCell ref="U2094:V2094"/>
    <mergeCell ref="W2094:X2094"/>
    <mergeCell ref="Y2094:Z2094"/>
    <mergeCell ref="F2095:G2095"/>
    <mergeCell ref="H2095:I2095"/>
    <mergeCell ref="J2095:K2095"/>
    <mergeCell ref="L2095:M2095"/>
    <mergeCell ref="N2095:O2095"/>
    <mergeCell ref="P2095:Q2095"/>
    <mergeCell ref="R2095:S2095"/>
    <mergeCell ref="T2095:U2095"/>
    <mergeCell ref="V2095:W2095"/>
    <mergeCell ref="X2095:Y2095"/>
    <mergeCell ref="Z2095:AA2095"/>
    <mergeCell ref="E2092:F2092"/>
    <mergeCell ref="G2092:H2092"/>
    <mergeCell ref="I2092:J2092"/>
    <mergeCell ref="K2092:L2092"/>
    <mergeCell ref="M2092:N2092"/>
    <mergeCell ref="O2092:P2092"/>
    <mergeCell ref="Q2092:R2092"/>
    <mergeCell ref="S2092:T2092"/>
    <mergeCell ref="U2092:V2092"/>
    <mergeCell ref="W2092:X2092"/>
    <mergeCell ref="Y2092:Z2092"/>
    <mergeCell ref="F2093:G2093"/>
    <mergeCell ref="H2093:I2093"/>
    <mergeCell ref="J2093:K2093"/>
    <mergeCell ref="L2093:M2093"/>
    <mergeCell ref="N2093:O2093"/>
    <mergeCell ref="P2093:Q2093"/>
    <mergeCell ref="R2093:S2093"/>
    <mergeCell ref="T2093:U2093"/>
    <mergeCell ref="V2093:W2093"/>
    <mergeCell ref="X2093:Y2093"/>
    <mergeCell ref="Z2093:AA2093"/>
    <mergeCell ref="E2090:F2090"/>
    <mergeCell ref="G2090:H2090"/>
    <mergeCell ref="I2090:J2090"/>
    <mergeCell ref="K2090:L2090"/>
    <mergeCell ref="M2090:N2090"/>
    <mergeCell ref="O2090:P2090"/>
    <mergeCell ref="Q2090:R2090"/>
    <mergeCell ref="S2090:T2090"/>
    <mergeCell ref="U2090:V2090"/>
    <mergeCell ref="W2090:X2090"/>
    <mergeCell ref="Y2090:Z2090"/>
    <mergeCell ref="F2091:G2091"/>
    <mergeCell ref="H2091:I2091"/>
    <mergeCell ref="J2091:K2091"/>
    <mergeCell ref="L2091:M2091"/>
    <mergeCell ref="N2091:O2091"/>
    <mergeCell ref="P2091:Q2091"/>
    <mergeCell ref="R2091:S2091"/>
    <mergeCell ref="T2091:U2091"/>
    <mergeCell ref="V2091:W2091"/>
    <mergeCell ref="X2091:Y2091"/>
    <mergeCell ref="Z2091:AA2091"/>
    <mergeCell ref="E2088:F2088"/>
    <mergeCell ref="G2088:H2088"/>
    <mergeCell ref="I2088:J2088"/>
    <mergeCell ref="K2088:L2088"/>
    <mergeCell ref="M2088:N2088"/>
    <mergeCell ref="O2088:P2088"/>
    <mergeCell ref="Q2088:R2088"/>
    <mergeCell ref="S2088:T2088"/>
    <mergeCell ref="U2088:V2088"/>
    <mergeCell ref="W2088:X2088"/>
    <mergeCell ref="Y2088:Z2088"/>
    <mergeCell ref="F2089:G2089"/>
    <mergeCell ref="H2089:I2089"/>
    <mergeCell ref="J2089:K2089"/>
    <mergeCell ref="L2089:M2089"/>
    <mergeCell ref="N2089:O2089"/>
    <mergeCell ref="P2089:Q2089"/>
    <mergeCell ref="R2089:S2089"/>
    <mergeCell ref="T2089:U2089"/>
    <mergeCell ref="V2089:W2089"/>
    <mergeCell ref="X2089:Y2089"/>
    <mergeCell ref="Z2089:AA2089"/>
    <mergeCell ref="E2086:F2086"/>
    <mergeCell ref="G2086:H2086"/>
    <mergeCell ref="I2086:J2086"/>
    <mergeCell ref="K2086:L2086"/>
    <mergeCell ref="M2086:N2086"/>
    <mergeCell ref="O2086:P2086"/>
    <mergeCell ref="Q2086:R2086"/>
    <mergeCell ref="S2086:T2086"/>
    <mergeCell ref="U2086:V2086"/>
    <mergeCell ref="W2086:X2086"/>
    <mergeCell ref="Y2086:Z2086"/>
    <mergeCell ref="F2087:G2087"/>
    <mergeCell ref="H2087:I2087"/>
    <mergeCell ref="J2087:K2087"/>
    <mergeCell ref="L2087:M2087"/>
    <mergeCell ref="N2087:O2087"/>
    <mergeCell ref="P2087:Q2087"/>
    <mergeCell ref="R2087:S2087"/>
    <mergeCell ref="T2087:U2087"/>
    <mergeCell ref="V2087:W2087"/>
    <mergeCell ref="X2087:Y2087"/>
    <mergeCell ref="Z2087:AA2087"/>
    <mergeCell ref="E2084:F2084"/>
    <mergeCell ref="G2084:H2084"/>
    <mergeCell ref="I2084:J2084"/>
    <mergeCell ref="K2084:L2084"/>
    <mergeCell ref="M2084:N2084"/>
    <mergeCell ref="O2084:P2084"/>
    <mergeCell ref="Q2084:R2084"/>
    <mergeCell ref="S2084:T2084"/>
    <mergeCell ref="U2084:V2084"/>
    <mergeCell ref="W2084:X2084"/>
    <mergeCell ref="Y2084:Z2084"/>
    <mergeCell ref="F2085:G2085"/>
    <mergeCell ref="H2085:I2085"/>
    <mergeCell ref="J2085:K2085"/>
    <mergeCell ref="L2085:M2085"/>
    <mergeCell ref="N2085:O2085"/>
    <mergeCell ref="P2085:Q2085"/>
    <mergeCell ref="R2085:S2085"/>
    <mergeCell ref="T2085:U2085"/>
    <mergeCell ref="V2085:W2085"/>
    <mergeCell ref="X2085:Y2085"/>
    <mergeCell ref="Z2085:AA2085"/>
    <mergeCell ref="E2082:F2082"/>
    <mergeCell ref="G2082:H2082"/>
    <mergeCell ref="I2082:J2082"/>
    <mergeCell ref="K2082:L2082"/>
    <mergeCell ref="M2082:N2082"/>
    <mergeCell ref="O2082:P2082"/>
    <mergeCell ref="Q2082:R2082"/>
    <mergeCell ref="S2082:T2082"/>
    <mergeCell ref="U2082:V2082"/>
    <mergeCell ref="W2082:X2082"/>
    <mergeCell ref="Y2082:Z2082"/>
    <mergeCell ref="F2083:G2083"/>
    <mergeCell ref="H2083:I2083"/>
    <mergeCell ref="J2083:K2083"/>
    <mergeCell ref="L2083:M2083"/>
    <mergeCell ref="N2083:O2083"/>
    <mergeCell ref="P2083:Q2083"/>
    <mergeCell ref="R2083:S2083"/>
    <mergeCell ref="T2083:U2083"/>
    <mergeCell ref="V2083:W2083"/>
    <mergeCell ref="X2083:Y2083"/>
    <mergeCell ref="Z2083:AA2083"/>
    <mergeCell ref="E2080:F2080"/>
    <mergeCell ref="G2080:H2080"/>
    <mergeCell ref="I2080:J2080"/>
    <mergeCell ref="K2080:L2080"/>
    <mergeCell ref="M2080:N2080"/>
    <mergeCell ref="O2080:P2080"/>
    <mergeCell ref="Q2080:R2080"/>
    <mergeCell ref="S2080:T2080"/>
    <mergeCell ref="U2080:V2080"/>
    <mergeCell ref="W2080:X2080"/>
    <mergeCell ref="Y2080:Z2080"/>
    <mergeCell ref="F2081:G2081"/>
    <mergeCell ref="H2081:I2081"/>
    <mergeCell ref="J2081:K2081"/>
    <mergeCell ref="L2081:M2081"/>
    <mergeCell ref="N2081:O2081"/>
    <mergeCell ref="P2081:Q2081"/>
    <mergeCell ref="R2081:S2081"/>
    <mergeCell ref="T2081:U2081"/>
    <mergeCell ref="V2081:W2081"/>
    <mergeCell ref="X2081:Y2081"/>
    <mergeCell ref="Z2081:AA2081"/>
    <mergeCell ref="E2078:F2078"/>
    <mergeCell ref="G2078:H2078"/>
    <mergeCell ref="I2078:J2078"/>
    <mergeCell ref="K2078:L2078"/>
    <mergeCell ref="M2078:N2078"/>
    <mergeCell ref="O2078:P2078"/>
    <mergeCell ref="Q2078:R2078"/>
    <mergeCell ref="S2078:T2078"/>
    <mergeCell ref="U2078:V2078"/>
    <mergeCell ref="W2078:X2078"/>
    <mergeCell ref="Y2078:Z2078"/>
    <mergeCell ref="F2079:G2079"/>
    <mergeCell ref="H2079:I2079"/>
    <mergeCell ref="J2079:K2079"/>
    <mergeCell ref="L2079:M2079"/>
    <mergeCell ref="N2079:O2079"/>
    <mergeCell ref="P2079:Q2079"/>
    <mergeCell ref="R2079:S2079"/>
    <mergeCell ref="T2079:U2079"/>
    <mergeCell ref="V2079:W2079"/>
    <mergeCell ref="X2079:Y2079"/>
    <mergeCell ref="Z2079:AA2079"/>
    <mergeCell ref="E2076:F2076"/>
    <mergeCell ref="G2076:H2076"/>
    <mergeCell ref="I2076:J2076"/>
    <mergeCell ref="K2076:L2076"/>
    <mergeCell ref="M2076:N2076"/>
    <mergeCell ref="O2076:P2076"/>
    <mergeCell ref="Q2076:R2076"/>
    <mergeCell ref="S2076:T2076"/>
    <mergeCell ref="U2076:V2076"/>
    <mergeCell ref="W2076:X2076"/>
    <mergeCell ref="Y2076:Z2076"/>
    <mergeCell ref="F2077:G2077"/>
    <mergeCell ref="H2077:I2077"/>
    <mergeCell ref="J2077:K2077"/>
    <mergeCell ref="L2077:M2077"/>
    <mergeCell ref="N2077:O2077"/>
    <mergeCell ref="P2077:Q2077"/>
    <mergeCell ref="R2077:S2077"/>
    <mergeCell ref="T2077:U2077"/>
    <mergeCell ref="V2077:W2077"/>
    <mergeCell ref="X2077:Y2077"/>
    <mergeCell ref="Z2077:AA2077"/>
    <mergeCell ref="E2074:F2074"/>
    <mergeCell ref="G2074:H2074"/>
    <mergeCell ref="I2074:J2074"/>
    <mergeCell ref="K2074:L2074"/>
    <mergeCell ref="M2074:N2074"/>
    <mergeCell ref="O2074:P2074"/>
    <mergeCell ref="Q2074:R2074"/>
    <mergeCell ref="S2074:T2074"/>
    <mergeCell ref="U2074:V2074"/>
    <mergeCell ref="W2074:X2074"/>
    <mergeCell ref="Y2074:Z2074"/>
    <mergeCell ref="F2075:G2075"/>
    <mergeCell ref="H2075:I2075"/>
    <mergeCell ref="J2075:K2075"/>
    <mergeCell ref="L2075:M2075"/>
    <mergeCell ref="N2075:O2075"/>
    <mergeCell ref="P2075:Q2075"/>
    <mergeCell ref="R2075:S2075"/>
    <mergeCell ref="T2075:U2075"/>
    <mergeCell ref="V2075:W2075"/>
    <mergeCell ref="X2075:Y2075"/>
    <mergeCell ref="Z2075:AA2075"/>
    <mergeCell ref="E2072:F2072"/>
    <mergeCell ref="G2072:H2072"/>
    <mergeCell ref="I2072:J2072"/>
    <mergeCell ref="K2072:L2072"/>
    <mergeCell ref="M2072:N2072"/>
    <mergeCell ref="O2072:P2072"/>
    <mergeCell ref="Q2072:R2072"/>
    <mergeCell ref="S2072:T2072"/>
    <mergeCell ref="U2072:V2072"/>
    <mergeCell ref="W2072:X2072"/>
    <mergeCell ref="Y2072:Z2072"/>
    <mergeCell ref="F2073:G2073"/>
    <mergeCell ref="H2073:I2073"/>
    <mergeCell ref="J2073:K2073"/>
    <mergeCell ref="L2073:M2073"/>
    <mergeCell ref="N2073:O2073"/>
    <mergeCell ref="P2073:Q2073"/>
    <mergeCell ref="R2073:S2073"/>
    <mergeCell ref="T2073:U2073"/>
    <mergeCell ref="V2073:W2073"/>
    <mergeCell ref="X2073:Y2073"/>
    <mergeCell ref="Z2073:AA2073"/>
    <mergeCell ref="E2070:F2070"/>
    <mergeCell ref="G2070:H2070"/>
    <mergeCell ref="I2070:J2070"/>
    <mergeCell ref="K2070:L2070"/>
    <mergeCell ref="M2070:N2070"/>
    <mergeCell ref="O2070:P2070"/>
    <mergeCell ref="Q2070:R2070"/>
    <mergeCell ref="S2070:T2070"/>
    <mergeCell ref="U2070:V2070"/>
    <mergeCell ref="W2070:X2070"/>
    <mergeCell ref="Y2070:Z2070"/>
    <mergeCell ref="F2071:G2071"/>
    <mergeCell ref="H2071:I2071"/>
    <mergeCell ref="J2071:K2071"/>
    <mergeCell ref="L2071:M2071"/>
    <mergeCell ref="N2071:O2071"/>
    <mergeCell ref="P2071:Q2071"/>
    <mergeCell ref="R2071:S2071"/>
    <mergeCell ref="T2071:U2071"/>
    <mergeCell ref="V2071:W2071"/>
    <mergeCell ref="X2071:Y2071"/>
    <mergeCell ref="Z2071:AA2071"/>
    <mergeCell ref="E2068:F2068"/>
    <mergeCell ref="G2068:H2068"/>
    <mergeCell ref="I2068:J2068"/>
    <mergeCell ref="K2068:L2068"/>
    <mergeCell ref="M2068:N2068"/>
    <mergeCell ref="O2068:P2068"/>
    <mergeCell ref="Q2068:R2068"/>
    <mergeCell ref="S2068:T2068"/>
    <mergeCell ref="U2068:V2068"/>
    <mergeCell ref="W2068:X2068"/>
    <mergeCell ref="Y2068:Z2068"/>
    <mergeCell ref="F2069:G2069"/>
    <mergeCell ref="H2069:I2069"/>
    <mergeCell ref="J2069:K2069"/>
    <mergeCell ref="L2069:M2069"/>
    <mergeCell ref="N2069:O2069"/>
    <mergeCell ref="P2069:Q2069"/>
    <mergeCell ref="R2069:S2069"/>
    <mergeCell ref="T2069:U2069"/>
    <mergeCell ref="V2069:W2069"/>
    <mergeCell ref="X2069:Y2069"/>
    <mergeCell ref="Z2069:AA2069"/>
    <mergeCell ref="E2066:F2066"/>
    <mergeCell ref="G2066:H2066"/>
    <mergeCell ref="I2066:J2066"/>
    <mergeCell ref="K2066:L2066"/>
    <mergeCell ref="M2066:N2066"/>
    <mergeCell ref="O2066:P2066"/>
    <mergeCell ref="Q2066:R2066"/>
    <mergeCell ref="S2066:T2066"/>
    <mergeCell ref="U2066:V2066"/>
    <mergeCell ref="W2066:X2066"/>
    <mergeCell ref="Y2066:Z2066"/>
    <mergeCell ref="F2067:G2067"/>
    <mergeCell ref="H2067:I2067"/>
    <mergeCell ref="J2067:K2067"/>
    <mergeCell ref="L2067:M2067"/>
    <mergeCell ref="N2067:O2067"/>
    <mergeCell ref="P2067:Q2067"/>
    <mergeCell ref="R2067:S2067"/>
    <mergeCell ref="T2067:U2067"/>
    <mergeCell ref="V2067:W2067"/>
    <mergeCell ref="X2067:Y2067"/>
    <mergeCell ref="Z2067:AA2067"/>
    <mergeCell ref="E2064:F2064"/>
    <mergeCell ref="G2064:H2064"/>
    <mergeCell ref="I2064:J2064"/>
    <mergeCell ref="K2064:L2064"/>
    <mergeCell ref="M2064:N2064"/>
    <mergeCell ref="O2064:P2064"/>
    <mergeCell ref="Q2064:R2064"/>
    <mergeCell ref="S2064:T2064"/>
    <mergeCell ref="U2064:V2064"/>
    <mergeCell ref="W2064:X2064"/>
    <mergeCell ref="Y2064:Z2064"/>
    <mergeCell ref="F2065:G2065"/>
    <mergeCell ref="H2065:I2065"/>
    <mergeCell ref="J2065:K2065"/>
    <mergeCell ref="L2065:M2065"/>
    <mergeCell ref="N2065:O2065"/>
    <mergeCell ref="P2065:Q2065"/>
    <mergeCell ref="R2065:S2065"/>
    <mergeCell ref="T2065:U2065"/>
    <mergeCell ref="V2065:W2065"/>
    <mergeCell ref="X2065:Y2065"/>
    <mergeCell ref="Z2065:AA2065"/>
    <mergeCell ref="E2062:F2062"/>
    <mergeCell ref="G2062:H2062"/>
    <mergeCell ref="I2062:J2062"/>
    <mergeCell ref="K2062:L2062"/>
    <mergeCell ref="M2062:N2062"/>
    <mergeCell ref="O2062:P2062"/>
    <mergeCell ref="Q2062:R2062"/>
    <mergeCell ref="S2062:T2062"/>
    <mergeCell ref="U2062:V2062"/>
    <mergeCell ref="W2062:X2062"/>
    <mergeCell ref="Y2062:Z2062"/>
    <mergeCell ref="F2063:G2063"/>
    <mergeCell ref="H2063:I2063"/>
    <mergeCell ref="J2063:K2063"/>
    <mergeCell ref="L2063:M2063"/>
    <mergeCell ref="N2063:O2063"/>
    <mergeCell ref="P2063:Q2063"/>
    <mergeCell ref="R2063:S2063"/>
    <mergeCell ref="T2063:U2063"/>
    <mergeCell ref="V2063:W2063"/>
    <mergeCell ref="X2063:Y2063"/>
    <mergeCell ref="Z2063:AA2063"/>
    <mergeCell ref="E2060:F2060"/>
    <mergeCell ref="G2060:H2060"/>
    <mergeCell ref="I2060:J2060"/>
    <mergeCell ref="K2060:L2060"/>
    <mergeCell ref="M2060:N2060"/>
    <mergeCell ref="O2060:P2060"/>
    <mergeCell ref="Q2060:R2060"/>
    <mergeCell ref="S2060:T2060"/>
    <mergeCell ref="U2060:V2060"/>
    <mergeCell ref="W2060:X2060"/>
    <mergeCell ref="Y2060:Z2060"/>
    <mergeCell ref="F2061:G2061"/>
    <mergeCell ref="H2061:I2061"/>
    <mergeCell ref="J2061:K2061"/>
    <mergeCell ref="L2061:M2061"/>
    <mergeCell ref="N2061:O2061"/>
    <mergeCell ref="P2061:Q2061"/>
    <mergeCell ref="R2061:S2061"/>
    <mergeCell ref="T2061:U2061"/>
    <mergeCell ref="V2061:W2061"/>
    <mergeCell ref="X2061:Y2061"/>
    <mergeCell ref="Z2061:AA2061"/>
    <mergeCell ref="E2058:F2058"/>
    <mergeCell ref="G2058:H2058"/>
    <mergeCell ref="I2058:J2058"/>
    <mergeCell ref="K2058:L2058"/>
    <mergeCell ref="M2058:N2058"/>
    <mergeCell ref="O2058:P2058"/>
    <mergeCell ref="Q2058:R2058"/>
    <mergeCell ref="S2058:T2058"/>
    <mergeCell ref="U2058:V2058"/>
    <mergeCell ref="W2058:X2058"/>
    <mergeCell ref="Y2058:Z2058"/>
    <mergeCell ref="F2059:G2059"/>
    <mergeCell ref="H2059:I2059"/>
    <mergeCell ref="J2059:K2059"/>
    <mergeCell ref="L2059:M2059"/>
    <mergeCell ref="N2059:O2059"/>
    <mergeCell ref="P2059:Q2059"/>
    <mergeCell ref="R2059:S2059"/>
    <mergeCell ref="T2059:U2059"/>
    <mergeCell ref="V2059:W2059"/>
    <mergeCell ref="X2059:Y2059"/>
    <mergeCell ref="Z2059:AA2059"/>
    <mergeCell ref="E2056:F2056"/>
    <mergeCell ref="G2056:H2056"/>
    <mergeCell ref="I2056:J2056"/>
    <mergeCell ref="K2056:L2056"/>
    <mergeCell ref="M2056:N2056"/>
    <mergeCell ref="O2056:P2056"/>
    <mergeCell ref="Q2056:R2056"/>
    <mergeCell ref="S2056:T2056"/>
    <mergeCell ref="U2056:V2056"/>
    <mergeCell ref="W2056:X2056"/>
    <mergeCell ref="Y2056:Z2056"/>
    <mergeCell ref="F2057:G2057"/>
    <mergeCell ref="H2057:I2057"/>
    <mergeCell ref="J2057:K2057"/>
    <mergeCell ref="L2057:M2057"/>
    <mergeCell ref="N2057:O2057"/>
    <mergeCell ref="P2057:Q2057"/>
    <mergeCell ref="R2057:S2057"/>
    <mergeCell ref="T2057:U2057"/>
    <mergeCell ref="V2057:W2057"/>
    <mergeCell ref="X2057:Y2057"/>
    <mergeCell ref="Z2057:AA2057"/>
    <mergeCell ref="E2054:F2054"/>
    <mergeCell ref="G2054:H2054"/>
    <mergeCell ref="I2054:J2054"/>
    <mergeCell ref="K2054:L2054"/>
    <mergeCell ref="M2054:N2054"/>
    <mergeCell ref="O2054:P2054"/>
    <mergeCell ref="Q2054:R2054"/>
    <mergeCell ref="S2054:T2054"/>
    <mergeCell ref="U2054:V2054"/>
    <mergeCell ref="W2054:X2054"/>
    <mergeCell ref="Y2054:Z2054"/>
    <mergeCell ref="F2055:G2055"/>
    <mergeCell ref="H2055:I2055"/>
    <mergeCell ref="J2055:K2055"/>
    <mergeCell ref="L2055:M2055"/>
    <mergeCell ref="N2055:O2055"/>
    <mergeCell ref="P2055:Q2055"/>
    <mergeCell ref="R2055:S2055"/>
    <mergeCell ref="T2055:U2055"/>
    <mergeCell ref="V2055:W2055"/>
    <mergeCell ref="X2055:Y2055"/>
    <mergeCell ref="Z2055:AA2055"/>
    <mergeCell ref="E2052:F2052"/>
    <mergeCell ref="G2052:H2052"/>
    <mergeCell ref="I2052:J2052"/>
    <mergeCell ref="K2052:L2052"/>
    <mergeCell ref="M2052:N2052"/>
    <mergeCell ref="O2052:P2052"/>
    <mergeCell ref="Q2052:R2052"/>
    <mergeCell ref="S2052:T2052"/>
    <mergeCell ref="U2052:V2052"/>
    <mergeCell ref="W2052:X2052"/>
    <mergeCell ref="Y2052:Z2052"/>
    <mergeCell ref="F2053:G2053"/>
    <mergeCell ref="H2053:I2053"/>
    <mergeCell ref="J2053:K2053"/>
    <mergeCell ref="L2053:M2053"/>
    <mergeCell ref="N2053:O2053"/>
    <mergeCell ref="P2053:Q2053"/>
    <mergeCell ref="R2053:S2053"/>
    <mergeCell ref="T2053:U2053"/>
    <mergeCell ref="V2053:W2053"/>
    <mergeCell ref="X2053:Y2053"/>
    <mergeCell ref="Z2053:AA2053"/>
    <mergeCell ref="E2050:F2050"/>
    <mergeCell ref="G2050:H2050"/>
    <mergeCell ref="I2050:J2050"/>
    <mergeCell ref="K2050:L2050"/>
    <mergeCell ref="M2050:N2050"/>
    <mergeCell ref="O2050:P2050"/>
    <mergeCell ref="Q2050:R2050"/>
    <mergeCell ref="S2050:T2050"/>
    <mergeCell ref="U2050:V2050"/>
    <mergeCell ref="W2050:X2050"/>
    <mergeCell ref="Y2050:Z2050"/>
    <mergeCell ref="F2051:G2051"/>
    <mergeCell ref="H2051:I2051"/>
    <mergeCell ref="J2051:K2051"/>
    <mergeCell ref="L2051:M2051"/>
    <mergeCell ref="N2051:O2051"/>
    <mergeCell ref="P2051:Q2051"/>
    <mergeCell ref="R2051:S2051"/>
    <mergeCell ref="T2051:U2051"/>
    <mergeCell ref="V2051:W2051"/>
    <mergeCell ref="X2051:Y2051"/>
    <mergeCell ref="Z2051:AA2051"/>
    <mergeCell ref="E2048:F2048"/>
    <mergeCell ref="G2048:H2048"/>
    <mergeCell ref="I2048:J2048"/>
    <mergeCell ref="K2048:L2048"/>
    <mergeCell ref="M2048:N2048"/>
    <mergeCell ref="O2048:P2048"/>
    <mergeCell ref="Q2048:R2048"/>
    <mergeCell ref="S2048:T2048"/>
    <mergeCell ref="U2048:V2048"/>
    <mergeCell ref="W2048:X2048"/>
    <mergeCell ref="Y2048:Z2048"/>
    <mergeCell ref="F2049:G2049"/>
    <mergeCell ref="H2049:I2049"/>
    <mergeCell ref="J2049:K2049"/>
    <mergeCell ref="L2049:M2049"/>
    <mergeCell ref="N2049:O2049"/>
    <mergeCell ref="P2049:Q2049"/>
    <mergeCell ref="R2049:S2049"/>
    <mergeCell ref="T2049:U2049"/>
    <mergeCell ref="V2049:W2049"/>
    <mergeCell ref="X2049:Y2049"/>
    <mergeCell ref="Z2049:AA2049"/>
    <mergeCell ref="E2046:F2046"/>
    <mergeCell ref="G2046:H2046"/>
    <mergeCell ref="I2046:J2046"/>
    <mergeCell ref="K2046:L2046"/>
    <mergeCell ref="M2046:N2046"/>
    <mergeCell ref="O2046:P2046"/>
    <mergeCell ref="Q2046:R2046"/>
    <mergeCell ref="S2046:T2046"/>
    <mergeCell ref="U2046:V2046"/>
    <mergeCell ref="W2046:X2046"/>
    <mergeCell ref="Y2046:Z2046"/>
    <mergeCell ref="F2047:G2047"/>
    <mergeCell ref="H2047:I2047"/>
    <mergeCell ref="J2047:K2047"/>
    <mergeCell ref="L2047:M2047"/>
    <mergeCell ref="N2047:O2047"/>
    <mergeCell ref="P2047:Q2047"/>
    <mergeCell ref="R2047:S2047"/>
    <mergeCell ref="T2047:U2047"/>
    <mergeCell ref="V2047:W2047"/>
    <mergeCell ref="X2047:Y2047"/>
    <mergeCell ref="Z2047:AA2047"/>
    <mergeCell ref="E2044:F2044"/>
    <mergeCell ref="G2044:H2044"/>
    <mergeCell ref="I2044:J2044"/>
    <mergeCell ref="K2044:L2044"/>
    <mergeCell ref="M2044:N2044"/>
    <mergeCell ref="O2044:P2044"/>
    <mergeCell ref="Q2044:R2044"/>
    <mergeCell ref="S2044:T2044"/>
    <mergeCell ref="U2044:V2044"/>
    <mergeCell ref="W2044:X2044"/>
    <mergeCell ref="Y2044:Z2044"/>
    <mergeCell ref="F2045:G2045"/>
    <mergeCell ref="H2045:I2045"/>
    <mergeCell ref="J2045:K2045"/>
    <mergeCell ref="L2045:M2045"/>
    <mergeCell ref="N2045:O2045"/>
    <mergeCell ref="P2045:Q2045"/>
    <mergeCell ref="R2045:S2045"/>
    <mergeCell ref="T2045:U2045"/>
    <mergeCell ref="V2045:W2045"/>
    <mergeCell ref="X2045:Y2045"/>
    <mergeCell ref="Z2045:AA2045"/>
    <mergeCell ref="E2042:F2042"/>
    <mergeCell ref="G2042:H2042"/>
    <mergeCell ref="I2042:J2042"/>
    <mergeCell ref="K2042:L2042"/>
    <mergeCell ref="M2042:N2042"/>
    <mergeCell ref="O2042:P2042"/>
    <mergeCell ref="Q2042:R2042"/>
    <mergeCell ref="S2042:T2042"/>
    <mergeCell ref="U2042:V2042"/>
    <mergeCell ref="W2042:X2042"/>
    <mergeCell ref="Y2042:Z2042"/>
    <mergeCell ref="F2043:G2043"/>
    <mergeCell ref="H2043:I2043"/>
    <mergeCell ref="J2043:K2043"/>
    <mergeCell ref="L2043:M2043"/>
    <mergeCell ref="N2043:O2043"/>
    <mergeCell ref="P2043:Q2043"/>
    <mergeCell ref="R2043:S2043"/>
    <mergeCell ref="T2043:U2043"/>
    <mergeCell ref="V2043:W2043"/>
    <mergeCell ref="X2043:Y2043"/>
    <mergeCell ref="Z2043:AA2043"/>
    <mergeCell ref="E2040:F2040"/>
    <mergeCell ref="G2040:H2040"/>
    <mergeCell ref="I2040:J2040"/>
    <mergeCell ref="K2040:L2040"/>
    <mergeCell ref="M2040:N2040"/>
    <mergeCell ref="O2040:P2040"/>
    <mergeCell ref="Q2040:R2040"/>
    <mergeCell ref="S2040:T2040"/>
    <mergeCell ref="U2040:V2040"/>
    <mergeCell ref="W2040:X2040"/>
    <mergeCell ref="Y2040:Z2040"/>
    <mergeCell ref="F2041:G2041"/>
    <mergeCell ref="H2041:I2041"/>
    <mergeCell ref="J2041:K2041"/>
    <mergeCell ref="L2041:M2041"/>
    <mergeCell ref="N2041:O2041"/>
    <mergeCell ref="P2041:Q2041"/>
    <mergeCell ref="R2041:S2041"/>
    <mergeCell ref="T2041:U2041"/>
    <mergeCell ref="V2041:W2041"/>
    <mergeCell ref="X2041:Y2041"/>
    <mergeCell ref="Z2041:AA2041"/>
    <mergeCell ref="E2038:F2038"/>
    <mergeCell ref="G2038:H2038"/>
    <mergeCell ref="I2038:J2038"/>
    <mergeCell ref="K2038:L2038"/>
    <mergeCell ref="M2038:N2038"/>
    <mergeCell ref="O2038:P2038"/>
    <mergeCell ref="Q2038:R2038"/>
    <mergeCell ref="S2038:T2038"/>
    <mergeCell ref="U2038:V2038"/>
    <mergeCell ref="W2038:X2038"/>
    <mergeCell ref="Y2038:Z2038"/>
    <mergeCell ref="F2039:G2039"/>
    <mergeCell ref="H2039:I2039"/>
    <mergeCell ref="J2039:K2039"/>
    <mergeCell ref="L2039:M2039"/>
    <mergeCell ref="N2039:O2039"/>
    <mergeCell ref="P2039:Q2039"/>
    <mergeCell ref="R2039:S2039"/>
    <mergeCell ref="T2039:U2039"/>
    <mergeCell ref="V2039:W2039"/>
    <mergeCell ref="X2039:Y2039"/>
    <mergeCell ref="Z2039:AA2039"/>
    <mergeCell ref="E2036:F2036"/>
    <mergeCell ref="G2036:H2036"/>
    <mergeCell ref="I2036:J2036"/>
    <mergeCell ref="K2036:L2036"/>
    <mergeCell ref="M2036:N2036"/>
    <mergeCell ref="O2036:P2036"/>
    <mergeCell ref="Q2036:R2036"/>
    <mergeCell ref="S2036:T2036"/>
    <mergeCell ref="U2036:V2036"/>
    <mergeCell ref="W2036:X2036"/>
    <mergeCell ref="Y2036:Z2036"/>
    <mergeCell ref="F2037:G2037"/>
    <mergeCell ref="H2037:I2037"/>
    <mergeCell ref="J2037:K2037"/>
    <mergeCell ref="L2037:M2037"/>
    <mergeCell ref="N2037:O2037"/>
    <mergeCell ref="P2037:Q2037"/>
    <mergeCell ref="R2037:S2037"/>
    <mergeCell ref="T2037:U2037"/>
    <mergeCell ref="V2037:W2037"/>
    <mergeCell ref="X2037:Y2037"/>
    <mergeCell ref="Z2037:AA2037"/>
    <mergeCell ref="E2034:F2034"/>
    <mergeCell ref="G2034:H2034"/>
    <mergeCell ref="I2034:J2034"/>
    <mergeCell ref="K2034:L2034"/>
    <mergeCell ref="M2034:N2034"/>
    <mergeCell ref="O2034:P2034"/>
    <mergeCell ref="Q2034:R2034"/>
    <mergeCell ref="S2034:T2034"/>
    <mergeCell ref="U2034:V2034"/>
    <mergeCell ref="W2034:X2034"/>
    <mergeCell ref="Y2034:Z2034"/>
    <mergeCell ref="F2035:G2035"/>
    <mergeCell ref="H2035:I2035"/>
    <mergeCell ref="J2035:K2035"/>
    <mergeCell ref="L2035:M2035"/>
    <mergeCell ref="N2035:O2035"/>
    <mergeCell ref="P2035:Q2035"/>
    <mergeCell ref="R2035:S2035"/>
    <mergeCell ref="T2035:U2035"/>
    <mergeCell ref="V2035:W2035"/>
    <mergeCell ref="X2035:Y2035"/>
    <mergeCell ref="Z2035:AA2035"/>
    <mergeCell ref="E2032:F2032"/>
    <mergeCell ref="G2032:H2032"/>
    <mergeCell ref="I2032:J2032"/>
    <mergeCell ref="K2032:L2032"/>
    <mergeCell ref="M2032:N2032"/>
    <mergeCell ref="O2032:P2032"/>
    <mergeCell ref="Q2032:R2032"/>
    <mergeCell ref="S2032:T2032"/>
    <mergeCell ref="U2032:V2032"/>
    <mergeCell ref="W2032:X2032"/>
    <mergeCell ref="Y2032:Z2032"/>
    <mergeCell ref="F2033:G2033"/>
    <mergeCell ref="H2033:I2033"/>
    <mergeCell ref="J2033:K2033"/>
    <mergeCell ref="L2033:M2033"/>
    <mergeCell ref="N2033:O2033"/>
    <mergeCell ref="P2033:Q2033"/>
    <mergeCell ref="R2033:S2033"/>
    <mergeCell ref="T2033:U2033"/>
    <mergeCell ref="V2033:W2033"/>
    <mergeCell ref="X2033:Y2033"/>
    <mergeCell ref="Z2033:AA2033"/>
    <mergeCell ref="E2030:F2030"/>
    <mergeCell ref="G2030:H2030"/>
    <mergeCell ref="I2030:J2030"/>
    <mergeCell ref="K2030:L2030"/>
    <mergeCell ref="M2030:N2030"/>
    <mergeCell ref="O2030:P2030"/>
    <mergeCell ref="Q2030:R2030"/>
    <mergeCell ref="S2030:T2030"/>
    <mergeCell ref="U2030:V2030"/>
    <mergeCell ref="W2030:X2030"/>
    <mergeCell ref="Y2030:Z2030"/>
    <mergeCell ref="F2031:G2031"/>
    <mergeCell ref="H2031:I2031"/>
    <mergeCell ref="J2031:K2031"/>
    <mergeCell ref="L2031:M2031"/>
    <mergeCell ref="N2031:O2031"/>
    <mergeCell ref="P2031:Q2031"/>
    <mergeCell ref="R2031:S2031"/>
    <mergeCell ref="T2031:U2031"/>
    <mergeCell ref="V2031:W2031"/>
    <mergeCell ref="X2031:Y2031"/>
    <mergeCell ref="Z2031:AA2031"/>
    <mergeCell ref="E2028:F2028"/>
    <mergeCell ref="G2028:H2028"/>
    <mergeCell ref="I2028:J2028"/>
    <mergeCell ref="K2028:L2028"/>
    <mergeCell ref="M2028:N2028"/>
    <mergeCell ref="O2028:P2028"/>
    <mergeCell ref="Q2028:R2028"/>
    <mergeCell ref="S2028:T2028"/>
    <mergeCell ref="U2028:V2028"/>
    <mergeCell ref="W2028:X2028"/>
    <mergeCell ref="Y2028:Z2028"/>
    <mergeCell ref="F2029:G2029"/>
    <mergeCell ref="H2029:I2029"/>
    <mergeCell ref="J2029:K2029"/>
    <mergeCell ref="L2029:M2029"/>
    <mergeCell ref="N2029:O2029"/>
    <mergeCell ref="P2029:Q2029"/>
    <mergeCell ref="R2029:S2029"/>
    <mergeCell ref="T2029:U2029"/>
    <mergeCell ref="V2029:W2029"/>
    <mergeCell ref="X2029:Y2029"/>
    <mergeCell ref="Z2029:AA2029"/>
    <mergeCell ref="E2026:F2026"/>
    <mergeCell ref="G2026:H2026"/>
    <mergeCell ref="I2026:J2026"/>
    <mergeCell ref="K2026:L2026"/>
    <mergeCell ref="M2026:N2026"/>
    <mergeCell ref="O2026:P2026"/>
    <mergeCell ref="Q2026:R2026"/>
    <mergeCell ref="S2026:T2026"/>
    <mergeCell ref="U2026:V2026"/>
    <mergeCell ref="W2026:X2026"/>
    <mergeCell ref="Y2026:Z2026"/>
    <mergeCell ref="F2027:G2027"/>
    <mergeCell ref="H2027:I2027"/>
    <mergeCell ref="J2027:K2027"/>
    <mergeCell ref="L2027:M2027"/>
    <mergeCell ref="N2027:O2027"/>
    <mergeCell ref="P2027:Q2027"/>
    <mergeCell ref="R2027:S2027"/>
    <mergeCell ref="T2027:U2027"/>
    <mergeCell ref="V2027:W2027"/>
    <mergeCell ref="X2027:Y2027"/>
    <mergeCell ref="Z2027:AA2027"/>
    <mergeCell ref="E2024:F2024"/>
    <mergeCell ref="G2024:H2024"/>
    <mergeCell ref="I2024:J2024"/>
    <mergeCell ref="K2024:L2024"/>
    <mergeCell ref="M2024:N2024"/>
    <mergeCell ref="O2024:P2024"/>
    <mergeCell ref="Q2024:R2024"/>
    <mergeCell ref="S2024:T2024"/>
    <mergeCell ref="U2024:V2024"/>
    <mergeCell ref="W2024:X2024"/>
    <mergeCell ref="Y2024:Z2024"/>
    <mergeCell ref="F2025:G2025"/>
    <mergeCell ref="H2025:I2025"/>
    <mergeCell ref="J2025:K2025"/>
    <mergeCell ref="L2025:M2025"/>
    <mergeCell ref="N2025:O2025"/>
    <mergeCell ref="P2025:Q2025"/>
    <mergeCell ref="R2025:S2025"/>
    <mergeCell ref="T2025:U2025"/>
    <mergeCell ref="V2025:W2025"/>
    <mergeCell ref="X2025:Y2025"/>
    <mergeCell ref="Z2025:AA2025"/>
    <mergeCell ref="E2022:F2022"/>
    <mergeCell ref="G2022:H2022"/>
    <mergeCell ref="I2022:J2022"/>
    <mergeCell ref="K2022:L2022"/>
    <mergeCell ref="M2022:N2022"/>
    <mergeCell ref="O2022:P2022"/>
    <mergeCell ref="Q2022:R2022"/>
    <mergeCell ref="S2022:T2022"/>
    <mergeCell ref="U2022:V2022"/>
    <mergeCell ref="W2022:X2022"/>
    <mergeCell ref="Y2022:Z2022"/>
    <mergeCell ref="F2023:G2023"/>
    <mergeCell ref="H2023:I2023"/>
    <mergeCell ref="J2023:K2023"/>
    <mergeCell ref="L2023:M2023"/>
    <mergeCell ref="N2023:O2023"/>
    <mergeCell ref="P2023:Q2023"/>
    <mergeCell ref="R2023:S2023"/>
    <mergeCell ref="T2023:U2023"/>
    <mergeCell ref="V2023:W2023"/>
    <mergeCell ref="X2023:Y2023"/>
    <mergeCell ref="Z2023:AA2023"/>
    <mergeCell ref="E2020:F2020"/>
    <mergeCell ref="G2020:H2020"/>
    <mergeCell ref="I2020:J2020"/>
    <mergeCell ref="K2020:L2020"/>
    <mergeCell ref="M2020:N2020"/>
    <mergeCell ref="O2020:P2020"/>
    <mergeCell ref="Q2020:R2020"/>
    <mergeCell ref="S2020:T2020"/>
    <mergeCell ref="U2020:V2020"/>
    <mergeCell ref="W2020:X2020"/>
    <mergeCell ref="Y2020:Z2020"/>
    <mergeCell ref="F2021:G2021"/>
    <mergeCell ref="H2021:I2021"/>
    <mergeCell ref="J2021:K2021"/>
    <mergeCell ref="L2021:M2021"/>
    <mergeCell ref="N2021:O2021"/>
    <mergeCell ref="P2021:Q2021"/>
    <mergeCell ref="R2021:S2021"/>
    <mergeCell ref="T2021:U2021"/>
    <mergeCell ref="V2021:W2021"/>
    <mergeCell ref="X2021:Y2021"/>
    <mergeCell ref="Z2021:AA2021"/>
    <mergeCell ref="E2018:F2018"/>
    <mergeCell ref="G2018:H2018"/>
    <mergeCell ref="I2018:J2018"/>
    <mergeCell ref="K2018:L2018"/>
    <mergeCell ref="M2018:N2018"/>
    <mergeCell ref="O2018:P2018"/>
    <mergeCell ref="Q2018:R2018"/>
    <mergeCell ref="S2018:T2018"/>
    <mergeCell ref="U2018:V2018"/>
    <mergeCell ref="W2018:X2018"/>
    <mergeCell ref="Y2018:Z2018"/>
    <mergeCell ref="F2019:G2019"/>
    <mergeCell ref="H2019:I2019"/>
    <mergeCell ref="J2019:K2019"/>
    <mergeCell ref="L2019:M2019"/>
    <mergeCell ref="N2019:O2019"/>
    <mergeCell ref="P2019:Q2019"/>
    <mergeCell ref="R2019:S2019"/>
    <mergeCell ref="T2019:U2019"/>
    <mergeCell ref="V2019:W2019"/>
    <mergeCell ref="X2019:Y2019"/>
    <mergeCell ref="Z2019:AA2019"/>
    <mergeCell ref="E2016:F2016"/>
    <mergeCell ref="G2016:H2016"/>
    <mergeCell ref="I2016:J2016"/>
    <mergeCell ref="K2016:L2016"/>
    <mergeCell ref="M2016:N2016"/>
    <mergeCell ref="O2016:P2016"/>
    <mergeCell ref="Q2016:R2016"/>
    <mergeCell ref="S2016:T2016"/>
    <mergeCell ref="U2016:V2016"/>
    <mergeCell ref="W2016:X2016"/>
    <mergeCell ref="Y2016:Z2016"/>
    <mergeCell ref="F2017:G2017"/>
    <mergeCell ref="H2017:I2017"/>
    <mergeCell ref="J2017:K2017"/>
    <mergeCell ref="L2017:M2017"/>
    <mergeCell ref="N2017:O2017"/>
    <mergeCell ref="P2017:Q2017"/>
    <mergeCell ref="R2017:S2017"/>
    <mergeCell ref="T2017:U2017"/>
    <mergeCell ref="V2017:W2017"/>
    <mergeCell ref="X2017:Y2017"/>
    <mergeCell ref="Z2017:AA2017"/>
    <mergeCell ref="E2014:F2014"/>
    <mergeCell ref="G2014:H2014"/>
    <mergeCell ref="I2014:J2014"/>
    <mergeCell ref="K2014:L2014"/>
    <mergeCell ref="M2014:N2014"/>
    <mergeCell ref="O2014:P2014"/>
    <mergeCell ref="Q2014:R2014"/>
    <mergeCell ref="S2014:T2014"/>
    <mergeCell ref="U2014:V2014"/>
    <mergeCell ref="W2014:X2014"/>
    <mergeCell ref="Y2014:Z2014"/>
    <mergeCell ref="F2015:G2015"/>
    <mergeCell ref="H2015:I2015"/>
    <mergeCell ref="J2015:K2015"/>
    <mergeCell ref="L2015:M2015"/>
    <mergeCell ref="N2015:O2015"/>
    <mergeCell ref="P2015:Q2015"/>
    <mergeCell ref="R2015:S2015"/>
    <mergeCell ref="T2015:U2015"/>
    <mergeCell ref="V2015:W2015"/>
    <mergeCell ref="X2015:Y2015"/>
    <mergeCell ref="Z2015:AA2015"/>
    <mergeCell ref="E2012:F2012"/>
    <mergeCell ref="G2012:H2012"/>
    <mergeCell ref="I2012:J2012"/>
    <mergeCell ref="K2012:L2012"/>
    <mergeCell ref="M2012:N2012"/>
    <mergeCell ref="O2012:P2012"/>
    <mergeCell ref="Q2012:R2012"/>
    <mergeCell ref="S2012:T2012"/>
    <mergeCell ref="U2012:V2012"/>
    <mergeCell ref="W2012:X2012"/>
    <mergeCell ref="Y2012:Z2012"/>
    <mergeCell ref="F2013:G2013"/>
    <mergeCell ref="H2013:I2013"/>
    <mergeCell ref="J2013:K2013"/>
    <mergeCell ref="L2013:M2013"/>
    <mergeCell ref="N2013:O2013"/>
    <mergeCell ref="P2013:Q2013"/>
    <mergeCell ref="R2013:S2013"/>
    <mergeCell ref="T2013:U2013"/>
    <mergeCell ref="V2013:W2013"/>
    <mergeCell ref="X2013:Y2013"/>
    <mergeCell ref="Z2013:AA2013"/>
    <mergeCell ref="E2010:F2010"/>
    <mergeCell ref="G2010:H2010"/>
    <mergeCell ref="I2010:J2010"/>
    <mergeCell ref="K2010:L2010"/>
    <mergeCell ref="M2010:N2010"/>
    <mergeCell ref="O2010:P2010"/>
    <mergeCell ref="Q2010:R2010"/>
    <mergeCell ref="S2010:T2010"/>
    <mergeCell ref="U2010:V2010"/>
    <mergeCell ref="W2010:X2010"/>
    <mergeCell ref="Y2010:Z2010"/>
    <mergeCell ref="F2011:G2011"/>
    <mergeCell ref="H2011:I2011"/>
    <mergeCell ref="J2011:K2011"/>
    <mergeCell ref="L2011:M2011"/>
    <mergeCell ref="N2011:O2011"/>
    <mergeCell ref="P2011:Q2011"/>
    <mergeCell ref="R2011:S2011"/>
    <mergeCell ref="T2011:U2011"/>
    <mergeCell ref="V2011:W2011"/>
    <mergeCell ref="X2011:Y2011"/>
    <mergeCell ref="Z2011:AA2011"/>
    <mergeCell ref="E2008:F2008"/>
    <mergeCell ref="G2008:H2008"/>
    <mergeCell ref="I2008:J2008"/>
    <mergeCell ref="K2008:L2008"/>
    <mergeCell ref="M2008:N2008"/>
    <mergeCell ref="O2008:P2008"/>
    <mergeCell ref="Q2008:R2008"/>
    <mergeCell ref="S2008:T2008"/>
    <mergeCell ref="U2008:V2008"/>
    <mergeCell ref="W2008:X2008"/>
    <mergeCell ref="Y2008:Z2008"/>
    <mergeCell ref="F2009:G2009"/>
    <mergeCell ref="H2009:I2009"/>
    <mergeCell ref="J2009:K2009"/>
    <mergeCell ref="L2009:M2009"/>
    <mergeCell ref="N2009:O2009"/>
    <mergeCell ref="P2009:Q2009"/>
    <mergeCell ref="R2009:S2009"/>
    <mergeCell ref="T2009:U2009"/>
    <mergeCell ref="V2009:W2009"/>
    <mergeCell ref="X2009:Y2009"/>
    <mergeCell ref="Z2009:AA2009"/>
    <mergeCell ref="E2006:F2006"/>
    <mergeCell ref="G2006:H2006"/>
    <mergeCell ref="I2006:J2006"/>
    <mergeCell ref="K2006:L2006"/>
    <mergeCell ref="M2006:N2006"/>
    <mergeCell ref="O2006:P2006"/>
    <mergeCell ref="Q2006:R2006"/>
    <mergeCell ref="S2006:T2006"/>
    <mergeCell ref="U2006:V2006"/>
    <mergeCell ref="W2006:X2006"/>
    <mergeCell ref="Y2006:Z2006"/>
    <mergeCell ref="F2007:G2007"/>
    <mergeCell ref="H2007:I2007"/>
    <mergeCell ref="J2007:K2007"/>
    <mergeCell ref="L2007:M2007"/>
    <mergeCell ref="N2007:O2007"/>
    <mergeCell ref="P2007:Q2007"/>
    <mergeCell ref="R2007:S2007"/>
    <mergeCell ref="T2007:U2007"/>
    <mergeCell ref="V2007:W2007"/>
    <mergeCell ref="X2007:Y2007"/>
    <mergeCell ref="Z2007:AA2007"/>
    <mergeCell ref="E2004:F2004"/>
    <mergeCell ref="G2004:H2004"/>
    <mergeCell ref="I2004:J2004"/>
    <mergeCell ref="K2004:L2004"/>
    <mergeCell ref="M2004:N2004"/>
    <mergeCell ref="O2004:P2004"/>
    <mergeCell ref="Q2004:R2004"/>
    <mergeCell ref="S2004:T2004"/>
    <mergeCell ref="U2004:V2004"/>
    <mergeCell ref="W2004:X2004"/>
    <mergeCell ref="Y2004:Z2004"/>
    <mergeCell ref="F2005:G2005"/>
    <mergeCell ref="H2005:I2005"/>
    <mergeCell ref="J2005:K2005"/>
    <mergeCell ref="L2005:M2005"/>
    <mergeCell ref="N2005:O2005"/>
    <mergeCell ref="P2005:Q2005"/>
    <mergeCell ref="R2005:S2005"/>
    <mergeCell ref="T2005:U2005"/>
    <mergeCell ref="V2005:W2005"/>
    <mergeCell ref="X2005:Y2005"/>
    <mergeCell ref="Z2005:AA2005"/>
    <mergeCell ref="E2002:F2002"/>
    <mergeCell ref="G2002:H2002"/>
    <mergeCell ref="I2002:J2002"/>
    <mergeCell ref="K2002:L2002"/>
    <mergeCell ref="M2002:N2002"/>
    <mergeCell ref="O2002:P2002"/>
    <mergeCell ref="Q2002:R2002"/>
    <mergeCell ref="S2002:T2002"/>
    <mergeCell ref="U2002:V2002"/>
    <mergeCell ref="W2002:X2002"/>
    <mergeCell ref="Y2002:Z2002"/>
    <mergeCell ref="F2003:G2003"/>
    <mergeCell ref="H2003:I2003"/>
    <mergeCell ref="J2003:K2003"/>
    <mergeCell ref="L2003:M2003"/>
    <mergeCell ref="N2003:O2003"/>
    <mergeCell ref="P2003:Q2003"/>
    <mergeCell ref="R2003:S2003"/>
    <mergeCell ref="T2003:U2003"/>
    <mergeCell ref="V2003:W2003"/>
    <mergeCell ref="X2003:Y2003"/>
    <mergeCell ref="Z2003:AA2003"/>
    <mergeCell ref="E2000:F2000"/>
    <mergeCell ref="G2000:H2000"/>
    <mergeCell ref="I2000:J2000"/>
    <mergeCell ref="K2000:L2000"/>
    <mergeCell ref="M2000:N2000"/>
    <mergeCell ref="O2000:P2000"/>
    <mergeCell ref="Q2000:R2000"/>
    <mergeCell ref="S2000:T2000"/>
    <mergeCell ref="U2000:V2000"/>
    <mergeCell ref="W2000:X2000"/>
    <mergeCell ref="Y2000:Z2000"/>
    <mergeCell ref="F2001:G2001"/>
    <mergeCell ref="H2001:I2001"/>
    <mergeCell ref="J2001:K2001"/>
    <mergeCell ref="L2001:M2001"/>
    <mergeCell ref="N2001:O2001"/>
    <mergeCell ref="P2001:Q2001"/>
    <mergeCell ref="R2001:S2001"/>
    <mergeCell ref="T2001:U2001"/>
    <mergeCell ref="V2001:W2001"/>
    <mergeCell ref="X2001:Y2001"/>
    <mergeCell ref="Z2001:AA2001"/>
    <mergeCell ref="E1998:F1998"/>
    <mergeCell ref="G1998:H1998"/>
    <mergeCell ref="I1998:J1998"/>
    <mergeCell ref="K1998:L1998"/>
    <mergeCell ref="M1998:N1998"/>
    <mergeCell ref="O1998:P1998"/>
    <mergeCell ref="Q1998:R1998"/>
    <mergeCell ref="S1998:T1998"/>
    <mergeCell ref="U1998:V1998"/>
    <mergeCell ref="W1998:X1998"/>
    <mergeCell ref="Y1998:Z1998"/>
    <mergeCell ref="F1999:G1999"/>
    <mergeCell ref="H1999:I1999"/>
    <mergeCell ref="J1999:K1999"/>
    <mergeCell ref="L1999:M1999"/>
    <mergeCell ref="N1999:O1999"/>
    <mergeCell ref="P1999:Q1999"/>
    <mergeCell ref="R1999:S1999"/>
    <mergeCell ref="T1999:U1999"/>
    <mergeCell ref="V1999:W1999"/>
    <mergeCell ref="X1999:Y1999"/>
    <mergeCell ref="Z1999:AA1999"/>
    <mergeCell ref="E1996:F1996"/>
    <mergeCell ref="G1996:H1996"/>
    <mergeCell ref="I1996:J1996"/>
    <mergeCell ref="K1996:L1996"/>
    <mergeCell ref="M1996:N1996"/>
    <mergeCell ref="O1996:P1996"/>
    <mergeCell ref="Q1996:R1996"/>
    <mergeCell ref="S1996:T1996"/>
    <mergeCell ref="U1996:V1996"/>
    <mergeCell ref="W1996:X1996"/>
    <mergeCell ref="Y1996:Z1996"/>
    <mergeCell ref="F1997:G1997"/>
    <mergeCell ref="H1997:I1997"/>
    <mergeCell ref="J1997:K1997"/>
    <mergeCell ref="L1997:M1997"/>
    <mergeCell ref="N1997:O1997"/>
    <mergeCell ref="P1997:Q1997"/>
    <mergeCell ref="R1997:S1997"/>
    <mergeCell ref="T1997:U1997"/>
    <mergeCell ref="V1997:W1997"/>
    <mergeCell ref="X1997:Y1997"/>
    <mergeCell ref="Z1997:AA1997"/>
    <mergeCell ref="E1994:F1994"/>
    <mergeCell ref="G1994:H1994"/>
    <mergeCell ref="I1994:J1994"/>
    <mergeCell ref="K1994:L1994"/>
    <mergeCell ref="M1994:N1994"/>
    <mergeCell ref="O1994:P1994"/>
    <mergeCell ref="Q1994:R1994"/>
    <mergeCell ref="S1994:T1994"/>
    <mergeCell ref="U1994:V1994"/>
    <mergeCell ref="W1994:X1994"/>
    <mergeCell ref="Y1994:Z1994"/>
    <mergeCell ref="F1995:G1995"/>
    <mergeCell ref="H1995:I1995"/>
    <mergeCell ref="J1995:K1995"/>
    <mergeCell ref="L1995:M1995"/>
    <mergeCell ref="N1995:O1995"/>
    <mergeCell ref="P1995:Q1995"/>
    <mergeCell ref="R1995:S1995"/>
    <mergeCell ref="T1995:U1995"/>
    <mergeCell ref="V1995:W1995"/>
    <mergeCell ref="X1995:Y1995"/>
    <mergeCell ref="Z1995:AA1995"/>
    <mergeCell ref="E1992:F1992"/>
    <mergeCell ref="G1992:H1992"/>
    <mergeCell ref="I1992:J1992"/>
    <mergeCell ref="K1992:L1992"/>
    <mergeCell ref="M1992:N1992"/>
    <mergeCell ref="O1992:P1992"/>
    <mergeCell ref="Q1992:R1992"/>
    <mergeCell ref="S1992:T1992"/>
    <mergeCell ref="U1992:V1992"/>
    <mergeCell ref="W1992:X1992"/>
    <mergeCell ref="Y1992:Z1992"/>
    <mergeCell ref="F1993:G1993"/>
    <mergeCell ref="H1993:I1993"/>
    <mergeCell ref="J1993:K1993"/>
    <mergeCell ref="L1993:M1993"/>
    <mergeCell ref="N1993:O1993"/>
    <mergeCell ref="P1993:Q1993"/>
    <mergeCell ref="R1993:S1993"/>
    <mergeCell ref="T1993:U1993"/>
    <mergeCell ref="V1993:W1993"/>
    <mergeCell ref="X1993:Y1993"/>
    <mergeCell ref="Z1993:AA1993"/>
    <mergeCell ref="E1990:F1990"/>
    <mergeCell ref="G1990:H1990"/>
    <mergeCell ref="I1990:J1990"/>
    <mergeCell ref="K1990:L1990"/>
    <mergeCell ref="M1990:N1990"/>
    <mergeCell ref="O1990:P1990"/>
    <mergeCell ref="Q1990:R1990"/>
    <mergeCell ref="S1990:T1990"/>
    <mergeCell ref="U1990:V1990"/>
    <mergeCell ref="W1990:X1990"/>
    <mergeCell ref="Y1990:Z1990"/>
    <mergeCell ref="F1991:G1991"/>
    <mergeCell ref="H1991:I1991"/>
    <mergeCell ref="J1991:K1991"/>
    <mergeCell ref="L1991:M1991"/>
    <mergeCell ref="N1991:O1991"/>
    <mergeCell ref="P1991:Q1991"/>
    <mergeCell ref="R1991:S1991"/>
    <mergeCell ref="T1991:U1991"/>
    <mergeCell ref="V1991:W1991"/>
    <mergeCell ref="X1991:Y1991"/>
    <mergeCell ref="Z1991:AA1991"/>
    <mergeCell ref="E1988:F1988"/>
    <mergeCell ref="G1988:H1988"/>
    <mergeCell ref="I1988:J1988"/>
    <mergeCell ref="K1988:L1988"/>
    <mergeCell ref="M1988:N1988"/>
    <mergeCell ref="O1988:P1988"/>
    <mergeCell ref="Q1988:R1988"/>
    <mergeCell ref="S1988:T1988"/>
    <mergeCell ref="U1988:V1988"/>
    <mergeCell ref="W1988:X1988"/>
    <mergeCell ref="Y1988:Z1988"/>
    <mergeCell ref="F1989:G1989"/>
    <mergeCell ref="H1989:I1989"/>
    <mergeCell ref="J1989:K1989"/>
    <mergeCell ref="L1989:M1989"/>
    <mergeCell ref="N1989:O1989"/>
    <mergeCell ref="P1989:Q1989"/>
    <mergeCell ref="R1989:S1989"/>
    <mergeCell ref="T1989:U1989"/>
    <mergeCell ref="V1989:W1989"/>
    <mergeCell ref="X1989:Y1989"/>
    <mergeCell ref="Z1989:AA1989"/>
    <mergeCell ref="E1986:F1986"/>
    <mergeCell ref="G1986:H1986"/>
    <mergeCell ref="I1986:J1986"/>
    <mergeCell ref="K1986:L1986"/>
    <mergeCell ref="M1986:N1986"/>
    <mergeCell ref="O1986:P1986"/>
    <mergeCell ref="Q1986:R1986"/>
    <mergeCell ref="S1986:T1986"/>
    <mergeCell ref="U1986:V1986"/>
    <mergeCell ref="W1986:X1986"/>
    <mergeCell ref="Y1986:Z1986"/>
    <mergeCell ref="F1987:G1987"/>
    <mergeCell ref="H1987:I1987"/>
    <mergeCell ref="J1987:K1987"/>
    <mergeCell ref="L1987:M1987"/>
    <mergeCell ref="N1987:O1987"/>
    <mergeCell ref="P1987:Q1987"/>
    <mergeCell ref="R1987:S1987"/>
    <mergeCell ref="T1987:U1987"/>
    <mergeCell ref="V1987:W1987"/>
    <mergeCell ref="X1987:Y1987"/>
    <mergeCell ref="Z1987:AA1987"/>
    <mergeCell ref="E1984:F1984"/>
    <mergeCell ref="G1984:H1984"/>
    <mergeCell ref="I1984:J1984"/>
    <mergeCell ref="K1984:L1984"/>
    <mergeCell ref="M1984:N1984"/>
    <mergeCell ref="O1984:P1984"/>
    <mergeCell ref="Q1984:R1984"/>
    <mergeCell ref="S1984:T1984"/>
    <mergeCell ref="U1984:V1984"/>
    <mergeCell ref="W1984:X1984"/>
    <mergeCell ref="Y1984:Z1984"/>
    <mergeCell ref="F1985:G1985"/>
    <mergeCell ref="H1985:I1985"/>
    <mergeCell ref="J1985:K1985"/>
    <mergeCell ref="L1985:M1985"/>
    <mergeCell ref="N1985:O1985"/>
    <mergeCell ref="P1985:Q1985"/>
    <mergeCell ref="R1985:S1985"/>
    <mergeCell ref="T1985:U1985"/>
    <mergeCell ref="V1985:W1985"/>
    <mergeCell ref="X1985:Y1985"/>
    <mergeCell ref="Z1985:AA1985"/>
    <mergeCell ref="E1982:F1982"/>
    <mergeCell ref="G1982:H1982"/>
    <mergeCell ref="I1982:J1982"/>
    <mergeCell ref="K1982:L1982"/>
    <mergeCell ref="M1982:N1982"/>
    <mergeCell ref="O1982:P1982"/>
    <mergeCell ref="Q1982:R1982"/>
    <mergeCell ref="S1982:T1982"/>
    <mergeCell ref="U1982:V1982"/>
    <mergeCell ref="W1982:X1982"/>
    <mergeCell ref="Y1982:Z1982"/>
    <mergeCell ref="F1983:G1983"/>
    <mergeCell ref="H1983:I1983"/>
    <mergeCell ref="J1983:K1983"/>
    <mergeCell ref="L1983:M1983"/>
    <mergeCell ref="N1983:O1983"/>
    <mergeCell ref="P1983:Q1983"/>
    <mergeCell ref="R1983:S1983"/>
    <mergeCell ref="T1983:U1983"/>
    <mergeCell ref="V1983:W1983"/>
    <mergeCell ref="X1983:Y1983"/>
    <mergeCell ref="Z1983:AA1983"/>
    <mergeCell ref="E1980:F1980"/>
    <mergeCell ref="G1980:H1980"/>
    <mergeCell ref="I1980:J1980"/>
    <mergeCell ref="K1980:L1980"/>
    <mergeCell ref="M1980:N1980"/>
    <mergeCell ref="O1980:P1980"/>
    <mergeCell ref="Q1980:R1980"/>
    <mergeCell ref="S1980:T1980"/>
    <mergeCell ref="U1980:V1980"/>
    <mergeCell ref="W1980:X1980"/>
    <mergeCell ref="Y1980:Z1980"/>
    <mergeCell ref="F1981:G1981"/>
    <mergeCell ref="H1981:I1981"/>
    <mergeCell ref="J1981:K1981"/>
    <mergeCell ref="L1981:M1981"/>
    <mergeCell ref="N1981:O1981"/>
    <mergeCell ref="P1981:Q1981"/>
    <mergeCell ref="R1981:S1981"/>
    <mergeCell ref="T1981:U1981"/>
    <mergeCell ref="V1981:W1981"/>
    <mergeCell ref="X1981:Y1981"/>
    <mergeCell ref="Z1981:AA1981"/>
    <mergeCell ref="E1978:F1978"/>
    <mergeCell ref="G1978:H1978"/>
    <mergeCell ref="I1978:J1978"/>
    <mergeCell ref="K1978:L1978"/>
    <mergeCell ref="M1978:N1978"/>
    <mergeCell ref="O1978:P1978"/>
    <mergeCell ref="Q1978:R1978"/>
    <mergeCell ref="S1978:T1978"/>
    <mergeCell ref="U1978:V1978"/>
    <mergeCell ref="W1978:X1978"/>
    <mergeCell ref="Y1978:Z1978"/>
    <mergeCell ref="F1979:G1979"/>
    <mergeCell ref="H1979:I1979"/>
    <mergeCell ref="J1979:K1979"/>
    <mergeCell ref="L1979:M1979"/>
    <mergeCell ref="N1979:O1979"/>
    <mergeCell ref="P1979:Q1979"/>
    <mergeCell ref="R1979:S1979"/>
    <mergeCell ref="T1979:U1979"/>
    <mergeCell ref="V1979:W1979"/>
    <mergeCell ref="X1979:Y1979"/>
    <mergeCell ref="Z1979:AA1979"/>
    <mergeCell ref="E1976:F1976"/>
    <mergeCell ref="G1976:H1976"/>
    <mergeCell ref="I1976:J1976"/>
    <mergeCell ref="K1976:L1976"/>
    <mergeCell ref="M1976:N1976"/>
    <mergeCell ref="O1976:P1976"/>
    <mergeCell ref="Q1976:R1976"/>
    <mergeCell ref="S1976:T1976"/>
    <mergeCell ref="U1976:V1976"/>
    <mergeCell ref="W1976:X1976"/>
    <mergeCell ref="Y1976:Z1976"/>
    <mergeCell ref="F1977:G1977"/>
    <mergeCell ref="H1977:I1977"/>
    <mergeCell ref="J1977:K1977"/>
    <mergeCell ref="L1977:M1977"/>
    <mergeCell ref="N1977:O1977"/>
    <mergeCell ref="P1977:Q1977"/>
    <mergeCell ref="R1977:S1977"/>
    <mergeCell ref="T1977:U1977"/>
    <mergeCell ref="V1977:W1977"/>
    <mergeCell ref="X1977:Y1977"/>
    <mergeCell ref="Z1977:AA1977"/>
    <mergeCell ref="E1974:F1974"/>
    <mergeCell ref="G1974:H1974"/>
    <mergeCell ref="I1974:J1974"/>
    <mergeCell ref="K1974:L1974"/>
    <mergeCell ref="M1974:N1974"/>
    <mergeCell ref="O1974:P1974"/>
    <mergeCell ref="Q1974:R1974"/>
    <mergeCell ref="S1974:T1974"/>
    <mergeCell ref="U1974:V1974"/>
    <mergeCell ref="W1974:X1974"/>
    <mergeCell ref="Y1974:Z1974"/>
    <mergeCell ref="F1975:G1975"/>
    <mergeCell ref="H1975:I1975"/>
    <mergeCell ref="J1975:K1975"/>
    <mergeCell ref="L1975:M1975"/>
    <mergeCell ref="N1975:O1975"/>
    <mergeCell ref="P1975:Q1975"/>
    <mergeCell ref="R1975:S1975"/>
    <mergeCell ref="T1975:U1975"/>
    <mergeCell ref="V1975:W1975"/>
    <mergeCell ref="X1975:Y1975"/>
    <mergeCell ref="Z1975:AA1975"/>
    <mergeCell ref="E1972:F1972"/>
    <mergeCell ref="G1972:H1972"/>
    <mergeCell ref="I1972:J1972"/>
    <mergeCell ref="K1972:L1972"/>
    <mergeCell ref="M1972:N1972"/>
    <mergeCell ref="O1972:P1972"/>
    <mergeCell ref="Q1972:R1972"/>
    <mergeCell ref="S1972:T1972"/>
    <mergeCell ref="U1972:V1972"/>
    <mergeCell ref="W1972:X1972"/>
    <mergeCell ref="Y1972:Z1972"/>
    <mergeCell ref="F1973:G1973"/>
    <mergeCell ref="H1973:I1973"/>
    <mergeCell ref="J1973:K1973"/>
    <mergeCell ref="L1973:M1973"/>
    <mergeCell ref="N1973:O1973"/>
    <mergeCell ref="P1973:Q1973"/>
    <mergeCell ref="R1973:S1973"/>
    <mergeCell ref="T1973:U1973"/>
    <mergeCell ref="V1973:W1973"/>
    <mergeCell ref="X1973:Y1973"/>
    <mergeCell ref="Z1973:AA1973"/>
    <mergeCell ref="E1970:F1970"/>
    <mergeCell ref="G1970:H1970"/>
    <mergeCell ref="I1970:J1970"/>
    <mergeCell ref="K1970:L1970"/>
    <mergeCell ref="M1970:N1970"/>
    <mergeCell ref="O1970:P1970"/>
    <mergeCell ref="Q1970:R1970"/>
    <mergeCell ref="S1970:T1970"/>
    <mergeCell ref="U1970:V1970"/>
    <mergeCell ref="W1970:X1970"/>
    <mergeCell ref="Y1970:Z1970"/>
    <mergeCell ref="F1971:G1971"/>
    <mergeCell ref="H1971:I1971"/>
    <mergeCell ref="J1971:K1971"/>
    <mergeCell ref="L1971:M1971"/>
    <mergeCell ref="N1971:O1971"/>
    <mergeCell ref="P1971:Q1971"/>
    <mergeCell ref="R1971:S1971"/>
    <mergeCell ref="T1971:U1971"/>
    <mergeCell ref="V1971:W1971"/>
    <mergeCell ref="X1971:Y1971"/>
    <mergeCell ref="Z1971:AA1971"/>
    <mergeCell ref="E1968:F1968"/>
    <mergeCell ref="G1968:H1968"/>
    <mergeCell ref="I1968:J1968"/>
    <mergeCell ref="K1968:L1968"/>
    <mergeCell ref="M1968:N1968"/>
    <mergeCell ref="O1968:P1968"/>
    <mergeCell ref="Q1968:R1968"/>
    <mergeCell ref="S1968:T1968"/>
    <mergeCell ref="U1968:V1968"/>
    <mergeCell ref="W1968:X1968"/>
    <mergeCell ref="Y1968:Z1968"/>
    <mergeCell ref="F1969:G1969"/>
    <mergeCell ref="H1969:I1969"/>
    <mergeCell ref="J1969:K1969"/>
    <mergeCell ref="L1969:M1969"/>
    <mergeCell ref="N1969:O1969"/>
    <mergeCell ref="P1969:Q1969"/>
    <mergeCell ref="R1969:S1969"/>
    <mergeCell ref="T1969:U1969"/>
    <mergeCell ref="V1969:W1969"/>
    <mergeCell ref="X1969:Y1969"/>
    <mergeCell ref="Z1969:AA1969"/>
    <mergeCell ref="E1966:F1966"/>
    <mergeCell ref="G1966:H1966"/>
    <mergeCell ref="I1966:J1966"/>
    <mergeCell ref="K1966:L1966"/>
    <mergeCell ref="M1966:N1966"/>
    <mergeCell ref="O1966:P1966"/>
    <mergeCell ref="Q1966:R1966"/>
    <mergeCell ref="S1966:T1966"/>
    <mergeCell ref="U1966:V1966"/>
    <mergeCell ref="W1966:X1966"/>
    <mergeCell ref="Y1966:Z1966"/>
    <mergeCell ref="F1967:G1967"/>
    <mergeCell ref="H1967:I1967"/>
    <mergeCell ref="J1967:K1967"/>
    <mergeCell ref="L1967:M1967"/>
    <mergeCell ref="N1967:O1967"/>
    <mergeCell ref="P1967:Q1967"/>
    <mergeCell ref="R1967:S1967"/>
    <mergeCell ref="T1967:U1967"/>
    <mergeCell ref="V1967:W1967"/>
    <mergeCell ref="X1967:Y1967"/>
    <mergeCell ref="Z1967:AA1967"/>
    <mergeCell ref="E1964:F1964"/>
    <mergeCell ref="G1964:H1964"/>
    <mergeCell ref="I1964:J1964"/>
    <mergeCell ref="K1964:L1964"/>
    <mergeCell ref="M1964:N1964"/>
    <mergeCell ref="O1964:P1964"/>
    <mergeCell ref="Q1964:R1964"/>
    <mergeCell ref="S1964:T1964"/>
    <mergeCell ref="U1964:V1964"/>
    <mergeCell ref="W1964:X1964"/>
    <mergeCell ref="Y1964:Z1964"/>
    <mergeCell ref="F1965:G1965"/>
    <mergeCell ref="H1965:I1965"/>
    <mergeCell ref="J1965:K1965"/>
    <mergeCell ref="L1965:M1965"/>
    <mergeCell ref="N1965:O1965"/>
    <mergeCell ref="P1965:Q1965"/>
    <mergeCell ref="R1965:S1965"/>
    <mergeCell ref="T1965:U1965"/>
    <mergeCell ref="V1965:W1965"/>
    <mergeCell ref="X1965:Y1965"/>
    <mergeCell ref="Z1965:AA1965"/>
    <mergeCell ref="E1962:F1962"/>
    <mergeCell ref="G1962:H1962"/>
    <mergeCell ref="I1962:J1962"/>
    <mergeCell ref="K1962:L1962"/>
    <mergeCell ref="M1962:N1962"/>
    <mergeCell ref="O1962:P1962"/>
    <mergeCell ref="Q1962:R1962"/>
    <mergeCell ref="S1962:T1962"/>
    <mergeCell ref="U1962:V1962"/>
    <mergeCell ref="W1962:X1962"/>
    <mergeCell ref="Y1962:Z1962"/>
    <mergeCell ref="F1963:G1963"/>
    <mergeCell ref="H1963:I1963"/>
    <mergeCell ref="J1963:K1963"/>
    <mergeCell ref="L1963:M1963"/>
    <mergeCell ref="N1963:O1963"/>
    <mergeCell ref="P1963:Q1963"/>
    <mergeCell ref="R1963:S1963"/>
    <mergeCell ref="T1963:U1963"/>
    <mergeCell ref="V1963:W1963"/>
    <mergeCell ref="X1963:Y1963"/>
    <mergeCell ref="Z1963:AA1963"/>
    <mergeCell ref="E1960:F1960"/>
    <mergeCell ref="G1960:H1960"/>
    <mergeCell ref="I1960:J1960"/>
    <mergeCell ref="K1960:L1960"/>
    <mergeCell ref="M1960:N1960"/>
    <mergeCell ref="O1960:P1960"/>
    <mergeCell ref="Q1960:R1960"/>
    <mergeCell ref="S1960:T1960"/>
    <mergeCell ref="U1960:V1960"/>
    <mergeCell ref="W1960:X1960"/>
    <mergeCell ref="Y1960:Z1960"/>
    <mergeCell ref="F1961:G1961"/>
    <mergeCell ref="H1961:I1961"/>
    <mergeCell ref="J1961:K1961"/>
    <mergeCell ref="L1961:M1961"/>
    <mergeCell ref="N1961:O1961"/>
    <mergeCell ref="P1961:Q1961"/>
    <mergeCell ref="R1961:S1961"/>
    <mergeCell ref="T1961:U1961"/>
    <mergeCell ref="V1961:W1961"/>
    <mergeCell ref="X1961:Y1961"/>
    <mergeCell ref="Z1961:AA1961"/>
    <mergeCell ref="E1958:F1958"/>
    <mergeCell ref="G1958:H1958"/>
    <mergeCell ref="I1958:J1958"/>
    <mergeCell ref="K1958:L1958"/>
    <mergeCell ref="M1958:N1958"/>
    <mergeCell ref="O1958:P1958"/>
    <mergeCell ref="Q1958:R1958"/>
    <mergeCell ref="S1958:T1958"/>
    <mergeCell ref="U1958:V1958"/>
    <mergeCell ref="W1958:X1958"/>
    <mergeCell ref="Y1958:Z1958"/>
    <mergeCell ref="F1959:G1959"/>
    <mergeCell ref="H1959:I1959"/>
    <mergeCell ref="J1959:K1959"/>
    <mergeCell ref="L1959:M1959"/>
    <mergeCell ref="N1959:O1959"/>
    <mergeCell ref="P1959:Q1959"/>
    <mergeCell ref="R1959:S1959"/>
    <mergeCell ref="T1959:U1959"/>
    <mergeCell ref="V1959:W1959"/>
    <mergeCell ref="X1959:Y1959"/>
    <mergeCell ref="Z1959:AA1959"/>
    <mergeCell ref="E1956:F1956"/>
    <mergeCell ref="G1956:H1956"/>
    <mergeCell ref="I1956:J1956"/>
    <mergeCell ref="K1956:L1956"/>
    <mergeCell ref="M1956:N1956"/>
    <mergeCell ref="O1956:P1956"/>
    <mergeCell ref="Q1956:R1956"/>
    <mergeCell ref="S1956:T1956"/>
    <mergeCell ref="U1956:V1956"/>
    <mergeCell ref="W1956:X1956"/>
    <mergeCell ref="Y1956:Z1956"/>
    <mergeCell ref="F1957:G1957"/>
    <mergeCell ref="H1957:I1957"/>
    <mergeCell ref="J1957:K1957"/>
    <mergeCell ref="L1957:M1957"/>
    <mergeCell ref="N1957:O1957"/>
    <mergeCell ref="P1957:Q1957"/>
    <mergeCell ref="R1957:S1957"/>
    <mergeCell ref="T1957:U1957"/>
    <mergeCell ref="V1957:W1957"/>
    <mergeCell ref="X1957:Y1957"/>
    <mergeCell ref="Z1957:AA1957"/>
    <mergeCell ref="E1954:F1954"/>
    <mergeCell ref="G1954:H1954"/>
    <mergeCell ref="I1954:J1954"/>
    <mergeCell ref="K1954:L1954"/>
    <mergeCell ref="M1954:N1954"/>
    <mergeCell ref="O1954:P1954"/>
    <mergeCell ref="Q1954:R1954"/>
    <mergeCell ref="S1954:T1954"/>
    <mergeCell ref="U1954:V1954"/>
    <mergeCell ref="W1954:X1954"/>
    <mergeCell ref="Y1954:Z1954"/>
    <mergeCell ref="F1955:G1955"/>
    <mergeCell ref="H1955:I1955"/>
    <mergeCell ref="J1955:K1955"/>
    <mergeCell ref="L1955:M1955"/>
    <mergeCell ref="N1955:O1955"/>
    <mergeCell ref="P1955:Q1955"/>
    <mergeCell ref="R1955:S1955"/>
    <mergeCell ref="T1955:U1955"/>
    <mergeCell ref="V1955:W1955"/>
    <mergeCell ref="X1955:Y1955"/>
    <mergeCell ref="Z1955:AA1955"/>
    <mergeCell ref="E1952:F1952"/>
    <mergeCell ref="G1952:H1952"/>
    <mergeCell ref="I1952:J1952"/>
    <mergeCell ref="K1952:L1952"/>
    <mergeCell ref="M1952:N1952"/>
    <mergeCell ref="O1952:P1952"/>
    <mergeCell ref="Q1952:R1952"/>
    <mergeCell ref="S1952:T1952"/>
    <mergeCell ref="U1952:V1952"/>
    <mergeCell ref="W1952:X1952"/>
    <mergeCell ref="Y1952:Z1952"/>
    <mergeCell ref="F1953:G1953"/>
    <mergeCell ref="H1953:I1953"/>
    <mergeCell ref="J1953:K1953"/>
    <mergeCell ref="L1953:M1953"/>
    <mergeCell ref="N1953:O1953"/>
    <mergeCell ref="P1953:Q1953"/>
    <mergeCell ref="R1953:S1953"/>
    <mergeCell ref="T1953:U1953"/>
    <mergeCell ref="V1953:W1953"/>
    <mergeCell ref="X1953:Y1953"/>
    <mergeCell ref="Z1953:AA1953"/>
    <mergeCell ref="E1950:F1950"/>
    <mergeCell ref="G1950:H1950"/>
    <mergeCell ref="I1950:J1950"/>
    <mergeCell ref="K1950:L1950"/>
    <mergeCell ref="M1950:N1950"/>
    <mergeCell ref="O1950:P1950"/>
    <mergeCell ref="Q1950:R1950"/>
    <mergeCell ref="S1950:T1950"/>
    <mergeCell ref="U1950:V1950"/>
    <mergeCell ref="W1950:X1950"/>
    <mergeCell ref="Y1950:Z1950"/>
    <mergeCell ref="F1951:G1951"/>
    <mergeCell ref="H1951:I1951"/>
    <mergeCell ref="J1951:K1951"/>
    <mergeCell ref="L1951:M1951"/>
    <mergeCell ref="N1951:O1951"/>
    <mergeCell ref="P1951:Q1951"/>
    <mergeCell ref="R1951:S1951"/>
    <mergeCell ref="T1951:U1951"/>
    <mergeCell ref="V1951:W1951"/>
    <mergeCell ref="X1951:Y1951"/>
    <mergeCell ref="Z1951:AA1951"/>
    <mergeCell ref="E1948:F1948"/>
    <mergeCell ref="G1948:H1948"/>
    <mergeCell ref="I1948:J1948"/>
    <mergeCell ref="K1948:L1948"/>
    <mergeCell ref="M1948:N1948"/>
    <mergeCell ref="O1948:P1948"/>
    <mergeCell ref="Q1948:R1948"/>
    <mergeCell ref="S1948:T1948"/>
    <mergeCell ref="U1948:V1948"/>
    <mergeCell ref="W1948:X1948"/>
    <mergeCell ref="Y1948:Z1948"/>
    <mergeCell ref="F1949:G1949"/>
    <mergeCell ref="H1949:I1949"/>
    <mergeCell ref="J1949:K1949"/>
    <mergeCell ref="L1949:M1949"/>
    <mergeCell ref="N1949:O1949"/>
    <mergeCell ref="P1949:Q1949"/>
    <mergeCell ref="R1949:S1949"/>
    <mergeCell ref="T1949:U1949"/>
    <mergeCell ref="V1949:W1949"/>
    <mergeCell ref="X1949:Y1949"/>
    <mergeCell ref="Z1949:AA1949"/>
    <mergeCell ref="E1946:F1946"/>
    <mergeCell ref="G1946:H1946"/>
    <mergeCell ref="I1946:J1946"/>
    <mergeCell ref="K1946:L1946"/>
    <mergeCell ref="M1946:N1946"/>
    <mergeCell ref="O1946:P1946"/>
    <mergeCell ref="Q1946:R1946"/>
    <mergeCell ref="S1946:T1946"/>
    <mergeCell ref="U1946:V1946"/>
    <mergeCell ref="W1946:X1946"/>
    <mergeCell ref="Y1946:Z1946"/>
    <mergeCell ref="F1947:G1947"/>
    <mergeCell ref="H1947:I1947"/>
    <mergeCell ref="J1947:K1947"/>
    <mergeCell ref="L1947:M1947"/>
    <mergeCell ref="N1947:O1947"/>
    <mergeCell ref="P1947:Q1947"/>
    <mergeCell ref="R1947:S1947"/>
    <mergeCell ref="T1947:U1947"/>
    <mergeCell ref="V1947:W1947"/>
    <mergeCell ref="X1947:Y1947"/>
    <mergeCell ref="Z1947:AA1947"/>
    <mergeCell ref="E1944:F1944"/>
    <mergeCell ref="G1944:H1944"/>
    <mergeCell ref="I1944:J1944"/>
    <mergeCell ref="K1944:L1944"/>
    <mergeCell ref="M1944:N1944"/>
    <mergeCell ref="O1944:P1944"/>
    <mergeCell ref="Q1944:R1944"/>
    <mergeCell ref="S1944:T1944"/>
    <mergeCell ref="U1944:V1944"/>
    <mergeCell ref="W1944:X1944"/>
    <mergeCell ref="Y1944:Z1944"/>
    <mergeCell ref="F1945:G1945"/>
    <mergeCell ref="H1945:I1945"/>
    <mergeCell ref="J1945:K1945"/>
    <mergeCell ref="L1945:M1945"/>
    <mergeCell ref="N1945:O1945"/>
    <mergeCell ref="P1945:Q1945"/>
    <mergeCell ref="R1945:S1945"/>
    <mergeCell ref="T1945:U1945"/>
    <mergeCell ref="V1945:W1945"/>
    <mergeCell ref="X1945:Y1945"/>
    <mergeCell ref="Z1945:AA1945"/>
    <mergeCell ref="E1942:F1942"/>
    <mergeCell ref="G1942:H1942"/>
    <mergeCell ref="I1942:J1942"/>
    <mergeCell ref="K1942:L1942"/>
    <mergeCell ref="M1942:N1942"/>
    <mergeCell ref="O1942:P1942"/>
    <mergeCell ref="Q1942:R1942"/>
    <mergeCell ref="S1942:T1942"/>
    <mergeCell ref="U1942:V1942"/>
    <mergeCell ref="W1942:X1942"/>
    <mergeCell ref="Y1942:Z1942"/>
    <mergeCell ref="F1943:G1943"/>
    <mergeCell ref="H1943:I1943"/>
    <mergeCell ref="J1943:K1943"/>
    <mergeCell ref="L1943:M1943"/>
    <mergeCell ref="N1943:O1943"/>
    <mergeCell ref="P1943:Q1943"/>
    <mergeCell ref="R1943:S1943"/>
    <mergeCell ref="T1943:U1943"/>
    <mergeCell ref="V1943:W1943"/>
    <mergeCell ref="X1943:Y1943"/>
    <mergeCell ref="Z1943:AA1943"/>
    <mergeCell ref="E1940:F1940"/>
    <mergeCell ref="G1940:H1940"/>
    <mergeCell ref="I1940:J1940"/>
    <mergeCell ref="K1940:L1940"/>
    <mergeCell ref="M1940:N1940"/>
    <mergeCell ref="O1940:P1940"/>
    <mergeCell ref="Q1940:R1940"/>
    <mergeCell ref="S1940:T1940"/>
    <mergeCell ref="U1940:V1940"/>
    <mergeCell ref="W1940:X1940"/>
    <mergeCell ref="Y1940:Z1940"/>
    <mergeCell ref="F1941:G1941"/>
    <mergeCell ref="H1941:I1941"/>
    <mergeCell ref="J1941:K1941"/>
    <mergeCell ref="L1941:M1941"/>
    <mergeCell ref="N1941:O1941"/>
    <mergeCell ref="P1941:Q1941"/>
    <mergeCell ref="R1941:S1941"/>
    <mergeCell ref="T1941:U1941"/>
    <mergeCell ref="V1941:W1941"/>
    <mergeCell ref="X1941:Y1941"/>
    <mergeCell ref="Z1941:AA1941"/>
    <mergeCell ref="E1938:F1938"/>
    <mergeCell ref="G1938:H1938"/>
    <mergeCell ref="I1938:J1938"/>
    <mergeCell ref="K1938:L1938"/>
    <mergeCell ref="M1938:N1938"/>
    <mergeCell ref="O1938:P1938"/>
    <mergeCell ref="Q1938:R1938"/>
    <mergeCell ref="S1938:T1938"/>
    <mergeCell ref="U1938:V1938"/>
    <mergeCell ref="W1938:X1938"/>
    <mergeCell ref="Y1938:Z1938"/>
    <mergeCell ref="F1939:G1939"/>
    <mergeCell ref="H1939:I1939"/>
    <mergeCell ref="J1939:K1939"/>
    <mergeCell ref="L1939:M1939"/>
    <mergeCell ref="N1939:O1939"/>
    <mergeCell ref="P1939:Q1939"/>
    <mergeCell ref="R1939:S1939"/>
    <mergeCell ref="T1939:U1939"/>
    <mergeCell ref="V1939:W1939"/>
    <mergeCell ref="X1939:Y1939"/>
    <mergeCell ref="Z1939:AA1939"/>
    <mergeCell ref="E1936:F1936"/>
    <mergeCell ref="G1936:H1936"/>
    <mergeCell ref="I1936:J1936"/>
    <mergeCell ref="K1936:L1936"/>
    <mergeCell ref="M1936:N1936"/>
    <mergeCell ref="O1936:P1936"/>
    <mergeCell ref="Q1936:R1936"/>
    <mergeCell ref="S1936:T1936"/>
    <mergeCell ref="U1936:V1936"/>
    <mergeCell ref="W1936:X1936"/>
    <mergeCell ref="Y1936:Z1936"/>
    <mergeCell ref="F1937:G1937"/>
    <mergeCell ref="H1937:I1937"/>
    <mergeCell ref="J1937:K1937"/>
    <mergeCell ref="L1937:M1937"/>
    <mergeCell ref="N1937:O1937"/>
    <mergeCell ref="P1937:Q1937"/>
    <mergeCell ref="R1937:S1937"/>
    <mergeCell ref="T1937:U1937"/>
    <mergeCell ref="V1937:W1937"/>
    <mergeCell ref="X1937:Y1937"/>
    <mergeCell ref="Z1937:AA1937"/>
    <mergeCell ref="E1934:F1934"/>
    <mergeCell ref="G1934:H1934"/>
    <mergeCell ref="I1934:J1934"/>
    <mergeCell ref="K1934:L1934"/>
    <mergeCell ref="M1934:N1934"/>
    <mergeCell ref="O1934:P1934"/>
    <mergeCell ref="Q1934:R1934"/>
    <mergeCell ref="S1934:T1934"/>
    <mergeCell ref="U1934:V1934"/>
    <mergeCell ref="W1934:X1934"/>
    <mergeCell ref="Y1934:Z1934"/>
    <mergeCell ref="F1935:G1935"/>
    <mergeCell ref="H1935:I1935"/>
    <mergeCell ref="J1935:K1935"/>
    <mergeCell ref="L1935:M1935"/>
    <mergeCell ref="N1935:O1935"/>
    <mergeCell ref="P1935:Q1935"/>
    <mergeCell ref="R1935:S1935"/>
    <mergeCell ref="T1935:U1935"/>
    <mergeCell ref="V1935:W1935"/>
    <mergeCell ref="X1935:Y1935"/>
    <mergeCell ref="Z1935:AA1935"/>
    <mergeCell ref="E1932:F1932"/>
    <mergeCell ref="G1932:H1932"/>
    <mergeCell ref="I1932:J1932"/>
    <mergeCell ref="K1932:L1932"/>
    <mergeCell ref="M1932:N1932"/>
    <mergeCell ref="O1932:P1932"/>
    <mergeCell ref="Q1932:R1932"/>
    <mergeCell ref="S1932:T1932"/>
    <mergeCell ref="U1932:V1932"/>
    <mergeCell ref="W1932:X1932"/>
    <mergeCell ref="Y1932:Z1932"/>
    <mergeCell ref="F1933:G1933"/>
    <mergeCell ref="H1933:I1933"/>
    <mergeCell ref="J1933:K1933"/>
    <mergeCell ref="L1933:M1933"/>
    <mergeCell ref="N1933:O1933"/>
    <mergeCell ref="P1933:Q1933"/>
    <mergeCell ref="R1933:S1933"/>
    <mergeCell ref="T1933:U1933"/>
    <mergeCell ref="V1933:W1933"/>
    <mergeCell ref="X1933:Y1933"/>
    <mergeCell ref="Z1933:AA1933"/>
    <mergeCell ref="E1930:F1930"/>
    <mergeCell ref="G1930:H1930"/>
    <mergeCell ref="I1930:J1930"/>
    <mergeCell ref="K1930:L1930"/>
    <mergeCell ref="M1930:N1930"/>
    <mergeCell ref="O1930:P1930"/>
    <mergeCell ref="Q1930:R1930"/>
    <mergeCell ref="S1930:T1930"/>
    <mergeCell ref="U1930:V1930"/>
    <mergeCell ref="W1930:X1930"/>
    <mergeCell ref="Y1930:Z1930"/>
    <mergeCell ref="F1931:G1931"/>
    <mergeCell ref="H1931:I1931"/>
    <mergeCell ref="J1931:K1931"/>
    <mergeCell ref="L1931:M1931"/>
    <mergeCell ref="N1931:O1931"/>
    <mergeCell ref="P1931:Q1931"/>
    <mergeCell ref="R1931:S1931"/>
    <mergeCell ref="T1931:U1931"/>
    <mergeCell ref="V1931:W1931"/>
    <mergeCell ref="X1931:Y1931"/>
    <mergeCell ref="Z1931:AA1931"/>
    <mergeCell ref="E1928:F1928"/>
    <mergeCell ref="G1928:H1928"/>
    <mergeCell ref="I1928:J1928"/>
    <mergeCell ref="K1928:L1928"/>
    <mergeCell ref="M1928:N1928"/>
    <mergeCell ref="O1928:P1928"/>
    <mergeCell ref="Q1928:R1928"/>
    <mergeCell ref="S1928:T1928"/>
    <mergeCell ref="U1928:V1928"/>
    <mergeCell ref="W1928:X1928"/>
    <mergeCell ref="Y1928:Z1928"/>
    <mergeCell ref="F1929:G1929"/>
    <mergeCell ref="H1929:I1929"/>
    <mergeCell ref="J1929:K1929"/>
    <mergeCell ref="L1929:M1929"/>
    <mergeCell ref="N1929:O1929"/>
    <mergeCell ref="P1929:Q1929"/>
    <mergeCell ref="R1929:S1929"/>
    <mergeCell ref="T1929:U1929"/>
    <mergeCell ref="V1929:W1929"/>
    <mergeCell ref="X1929:Y1929"/>
    <mergeCell ref="Z1929:AA1929"/>
    <mergeCell ref="E1926:F1926"/>
    <mergeCell ref="G1926:H1926"/>
    <mergeCell ref="I1926:J1926"/>
    <mergeCell ref="K1926:L1926"/>
    <mergeCell ref="M1926:N1926"/>
    <mergeCell ref="O1926:P1926"/>
    <mergeCell ref="Q1926:R1926"/>
    <mergeCell ref="S1926:T1926"/>
    <mergeCell ref="U1926:V1926"/>
    <mergeCell ref="W1926:X1926"/>
    <mergeCell ref="Y1926:Z1926"/>
    <mergeCell ref="F1927:G1927"/>
    <mergeCell ref="H1927:I1927"/>
    <mergeCell ref="J1927:K1927"/>
    <mergeCell ref="L1927:M1927"/>
    <mergeCell ref="N1927:O1927"/>
    <mergeCell ref="P1927:Q1927"/>
    <mergeCell ref="R1927:S1927"/>
    <mergeCell ref="T1927:U1927"/>
    <mergeCell ref="V1927:W1927"/>
    <mergeCell ref="X1927:Y1927"/>
    <mergeCell ref="Z1927:AA1927"/>
    <mergeCell ref="E1924:F1924"/>
    <mergeCell ref="G1924:H1924"/>
    <mergeCell ref="I1924:J1924"/>
    <mergeCell ref="K1924:L1924"/>
    <mergeCell ref="M1924:N1924"/>
    <mergeCell ref="O1924:P1924"/>
    <mergeCell ref="Q1924:R1924"/>
    <mergeCell ref="S1924:T1924"/>
    <mergeCell ref="U1924:V1924"/>
    <mergeCell ref="W1924:X1924"/>
    <mergeCell ref="Y1924:Z1924"/>
    <mergeCell ref="F1925:G1925"/>
    <mergeCell ref="H1925:I1925"/>
    <mergeCell ref="J1925:K1925"/>
    <mergeCell ref="L1925:M1925"/>
    <mergeCell ref="N1925:O1925"/>
    <mergeCell ref="P1925:Q1925"/>
    <mergeCell ref="R1925:S1925"/>
    <mergeCell ref="T1925:U1925"/>
    <mergeCell ref="V1925:W1925"/>
    <mergeCell ref="X1925:Y1925"/>
    <mergeCell ref="Z1925:AA1925"/>
    <mergeCell ref="E1922:F1922"/>
    <mergeCell ref="G1922:H1922"/>
    <mergeCell ref="I1922:J1922"/>
    <mergeCell ref="K1922:L1922"/>
    <mergeCell ref="M1922:N1922"/>
    <mergeCell ref="O1922:P1922"/>
    <mergeCell ref="Q1922:R1922"/>
    <mergeCell ref="S1922:T1922"/>
    <mergeCell ref="U1922:V1922"/>
    <mergeCell ref="W1922:X1922"/>
    <mergeCell ref="Y1922:Z1922"/>
    <mergeCell ref="F1923:G1923"/>
    <mergeCell ref="H1923:I1923"/>
    <mergeCell ref="J1923:K1923"/>
    <mergeCell ref="L1923:M1923"/>
    <mergeCell ref="N1923:O1923"/>
    <mergeCell ref="P1923:Q1923"/>
    <mergeCell ref="R1923:S1923"/>
    <mergeCell ref="T1923:U1923"/>
    <mergeCell ref="V1923:W1923"/>
    <mergeCell ref="X1923:Y1923"/>
    <mergeCell ref="Z1923:AA1923"/>
    <mergeCell ref="E1920:F1920"/>
    <mergeCell ref="G1920:H1920"/>
    <mergeCell ref="I1920:J1920"/>
    <mergeCell ref="K1920:L1920"/>
    <mergeCell ref="M1920:N1920"/>
    <mergeCell ref="O1920:P1920"/>
    <mergeCell ref="Q1920:R1920"/>
    <mergeCell ref="S1920:T1920"/>
    <mergeCell ref="U1920:V1920"/>
    <mergeCell ref="W1920:X1920"/>
    <mergeCell ref="Y1920:Z1920"/>
    <mergeCell ref="F1921:G1921"/>
    <mergeCell ref="H1921:I1921"/>
    <mergeCell ref="J1921:K1921"/>
    <mergeCell ref="L1921:M1921"/>
    <mergeCell ref="N1921:O1921"/>
    <mergeCell ref="P1921:Q1921"/>
    <mergeCell ref="R1921:S1921"/>
    <mergeCell ref="T1921:U1921"/>
    <mergeCell ref="V1921:W1921"/>
    <mergeCell ref="X1921:Y1921"/>
    <mergeCell ref="Z1921:AA1921"/>
    <mergeCell ref="E1918:F1918"/>
    <mergeCell ref="G1918:H1918"/>
    <mergeCell ref="I1918:J1918"/>
    <mergeCell ref="K1918:L1918"/>
    <mergeCell ref="M1918:N1918"/>
    <mergeCell ref="O1918:P1918"/>
    <mergeCell ref="Q1918:R1918"/>
    <mergeCell ref="S1918:T1918"/>
    <mergeCell ref="U1918:V1918"/>
    <mergeCell ref="W1918:X1918"/>
    <mergeCell ref="Y1918:Z1918"/>
    <mergeCell ref="F1919:G1919"/>
    <mergeCell ref="H1919:I1919"/>
    <mergeCell ref="J1919:K1919"/>
    <mergeCell ref="L1919:M1919"/>
    <mergeCell ref="N1919:O1919"/>
    <mergeCell ref="P1919:Q1919"/>
    <mergeCell ref="R1919:S1919"/>
    <mergeCell ref="T1919:U1919"/>
    <mergeCell ref="V1919:W1919"/>
    <mergeCell ref="X1919:Y1919"/>
    <mergeCell ref="Z1919:AA1919"/>
    <mergeCell ref="E1916:F1916"/>
    <mergeCell ref="G1916:H1916"/>
    <mergeCell ref="I1916:J1916"/>
    <mergeCell ref="K1916:L1916"/>
    <mergeCell ref="M1916:N1916"/>
    <mergeCell ref="O1916:P1916"/>
    <mergeCell ref="Q1916:R1916"/>
    <mergeCell ref="S1916:T1916"/>
    <mergeCell ref="U1916:V1916"/>
    <mergeCell ref="W1916:X1916"/>
    <mergeCell ref="Y1916:Z1916"/>
    <mergeCell ref="F1917:G1917"/>
    <mergeCell ref="H1917:I1917"/>
    <mergeCell ref="J1917:K1917"/>
    <mergeCell ref="L1917:M1917"/>
    <mergeCell ref="N1917:O1917"/>
    <mergeCell ref="P1917:Q1917"/>
    <mergeCell ref="R1917:S1917"/>
    <mergeCell ref="T1917:U1917"/>
    <mergeCell ref="V1917:W1917"/>
    <mergeCell ref="X1917:Y1917"/>
    <mergeCell ref="Z1917:AA1917"/>
    <mergeCell ref="E1914:F1914"/>
    <mergeCell ref="G1914:H1914"/>
    <mergeCell ref="I1914:J1914"/>
    <mergeCell ref="K1914:L1914"/>
    <mergeCell ref="M1914:N1914"/>
    <mergeCell ref="O1914:P1914"/>
    <mergeCell ref="Q1914:R1914"/>
    <mergeCell ref="S1914:T1914"/>
    <mergeCell ref="U1914:V1914"/>
    <mergeCell ref="W1914:X1914"/>
    <mergeCell ref="Y1914:Z1914"/>
    <mergeCell ref="F1915:G1915"/>
    <mergeCell ref="H1915:I1915"/>
    <mergeCell ref="J1915:K1915"/>
    <mergeCell ref="L1915:M1915"/>
    <mergeCell ref="N1915:O1915"/>
    <mergeCell ref="P1915:Q1915"/>
    <mergeCell ref="R1915:S1915"/>
    <mergeCell ref="T1915:U1915"/>
    <mergeCell ref="V1915:W1915"/>
    <mergeCell ref="X1915:Y1915"/>
    <mergeCell ref="Z1915:AA1915"/>
    <mergeCell ref="E1912:F1912"/>
    <mergeCell ref="G1912:H1912"/>
    <mergeCell ref="I1912:J1912"/>
    <mergeCell ref="K1912:L1912"/>
    <mergeCell ref="M1912:N1912"/>
    <mergeCell ref="O1912:P1912"/>
    <mergeCell ref="Q1912:R1912"/>
    <mergeCell ref="S1912:T1912"/>
    <mergeCell ref="U1912:V1912"/>
    <mergeCell ref="W1912:X1912"/>
    <mergeCell ref="Y1912:Z1912"/>
    <mergeCell ref="F1913:G1913"/>
    <mergeCell ref="H1913:I1913"/>
    <mergeCell ref="J1913:K1913"/>
    <mergeCell ref="L1913:M1913"/>
    <mergeCell ref="N1913:O1913"/>
    <mergeCell ref="P1913:Q1913"/>
    <mergeCell ref="R1913:S1913"/>
    <mergeCell ref="T1913:U1913"/>
    <mergeCell ref="V1913:W1913"/>
    <mergeCell ref="X1913:Y1913"/>
    <mergeCell ref="Z1913:AA1913"/>
    <mergeCell ref="E1910:F1910"/>
    <mergeCell ref="G1910:H1910"/>
    <mergeCell ref="I1910:J1910"/>
    <mergeCell ref="K1910:L1910"/>
    <mergeCell ref="M1910:N1910"/>
    <mergeCell ref="O1910:P1910"/>
    <mergeCell ref="Q1910:R1910"/>
    <mergeCell ref="S1910:T1910"/>
    <mergeCell ref="U1910:V1910"/>
    <mergeCell ref="W1910:X1910"/>
    <mergeCell ref="Y1910:Z1910"/>
    <mergeCell ref="F1911:G1911"/>
    <mergeCell ref="H1911:I1911"/>
    <mergeCell ref="J1911:K1911"/>
    <mergeCell ref="L1911:M1911"/>
    <mergeCell ref="N1911:O1911"/>
    <mergeCell ref="P1911:Q1911"/>
    <mergeCell ref="R1911:S1911"/>
    <mergeCell ref="T1911:U1911"/>
    <mergeCell ref="V1911:W1911"/>
    <mergeCell ref="X1911:Y1911"/>
    <mergeCell ref="Z1911:AA1911"/>
    <mergeCell ref="E1908:F1908"/>
    <mergeCell ref="G1908:H1908"/>
    <mergeCell ref="I1908:J1908"/>
    <mergeCell ref="K1908:L1908"/>
    <mergeCell ref="M1908:N1908"/>
    <mergeCell ref="O1908:P1908"/>
    <mergeCell ref="Q1908:R1908"/>
    <mergeCell ref="S1908:T1908"/>
    <mergeCell ref="U1908:V1908"/>
    <mergeCell ref="W1908:X1908"/>
    <mergeCell ref="Y1908:Z1908"/>
    <mergeCell ref="F1909:G1909"/>
    <mergeCell ref="H1909:I1909"/>
    <mergeCell ref="J1909:K1909"/>
    <mergeCell ref="L1909:M1909"/>
    <mergeCell ref="N1909:O1909"/>
    <mergeCell ref="P1909:Q1909"/>
    <mergeCell ref="R1909:S1909"/>
    <mergeCell ref="T1909:U1909"/>
    <mergeCell ref="V1909:W1909"/>
    <mergeCell ref="X1909:Y1909"/>
    <mergeCell ref="Z1909:AA1909"/>
    <mergeCell ref="E1906:F1906"/>
    <mergeCell ref="G1906:H1906"/>
    <mergeCell ref="I1906:J1906"/>
    <mergeCell ref="K1906:L1906"/>
    <mergeCell ref="M1906:N1906"/>
    <mergeCell ref="O1906:P1906"/>
    <mergeCell ref="Q1906:R1906"/>
    <mergeCell ref="S1906:T1906"/>
    <mergeCell ref="U1906:V1906"/>
    <mergeCell ref="W1906:X1906"/>
    <mergeCell ref="Y1906:Z1906"/>
    <mergeCell ref="F1907:G1907"/>
    <mergeCell ref="H1907:I1907"/>
    <mergeCell ref="J1907:K1907"/>
    <mergeCell ref="L1907:M1907"/>
    <mergeCell ref="N1907:O1907"/>
    <mergeCell ref="P1907:Q1907"/>
    <mergeCell ref="R1907:S1907"/>
    <mergeCell ref="T1907:U1907"/>
    <mergeCell ref="V1907:W1907"/>
    <mergeCell ref="X1907:Y1907"/>
    <mergeCell ref="Z1907:AA1907"/>
    <mergeCell ref="E1904:F1904"/>
    <mergeCell ref="G1904:H1904"/>
    <mergeCell ref="I1904:J1904"/>
    <mergeCell ref="K1904:L1904"/>
    <mergeCell ref="M1904:N1904"/>
    <mergeCell ref="O1904:P1904"/>
    <mergeCell ref="Q1904:R1904"/>
    <mergeCell ref="S1904:T1904"/>
    <mergeCell ref="U1904:V1904"/>
    <mergeCell ref="W1904:X1904"/>
    <mergeCell ref="Y1904:Z1904"/>
    <mergeCell ref="F1905:G1905"/>
    <mergeCell ref="H1905:I1905"/>
    <mergeCell ref="J1905:K1905"/>
    <mergeCell ref="L1905:M1905"/>
    <mergeCell ref="N1905:O1905"/>
    <mergeCell ref="P1905:Q1905"/>
    <mergeCell ref="R1905:S1905"/>
    <mergeCell ref="T1905:U1905"/>
    <mergeCell ref="V1905:W1905"/>
    <mergeCell ref="X1905:Y1905"/>
    <mergeCell ref="Z1905:AA1905"/>
    <mergeCell ref="E1902:F1902"/>
    <mergeCell ref="G1902:H1902"/>
    <mergeCell ref="I1902:J1902"/>
    <mergeCell ref="K1902:L1902"/>
    <mergeCell ref="M1902:N1902"/>
    <mergeCell ref="O1902:P1902"/>
    <mergeCell ref="Q1902:R1902"/>
    <mergeCell ref="S1902:T1902"/>
    <mergeCell ref="U1902:V1902"/>
    <mergeCell ref="W1902:X1902"/>
    <mergeCell ref="Y1902:Z1902"/>
    <mergeCell ref="F1903:G1903"/>
    <mergeCell ref="H1903:I1903"/>
    <mergeCell ref="J1903:K1903"/>
    <mergeCell ref="L1903:M1903"/>
    <mergeCell ref="N1903:O1903"/>
    <mergeCell ref="P1903:Q1903"/>
    <mergeCell ref="R1903:S1903"/>
    <mergeCell ref="T1903:U1903"/>
    <mergeCell ref="V1903:W1903"/>
    <mergeCell ref="X1903:Y1903"/>
    <mergeCell ref="Z1903:AA1903"/>
    <mergeCell ref="E1900:F1900"/>
    <mergeCell ref="G1900:H1900"/>
    <mergeCell ref="I1900:J1900"/>
    <mergeCell ref="K1900:L1900"/>
    <mergeCell ref="M1900:N1900"/>
    <mergeCell ref="O1900:P1900"/>
    <mergeCell ref="Q1900:R1900"/>
    <mergeCell ref="S1900:T1900"/>
    <mergeCell ref="U1900:V1900"/>
    <mergeCell ref="W1900:X1900"/>
    <mergeCell ref="Y1900:Z1900"/>
    <mergeCell ref="F1901:G1901"/>
    <mergeCell ref="H1901:I1901"/>
    <mergeCell ref="J1901:K1901"/>
    <mergeCell ref="L1901:M1901"/>
    <mergeCell ref="N1901:O1901"/>
    <mergeCell ref="P1901:Q1901"/>
    <mergeCell ref="R1901:S1901"/>
    <mergeCell ref="T1901:U1901"/>
    <mergeCell ref="V1901:W1901"/>
    <mergeCell ref="X1901:Y1901"/>
    <mergeCell ref="Z1901:AA1901"/>
    <mergeCell ref="E1898:F1898"/>
    <mergeCell ref="G1898:H1898"/>
    <mergeCell ref="I1898:J1898"/>
    <mergeCell ref="K1898:L1898"/>
    <mergeCell ref="M1898:N1898"/>
    <mergeCell ref="O1898:P1898"/>
    <mergeCell ref="Q1898:R1898"/>
    <mergeCell ref="S1898:T1898"/>
    <mergeCell ref="U1898:V1898"/>
    <mergeCell ref="W1898:X1898"/>
    <mergeCell ref="Y1898:Z1898"/>
    <mergeCell ref="F1899:G1899"/>
    <mergeCell ref="H1899:I1899"/>
    <mergeCell ref="J1899:K1899"/>
    <mergeCell ref="L1899:M1899"/>
    <mergeCell ref="N1899:O1899"/>
    <mergeCell ref="P1899:Q1899"/>
    <mergeCell ref="R1899:S1899"/>
    <mergeCell ref="T1899:U1899"/>
    <mergeCell ref="V1899:W1899"/>
    <mergeCell ref="X1899:Y1899"/>
    <mergeCell ref="Z1899:AA1899"/>
    <mergeCell ref="E1896:F1896"/>
    <mergeCell ref="G1896:H1896"/>
    <mergeCell ref="I1896:J1896"/>
    <mergeCell ref="K1896:L1896"/>
    <mergeCell ref="M1896:N1896"/>
    <mergeCell ref="O1896:P1896"/>
    <mergeCell ref="Q1896:R1896"/>
    <mergeCell ref="S1896:T1896"/>
    <mergeCell ref="U1896:V1896"/>
    <mergeCell ref="W1896:X1896"/>
    <mergeCell ref="Y1896:Z1896"/>
    <mergeCell ref="F1897:G1897"/>
    <mergeCell ref="H1897:I1897"/>
    <mergeCell ref="J1897:K1897"/>
    <mergeCell ref="L1897:M1897"/>
    <mergeCell ref="N1897:O1897"/>
    <mergeCell ref="P1897:Q1897"/>
    <mergeCell ref="R1897:S1897"/>
    <mergeCell ref="T1897:U1897"/>
    <mergeCell ref="V1897:W1897"/>
    <mergeCell ref="X1897:Y1897"/>
    <mergeCell ref="Z1897:AA1897"/>
    <mergeCell ref="E1894:F1894"/>
    <mergeCell ref="G1894:H1894"/>
    <mergeCell ref="I1894:J1894"/>
    <mergeCell ref="K1894:L1894"/>
    <mergeCell ref="M1894:N1894"/>
    <mergeCell ref="O1894:P1894"/>
    <mergeCell ref="Q1894:R1894"/>
    <mergeCell ref="S1894:T1894"/>
    <mergeCell ref="U1894:V1894"/>
    <mergeCell ref="W1894:X1894"/>
    <mergeCell ref="Y1894:Z1894"/>
    <mergeCell ref="F1895:G1895"/>
    <mergeCell ref="H1895:I1895"/>
    <mergeCell ref="J1895:K1895"/>
    <mergeCell ref="L1895:M1895"/>
    <mergeCell ref="N1895:O1895"/>
    <mergeCell ref="P1895:Q1895"/>
    <mergeCell ref="R1895:S1895"/>
    <mergeCell ref="T1895:U1895"/>
    <mergeCell ref="V1895:W1895"/>
    <mergeCell ref="X1895:Y1895"/>
    <mergeCell ref="Z1895:AA1895"/>
    <mergeCell ref="E1892:F1892"/>
    <mergeCell ref="G1892:H1892"/>
    <mergeCell ref="I1892:J1892"/>
    <mergeCell ref="K1892:L1892"/>
    <mergeCell ref="M1892:N1892"/>
    <mergeCell ref="O1892:P1892"/>
    <mergeCell ref="Q1892:R1892"/>
    <mergeCell ref="S1892:T1892"/>
    <mergeCell ref="U1892:V1892"/>
    <mergeCell ref="W1892:X1892"/>
    <mergeCell ref="Y1892:Z1892"/>
    <mergeCell ref="F1893:G1893"/>
    <mergeCell ref="H1893:I1893"/>
    <mergeCell ref="J1893:K1893"/>
    <mergeCell ref="L1893:M1893"/>
    <mergeCell ref="N1893:O1893"/>
    <mergeCell ref="P1893:Q1893"/>
    <mergeCell ref="R1893:S1893"/>
    <mergeCell ref="T1893:U1893"/>
    <mergeCell ref="V1893:W1893"/>
    <mergeCell ref="X1893:Y1893"/>
    <mergeCell ref="Z1893:AA1893"/>
    <mergeCell ref="E1890:F1890"/>
    <mergeCell ref="G1890:H1890"/>
    <mergeCell ref="I1890:J1890"/>
    <mergeCell ref="K1890:L1890"/>
    <mergeCell ref="M1890:N1890"/>
    <mergeCell ref="O1890:P1890"/>
    <mergeCell ref="Q1890:R1890"/>
    <mergeCell ref="S1890:T1890"/>
    <mergeCell ref="U1890:V1890"/>
    <mergeCell ref="W1890:X1890"/>
    <mergeCell ref="Y1890:Z1890"/>
    <mergeCell ref="F1891:G1891"/>
    <mergeCell ref="H1891:I1891"/>
    <mergeCell ref="J1891:K1891"/>
    <mergeCell ref="L1891:M1891"/>
    <mergeCell ref="N1891:O1891"/>
    <mergeCell ref="P1891:Q1891"/>
    <mergeCell ref="R1891:S1891"/>
    <mergeCell ref="T1891:U1891"/>
    <mergeCell ref="V1891:W1891"/>
    <mergeCell ref="X1891:Y1891"/>
    <mergeCell ref="Z1891:AA1891"/>
    <mergeCell ref="E1888:F1888"/>
    <mergeCell ref="G1888:H1888"/>
    <mergeCell ref="I1888:J1888"/>
    <mergeCell ref="K1888:L1888"/>
    <mergeCell ref="M1888:N1888"/>
    <mergeCell ref="O1888:P1888"/>
    <mergeCell ref="Q1888:R1888"/>
    <mergeCell ref="S1888:T1888"/>
    <mergeCell ref="U1888:V1888"/>
    <mergeCell ref="W1888:X1888"/>
    <mergeCell ref="Y1888:Z1888"/>
    <mergeCell ref="F1889:G1889"/>
    <mergeCell ref="H1889:I1889"/>
    <mergeCell ref="J1889:K1889"/>
    <mergeCell ref="L1889:M1889"/>
    <mergeCell ref="N1889:O1889"/>
    <mergeCell ref="P1889:Q1889"/>
    <mergeCell ref="R1889:S1889"/>
    <mergeCell ref="T1889:U1889"/>
    <mergeCell ref="V1889:W1889"/>
    <mergeCell ref="X1889:Y1889"/>
    <mergeCell ref="Z1889:AA1889"/>
    <mergeCell ref="E1886:F1886"/>
    <mergeCell ref="G1886:H1886"/>
    <mergeCell ref="I1886:J1886"/>
    <mergeCell ref="K1886:L1886"/>
    <mergeCell ref="M1886:N1886"/>
    <mergeCell ref="O1886:P1886"/>
    <mergeCell ref="Q1886:R1886"/>
    <mergeCell ref="S1886:T1886"/>
    <mergeCell ref="U1886:V1886"/>
    <mergeCell ref="W1886:X1886"/>
    <mergeCell ref="Y1886:Z1886"/>
    <mergeCell ref="F1887:G1887"/>
    <mergeCell ref="H1887:I1887"/>
    <mergeCell ref="J1887:K1887"/>
    <mergeCell ref="L1887:M1887"/>
    <mergeCell ref="N1887:O1887"/>
    <mergeCell ref="P1887:Q1887"/>
    <mergeCell ref="R1887:S1887"/>
    <mergeCell ref="T1887:U1887"/>
    <mergeCell ref="V1887:W1887"/>
    <mergeCell ref="X1887:Y1887"/>
    <mergeCell ref="Z1887:AA1887"/>
    <mergeCell ref="E1884:F1884"/>
    <mergeCell ref="G1884:H1884"/>
    <mergeCell ref="I1884:J1884"/>
    <mergeCell ref="K1884:L1884"/>
    <mergeCell ref="M1884:N1884"/>
    <mergeCell ref="O1884:P1884"/>
    <mergeCell ref="Q1884:R1884"/>
    <mergeCell ref="S1884:T1884"/>
    <mergeCell ref="U1884:V1884"/>
    <mergeCell ref="W1884:X1884"/>
    <mergeCell ref="Y1884:Z1884"/>
    <mergeCell ref="F1885:G1885"/>
    <mergeCell ref="H1885:I1885"/>
    <mergeCell ref="J1885:K1885"/>
    <mergeCell ref="L1885:M1885"/>
    <mergeCell ref="N1885:O1885"/>
    <mergeCell ref="P1885:Q1885"/>
    <mergeCell ref="R1885:S1885"/>
    <mergeCell ref="T1885:U1885"/>
    <mergeCell ref="V1885:W1885"/>
    <mergeCell ref="X1885:Y1885"/>
    <mergeCell ref="Z1885:AA1885"/>
    <mergeCell ref="E1882:F1882"/>
    <mergeCell ref="G1882:H1882"/>
    <mergeCell ref="I1882:J1882"/>
    <mergeCell ref="K1882:L1882"/>
    <mergeCell ref="M1882:N1882"/>
    <mergeCell ref="O1882:P1882"/>
    <mergeCell ref="Q1882:R1882"/>
    <mergeCell ref="S1882:T1882"/>
    <mergeCell ref="U1882:V1882"/>
    <mergeCell ref="W1882:X1882"/>
    <mergeCell ref="Y1882:Z1882"/>
    <mergeCell ref="F1883:G1883"/>
    <mergeCell ref="H1883:I1883"/>
    <mergeCell ref="J1883:K1883"/>
    <mergeCell ref="L1883:M1883"/>
    <mergeCell ref="N1883:O1883"/>
    <mergeCell ref="P1883:Q1883"/>
    <mergeCell ref="R1883:S1883"/>
    <mergeCell ref="T1883:U1883"/>
    <mergeCell ref="V1883:W1883"/>
    <mergeCell ref="X1883:Y1883"/>
    <mergeCell ref="Z1883:AA1883"/>
    <mergeCell ref="E1880:F1880"/>
    <mergeCell ref="G1880:H1880"/>
    <mergeCell ref="I1880:J1880"/>
    <mergeCell ref="K1880:L1880"/>
    <mergeCell ref="M1880:N1880"/>
    <mergeCell ref="O1880:P1880"/>
    <mergeCell ref="Q1880:R1880"/>
    <mergeCell ref="S1880:T1880"/>
    <mergeCell ref="U1880:V1880"/>
    <mergeCell ref="W1880:X1880"/>
    <mergeCell ref="Y1880:Z1880"/>
    <mergeCell ref="F1881:G1881"/>
    <mergeCell ref="H1881:I1881"/>
    <mergeCell ref="J1881:K1881"/>
    <mergeCell ref="L1881:M1881"/>
    <mergeCell ref="N1881:O1881"/>
    <mergeCell ref="P1881:Q1881"/>
    <mergeCell ref="R1881:S1881"/>
    <mergeCell ref="T1881:U1881"/>
    <mergeCell ref="V1881:W1881"/>
    <mergeCell ref="X1881:Y1881"/>
    <mergeCell ref="Z1881:AA1881"/>
    <mergeCell ref="E1878:F1878"/>
    <mergeCell ref="G1878:H1878"/>
    <mergeCell ref="I1878:J1878"/>
    <mergeCell ref="K1878:L1878"/>
    <mergeCell ref="M1878:N1878"/>
    <mergeCell ref="O1878:P1878"/>
    <mergeCell ref="Q1878:R1878"/>
    <mergeCell ref="S1878:T1878"/>
    <mergeCell ref="U1878:V1878"/>
    <mergeCell ref="W1878:X1878"/>
    <mergeCell ref="Y1878:Z1878"/>
    <mergeCell ref="F1879:G1879"/>
    <mergeCell ref="H1879:I1879"/>
    <mergeCell ref="J1879:K1879"/>
    <mergeCell ref="L1879:M1879"/>
    <mergeCell ref="N1879:O1879"/>
    <mergeCell ref="P1879:Q1879"/>
    <mergeCell ref="R1879:S1879"/>
    <mergeCell ref="T1879:U1879"/>
    <mergeCell ref="V1879:W1879"/>
    <mergeCell ref="X1879:Y1879"/>
    <mergeCell ref="Z1879:AA1879"/>
    <mergeCell ref="E1876:F1876"/>
    <mergeCell ref="G1876:H1876"/>
    <mergeCell ref="I1876:J1876"/>
    <mergeCell ref="K1876:L1876"/>
    <mergeCell ref="M1876:N1876"/>
    <mergeCell ref="O1876:P1876"/>
    <mergeCell ref="Q1876:R1876"/>
    <mergeCell ref="S1876:T1876"/>
    <mergeCell ref="U1876:V1876"/>
    <mergeCell ref="W1876:X1876"/>
    <mergeCell ref="Y1876:Z1876"/>
    <mergeCell ref="F1877:G1877"/>
    <mergeCell ref="H1877:I1877"/>
    <mergeCell ref="J1877:K1877"/>
    <mergeCell ref="L1877:M1877"/>
    <mergeCell ref="N1877:O1877"/>
    <mergeCell ref="P1877:Q1877"/>
    <mergeCell ref="R1877:S1877"/>
    <mergeCell ref="T1877:U1877"/>
    <mergeCell ref="V1877:W1877"/>
    <mergeCell ref="X1877:Y1877"/>
    <mergeCell ref="Z1877:AA1877"/>
    <mergeCell ref="E1874:F1874"/>
    <mergeCell ref="G1874:H1874"/>
    <mergeCell ref="I1874:J1874"/>
    <mergeCell ref="K1874:L1874"/>
    <mergeCell ref="M1874:N1874"/>
    <mergeCell ref="O1874:P1874"/>
    <mergeCell ref="Q1874:R1874"/>
    <mergeCell ref="S1874:T1874"/>
    <mergeCell ref="U1874:V1874"/>
    <mergeCell ref="W1874:X1874"/>
    <mergeCell ref="Y1874:Z1874"/>
    <mergeCell ref="F1875:G1875"/>
    <mergeCell ref="H1875:I1875"/>
    <mergeCell ref="J1875:K1875"/>
    <mergeCell ref="L1875:M1875"/>
    <mergeCell ref="N1875:O1875"/>
    <mergeCell ref="P1875:Q1875"/>
    <mergeCell ref="R1875:S1875"/>
    <mergeCell ref="T1875:U1875"/>
    <mergeCell ref="V1875:W1875"/>
    <mergeCell ref="X1875:Y1875"/>
    <mergeCell ref="Z1875:AA1875"/>
    <mergeCell ref="E1872:F1872"/>
    <mergeCell ref="G1872:H1872"/>
    <mergeCell ref="I1872:J1872"/>
    <mergeCell ref="K1872:L1872"/>
    <mergeCell ref="M1872:N1872"/>
    <mergeCell ref="O1872:P1872"/>
    <mergeCell ref="Q1872:R1872"/>
    <mergeCell ref="S1872:T1872"/>
    <mergeCell ref="U1872:V1872"/>
    <mergeCell ref="W1872:X1872"/>
    <mergeCell ref="Y1872:Z1872"/>
    <mergeCell ref="F1873:G1873"/>
    <mergeCell ref="H1873:I1873"/>
    <mergeCell ref="J1873:K1873"/>
    <mergeCell ref="L1873:M1873"/>
    <mergeCell ref="N1873:O1873"/>
    <mergeCell ref="P1873:Q1873"/>
    <mergeCell ref="R1873:S1873"/>
    <mergeCell ref="T1873:U1873"/>
    <mergeCell ref="V1873:W1873"/>
    <mergeCell ref="X1873:Y1873"/>
    <mergeCell ref="Z1873:AA1873"/>
    <mergeCell ref="E1870:F1870"/>
    <mergeCell ref="G1870:H1870"/>
    <mergeCell ref="I1870:J1870"/>
    <mergeCell ref="K1870:L1870"/>
    <mergeCell ref="M1870:N1870"/>
    <mergeCell ref="O1870:P1870"/>
    <mergeCell ref="Q1870:R1870"/>
    <mergeCell ref="S1870:T1870"/>
    <mergeCell ref="U1870:V1870"/>
    <mergeCell ref="W1870:X1870"/>
    <mergeCell ref="Y1870:Z1870"/>
    <mergeCell ref="F1871:G1871"/>
    <mergeCell ref="H1871:I1871"/>
    <mergeCell ref="J1871:K1871"/>
    <mergeCell ref="L1871:M1871"/>
    <mergeCell ref="N1871:O1871"/>
    <mergeCell ref="P1871:Q1871"/>
    <mergeCell ref="R1871:S1871"/>
    <mergeCell ref="T1871:U1871"/>
    <mergeCell ref="V1871:W1871"/>
    <mergeCell ref="X1871:Y1871"/>
    <mergeCell ref="Z1871:AA1871"/>
    <mergeCell ref="E1868:F1868"/>
    <mergeCell ref="G1868:H1868"/>
    <mergeCell ref="I1868:J1868"/>
    <mergeCell ref="K1868:L1868"/>
    <mergeCell ref="M1868:N1868"/>
    <mergeCell ref="O1868:P1868"/>
    <mergeCell ref="Q1868:R1868"/>
    <mergeCell ref="S1868:T1868"/>
    <mergeCell ref="U1868:V1868"/>
    <mergeCell ref="W1868:X1868"/>
    <mergeCell ref="Y1868:Z1868"/>
    <mergeCell ref="F1869:G1869"/>
    <mergeCell ref="H1869:I1869"/>
    <mergeCell ref="J1869:K1869"/>
    <mergeCell ref="L1869:M1869"/>
    <mergeCell ref="N1869:O1869"/>
    <mergeCell ref="P1869:Q1869"/>
    <mergeCell ref="R1869:S1869"/>
    <mergeCell ref="T1869:U1869"/>
    <mergeCell ref="V1869:W1869"/>
    <mergeCell ref="X1869:Y1869"/>
    <mergeCell ref="Z1869:AA1869"/>
    <mergeCell ref="E1866:F1866"/>
    <mergeCell ref="G1866:H1866"/>
    <mergeCell ref="I1866:J1866"/>
    <mergeCell ref="K1866:L1866"/>
    <mergeCell ref="M1866:N1866"/>
    <mergeCell ref="O1866:P1866"/>
    <mergeCell ref="Q1866:R1866"/>
    <mergeCell ref="S1866:T1866"/>
    <mergeCell ref="U1866:V1866"/>
    <mergeCell ref="W1866:X1866"/>
    <mergeCell ref="Y1866:Z1866"/>
    <mergeCell ref="F1867:G1867"/>
    <mergeCell ref="H1867:I1867"/>
    <mergeCell ref="J1867:K1867"/>
    <mergeCell ref="L1867:M1867"/>
    <mergeCell ref="N1867:O1867"/>
    <mergeCell ref="P1867:Q1867"/>
    <mergeCell ref="R1867:S1867"/>
    <mergeCell ref="T1867:U1867"/>
    <mergeCell ref="V1867:W1867"/>
    <mergeCell ref="X1867:Y1867"/>
    <mergeCell ref="Z1867:AA1867"/>
    <mergeCell ref="E1864:F1864"/>
    <mergeCell ref="G1864:H1864"/>
    <mergeCell ref="I1864:J1864"/>
    <mergeCell ref="K1864:L1864"/>
    <mergeCell ref="M1864:N1864"/>
    <mergeCell ref="O1864:P1864"/>
    <mergeCell ref="Q1864:R1864"/>
    <mergeCell ref="S1864:T1864"/>
    <mergeCell ref="U1864:V1864"/>
    <mergeCell ref="W1864:X1864"/>
    <mergeCell ref="Y1864:Z1864"/>
    <mergeCell ref="F1865:G1865"/>
    <mergeCell ref="H1865:I1865"/>
    <mergeCell ref="J1865:K1865"/>
    <mergeCell ref="L1865:M1865"/>
    <mergeCell ref="N1865:O1865"/>
    <mergeCell ref="P1865:Q1865"/>
    <mergeCell ref="R1865:S1865"/>
    <mergeCell ref="T1865:U1865"/>
    <mergeCell ref="V1865:W1865"/>
    <mergeCell ref="X1865:Y1865"/>
    <mergeCell ref="Z1865:AA1865"/>
    <mergeCell ref="E1862:F1862"/>
    <mergeCell ref="G1862:H1862"/>
    <mergeCell ref="I1862:J1862"/>
    <mergeCell ref="K1862:L1862"/>
    <mergeCell ref="M1862:N1862"/>
    <mergeCell ref="O1862:P1862"/>
    <mergeCell ref="Q1862:R1862"/>
    <mergeCell ref="S1862:T1862"/>
    <mergeCell ref="U1862:V1862"/>
    <mergeCell ref="W1862:X1862"/>
    <mergeCell ref="Y1862:Z1862"/>
    <mergeCell ref="F1863:G1863"/>
    <mergeCell ref="H1863:I1863"/>
    <mergeCell ref="J1863:K1863"/>
    <mergeCell ref="L1863:M1863"/>
    <mergeCell ref="N1863:O1863"/>
    <mergeCell ref="P1863:Q1863"/>
    <mergeCell ref="R1863:S1863"/>
    <mergeCell ref="T1863:U1863"/>
    <mergeCell ref="V1863:W1863"/>
    <mergeCell ref="X1863:Y1863"/>
    <mergeCell ref="Z1863:AA1863"/>
    <mergeCell ref="E1860:F1860"/>
    <mergeCell ref="G1860:H1860"/>
    <mergeCell ref="I1860:J1860"/>
    <mergeCell ref="K1860:L1860"/>
    <mergeCell ref="M1860:N1860"/>
    <mergeCell ref="O1860:P1860"/>
    <mergeCell ref="Q1860:R1860"/>
    <mergeCell ref="S1860:T1860"/>
    <mergeCell ref="U1860:V1860"/>
    <mergeCell ref="W1860:X1860"/>
    <mergeCell ref="Y1860:Z1860"/>
    <mergeCell ref="F1861:G1861"/>
    <mergeCell ref="H1861:I1861"/>
    <mergeCell ref="J1861:K1861"/>
    <mergeCell ref="L1861:M1861"/>
    <mergeCell ref="N1861:O1861"/>
    <mergeCell ref="P1861:Q1861"/>
    <mergeCell ref="R1861:S1861"/>
    <mergeCell ref="T1861:U1861"/>
    <mergeCell ref="V1861:W1861"/>
    <mergeCell ref="X1861:Y1861"/>
    <mergeCell ref="Z1861:AA1861"/>
    <mergeCell ref="E1858:F1858"/>
    <mergeCell ref="G1858:H1858"/>
    <mergeCell ref="I1858:J1858"/>
    <mergeCell ref="K1858:L1858"/>
    <mergeCell ref="M1858:N1858"/>
    <mergeCell ref="O1858:P1858"/>
    <mergeCell ref="Q1858:R1858"/>
    <mergeCell ref="S1858:T1858"/>
    <mergeCell ref="U1858:V1858"/>
    <mergeCell ref="W1858:X1858"/>
    <mergeCell ref="Y1858:Z1858"/>
    <mergeCell ref="F1859:G1859"/>
    <mergeCell ref="H1859:I1859"/>
    <mergeCell ref="J1859:K1859"/>
    <mergeCell ref="L1859:M1859"/>
    <mergeCell ref="N1859:O1859"/>
    <mergeCell ref="P1859:Q1859"/>
    <mergeCell ref="R1859:S1859"/>
    <mergeCell ref="T1859:U1859"/>
    <mergeCell ref="V1859:W1859"/>
    <mergeCell ref="X1859:Y1859"/>
    <mergeCell ref="Z1859:AA1859"/>
    <mergeCell ref="E1856:F1856"/>
    <mergeCell ref="G1856:H1856"/>
    <mergeCell ref="I1856:J1856"/>
    <mergeCell ref="K1856:L1856"/>
    <mergeCell ref="M1856:N1856"/>
    <mergeCell ref="O1856:P1856"/>
    <mergeCell ref="Q1856:R1856"/>
    <mergeCell ref="S1856:T1856"/>
    <mergeCell ref="U1856:V1856"/>
    <mergeCell ref="W1856:X1856"/>
    <mergeCell ref="Y1856:Z1856"/>
    <mergeCell ref="F1857:G1857"/>
    <mergeCell ref="H1857:I1857"/>
    <mergeCell ref="J1857:K1857"/>
    <mergeCell ref="L1857:M1857"/>
    <mergeCell ref="N1857:O1857"/>
    <mergeCell ref="P1857:Q1857"/>
    <mergeCell ref="R1857:S1857"/>
    <mergeCell ref="T1857:U1857"/>
    <mergeCell ref="V1857:W1857"/>
    <mergeCell ref="X1857:Y1857"/>
    <mergeCell ref="Z1857:AA1857"/>
    <mergeCell ref="E1854:F1854"/>
    <mergeCell ref="G1854:H1854"/>
    <mergeCell ref="I1854:J1854"/>
    <mergeCell ref="K1854:L1854"/>
    <mergeCell ref="M1854:N1854"/>
    <mergeCell ref="O1854:P1854"/>
    <mergeCell ref="Q1854:R1854"/>
    <mergeCell ref="S1854:T1854"/>
    <mergeCell ref="U1854:V1854"/>
    <mergeCell ref="W1854:X1854"/>
    <mergeCell ref="Y1854:Z1854"/>
    <mergeCell ref="F1855:G1855"/>
    <mergeCell ref="H1855:I1855"/>
    <mergeCell ref="J1855:K1855"/>
    <mergeCell ref="L1855:M1855"/>
    <mergeCell ref="N1855:O1855"/>
    <mergeCell ref="P1855:Q1855"/>
    <mergeCell ref="R1855:S1855"/>
    <mergeCell ref="T1855:U1855"/>
    <mergeCell ref="V1855:W1855"/>
    <mergeCell ref="X1855:Y1855"/>
    <mergeCell ref="Z1855:AA1855"/>
    <mergeCell ref="E1852:F1852"/>
    <mergeCell ref="G1852:H1852"/>
    <mergeCell ref="I1852:J1852"/>
    <mergeCell ref="K1852:L1852"/>
    <mergeCell ref="M1852:N1852"/>
    <mergeCell ref="O1852:P1852"/>
    <mergeCell ref="Q1852:R1852"/>
    <mergeCell ref="S1852:T1852"/>
    <mergeCell ref="U1852:V1852"/>
    <mergeCell ref="W1852:X1852"/>
    <mergeCell ref="Y1852:Z1852"/>
    <mergeCell ref="F1853:G1853"/>
    <mergeCell ref="H1853:I1853"/>
    <mergeCell ref="J1853:K1853"/>
    <mergeCell ref="L1853:M1853"/>
    <mergeCell ref="N1853:O1853"/>
    <mergeCell ref="P1853:Q1853"/>
    <mergeCell ref="R1853:S1853"/>
    <mergeCell ref="T1853:U1853"/>
    <mergeCell ref="V1853:W1853"/>
    <mergeCell ref="X1853:Y1853"/>
    <mergeCell ref="Z1853:AA1853"/>
    <mergeCell ref="E1850:F1850"/>
    <mergeCell ref="G1850:H1850"/>
    <mergeCell ref="I1850:J1850"/>
    <mergeCell ref="K1850:L1850"/>
    <mergeCell ref="M1850:N1850"/>
    <mergeCell ref="O1850:P1850"/>
    <mergeCell ref="Q1850:R1850"/>
    <mergeCell ref="S1850:T1850"/>
    <mergeCell ref="U1850:V1850"/>
    <mergeCell ref="W1850:X1850"/>
    <mergeCell ref="Y1850:Z1850"/>
    <mergeCell ref="F1851:G1851"/>
    <mergeCell ref="H1851:I1851"/>
    <mergeCell ref="J1851:K1851"/>
    <mergeCell ref="L1851:M1851"/>
    <mergeCell ref="N1851:O1851"/>
    <mergeCell ref="P1851:Q1851"/>
    <mergeCell ref="R1851:S1851"/>
    <mergeCell ref="T1851:U1851"/>
    <mergeCell ref="V1851:W1851"/>
    <mergeCell ref="X1851:Y1851"/>
    <mergeCell ref="Z1851:AA1851"/>
    <mergeCell ref="E1848:F1848"/>
    <mergeCell ref="G1848:H1848"/>
    <mergeCell ref="I1848:J1848"/>
    <mergeCell ref="K1848:L1848"/>
    <mergeCell ref="M1848:N1848"/>
    <mergeCell ref="O1848:P1848"/>
    <mergeCell ref="Q1848:R1848"/>
    <mergeCell ref="S1848:T1848"/>
    <mergeCell ref="U1848:V1848"/>
    <mergeCell ref="W1848:X1848"/>
    <mergeCell ref="Y1848:Z1848"/>
    <mergeCell ref="F1849:G1849"/>
    <mergeCell ref="H1849:I1849"/>
    <mergeCell ref="J1849:K1849"/>
    <mergeCell ref="L1849:M1849"/>
    <mergeCell ref="N1849:O1849"/>
    <mergeCell ref="P1849:Q1849"/>
    <mergeCell ref="R1849:S1849"/>
    <mergeCell ref="T1849:U1849"/>
    <mergeCell ref="V1849:W1849"/>
    <mergeCell ref="X1849:Y1849"/>
    <mergeCell ref="Z1849:AA1849"/>
    <mergeCell ref="E1846:F1846"/>
    <mergeCell ref="G1846:H1846"/>
    <mergeCell ref="I1846:J1846"/>
    <mergeCell ref="K1846:L1846"/>
    <mergeCell ref="M1846:N1846"/>
    <mergeCell ref="O1846:P1846"/>
    <mergeCell ref="Q1846:R1846"/>
    <mergeCell ref="S1846:T1846"/>
    <mergeCell ref="U1846:V1846"/>
    <mergeCell ref="W1846:X1846"/>
    <mergeCell ref="Y1846:Z1846"/>
    <mergeCell ref="F1847:G1847"/>
    <mergeCell ref="H1847:I1847"/>
    <mergeCell ref="J1847:K1847"/>
    <mergeCell ref="L1847:M1847"/>
    <mergeCell ref="N1847:O1847"/>
    <mergeCell ref="P1847:Q1847"/>
    <mergeCell ref="R1847:S1847"/>
    <mergeCell ref="T1847:U1847"/>
    <mergeCell ref="V1847:W1847"/>
    <mergeCell ref="X1847:Y1847"/>
    <mergeCell ref="Z1847:AA1847"/>
    <mergeCell ref="E1844:F1844"/>
    <mergeCell ref="G1844:H1844"/>
    <mergeCell ref="I1844:J1844"/>
    <mergeCell ref="K1844:L1844"/>
    <mergeCell ref="M1844:N1844"/>
    <mergeCell ref="O1844:P1844"/>
    <mergeCell ref="Q1844:R1844"/>
    <mergeCell ref="S1844:T1844"/>
    <mergeCell ref="U1844:V1844"/>
    <mergeCell ref="W1844:X1844"/>
    <mergeCell ref="Y1844:Z1844"/>
    <mergeCell ref="F1845:G1845"/>
    <mergeCell ref="H1845:I1845"/>
    <mergeCell ref="J1845:K1845"/>
    <mergeCell ref="L1845:M1845"/>
    <mergeCell ref="N1845:O1845"/>
    <mergeCell ref="P1845:Q1845"/>
    <mergeCell ref="R1845:S1845"/>
    <mergeCell ref="T1845:U1845"/>
    <mergeCell ref="V1845:W1845"/>
    <mergeCell ref="X1845:Y1845"/>
    <mergeCell ref="Z1845:AA1845"/>
    <mergeCell ref="E1842:F1842"/>
    <mergeCell ref="G1842:H1842"/>
    <mergeCell ref="I1842:J1842"/>
    <mergeCell ref="K1842:L1842"/>
    <mergeCell ref="M1842:N1842"/>
    <mergeCell ref="O1842:P1842"/>
    <mergeCell ref="Q1842:R1842"/>
    <mergeCell ref="S1842:T1842"/>
    <mergeCell ref="U1842:V1842"/>
    <mergeCell ref="W1842:X1842"/>
    <mergeCell ref="Y1842:Z1842"/>
    <mergeCell ref="F1843:G1843"/>
    <mergeCell ref="H1843:I1843"/>
    <mergeCell ref="J1843:K1843"/>
    <mergeCell ref="L1843:M1843"/>
    <mergeCell ref="N1843:O1843"/>
    <mergeCell ref="P1843:Q1843"/>
    <mergeCell ref="R1843:S1843"/>
    <mergeCell ref="T1843:U1843"/>
    <mergeCell ref="V1843:W1843"/>
    <mergeCell ref="X1843:Y1843"/>
    <mergeCell ref="Z1843:AA1843"/>
    <mergeCell ref="E1840:F1840"/>
    <mergeCell ref="G1840:H1840"/>
    <mergeCell ref="I1840:J1840"/>
    <mergeCell ref="K1840:L1840"/>
    <mergeCell ref="M1840:N1840"/>
    <mergeCell ref="O1840:P1840"/>
    <mergeCell ref="Q1840:R1840"/>
    <mergeCell ref="S1840:T1840"/>
    <mergeCell ref="U1840:V1840"/>
    <mergeCell ref="W1840:X1840"/>
    <mergeCell ref="Y1840:Z1840"/>
    <mergeCell ref="F1841:G1841"/>
    <mergeCell ref="H1841:I1841"/>
    <mergeCell ref="J1841:K1841"/>
    <mergeCell ref="L1841:M1841"/>
    <mergeCell ref="N1841:O1841"/>
    <mergeCell ref="P1841:Q1841"/>
    <mergeCell ref="R1841:S1841"/>
    <mergeCell ref="T1841:U1841"/>
    <mergeCell ref="V1841:W1841"/>
    <mergeCell ref="X1841:Y1841"/>
    <mergeCell ref="Z1841:AA1841"/>
    <mergeCell ref="E1838:F1838"/>
    <mergeCell ref="G1838:H1838"/>
    <mergeCell ref="I1838:J1838"/>
    <mergeCell ref="K1838:L1838"/>
    <mergeCell ref="M1838:N1838"/>
    <mergeCell ref="O1838:P1838"/>
    <mergeCell ref="Q1838:R1838"/>
    <mergeCell ref="S1838:T1838"/>
    <mergeCell ref="U1838:V1838"/>
    <mergeCell ref="W1838:X1838"/>
    <mergeCell ref="Y1838:Z1838"/>
    <mergeCell ref="F1839:G1839"/>
    <mergeCell ref="H1839:I1839"/>
    <mergeCell ref="J1839:K1839"/>
    <mergeCell ref="L1839:M1839"/>
    <mergeCell ref="N1839:O1839"/>
    <mergeCell ref="P1839:Q1839"/>
    <mergeCell ref="R1839:S1839"/>
    <mergeCell ref="T1839:U1839"/>
    <mergeCell ref="V1839:W1839"/>
    <mergeCell ref="X1839:Y1839"/>
    <mergeCell ref="Z1839:AA1839"/>
    <mergeCell ref="E1836:F1836"/>
    <mergeCell ref="G1836:H1836"/>
    <mergeCell ref="I1836:J1836"/>
    <mergeCell ref="K1836:L1836"/>
    <mergeCell ref="M1836:N1836"/>
    <mergeCell ref="O1836:P1836"/>
    <mergeCell ref="Q1836:R1836"/>
    <mergeCell ref="S1836:T1836"/>
    <mergeCell ref="U1836:V1836"/>
    <mergeCell ref="W1836:X1836"/>
    <mergeCell ref="Y1836:Z1836"/>
    <mergeCell ref="F1837:G1837"/>
    <mergeCell ref="H1837:I1837"/>
    <mergeCell ref="J1837:K1837"/>
    <mergeCell ref="L1837:M1837"/>
    <mergeCell ref="N1837:O1837"/>
    <mergeCell ref="P1837:Q1837"/>
    <mergeCell ref="R1837:S1837"/>
    <mergeCell ref="T1837:U1837"/>
    <mergeCell ref="V1837:W1837"/>
    <mergeCell ref="X1837:Y1837"/>
    <mergeCell ref="Z1837:AA1837"/>
    <mergeCell ref="E1834:F1834"/>
    <mergeCell ref="G1834:H1834"/>
    <mergeCell ref="I1834:J1834"/>
    <mergeCell ref="K1834:L1834"/>
    <mergeCell ref="M1834:N1834"/>
    <mergeCell ref="O1834:P1834"/>
    <mergeCell ref="Q1834:R1834"/>
    <mergeCell ref="S1834:T1834"/>
    <mergeCell ref="U1834:V1834"/>
    <mergeCell ref="W1834:X1834"/>
    <mergeCell ref="Y1834:Z1834"/>
    <mergeCell ref="F1835:G1835"/>
    <mergeCell ref="H1835:I1835"/>
    <mergeCell ref="J1835:K1835"/>
    <mergeCell ref="L1835:M1835"/>
    <mergeCell ref="N1835:O1835"/>
    <mergeCell ref="P1835:Q1835"/>
    <mergeCell ref="R1835:S1835"/>
    <mergeCell ref="T1835:U1835"/>
    <mergeCell ref="V1835:W1835"/>
    <mergeCell ref="X1835:Y1835"/>
    <mergeCell ref="Z1835:AA1835"/>
    <mergeCell ref="E1832:F1832"/>
    <mergeCell ref="G1832:H1832"/>
    <mergeCell ref="I1832:J1832"/>
    <mergeCell ref="K1832:L1832"/>
    <mergeCell ref="M1832:N1832"/>
    <mergeCell ref="O1832:P1832"/>
    <mergeCell ref="Q1832:R1832"/>
    <mergeCell ref="S1832:T1832"/>
    <mergeCell ref="U1832:V1832"/>
    <mergeCell ref="W1832:X1832"/>
    <mergeCell ref="Y1832:Z1832"/>
    <mergeCell ref="F1833:G1833"/>
    <mergeCell ref="H1833:I1833"/>
    <mergeCell ref="J1833:K1833"/>
    <mergeCell ref="L1833:M1833"/>
    <mergeCell ref="N1833:O1833"/>
    <mergeCell ref="P1833:Q1833"/>
    <mergeCell ref="R1833:S1833"/>
    <mergeCell ref="T1833:U1833"/>
    <mergeCell ref="V1833:W1833"/>
    <mergeCell ref="X1833:Y1833"/>
    <mergeCell ref="Z1833:AA1833"/>
    <mergeCell ref="E1830:F1830"/>
    <mergeCell ref="G1830:H1830"/>
    <mergeCell ref="I1830:J1830"/>
    <mergeCell ref="K1830:L1830"/>
    <mergeCell ref="M1830:N1830"/>
    <mergeCell ref="O1830:P1830"/>
    <mergeCell ref="Q1830:R1830"/>
    <mergeCell ref="S1830:T1830"/>
    <mergeCell ref="U1830:V1830"/>
    <mergeCell ref="W1830:X1830"/>
    <mergeCell ref="Y1830:Z1830"/>
    <mergeCell ref="F1831:G1831"/>
    <mergeCell ref="H1831:I1831"/>
    <mergeCell ref="J1831:K1831"/>
    <mergeCell ref="L1831:M1831"/>
    <mergeCell ref="N1831:O1831"/>
    <mergeCell ref="P1831:Q1831"/>
    <mergeCell ref="R1831:S1831"/>
    <mergeCell ref="T1831:U1831"/>
    <mergeCell ref="V1831:W1831"/>
    <mergeCell ref="X1831:Y1831"/>
    <mergeCell ref="Z1831:AA1831"/>
    <mergeCell ref="E1828:F1828"/>
    <mergeCell ref="G1828:H1828"/>
    <mergeCell ref="I1828:J1828"/>
    <mergeCell ref="K1828:L1828"/>
    <mergeCell ref="M1828:N1828"/>
    <mergeCell ref="O1828:P1828"/>
    <mergeCell ref="Q1828:R1828"/>
    <mergeCell ref="S1828:T1828"/>
    <mergeCell ref="U1828:V1828"/>
    <mergeCell ref="W1828:X1828"/>
    <mergeCell ref="Y1828:Z1828"/>
    <mergeCell ref="F1829:G1829"/>
    <mergeCell ref="H1829:I1829"/>
    <mergeCell ref="J1829:K1829"/>
    <mergeCell ref="L1829:M1829"/>
    <mergeCell ref="N1829:O1829"/>
    <mergeCell ref="P1829:Q1829"/>
    <mergeCell ref="R1829:S1829"/>
    <mergeCell ref="T1829:U1829"/>
    <mergeCell ref="V1829:W1829"/>
    <mergeCell ref="X1829:Y1829"/>
    <mergeCell ref="Z1829:AA1829"/>
    <mergeCell ref="E1826:F1826"/>
    <mergeCell ref="G1826:H1826"/>
    <mergeCell ref="I1826:J1826"/>
    <mergeCell ref="K1826:L1826"/>
    <mergeCell ref="M1826:N1826"/>
    <mergeCell ref="O1826:P1826"/>
    <mergeCell ref="Q1826:R1826"/>
    <mergeCell ref="S1826:T1826"/>
    <mergeCell ref="U1826:V1826"/>
    <mergeCell ref="W1826:X1826"/>
    <mergeCell ref="Y1826:Z1826"/>
    <mergeCell ref="F1827:G1827"/>
    <mergeCell ref="H1827:I1827"/>
    <mergeCell ref="J1827:K1827"/>
    <mergeCell ref="L1827:M1827"/>
    <mergeCell ref="N1827:O1827"/>
    <mergeCell ref="P1827:Q1827"/>
    <mergeCell ref="R1827:S1827"/>
    <mergeCell ref="T1827:U1827"/>
    <mergeCell ref="V1827:W1827"/>
    <mergeCell ref="X1827:Y1827"/>
    <mergeCell ref="Z1827:AA1827"/>
    <mergeCell ref="E1824:F1824"/>
    <mergeCell ref="G1824:H1824"/>
    <mergeCell ref="I1824:J1824"/>
    <mergeCell ref="K1824:L1824"/>
    <mergeCell ref="M1824:N1824"/>
    <mergeCell ref="O1824:P1824"/>
    <mergeCell ref="Q1824:R1824"/>
    <mergeCell ref="S1824:T1824"/>
    <mergeCell ref="U1824:V1824"/>
    <mergeCell ref="W1824:X1824"/>
    <mergeCell ref="Y1824:Z1824"/>
    <mergeCell ref="F1825:G1825"/>
    <mergeCell ref="H1825:I1825"/>
    <mergeCell ref="J1825:K1825"/>
    <mergeCell ref="L1825:M1825"/>
    <mergeCell ref="N1825:O1825"/>
    <mergeCell ref="P1825:Q1825"/>
    <mergeCell ref="R1825:S1825"/>
    <mergeCell ref="T1825:U1825"/>
    <mergeCell ref="V1825:W1825"/>
    <mergeCell ref="X1825:Y1825"/>
    <mergeCell ref="Z1825:AA1825"/>
    <mergeCell ref="E1822:F1822"/>
    <mergeCell ref="G1822:H1822"/>
    <mergeCell ref="I1822:J1822"/>
    <mergeCell ref="K1822:L1822"/>
    <mergeCell ref="M1822:N1822"/>
    <mergeCell ref="O1822:P1822"/>
    <mergeCell ref="Q1822:R1822"/>
    <mergeCell ref="S1822:T1822"/>
    <mergeCell ref="U1822:V1822"/>
    <mergeCell ref="W1822:X1822"/>
    <mergeCell ref="Y1822:Z1822"/>
    <mergeCell ref="F1823:G1823"/>
    <mergeCell ref="H1823:I1823"/>
    <mergeCell ref="J1823:K1823"/>
    <mergeCell ref="L1823:M1823"/>
    <mergeCell ref="N1823:O1823"/>
    <mergeCell ref="P1823:Q1823"/>
    <mergeCell ref="R1823:S1823"/>
    <mergeCell ref="T1823:U1823"/>
    <mergeCell ref="V1823:W1823"/>
    <mergeCell ref="X1823:Y1823"/>
    <mergeCell ref="Z1823:AA1823"/>
    <mergeCell ref="E1820:F1820"/>
    <mergeCell ref="G1820:H1820"/>
    <mergeCell ref="I1820:J1820"/>
    <mergeCell ref="K1820:L1820"/>
    <mergeCell ref="M1820:N1820"/>
    <mergeCell ref="O1820:P1820"/>
    <mergeCell ref="Q1820:R1820"/>
    <mergeCell ref="S1820:T1820"/>
    <mergeCell ref="U1820:V1820"/>
    <mergeCell ref="W1820:X1820"/>
    <mergeCell ref="Y1820:Z1820"/>
    <mergeCell ref="F1821:G1821"/>
    <mergeCell ref="H1821:I1821"/>
    <mergeCell ref="J1821:K1821"/>
    <mergeCell ref="L1821:M1821"/>
    <mergeCell ref="N1821:O1821"/>
    <mergeCell ref="P1821:Q1821"/>
    <mergeCell ref="R1821:S1821"/>
    <mergeCell ref="T1821:U1821"/>
    <mergeCell ref="V1821:W1821"/>
    <mergeCell ref="X1821:Y1821"/>
    <mergeCell ref="Z1821:AA1821"/>
    <mergeCell ref="E1818:F1818"/>
    <mergeCell ref="G1818:H1818"/>
    <mergeCell ref="I1818:J1818"/>
    <mergeCell ref="K1818:L1818"/>
    <mergeCell ref="M1818:N1818"/>
    <mergeCell ref="O1818:P1818"/>
    <mergeCell ref="Q1818:R1818"/>
    <mergeCell ref="S1818:T1818"/>
    <mergeCell ref="U1818:V1818"/>
    <mergeCell ref="W1818:X1818"/>
    <mergeCell ref="Y1818:Z1818"/>
    <mergeCell ref="F1819:G1819"/>
    <mergeCell ref="H1819:I1819"/>
    <mergeCell ref="J1819:K1819"/>
    <mergeCell ref="L1819:M1819"/>
    <mergeCell ref="N1819:O1819"/>
    <mergeCell ref="P1819:Q1819"/>
    <mergeCell ref="R1819:S1819"/>
    <mergeCell ref="T1819:U1819"/>
    <mergeCell ref="V1819:W1819"/>
    <mergeCell ref="X1819:Y1819"/>
    <mergeCell ref="Z1819:AA1819"/>
    <mergeCell ref="E1816:F1816"/>
    <mergeCell ref="G1816:H1816"/>
    <mergeCell ref="I1816:J1816"/>
    <mergeCell ref="K1816:L1816"/>
    <mergeCell ref="M1816:N1816"/>
    <mergeCell ref="O1816:P1816"/>
    <mergeCell ref="Q1816:R1816"/>
    <mergeCell ref="S1816:T1816"/>
    <mergeCell ref="U1816:V1816"/>
    <mergeCell ref="W1816:X1816"/>
    <mergeCell ref="Y1816:Z1816"/>
    <mergeCell ref="F1817:G1817"/>
    <mergeCell ref="H1817:I1817"/>
    <mergeCell ref="J1817:K1817"/>
    <mergeCell ref="L1817:M1817"/>
    <mergeCell ref="N1817:O1817"/>
    <mergeCell ref="P1817:Q1817"/>
    <mergeCell ref="R1817:S1817"/>
    <mergeCell ref="T1817:U1817"/>
    <mergeCell ref="V1817:W1817"/>
    <mergeCell ref="X1817:Y1817"/>
    <mergeCell ref="Z1817:AA1817"/>
    <mergeCell ref="E1814:F1814"/>
    <mergeCell ref="G1814:H1814"/>
    <mergeCell ref="I1814:J1814"/>
    <mergeCell ref="K1814:L1814"/>
    <mergeCell ref="M1814:N1814"/>
    <mergeCell ref="O1814:P1814"/>
    <mergeCell ref="Q1814:R1814"/>
    <mergeCell ref="S1814:T1814"/>
    <mergeCell ref="U1814:V1814"/>
    <mergeCell ref="W1814:X1814"/>
    <mergeCell ref="Y1814:Z1814"/>
    <mergeCell ref="F1815:G1815"/>
    <mergeCell ref="H1815:I1815"/>
    <mergeCell ref="J1815:K1815"/>
    <mergeCell ref="L1815:M1815"/>
    <mergeCell ref="N1815:O1815"/>
    <mergeCell ref="P1815:Q1815"/>
    <mergeCell ref="R1815:S1815"/>
    <mergeCell ref="T1815:U1815"/>
    <mergeCell ref="V1815:W1815"/>
    <mergeCell ref="X1815:Y1815"/>
    <mergeCell ref="Z1815:AA1815"/>
    <mergeCell ref="E1812:F1812"/>
    <mergeCell ref="G1812:H1812"/>
    <mergeCell ref="I1812:J1812"/>
    <mergeCell ref="K1812:L1812"/>
    <mergeCell ref="M1812:N1812"/>
    <mergeCell ref="O1812:P1812"/>
    <mergeCell ref="Q1812:R1812"/>
    <mergeCell ref="S1812:T1812"/>
    <mergeCell ref="U1812:V1812"/>
    <mergeCell ref="W1812:X1812"/>
    <mergeCell ref="Y1812:Z1812"/>
    <mergeCell ref="F1813:G1813"/>
    <mergeCell ref="H1813:I1813"/>
    <mergeCell ref="J1813:K1813"/>
    <mergeCell ref="L1813:M1813"/>
    <mergeCell ref="N1813:O1813"/>
    <mergeCell ref="P1813:Q1813"/>
    <mergeCell ref="R1813:S1813"/>
    <mergeCell ref="T1813:U1813"/>
    <mergeCell ref="V1813:W1813"/>
    <mergeCell ref="X1813:Y1813"/>
    <mergeCell ref="Z1813:AA1813"/>
    <mergeCell ref="E1810:F1810"/>
    <mergeCell ref="G1810:H1810"/>
    <mergeCell ref="I1810:J1810"/>
    <mergeCell ref="K1810:L1810"/>
    <mergeCell ref="M1810:N1810"/>
    <mergeCell ref="O1810:P1810"/>
    <mergeCell ref="Q1810:R1810"/>
    <mergeCell ref="S1810:T1810"/>
    <mergeCell ref="U1810:V1810"/>
    <mergeCell ref="W1810:X1810"/>
    <mergeCell ref="Y1810:Z1810"/>
    <mergeCell ref="F1811:G1811"/>
    <mergeCell ref="H1811:I1811"/>
    <mergeCell ref="J1811:K1811"/>
    <mergeCell ref="L1811:M1811"/>
    <mergeCell ref="N1811:O1811"/>
    <mergeCell ref="P1811:Q1811"/>
    <mergeCell ref="R1811:S1811"/>
    <mergeCell ref="T1811:U1811"/>
    <mergeCell ref="V1811:W1811"/>
    <mergeCell ref="X1811:Y1811"/>
    <mergeCell ref="Z1811:AA1811"/>
    <mergeCell ref="E1808:F1808"/>
    <mergeCell ref="G1808:H1808"/>
    <mergeCell ref="I1808:J1808"/>
    <mergeCell ref="K1808:L1808"/>
    <mergeCell ref="M1808:N1808"/>
    <mergeCell ref="O1808:P1808"/>
    <mergeCell ref="Q1808:R1808"/>
    <mergeCell ref="S1808:T1808"/>
    <mergeCell ref="U1808:V1808"/>
    <mergeCell ref="W1808:X1808"/>
    <mergeCell ref="Y1808:Z1808"/>
    <mergeCell ref="F1809:G1809"/>
    <mergeCell ref="H1809:I1809"/>
    <mergeCell ref="J1809:K1809"/>
    <mergeCell ref="L1809:M1809"/>
    <mergeCell ref="N1809:O1809"/>
    <mergeCell ref="P1809:Q1809"/>
    <mergeCell ref="R1809:S1809"/>
    <mergeCell ref="T1809:U1809"/>
    <mergeCell ref="V1809:W1809"/>
    <mergeCell ref="X1809:Y1809"/>
    <mergeCell ref="Z1809:AA1809"/>
    <mergeCell ref="E1806:F1806"/>
    <mergeCell ref="G1806:H1806"/>
    <mergeCell ref="I1806:J1806"/>
    <mergeCell ref="K1806:L1806"/>
    <mergeCell ref="M1806:N1806"/>
    <mergeCell ref="O1806:P1806"/>
    <mergeCell ref="Q1806:R1806"/>
    <mergeCell ref="S1806:T1806"/>
    <mergeCell ref="U1806:V1806"/>
    <mergeCell ref="W1806:X1806"/>
    <mergeCell ref="Y1806:Z1806"/>
    <mergeCell ref="F1807:G1807"/>
    <mergeCell ref="H1807:I1807"/>
    <mergeCell ref="J1807:K1807"/>
    <mergeCell ref="L1807:M1807"/>
    <mergeCell ref="N1807:O1807"/>
    <mergeCell ref="P1807:Q1807"/>
    <mergeCell ref="R1807:S1807"/>
    <mergeCell ref="T1807:U1807"/>
    <mergeCell ref="V1807:W1807"/>
    <mergeCell ref="X1807:Y1807"/>
    <mergeCell ref="Z1807:AA1807"/>
    <mergeCell ref="E1804:F1804"/>
    <mergeCell ref="G1804:H1804"/>
    <mergeCell ref="I1804:J1804"/>
    <mergeCell ref="K1804:L1804"/>
    <mergeCell ref="M1804:N1804"/>
    <mergeCell ref="O1804:P1804"/>
    <mergeCell ref="Q1804:R1804"/>
    <mergeCell ref="S1804:T1804"/>
    <mergeCell ref="U1804:V1804"/>
    <mergeCell ref="W1804:X1804"/>
    <mergeCell ref="Y1804:Z1804"/>
    <mergeCell ref="F1805:G1805"/>
    <mergeCell ref="H1805:I1805"/>
    <mergeCell ref="J1805:K1805"/>
    <mergeCell ref="L1805:M1805"/>
    <mergeCell ref="N1805:O1805"/>
    <mergeCell ref="P1805:Q1805"/>
    <mergeCell ref="R1805:S1805"/>
    <mergeCell ref="T1805:U1805"/>
    <mergeCell ref="V1805:W1805"/>
    <mergeCell ref="X1805:Y1805"/>
    <mergeCell ref="Z1805:AA1805"/>
    <mergeCell ref="E1802:F1802"/>
    <mergeCell ref="G1802:H1802"/>
    <mergeCell ref="I1802:J1802"/>
    <mergeCell ref="K1802:L1802"/>
    <mergeCell ref="M1802:N1802"/>
    <mergeCell ref="O1802:P1802"/>
    <mergeCell ref="Q1802:R1802"/>
    <mergeCell ref="S1802:T1802"/>
    <mergeCell ref="U1802:V1802"/>
    <mergeCell ref="W1802:X1802"/>
    <mergeCell ref="Y1802:Z1802"/>
    <mergeCell ref="F1803:G1803"/>
    <mergeCell ref="H1803:I1803"/>
    <mergeCell ref="J1803:K1803"/>
    <mergeCell ref="L1803:M1803"/>
    <mergeCell ref="N1803:O1803"/>
    <mergeCell ref="P1803:Q1803"/>
    <mergeCell ref="R1803:S1803"/>
    <mergeCell ref="T1803:U1803"/>
    <mergeCell ref="V1803:W1803"/>
    <mergeCell ref="X1803:Y1803"/>
    <mergeCell ref="Z1803:AA1803"/>
    <mergeCell ref="E1800:F1800"/>
    <mergeCell ref="G1800:H1800"/>
    <mergeCell ref="I1800:J1800"/>
    <mergeCell ref="K1800:L1800"/>
    <mergeCell ref="M1800:N1800"/>
    <mergeCell ref="O1800:P1800"/>
    <mergeCell ref="Q1800:R1800"/>
    <mergeCell ref="S1800:T1800"/>
    <mergeCell ref="U1800:V1800"/>
    <mergeCell ref="W1800:X1800"/>
    <mergeCell ref="Y1800:Z1800"/>
    <mergeCell ref="F1801:G1801"/>
    <mergeCell ref="H1801:I1801"/>
    <mergeCell ref="J1801:K1801"/>
    <mergeCell ref="L1801:M1801"/>
    <mergeCell ref="N1801:O1801"/>
    <mergeCell ref="P1801:Q1801"/>
    <mergeCell ref="R1801:S1801"/>
    <mergeCell ref="T1801:U1801"/>
    <mergeCell ref="V1801:W1801"/>
    <mergeCell ref="X1801:Y1801"/>
    <mergeCell ref="Z1801:AA1801"/>
    <mergeCell ref="E1798:F1798"/>
    <mergeCell ref="G1798:H1798"/>
    <mergeCell ref="I1798:J1798"/>
    <mergeCell ref="K1798:L1798"/>
    <mergeCell ref="M1798:N1798"/>
    <mergeCell ref="O1798:P1798"/>
    <mergeCell ref="Q1798:R1798"/>
    <mergeCell ref="S1798:T1798"/>
    <mergeCell ref="U1798:V1798"/>
    <mergeCell ref="W1798:X1798"/>
    <mergeCell ref="Y1798:Z1798"/>
    <mergeCell ref="F1799:G1799"/>
    <mergeCell ref="H1799:I1799"/>
    <mergeCell ref="J1799:K1799"/>
    <mergeCell ref="L1799:M1799"/>
    <mergeCell ref="N1799:O1799"/>
    <mergeCell ref="P1799:Q1799"/>
    <mergeCell ref="R1799:S1799"/>
    <mergeCell ref="T1799:U1799"/>
    <mergeCell ref="V1799:W1799"/>
    <mergeCell ref="X1799:Y1799"/>
    <mergeCell ref="Z1799:AA1799"/>
    <mergeCell ref="E1796:F1796"/>
    <mergeCell ref="G1796:H1796"/>
    <mergeCell ref="I1796:J1796"/>
    <mergeCell ref="K1796:L1796"/>
    <mergeCell ref="M1796:N1796"/>
    <mergeCell ref="O1796:P1796"/>
    <mergeCell ref="Q1796:R1796"/>
    <mergeCell ref="S1796:T1796"/>
    <mergeCell ref="U1796:V1796"/>
    <mergeCell ref="W1796:X1796"/>
    <mergeCell ref="Y1796:Z1796"/>
    <mergeCell ref="F1797:G1797"/>
    <mergeCell ref="H1797:I1797"/>
    <mergeCell ref="J1797:K1797"/>
    <mergeCell ref="L1797:M1797"/>
    <mergeCell ref="N1797:O1797"/>
    <mergeCell ref="P1797:Q1797"/>
    <mergeCell ref="R1797:S1797"/>
    <mergeCell ref="T1797:U1797"/>
    <mergeCell ref="V1797:W1797"/>
    <mergeCell ref="X1797:Y1797"/>
    <mergeCell ref="Z1797:AA1797"/>
    <mergeCell ref="E1794:F1794"/>
    <mergeCell ref="G1794:H1794"/>
    <mergeCell ref="I1794:J1794"/>
    <mergeCell ref="K1794:L1794"/>
    <mergeCell ref="M1794:N1794"/>
    <mergeCell ref="O1794:P1794"/>
    <mergeCell ref="Q1794:R1794"/>
    <mergeCell ref="S1794:T1794"/>
    <mergeCell ref="U1794:V1794"/>
    <mergeCell ref="W1794:X1794"/>
    <mergeCell ref="Y1794:Z1794"/>
    <mergeCell ref="F1795:G1795"/>
    <mergeCell ref="H1795:I1795"/>
    <mergeCell ref="J1795:K1795"/>
    <mergeCell ref="L1795:M1795"/>
    <mergeCell ref="N1795:O1795"/>
    <mergeCell ref="P1795:Q1795"/>
    <mergeCell ref="R1795:S1795"/>
    <mergeCell ref="T1795:U1795"/>
    <mergeCell ref="V1795:W1795"/>
    <mergeCell ref="X1795:Y1795"/>
    <mergeCell ref="Z1795:AA1795"/>
    <mergeCell ref="E1792:F1792"/>
    <mergeCell ref="G1792:H1792"/>
    <mergeCell ref="I1792:J1792"/>
    <mergeCell ref="K1792:L1792"/>
    <mergeCell ref="M1792:N1792"/>
    <mergeCell ref="O1792:P1792"/>
    <mergeCell ref="Q1792:R1792"/>
    <mergeCell ref="S1792:T1792"/>
    <mergeCell ref="U1792:V1792"/>
    <mergeCell ref="W1792:X1792"/>
    <mergeCell ref="Y1792:Z1792"/>
    <mergeCell ref="F1793:G1793"/>
    <mergeCell ref="H1793:I1793"/>
    <mergeCell ref="J1793:K1793"/>
    <mergeCell ref="L1793:M1793"/>
    <mergeCell ref="N1793:O1793"/>
    <mergeCell ref="P1793:Q1793"/>
    <mergeCell ref="R1793:S1793"/>
    <mergeCell ref="T1793:U1793"/>
    <mergeCell ref="V1793:W1793"/>
    <mergeCell ref="X1793:Y1793"/>
    <mergeCell ref="Z1793:AA1793"/>
    <mergeCell ref="E1790:F1790"/>
    <mergeCell ref="G1790:H1790"/>
    <mergeCell ref="I1790:J1790"/>
    <mergeCell ref="K1790:L1790"/>
    <mergeCell ref="M1790:N1790"/>
    <mergeCell ref="O1790:P1790"/>
    <mergeCell ref="Q1790:R1790"/>
    <mergeCell ref="S1790:T1790"/>
    <mergeCell ref="U1790:V1790"/>
    <mergeCell ref="W1790:X1790"/>
    <mergeCell ref="Y1790:Z1790"/>
    <mergeCell ref="F1791:G1791"/>
    <mergeCell ref="H1791:I1791"/>
    <mergeCell ref="J1791:K1791"/>
    <mergeCell ref="L1791:M1791"/>
    <mergeCell ref="N1791:O1791"/>
    <mergeCell ref="P1791:Q1791"/>
    <mergeCell ref="R1791:S1791"/>
    <mergeCell ref="T1791:U1791"/>
    <mergeCell ref="V1791:W1791"/>
    <mergeCell ref="X1791:Y1791"/>
    <mergeCell ref="Z1791:AA1791"/>
    <mergeCell ref="E1788:F1788"/>
    <mergeCell ref="G1788:H1788"/>
    <mergeCell ref="I1788:J1788"/>
    <mergeCell ref="K1788:L1788"/>
    <mergeCell ref="M1788:N1788"/>
    <mergeCell ref="O1788:P1788"/>
    <mergeCell ref="Q1788:R1788"/>
    <mergeCell ref="S1788:T1788"/>
    <mergeCell ref="U1788:V1788"/>
    <mergeCell ref="W1788:X1788"/>
    <mergeCell ref="Y1788:Z1788"/>
    <mergeCell ref="F1789:G1789"/>
    <mergeCell ref="H1789:I1789"/>
    <mergeCell ref="J1789:K1789"/>
    <mergeCell ref="L1789:M1789"/>
    <mergeCell ref="N1789:O1789"/>
    <mergeCell ref="P1789:Q1789"/>
    <mergeCell ref="R1789:S1789"/>
    <mergeCell ref="T1789:U1789"/>
    <mergeCell ref="V1789:W1789"/>
    <mergeCell ref="X1789:Y1789"/>
    <mergeCell ref="Z1789:AA1789"/>
    <mergeCell ref="E1786:F1786"/>
    <mergeCell ref="G1786:H1786"/>
    <mergeCell ref="I1786:J1786"/>
    <mergeCell ref="K1786:L1786"/>
    <mergeCell ref="M1786:N1786"/>
    <mergeCell ref="O1786:P1786"/>
    <mergeCell ref="Q1786:R1786"/>
    <mergeCell ref="S1786:T1786"/>
    <mergeCell ref="U1786:V1786"/>
    <mergeCell ref="W1786:X1786"/>
    <mergeCell ref="Y1786:Z1786"/>
    <mergeCell ref="F1787:G1787"/>
    <mergeCell ref="H1787:I1787"/>
    <mergeCell ref="J1787:K1787"/>
    <mergeCell ref="L1787:M1787"/>
    <mergeCell ref="N1787:O1787"/>
    <mergeCell ref="P1787:Q1787"/>
    <mergeCell ref="R1787:S1787"/>
    <mergeCell ref="T1787:U1787"/>
    <mergeCell ref="V1787:W1787"/>
    <mergeCell ref="X1787:Y1787"/>
    <mergeCell ref="Z1787:AA1787"/>
    <mergeCell ref="E1784:F1784"/>
    <mergeCell ref="G1784:H1784"/>
    <mergeCell ref="I1784:J1784"/>
    <mergeCell ref="K1784:L1784"/>
    <mergeCell ref="M1784:N1784"/>
    <mergeCell ref="O1784:P1784"/>
    <mergeCell ref="Q1784:R1784"/>
    <mergeCell ref="S1784:T1784"/>
    <mergeCell ref="U1784:V1784"/>
    <mergeCell ref="W1784:X1784"/>
    <mergeCell ref="Y1784:Z1784"/>
    <mergeCell ref="F1785:G1785"/>
    <mergeCell ref="H1785:I1785"/>
    <mergeCell ref="J1785:K1785"/>
    <mergeCell ref="L1785:M1785"/>
    <mergeCell ref="N1785:O1785"/>
    <mergeCell ref="P1785:Q1785"/>
    <mergeCell ref="R1785:S1785"/>
    <mergeCell ref="T1785:U1785"/>
    <mergeCell ref="V1785:W1785"/>
    <mergeCell ref="X1785:Y1785"/>
    <mergeCell ref="Z1785:AA1785"/>
    <mergeCell ref="E1782:F1782"/>
    <mergeCell ref="G1782:H1782"/>
    <mergeCell ref="I1782:J1782"/>
    <mergeCell ref="K1782:L1782"/>
    <mergeCell ref="M1782:N1782"/>
    <mergeCell ref="O1782:P1782"/>
    <mergeCell ref="Q1782:R1782"/>
    <mergeCell ref="S1782:T1782"/>
    <mergeCell ref="U1782:V1782"/>
    <mergeCell ref="W1782:X1782"/>
    <mergeCell ref="Y1782:Z1782"/>
    <mergeCell ref="F1783:G1783"/>
    <mergeCell ref="H1783:I1783"/>
    <mergeCell ref="J1783:K1783"/>
    <mergeCell ref="L1783:M1783"/>
    <mergeCell ref="N1783:O1783"/>
    <mergeCell ref="P1783:Q1783"/>
    <mergeCell ref="R1783:S1783"/>
    <mergeCell ref="T1783:U1783"/>
    <mergeCell ref="V1783:W1783"/>
    <mergeCell ref="X1783:Y1783"/>
    <mergeCell ref="Z1783:AA1783"/>
    <mergeCell ref="E1780:F1780"/>
    <mergeCell ref="G1780:H1780"/>
    <mergeCell ref="I1780:J1780"/>
    <mergeCell ref="K1780:L1780"/>
    <mergeCell ref="M1780:N1780"/>
    <mergeCell ref="O1780:P1780"/>
    <mergeCell ref="Q1780:R1780"/>
    <mergeCell ref="S1780:T1780"/>
    <mergeCell ref="U1780:V1780"/>
    <mergeCell ref="W1780:X1780"/>
    <mergeCell ref="Y1780:Z1780"/>
    <mergeCell ref="F1781:G1781"/>
    <mergeCell ref="H1781:I1781"/>
    <mergeCell ref="J1781:K1781"/>
    <mergeCell ref="L1781:M1781"/>
    <mergeCell ref="N1781:O1781"/>
    <mergeCell ref="P1781:Q1781"/>
    <mergeCell ref="R1781:S1781"/>
    <mergeCell ref="T1781:U1781"/>
    <mergeCell ref="V1781:W1781"/>
    <mergeCell ref="X1781:Y1781"/>
    <mergeCell ref="Z1781:AA1781"/>
    <mergeCell ref="E1778:F1778"/>
    <mergeCell ref="G1778:H1778"/>
    <mergeCell ref="I1778:J1778"/>
    <mergeCell ref="K1778:L1778"/>
    <mergeCell ref="M1778:N1778"/>
    <mergeCell ref="O1778:P1778"/>
    <mergeCell ref="Q1778:R1778"/>
    <mergeCell ref="S1778:T1778"/>
    <mergeCell ref="U1778:V1778"/>
    <mergeCell ref="W1778:X1778"/>
    <mergeCell ref="Y1778:Z1778"/>
    <mergeCell ref="F1779:G1779"/>
    <mergeCell ref="H1779:I1779"/>
    <mergeCell ref="J1779:K1779"/>
    <mergeCell ref="L1779:M1779"/>
    <mergeCell ref="N1779:O1779"/>
    <mergeCell ref="P1779:Q1779"/>
    <mergeCell ref="R1779:S1779"/>
    <mergeCell ref="T1779:U1779"/>
    <mergeCell ref="V1779:W1779"/>
    <mergeCell ref="X1779:Y1779"/>
    <mergeCell ref="Z1779:AA1779"/>
    <mergeCell ref="E1776:F1776"/>
    <mergeCell ref="G1776:H1776"/>
    <mergeCell ref="I1776:J1776"/>
    <mergeCell ref="K1776:L1776"/>
    <mergeCell ref="M1776:N1776"/>
    <mergeCell ref="O1776:P1776"/>
    <mergeCell ref="Q1776:R1776"/>
    <mergeCell ref="S1776:T1776"/>
    <mergeCell ref="U1776:V1776"/>
    <mergeCell ref="W1776:X1776"/>
    <mergeCell ref="Y1776:Z1776"/>
    <mergeCell ref="F1777:G1777"/>
    <mergeCell ref="H1777:I1777"/>
    <mergeCell ref="J1777:K1777"/>
    <mergeCell ref="L1777:M1777"/>
    <mergeCell ref="N1777:O1777"/>
    <mergeCell ref="P1777:Q1777"/>
    <mergeCell ref="R1777:S1777"/>
    <mergeCell ref="T1777:U1777"/>
    <mergeCell ref="V1777:W1777"/>
    <mergeCell ref="X1777:Y1777"/>
    <mergeCell ref="Z1777:AA1777"/>
    <mergeCell ref="E1774:F1774"/>
    <mergeCell ref="G1774:H1774"/>
    <mergeCell ref="I1774:J1774"/>
    <mergeCell ref="K1774:L1774"/>
    <mergeCell ref="M1774:N1774"/>
    <mergeCell ref="O1774:P1774"/>
    <mergeCell ref="Q1774:R1774"/>
    <mergeCell ref="S1774:T1774"/>
    <mergeCell ref="U1774:V1774"/>
    <mergeCell ref="W1774:X1774"/>
    <mergeCell ref="Y1774:Z1774"/>
    <mergeCell ref="F1775:G1775"/>
    <mergeCell ref="H1775:I1775"/>
    <mergeCell ref="J1775:K1775"/>
    <mergeCell ref="L1775:M1775"/>
    <mergeCell ref="N1775:O1775"/>
    <mergeCell ref="P1775:Q1775"/>
    <mergeCell ref="R1775:S1775"/>
    <mergeCell ref="T1775:U1775"/>
    <mergeCell ref="V1775:W1775"/>
    <mergeCell ref="X1775:Y1775"/>
    <mergeCell ref="Z1775:AA1775"/>
    <mergeCell ref="E1772:F1772"/>
    <mergeCell ref="G1772:H1772"/>
    <mergeCell ref="I1772:J1772"/>
    <mergeCell ref="K1772:L1772"/>
    <mergeCell ref="M1772:N1772"/>
    <mergeCell ref="O1772:P1772"/>
    <mergeCell ref="Q1772:R1772"/>
    <mergeCell ref="S1772:T1772"/>
    <mergeCell ref="U1772:V1772"/>
    <mergeCell ref="W1772:X1772"/>
    <mergeCell ref="Y1772:Z1772"/>
    <mergeCell ref="F1773:G1773"/>
    <mergeCell ref="H1773:I1773"/>
    <mergeCell ref="J1773:K1773"/>
    <mergeCell ref="L1773:M1773"/>
    <mergeCell ref="N1773:O1773"/>
    <mergeCell ref="P1773:Q1773"/>
    <mergeCell ref="R1773:S1773"/>
    <mergeCell ref="T1773:U1773"/>
    <mergeCell ref="V1773:W1773"/>
    <mergeCell ref="X1773:Y1773"/>
    <mergeCell ref="Z1773:AA1773"/>
    <mergeCell ref="E1770:F1770"/>
    <mergeCell ref="G1770:H1770"/>
    <mergeCell ref="I1770:J1770"/>
    <mergeCell ref="K1770:L1770"/>
    <mergeCell ref="M1770:N1770"/>
    <mergeCell ref="O1770:P1770"/>
    <mergeCell ref="Q1770:R1770"/>
    <mergeCell ref="S1770:T1770"/>
    <mergeCell ref="U1770:V1770"/>
    <mergeCell ref="W1770:X1770"/>
    <mergeCell ref="Y1770:Z1770"/>
    <mergeCell ref="F1771:G1771"/>
    <mergeCell ref="H1771:I1771"/>
    <mergeCell ref="J1771:K1771"/>
    <mergeCell ref="L1771:M1771"/>
    <mergeCell ref="N1771:O1771"/>
    <mergeCell ref="P1771:Q1771"/>
    <mergeCell ref="R1771:S1771"/>
    <mergeCell ref="T1771:U1771"/>
    <mergeCell ref="V1771:W1771"/>
    <mergeCell ref="X1771:Y1771"/>
    <mergeCell ref="Z1771:AA1771"/>
    <mergeCell ref="E1768:F1768"/>
    <mergeCell ref="G1768:H1768"/>
    <mergeCell ref="I1768:J1768"/>
    <mergeCell ref="K1768:L1768"/>
    <mergeCell ref="M1768:N1768"/>
    <mergeCell ref="O1768:P1768"/>
    <mergeCell ref="Q1768:R1768"/>
    <mergeCell ref="S1768:T1768"/>
    <mergeCell ref="U1768:V1768"/>
    <mergeCell ref="W1768:X1768"/>
    <mergeCell ref="Y1768:Z1768"/>
    <mergeCell ref="F1769:G1769"/>
    <mergeCell ref="H1769:I1769"/>
    <mergeCell ref="J1769:K1769"/>
    <mergeCell ref="L1769:M1769"/>
    <mergeCell ref="N1769:O1769"/>
    <mergeCell ref="P1769:Q1769"/>
    <mergeCell ref="R1769:S1769"/>
    <mergeCell ref="T1769:U1769"/>
    <mergeCell ref="V1769:W1769"/>
    <mergeCell ref="X1769:Y1769"/>
    <mergeCell ref="Z1769:AA1769"/>
    <mergeCell ref="E1766:F1766"/>
    <mergeCell ref="G1766:H1766"/>
    <mergeCell ref="I1766:J1766"/>
    <mergeCell ref="K1766:L1766"/>
    <mergeCell ref="M1766:N1766"/>
    <mergeCell ref="O1766:P1766"/>
    <mergeCell ref="Q1766:R1766"/>
    <mergeCell ref="S1766:T1766"/>
    <mergeCell ref="U1766:V1766"/>
    <mergeCell ref="W1766:X1766"/>
    <mergeCell ref="Y1766:Z1766"/>
    <mergeCell ref="F1767:G1767"/>
    <mergeCell ref="H1767:I1767"/>
    <mergeCell ref="J1767:K1767"/>
    <mergeCell ref="L1767:M1767"/>
    <mergeCell ref="N1767:O1767"/>
    <mergeCell ref="P1767:Q1767"/>
    <mergeCell ref="R1767:S1767"/>
    <mergeCell ref="T1767:U1767"/>
    <mergeCell ref="V1767:W1767"/>
    <mergeCell ref="X1767:Y1767"/>
    <mergeCell ref="Z1767:AA1767"/>
    <mergeCell ref="E1764:F1764"/>
    <mergeCell ref="G1764:H1764"/>
    <mergeCell ref="I1764:J1764"/>
    <mergeCell ref="K1764:L1764"/>
    <mergeCell ref="M1764:N1764"/>
    <mergeCell ref="O1764:P1764"/>
    <mergeCell ref="Q1764:R1764"/>
    <mergeCell ref="S1764:T1764"/>
    <mergeCell ref="U1764:V1764"/>
    <mergeCell ref="W1764:X1764"/>
    <mergeCell ref="Y1764:Z1764"/>
    <mergeCell ref="F1765:G1765"/>
    <mergeCell ref="H1765:I1765"/>
    <mergeCell ref="J1765:K1765"/>
    <mergeCell ref="L1765:M1765"/>
    <mergeCell ref="N1765:O1765"/>
    <mergeCell ref="P1765:Q1765"/>
    <mergeCell ref="R1765:S1765"/>
    <mergeCell ref="T1765:U1765"/>
    <mergeCell ref="V1765:W1765"/>
    <mergeCell ref="X1765:Y1765"/>
    <mergeCell ref="Z1765:AA1765"/>
    <mergeCell ref="E1762:F1762"/>
    <mergeCell ref="G1762:H1762"/>
    <mergeCell ref="I1762:J1762"/>
    <mergeCell ref="K1762:L1762"/>
    <mergeCell ref="M1762:N1762"/>
    <mergeCell ref="O1762:P1762"/>
    <mergeCell ref="Q1762:R1762"/>
    <mergeCell ref="S1762:T1762"/>
    <mergeCell ref="U1762:V1762"/>
    <mergeCell ref="W1762:X1762"/>
    <mergeCell ref="Y1762:Z1762"/>
    <mergeCell ref="F1763:G1763"/>
    <mergeCell ref="H1763:I1763"/>
    <mergeCell ref="J1763:K1763"/>
    <mergeCell ref="L1763:M1763"/>
    <mergeCell ref="N1763:O1763"/>
    <mergeCell ref="P1763:Q1763"/>
    <mergeCell ref="R1763:S1763"/>
    <mergeCell ref="T1763:U1763"/>
    <mergeCell ref="V1763:W1763"/>
    <mergeCell ref="X1763:Y1763"/>
    <mergeCell ref="Z1763:AA1763"/>
    <mergeCell ref="E1760:F1760"/>
    <mergeCell ref="G1760:H1760"/>
    <mergeCell ref="I1760:J1760"/>
    <mergeCell ref="K1760:L1760"/>
    <mergeCell ref="M1760:N1760"/>
    <mergeCell ref="O1760:P1760"/>
    <mergeCell ref="Q1760:R1760"/>
    <mergeCell ref="S1760:T1760"/>
    <mergeCell ref="U1760:V1760"/>
    <mergeCell ref="W1760:X1760"/>
    <mergeCell ref="Y1760:Z1760"/>
    <mergeCell ref="F1761:G1761"/>
    <mergeCell ref="H1761:I1761"/>
    <mergeCell ref="J1761:K1761"/>
    <mergeCell ref="L1761:M1761"/>
    <mergeCell ref="N1761:O1761"/>
    <mergeCell ref="P1761:Q1761"/>
    <mergeCell ref="R1761:S1761"/>
    <mergeCell ref="T1761:U1761"/>
    <mergeCell ref="V1761:W1761"/>
    <mergeCell ref="X1761:Y1761"/>
    <mergeCell ref="Z1761:AA1761"/>
    <mergeCell ref="E1758:F1758"/>
    <mergeCell ref="G1758:H1758"/>
    <mergeCell ref="I1758:J1758"/>
    <mergeCell ref="K1758:L1758"/>
    <mergeCell ref="M1758:N1758"/>
    <mergeCell ref="O1758:P1758"/>
    <mergeCell ref="Q1758:R1758"/>
    <mergeCell ref="S1758:T1758"/>
    <mergeCell ref="U1758:V1758"/>
    <mergeCell ref="W1758:X1758"/>
    <mergeCell ref="Y1758:Z1758"/>
    <mergeCell ref="F1759:G1759"/>
    <mergeCell ref="H1759:I1759"/>
    <mergeCell ref="J1759:K1759"/>
    <mergeCell ref="L1759:M1759"/>
    <mergeCell ref="N1759:O1759"/>
    <mergeCell ref="P1759:Q1759"/>
    <mergeCell ref="R1759:S1759"/>
    <mergeCell ref="T1759:U1759"/>
    <mergeCell ref="V1759:W1759"/>
    <mergeCell ref="X1759:Y1759"/>
    <mergeCell ref="Z1759:AA1759"/>
    <mergeCell ref="E1756:F1756"/>
    <mergeCell ref="G1756:H1756"/>
    <mergeCell ref="I1756:J1756"/>
    <mergeCell ref="K1756:L1756"/>
    <mergeCell ref="M1756:N1756"/>
    <mergeCell ref="O1756:P1756"/>
    <mergeCell ref="Q1756:R1756"/>
    <mergeCell ref="S1756:T1756"/>
    <mergeCell ref="U1756:V1756"/>
    <mergeCell ref="W1756:X1756"/>
    <mergeCell ref="Y1756:Z1756"/>
    <mergeCell ref="F1757:G1757"/>
    <mergeCell ref="H1757:I1757"/>
    <mergeCell ref="J1757:K1757"/>
    <mergeCell ref="L1757:M1757"/>
    <mergeCell ref="N1757:O1757"/>
    <mergeCell ref="P1757:Q1757"/>
    <mergeCell ref="R1757:S1757"/>
    <mergeCell ref="T1757:U1757"/>
    <mergeCell ref="V1757:W1757"/>
    <mergeCell ref="X1757:Y1757"/>
    <mergeCell ref="Z1757:AA1757"/>
    <mergeCell ref="E1754:F1754"/>
    <mergeCell ref="G1754:H1754"/>
    <mergeCell ref="I1754:J1754"/>
    <mergeCell ref="K1754:L1754"/>
    <mergeCell ref="M1754:N1754"/>
    <mergeCell ref="O1754:P1754"/>
    <mergeCell ref="Q1754:R1754"/>
    <mergeCell ref="S1754:T1754"/>
    <mergeCell ref="U1754:V1754"/>
    <mergeCell ref="W1754:X1754"/>
    <mergeCell ref="Y1754:Z1754"/>
    <mergeCell ref="F1755:G1755"/>
    <mergeCell ref="H1755:I1755"/>
    <mergeCell ref="J1755:K1755"/>
    <mergeCell ref="L1755:M1755"/>
    <mergeCell ref="N1755:O1755"/>
    <mergeCell ref="P1755:Q1755"/>
    <mergeCell ref="R1755:S1755"/>
    <mergeCell ref="T1755:U1755"/>
    <mergeCell ref="V1755:W1755"/>
    <mergeCell ref="X1755:Y1755"/>
    <mergeCell ref="Z1755:AA1755"/>
    <mergeCell ref="E1752:F1752"/>
    <mergeCell ref="G1752:H1752"/>
    <mergeCell ref="I1752:J1752"/>
    <mergeCell ref="K1752:L1752"/>
    <mergeCell ref="M1752:N1752"/>
    <mergeCell ref="O1752:P1752"/>
    <mergeCell ref="Q1752:R1752"/>
    <mergeCell ref="S1752:T1752"/>
    <mergeCell ref="U1752:V1752"/>
    <mergeCell ref="W1752:X1752"/>
    <mergeCell ref="Y1752:Z1752"/>
    <mergeCell ref="F1753:G1753"/>
    <mergeCell ref="H1753:I1753"/>
    <mergeCell ref="J1753:K1753"/>
    <mergeCell ref="L1753:M1753"/>
    <mergeCell ref="N1753:O1753"/>
    <mergeCell ref="P1753:Q1753"/>
    <mergeCell ref="R1753:S1753"/>
    <mergeCell ref="T1753:U1753"/>
    <mergeCell ref="V1753:W1753"/>
    <mergeCell ref="X1753:Y1753"/>
    <mergeCell ref="Z1753:AA1753"/>
    <mergeCell ref="E1750:F1750"/>
    <mergeCell ref="G1750:H1750"/>
    <mergeCell ref="I1750:J1750"/>
    <mergeCell ref="K1750:L1750"/>
    <mergeCell ref="M1750:N1750"/>
    <mergeCell ref="O1750:P1750"/>
    <mergeCell ref="Q1750:R1750"/>
    <mergeCell ref="S1750:T1750"/>
    <mergeCell ref="U1750:V1750"/>
    <mergeCell ref="W1750:X1750"/>
    <mergeCell ref="Y1750:Z1750"/>
    <mergeCell ref="F1751:G1751"/>
    <mergeCell ref="H1751:I1751"/>
    <mergeCell ref="J1751:K1751"/>
    <mergeCell ref="L1751:M1751"/>
    <mergeCell ref="N1751:O1751"/>
    <mergeCell ref="P1751:Q1751"/>
    <mergeCell ref="R1751:S1751"/>
    <mergeCell ref="T1751:U1751"/>
    <mergeCell ref="V1751:W1751"/>
    <mergeCell ref="X1751:Y1751"/>
    <mergeCell ref="Z1751:AA1751"/>
    <mergeCell ref="E1748:F1748"/>
    <mergeCell ref="G1748:H1748"/>
    <mergeCell ref="I1748:J1748"/>
    <mergeCell ref="K1748:L1748"/>
    <mergeCell ref="M1748:N1748"/>
    <mergeCell ref="O1748:P1748"/>
    <mergeCell ref="Q1748:R1748"/>
    <mergeCell ref="S1748:T1748"/>
    <mergeCell ref="U1748:V1748"/>
    <mergeCell ref="W1748:X1748"/>
    <mergeCell ref="Y1748:Z1748"/>
    <mergeCell ref="F1749:G1749"/>
    <mergeCell ref="H1749:I1749"/>
    <mergeCell ref="J1749:K1749"/>
    <mergeCell ref="L1749:M1749"/>
    <mergeCell ref="N1749:O1749"/>
    <mergeCell ref="P1749:Q1749"/>
    <mergeCell ref="R1749:S1749"/>
    <mergeCell ref="T1749:U1749"/>
    <mergeCell ref="V1749:W1749"/>
    <mergeCell ref="X1749:Y1749"/>
    <mergeCell ref="Z1749:AA1749"/>
    <mergeCell ref="E1746:F1746"/>
    <mergeCell ref="G1746:H1746"/>
    <mergeCell ref="I1746:J1746"/>
    <mergeCell ref="K1746:L1746"/>
    <mergeCell ref="M1746:N1746"/>
    <mergeCell ref="O1746:P1746"/>
    <mergeCell ref="Q1746:R1746"/>
    <mergeCell ref="S1746:T1746"/>
    <mergeCell ref="U1746:V1746"/>
    <mergeCell ref="W1746:X1746"/>
    <mergeCell ref="Y1746:Z1746"/>
    <mergeCell ref="F1747:G1747"/>
    <mergeCell ref="H1747:I1747"/>
    <mergeCell ref="J1747:K1747"/>
    <mergeCell ref="L1747:M1747"/>
    <mergeCell ref="N1747:O1747"/>
    <mergeCell ref="P1747:Q1747"/>
    <mergeCell ref="R1747:S1747"/>
    <mergeCell ref="T1747:U1747"/>
    <mergeCell ref="V1747:W1747"/>
    <mergeCell ref="X1747:Y1747"/>
    <mergeCell ref="Z1747:AA1747"/>
    <mergeCell ref="E1744:F1744"/>
    <mergeCell ref="G1744:H1744"/>
    <mergeCell ref="I1744:J1744"/>
    <mergeCell ref="K1744:L1744"/>
    <mergeCell ref="M1744:N1744"/>
    <mergeCell ref="O1744:P1744"/>
    <mergeCell ref="Q1744:R1744"/>
    <mergeCell ref="S1744:T1744"/>
    <mergeCell ref="U1744:V1744"/>
    <mergeCell ref="W1744:X1744"/>
    <mergeCell ref="Y1744:Z1744"/>
    <mergeCell ref="F1745:G1745"/>
    <mergeCell ref="H1745:I1745"/>
    <mergeCell ref="J1745:K1745"/>
    <mergeCell ref="L1745:M1745"/>
    <mergeCell ref="N1745:O1745"/>
    <mergeCell ref="P1745:Q1745"/>
    <mergeCell ref="R1745:S1745"/>
    <mergeCell ref="T1745:U1745"/>
    <mergeCell ref="V1745:W1745"/>
    <mergeCell ref="X1745:Y1745"/>
    <mergeCell ref="Z1745:AA1745"/>
    <mergeCell ref="E1742:F1742"/>
    <mergeCell ref="G1742:H1742"/>
    <mergeCell ref="I1742:J1742"/>
    <mergeCell ref="K1742:L1742"/>
    <mergeCell ref="M1742:N1742"/>
    <mergeCell ref="O1742:P1742"/>
    <mergeCell ref="Q1742:R1742"/>
    <mergeCell ref="S1742:T1742"/>
    <mergeCell ref="U1742:V1742"/>
    <mergeCell ref="W1742:X1742"/>
    <mergeCell ref="Y1742:Z1742"/>
    <mergeCell ref="F1743:G1743"/>
    <mergeCell ref="H1743:I1743"/>
    <mergeCell ref="J1743:K1743"/>
    <mergeCell ref="L1743:M1743"/>
    <mergeCell ref="N1743:O1743"/>
    <mergeCell ref="P1743:Q1743"/>
    <mergeCell ref="R1743:S1743"/>
    <mergeCell ref="T1743:U1743"/>
    <mergeCell ref="V1743:W1743"/>
    <mergeCell ref="X1743:Y1743"/>
    <mergeCell ref="Z1743:AA1743"/>
    <mergeCell ref="E1740:F1740"/>
    <mergeCell ref="G1740:H1740"/>
    <mergeCell ref="I1740:J1740"/>
    <mergeCell ref="K1740:L1740"/>
    <mergeCell ref="M1740:N1740"/>
    <mergeCell ref="O1740:P1740"/>
    <mergeCell ref="Q1740:R1740"/>
    <mergeCell ref="S1740:T1740"/>
    <mergeCell ref="U1740:V1740"/>
    <mergeCell ref="W1740:X1740"/>
    <mergeCell ref="Y1740:Z1740"/>
    <mergeCell ref="F1741:G1741"/>
    <mergeCell ref="H1741:I1741"/>
    <mergeCell ref="J1741:K1741"/>
    <mergeCell ref="L1741:M1741"/>
    <mergeCell ref="N1741:O1741"/>
    <mergeCell ref="P1741:Q1741"/>
    <mergeCell ref="R1741:S1741"/>
    <mergeCell ref="T1741:U1741"/>
    <mergeCell ref="V1741:W1741"/>
    <mergeCell ref="X1741:Y1741"/>
    <mergeCell ref="Z1741:AA1741"/>
    <mergeCell ref="E1738:F1738"/>
    <mergeCell ref="G1738:H1738"/>
    <mergeCell ref="I1738:J1738"/>
    <mergeCell ref="K1738:L1738"/>
    <mergeCell ref="M1738:N1738"/>
    <mergeCell ref="O1738:P1738"/>
    <mergeCell ref="Q1738:R1738"/>
    <mergeCell ref="S1738:T1738"/>
    <mergeCell ref="U1738:V1738"/>
    <mergeCell ref="W1738:X1738"/>
    <mergeCell ref="Y1738:Z1738"/>
    <mergeCell ref="F1739:G1739"/>
    <mergeCell ref="H1739:I1739"/>
    <mergeCell ref="J1739:K1739"/>
    <mergeCell ref="L1739:M1739"/>
    <mergeCell ref="N1739:O1739"/>
    <mergeCell ref="P1739:Q1739"/>
    <mergeCell ref="R1739:S1739"/>
    <mergeCell ref="T1739:U1739"/>
    <mergeCell ref="V1739:W1739"/>
    <mergeCell ref="X1739:Y1739"/>
    <mergeCell ref="Z1739:AA1739"/>
    <mergeCell ref="E1736:F1736"/>
    <mergeCell ref="G1736:H1736"/>
    <mergeCell ref="I1736:J1736"/>
    <mergeCell ref="K1736:L1736"/>
    <mergeCell ref="M1736:N1736"/>
    <mergeCell ref="O1736:P1736"/>
    <mergeCell ref="Q1736:R1736"/>
    <mergeCell ref="S1736:T1736"/>
    <mergeCell ref="U1736:V1736"/>
    <mergeCell ref="W1736:X1736"/>
    <mergeCell ref="Y1736:Z1736"/>
    <mergeCell ref="F1737:G1737"/>
    <mergeCell ref="H1737:I1737"/>
    <mergeCell ref="J1737:K1737"/>
    <mergeCell ref="L1737:M1737"/>
    <mergeCell ref="N1737:O1737"/>
    <mergeCell ref="P1737:Q1737"/>
    <mergeCell ref="R1737:S1737"/>
    <mergeCell ref="T1737:U1737"/>
    <mergeCell ref="V1737:W1737"/>
    <mergeCell ref="X1737:Y1737"/>
    <mergeCell ref="Z1737:AA1737"/>
    <mergeCell ref="E1734:F1734"/>
    <mergeCell ref="G1734:H1734"/>
    <mergeCell ref="I1734:J1734"/>
    <mergeCell ref="K1734:L1734"/>
    <mergeCell ref="M1734:N1734"/>
    <mergeCell ref="O1734:P1734"/>
    <mergeCell ref="Q1734:R1734"/>
    <mergeCell ref="S1734:T1734"/>
    <mergeCell ref="U1734:V1734"/>
    <mergeCell ref="W1734:X1734"/>
    <mergeCell ref="Y1734:Z1734"/>
    <mergeCell ref="F1735:G1735"/>
    <mergeCell ref="H1735:I1735"/>
    <mergeCell ref="J1735:K1735"/>
    <mergeCell ref="L1735:M1735"/>
    <mergeCell ref="N1735:O1735"/>
    <mergeCell ref="P1735:Q1735"/>
    <mergeCell ref="R1735:S1735"/>
    <mergeCell ref="T1735:U1735"/>
    <mergeCell ref="V1735:W1735"/>
    <mergeCell ref="X1735:Y1735"/>
    <mergeCell ref="Z1735:AA1735"/>
    <mergeCell ref="E1732:F1732"/>
    <mergeCell ref="G1732:H1732"/>
    <mergeCell ref="I1732:J1732"/>
    <mergeCell ref="K1732:L1732"/>
    <mergeCell ref="M1732:N1732"/>
    <mergeCell ref="O1732:P1732"/>
    <mergeCell ref="Q1732:R1732"/>
    <mergeCell ref="S1732:T1732"/>
    <mergeCell ref="U1732:V1732"/>
    <mergeCell ref="W1732:X1732"/>
    <mergeCell ref="Y1732:Z1732"/>
    <mergeCell ref="F1733:G1733"/>
    <mergeCell ref="H1733:I1733"/>
    <mergeCell ref="J1733:K1733"/>
    <mergeCell ref="L1733:M1733"/>
    <mergeCell ref="N1733:O1733"/>
    <mergeCell ref="P1733:Q1733"/>
    <mergeCell ref="R1733:S1733"/>
    <mergeCell ref="T1733:U1733"/>
    <mergeCell ref="V1733:W1733"/>
    <mergeCell ref="X1733:Y1733"/>
    <mergeCell ref="Z1733:AA1733"/>
    <mergeCell ref="E1730:F1730"/>
    <mergeCell ref="G1730:H1730"/>
    <mergeCell ref="I1730:J1730"/>
    <mergeCell ref="K1730:L1730"/>
    <mergeCell ref="M1730:N1730"/>
    <mergeCell ref="O1730:P1730"/>
    <mergeCell ref="Q1730:R1730"/>
    <mergeCell ref="S1730:T1730"/>
    <mergeCell ref="U1730:V1730"/>
    <mergeCell ref="W1730:X1730"/>
    <mergeCell ref="Y1730:Z1730"/>
    <mergeCell ref="F1731:G1731"/>
    <mergeCell ref="H1731:I1731"/>
    <mergeCell ref="J1731:K1731"/>
    <mergeCell ref="L1731:M1731"/>
    <mergeCell ref="N1731:O1731"/>
    <mergeCell ref="P1731:Q1731"/>
    <mergeCell ref="R1731:S1731"/>
    <mergeCell ref="T1731:U1731"/>
    <mergeCell ref="V1731:W1731"/>
    <mergeCell ref="X1731:Y1731"/>
    <mergeCell ref="Z1731:AA1731"/>
    <mergeCell ref="E1728:F1728"/>
    <mergeCell ref="G1728:H1728"/>
    <mergeCell ref="I1728:J1728"/>
    <mergeCell ref="K1728:L1728"/>
    <mergeCell ref="M1728:N1728"/>
    <mergeCell ref="O1728:P1728"/>
    <mergeCell ref="Q1728:R1728"/>
    <mergeCell ref="S1728:T1728"/>
    <mergeCell ref="U1728:V1728"/>
    <mergeCell ref="W1728:X1728"/>
    <mergeCell ref="Y1728:Z1728"/>
    <mergeCell ref="F1729:G1729"/>
    <mergeCell ref="H1729:I1729"/>
    <mergeCell ref="J1729:K1729"/>
    <mergeCell ref="L1729:M1729"/>
    <mergeCell ref="N1729:O1729"/>
    <mergeCell ref="P1729:Q1729"/>
    <mergeCell ref="R1729:S1729"/>
    <mergeCell ref="T1729:U1729"/>
    <mergeCell ref="V1729:W1729"/>
    <mergeCell ref="X1729:Y1729"/>
    <mergeCell ref="Z1729:AA1729"/>
    <mergeCell ref="E1726:F1726"/>
    <mergeCell ref="G1726:H1726"/>
    <mergeCell ref="I1726:J1726"/>
    <mergeCell ref="K1726:L1726"/>
    <mergeCell ref="M1726:N1726"/>
    <mergeCell ref="O1726:P1726"/>
    <mergeCell ref="Q1726:R1726"/>
    <mergeCell ref="S1726:T1726"/>
    <mergeCell ref="U1726:V1726"/>
    <mergeCell ref="W1726:X1726"/>
    <mergeCell ref="Y1726:Z1726"/>
    <mergeCell ref="F1727:G1727"/>
    <mergeCell ref="H1727:I1727"/>
    <mergeCell ref="J1727:K1727"/>
    <mergeCell ref="L1727:M1727"/>
    <mergeCell ref="N1727:O1727"/>
    <mergeCell ref="P1727:Q1727"/>
    <mergeCell ref="R1727:S1727"/>
    <mergeCell ref="T1727:U1727"/>
    <mergeCell ref="V1727:W1727"/>
    <mergeCell ref="X1727:Y1727"/>
    <mergeCell ref="Z1727:AA1727"/>
    <mergeCell ref="E1724:F1724"/>
    <mergeCell ref="G1724:H1724"/>
    <mergeCell ref="I1724:J1724"/>
    <mergeCell ref="K1724:L1724"/>
    <mergeCell ref="M1724:N1724"/>
    <mergeCell ref="O1724:P1724"/>
    <mergeCell ref="Q1724:R1724"/>
    <mergeCell ref="S1724:T1724"/>
    <mergeCell ref="U1724:V1724"/>
    <mergeCell ref="W1724:X1724"/>
    <mergeCell ref="Y1724:Z1724"/>
    <mergeCell ref="F1725:G1725"/>
    <mergeCell ref="H1725:I1725"/>
    <mergeCell ref="J1725:K1725"/>
    <mergeCell ref="L1725:M1725"/>
    <mergeCell ref="N1725:O1725"/>
    <mergeCell ref="P1725:Q1725"/>
    <mergeCell ref="R1725:S1725"/>
    <mergeCell ref="T1725:U1725"/>
    <mergeCell ref="V1725:W1725"/>
    <mergeCell ref="X1725:Y1725"/>
    <mergeCell ref="Z1725:AA1725"/>
    <mergeCell ref="E1722:F1722"/>
    <mergeCell ref="G1722:H1722"/>
    <mergeCell ref="I1722:J1722"/>
    <mergeCell ref="K1722:L1722"/>
    <mergeCell ref="M1722:N1722"/>
    <mergeCell ref="O1722:P1722"/>
    <mergeCell ref="Q1722:R1722"/>
    <mergeCell ref="S1722:T1722"/>
    <mergeCell ref="U1722:V1722"/>
    <mergeCell ref="W1722:X1722"/>
    <mergeCell ref="Y1722:Z1722"/>
    <mergeCell ref="F1723:G1723"/>
    <mergeCell ref="H1723:I1723"/>
    <mergeCell ref="J1723:K1723"/>
    <mergeCell ref="L1723:M1723"/>
    <mergeCell ref="N1723:O1723"/>
    <mergeCell ref="P1723:Q1723"/>
    <mergeCell ref="R1723:S1723"/>
    <mergeCell ref="T1723:U1723"/>
    <mergeCell ref="V1723:W1723"/>
    <mergeCell ref="X1723:Y1723"/>
    <mergeCell ref="Z1723:AA1723"/>
    <mergeCell ref="E1720:F1720"/>
    <mergeCell ref="G1720:H1720"/>
    <mergeCell ref="I1720:J1720"/>
    <mergeCell ref="K1720:L1720"/>
    <mergeCell ref="M1720:N1720"/>
    <mergeCell ref="O1720:P1720"/>
    <mergeCell ref="Q1720:R1720"/>
    <mergeCell ref="S1720:T1720"/>
    <mergeCell ref="U1720:V1720"/>
    <mergeCell ref="W1720:X1720"/>
    <mergeCell ref="Y1720:Z1720"/>
    <mergeCell ref="F1721:G1721"/>
    <mergeCell ref="H1721:I1721"/>
    <mergeCell ref="J1721:K1721"/>
    <mergeCell ref="L1721:M1721"/>
    <mergeCell ref="N1721:O1721"/>
    <mergeCell ref="P1721:Q1721"/>
    <mergeCell ref="R1721:S1721"/>
    <mergeCell ref="T1721:U1721"/>
    <mergeCell ref="V1721:W1721"/>
    <mergeCell ref="X1721:Y1721"/>
    <mergeCell ref="Z1721:AA1721"/>
    <mergeCell ref="E1718:F1718"/>
    <mergeCell ref="G1718:H1718"/>
    <mergeCell ref="I1718:J1718"/>
    <mergeCell ref="K1718:L1718"/>
    <mergeCell ref="M1718:N1718"/>
    <mergeCell ref="O1718:P1718"/>
    <mergeCell ref="Q1718:R1718"/>
    <mergeCell ref="S1718:T1718"/>
    <mergeCell ref="U1718:V1718"/>
    <mergeCell ref="W1718:X1718"/>
    <mergeCell ref="Y1718:Z1718"/>
    <mergeCell ref="F1719:G1719"/>
    <mergeCell ref="H1719:I1719"/>
    <mergeCell ref="J1719:K1719"/>
    <mergeCell ref="L1719:M1719"/>
    <mergeCell ref="N1719:O1719"/>
    <mergeCell ref="P1719:Q1719"/>
    <mergeCell ref="R1719:S1719"/>
    <mergeCell ref="T1719:U1719"/>
    <mergeCell ref="V1719:W1719"/>
    <mergeCell ref="X1719:Y1719"/>
    <mergeCell ref="Z1719:AA1719"/>
    <mergeCell ref="E1716:F1716"/>
    <mergeCell ref="G1716:H1716"/>
    <mergeCell ref="I1716:J1716"/>
    <mergeCell ref="K1716:L1716"/>
    <mergeCell ref="M1716:N1716"/>
    <mergeCell ref="O1716:P1716"/>
    <mergeCell ref="Q1716:R1716"/>
    <mergeCell ref="S1716:T1716"/>
    <mergeCell ref="U1716:V1716"/>
    <mergeCell ref="W1716:X1716"/>
    <mergeCell ref="Y1716:Z1716"/>
    <mergeCell ref="F1717:G1717"/>
    <mergeCell ref="H1717:I1717"/>
    <mergeCell ref="J1717:K1717"/>
    <mergeCell ref="L1717:M1717"/>
    <mergeCell ref="N1717:O1717"/>
    <mergeCell ref="P1717:Q1717"/>
    <mergeCell ref="R1717:S1717"/>
    <mergeCell ref="T1717:U1717"/>
    <mergeCell ref="V1717:W1717"/>
    <mergeCell ref="X1717:Y1717"/>
    <mergeCell ref="Z1717:AA1717"/>
    <mergeCell ref="E1714:F1714"/>
    <mergeCell ref="G1714:H1714"/>
    <mergeCell ref="I1714:J1714"/>
    <mergeCell ref="K1714:L1714"/>
    <mergeCell ref="M1714:N1714"/>
    <mergeCell ref="O1714:P1714"/>
    <mergeCell ref="Q1714:R1714"/>
    <mergeCell ref="S1714:T1714"/>
    <mergeCell ref="U1714:V1714"/>
    <mergeCell ref="W1714:X1714"/>
    <mergeCell ref="Y1714:Z1714"/>
    <mergeCell ref="F1715:G1715"/>
    <mergeCell ref="H1715:I1715"/>
    <mergeCell ref="J1715:K1715"/>
    <mergeCell ref="L1715:M1715"/>
    <mergeCell ref="N1715:O1715"/>
    <mergeCell ref="P1715:Q1715"/>
    <mergeCell ref="R1715:S1715"/>
    <mergeCell ref="T1715:U1715"/>
    <mergeCell ref="V1715:W1715"/>
    <mergeCell ref="X1715:Y1715"/>
    <mergeCell ref="Z1715:AA1715"/>
    <mergeCell ref="E1712:F1712"/>
    <mergeCell ref="G1712:H1712"/>
    <mergeCell ref="I1712:J1712"/>
    <mergeCell ref="K1712:L1712"/>
    <mergeCell ref="M1712:N1712"/>
    <mergeCell ref="O1712:P1712"/>
    <mergeCell ref="Q1712:R1712"/>
    <mergeCell ref="S1712:T1712"/>
    <mergeCell ref="U1712:V1712"/>
    <mergeCell ref="W1712:X1712"/>
    <mergeCell ref="Y1712:Z1712"/>
    <mergeCell ref="F1713:G1713"/>
    <mergeCell ref="H1713:I1713"/>
    <mergeCell ref="J1713:K1713"/>
    <mergeCell ref="L1713:M1713"/>
    <mergeCell ref="N1713:O1713"/>
    <mergeCell ref="P1713:Q1713"/>
    <mergeCell ref="R1713:S1713"/>
    <mergeCell ref="T1713:U1713"/>
    <mergeCell ref="V1713:W1713"/>
    <mergeCell ref="X1713:Y1713"/>
    <mergeCell ref="Z1713:AA1713"/>
    <mergeCell ref="E1710:F1710"/>
    <mergeCell ref="G1710:H1710"/>
    <mergeCell ref="I1710:J1710"/>
    <mergeCell ref="K1710:L1710"/>
    <mergeCell ref="M1710:N1710"/>
    <mergeCell ref="O1710:P1710"/>
    <mergeCell ref="Q1710:R1710"/>
    <mergeCell ref="S1710:T1710"/>
    <mergeCell ref="U1710:V1710"/>
    <mergeCell ref="W1710:X1710"/>
    <mergeCell ref="Y1710:Z1710"/>
    <mergeCell ref="F1711:G1711"/>
    <mergeCell ref="H1711:I1711"/>
    <mergeCell ref="J1711:K1711"/>
    <mergeCell ref="L1711:M1711"/>
    <mergeCell ref="N1711:O1711"/>
    <mergeCell ref="P1711:Q1711"/>
    <mergeCell ref="R1711:S1711"/>
    <mergeCell ref="T1711:U1711"/>
    <mergeCell ref="V1711:W1711"/>
    <mergeCell ref="X1711:Y1711"/>
    <mergeCell ref="Z1711:AA1711"/>
    <mergeCell ref="E1708:F1708"/>
    <mergeCell ref="G1708:H1708"/>
    <mergeCell ref="I1708:J1708"/>
    <mergeCell ref="K1708:L1708"/>
    <mergeCell ref="M1708:N1708"/>
    <mergeCell ref="O1708:P1708"/>
    <mergeCell ref="Q1708:R1708"/>
    <mergeCell ref="S1708:T1708"/>
    <mergeCell ref="U1708:V1708"/>
    <mergeCell ref="W1708:X1708"/>
    <mergeCell ref="Y1708:Z1708"/>
    <mergeCell ref="F1709:G1709"/>
    <mergeCell ref="H1709:I1709"/>
    <mergeCell ref="J1709:K1709"/>
    <mergeCell ref="L1709:M1709"/>
    <mergeCell ref="N1709:O1709"/>
    <mergeCell ref="P1709:Q1709"/>
    <mergeCell ref="R1709:S1709"/>
    <mergeCell ref="T1709:U1709"/>
    <mergeCell ref="V1709:W1709"/>
    <mergeCell ref="X1709:Y1709"/>
    <mergeCell ref="Z1709:AA1709"/>
    <mergeCell ref="E1706:F1706"/>
    <mergeCell ref="G1706:H1706"/>
    <mergeCell ref="I1706:J1706"/>
    <mergeCell ref="K1706:L1706"/>
    <mergeCell ref="M1706:N1706"/>
    <mergeCell ref="O1706:P1706"/>
    <mergeCell ref="Q1706:R1706"/>
    <mergeCell ref="S1706:T1706"/>
    <mergeCell ref="U1706:V1706"/>
    <mergeCell ref="W1706:X1706"/>
    <mergeCell ref="Y1706:Z1706"/>
    <mergeCell ref="F1707:G1707"/>
    <mergeCell ref="H1707:I1707"/>
    <mergeCell ref="J1707:K1707"/>
    <mergeCell ref="L1707:M1707"/>
    <mergeCell ref="N1707:O1707"/>
    <mergeCell ref="P1707:Q1707"/>
    <mergeCell ref="R1707:S1707"/>
    <mergeCell ref="T1707:U1707"/>
    <mergeCell ref="V1707:W1707"/>
    <mergeCell ref="X1707:Y1707"/>
    <mergeCell ref="Z1707:AA1707"/>
    <mergeCell ref="E1704:F1704"/>
    <mergeCell ref="G1704:H1704"/>
    <mergeCell ref="I1704:J1704"/>
    <mergeCell ref="K1704:L1704"/>
    <mergeCell ref="M1704:N1704"/>
    <mergeCell ref="O1704:P1704"/>
    <mergeCell ref="Q1704:R1704"/>
    <mergeCell ref="S1704:T1704"/>
    <mergeCell ref="U1704:V1704"/>
    <mergeCell ref="W1704:X1704"/>
    <mergeCell ref="Y1704:Z1704"/>
    <mergeCell ref="F1705:G1705"/>
    <mergeCell ref="H1705:I1705"/>
    <mergeCell ref="J1705:K1705"/>
    <mergeCell ref="L1705:M1705"/>
    <mergeCell ref="N1705:O1705"/>
    <mergeCell ref="P1705:Q1705"/>
    <mergeCell ref="R1705:S1705"/>
    <mergeCell ref="T1705:U1705"/>
    <mergeCell ref="V1705:W1705"/>
    <mergeCell ref="X1705:Y1705"/>
    <mergeCell ref="Z1705:AA1705"/>
    <mergeCell ref="E1702:F1702"/>
    <mergeCell ref="G1702:H1702"/>
    <mergeCell ref="I1702:J1702"/>
    <mergeCell ref="K1702:L1702"/>
    <mergeCell ref="M1702:N1702"/>
    <mergeCell ref="O1702:P1702"/>
    <mergeCell ref="Q1702:R1702"/>
    <mergeCell ref="S1702:T1702"/>
    <mergeCell ref="U1702:V1702"/>
    <mergeCell ref="W1702:X1702"/>
    <mergeCell ref="Y1702:Z1702"/>
    <mergeCell ref="F1703:G1703"/>
    <mergeCell ref="H1703:I1703"/>
    <mergeCell ref="J1703:K1703"/>
    <mergeCell ref="L1703:M1703"/>
    <mergeCell ref="N1703:O1703"/>
    <mergeCell ref="P1703:Q1703"/>
    <mergeCell ref="R1703:S1703"/>
    <mergeCell ref="T1703:U1703"/>
    <mergeCell ref="V1703:W1703"/>
    <mergeCell ref="X1703:Y1703"/>
    <mergeCell ref="Z1703:AA1703"/>
    <mergeCell ref="E1700:F1700"/>
    <mergeCell ref="G1700:H1700"/>
    <mergeCell ref="I1700:J1700"/>
    <mergeCell ref="K1700:L1700"/>
    <mergeCell ref="M1700:N1700"/>
    <mergeCell ref="O1700:P1700"/>
    <mergeCell ref="Q1700:R1700"/>
    <mergeCell ref="S1700:T1700"/>
    <mergeCell ref="U1700:V1700"/>
    <mergeCell ref="W1700:X1700"/>
    <mergeCell ref="Y1700:Z1700"/>
    <mergeCell ref="F1701:G1701"/>
    <mergeCell ref="H1701:I1701"/>
    <mergeCell ref="J1701:K1701"/>
    <mergeCell ref="L1701:M1701"/>
    <mergeCell ref="N1701:O1701"/>
    <mergeCell ref="P1701:Q1701"/>
    <mergeCell ref="R1701:S1701"/>
    <mergeCell ref="T1701:U1701"/>
    <mergeCell ref="V1701:W1701"/>
    <mergeCell ref="X1701:Y1701"/>
    <mergeCell ref="Z1701:AA1701"/>
    <mergeCell ref="E1698:F1698"/>
    <mergeCell ref="G1698:H1698"/>
    <mergeCell ref="I1698:J1698"/>
    <mergeCell ref="K1698:L1698"/>
    <mergeCell ref="M1698:N1698"/>
    <mergeCell ref="O1698:P1698"/>
    <mergeCell ref="Q1698:R1698"/>
    <mergeCell ref="S1698:T1698"/>
    <mergeCell ref="U1698:V1698"/>
    <mergeCell ref="W1698:X1698"/>
    <mergeCell ref="Y1698:Z1698"/>
    <mergeCell ref="F1699:G1699"/>
    <mergeCell ref="H1699:I1699"/>
    <mergeCell ref="J1699:K1699"/>
    <mergeCell ref="L1699:M1699"/>
    <mergeCell ref="N1699:O1699"/>
    <mergeCell ref="P1699:Q1699"/>
    <mergeCell ref="R1699:S1699"/>
    <mergeCell ref="T1699:U1699"/>
    <mergeCell ref="V1699:W1699"/>
    <mergeCell ref="X1699:Y1699"/>
    <mergeCell ref="Z1699:AA1699"/>
    <mergeCell ref="E1696:F1696"/>
    <mergeCell ref="G1696:H1696"/>
    <mergeCell ref="I1696:J1696"/>
    <mergeCell ref="K1696:L1696"/>
    <mergeCell ref="M1696:N1696"/>
    <mergeCell ref="O1696:P1696"/>
    <mergeCell ref="Q1696:R1696"/>
    <mergeCell ref="S1696:T1696"/>
    <mergeCell ref="U1696:V1696"/>
    <mergeCell ref="W1696:X1696"/>
    <mergeCell ref="Y1696:Z1696"/>
    <mergeCell ref="F1697:G1697"/>
    <mergeCell ref="H1697:I1697"/>
    <mergeCell ref="J1697:K1697"/>
    <mergeCell ref="L1697:M1697"/>
    <mergeCell ref="N1697:O1697"/>
    <mergeCell ref="P1697:Q1697"/>
    <mergeCell ref="R1697:S1697"/>
    <mergeCell ref="T1697:U1697"/>
    <mergeCell ref="V1697:W1697"/>
    <mergeCell ref="X1697:Y1697"/>
    <mergeCell ref="Z1697:AA1697"/>
    <mergeCell ref="E1694:F1694"/>
    <mergeCell ref="G1694:H1694"/>
    <mergeCell ref="I1694:J1694"/>
    <mergeCell ref="K1694:L1694"/>
    <mergeCell ref="M1694:N1694"/>
    <mergeCell ref="O1694:P1694"/>
    <mergeCell ref="Q1694:R1694"/>
    <mergeCell ref="S1694:T1694"/>
    <mergeCell ref="U1694:V1694"/>
    <mergeCell ref="W1694:X1694"/>
    <mergeCell ref="Y1694:Z1694"/>
    <mergeCell ref="F1695:G1695"/>
    <mergeCell ref="H1695:I1695"/>
    <mergeCell ref="J1695:K1695"/>
    <mergeCell ref="L1695:M1695"/>
    <mergeCell ref="N1695:O1695"/>
    <mergeCell ref="P1695:Q1695"/>
    <mergeCell ref="R1695:S1695"/>
    <mergeCell ref="T1695:U1695"/>
    <mergeCell ref="V1695:W1695"/>
    <mergeCell ref="X1695:Y1695"/>
    <mergeCell ref="Z1695:AA1695"/>
    <mergeCell ref="E1692:F1692"/>
    <mergeCell ref="G1692:H1692"/>
    <mergeCell ref="I1692:J1692"/>
    <mergeCell ref="K1692:L1692"/>
    <mergeCell ref="M1692:N1692"/>
    <mergeCell ref="O1692:P1692"/>
    <mergeCell ref="Q1692:R1692"/>
    <mergeCell ref="S1692:T1692"/>
    <mergeCell ref="U1692:V1692"/>
    <mergeCell ref="W1692:X1692"/>
    <mergeCell ref="Y1692:Z1692"/>
    <mergeCell ref="F1693:G1693"/>
    <mergeCell ref="H1693:I1693"/>
    <mergeCell ref="J1693:K1693"/>
    <mergeCell ref="L1693:M1693"/>
    <mergeCell ref="N1693:O1693"/>
    <mergeCell ref="P1693:Q1693"/>
    <mergeCell ref="R1693:S1693"/>
    <mergeCell ref="T1693:U1693"/>
    <mergeCell ref="V1693:W1693"/>
    <mergeCell ref="X1693:Y1693"/>
    <mergeCell ref="Z1693:AA1693"/>
    <mergeCell ref="E1690:F1690"/>
    <mergeCell ref="G1690:H1690"/>
    <mergeCell ref="I1690:J1690"/>
    <mergeCell ref="K1690:L1690"/>
    <mergeCell ref="M1690:N1690"/>
    <mergeCell ref="O1690:P1690"/>
    <mergeCell ref="Q1690:R1690"/>
    <mergeCell ref="S1690:T1690"/>
    <mergeCell ref="U1690:V1690"/>
    <mergeCell ref="W1690:X1690"/>
    <mergeCell ref="Y1690:Z1690"/>
    <mergeCell ref="F1691:G1691"/>
    <mergeCell ref="H1691:I1691"/>
    <mergeCell ref="J1691:K1691"/>
    <mergeCell ref="L1691:M1691"/>
    <mergeCell ref="N1691:O1691"/>
    <mergeCell ref="P1691:Q1691"/>
    <mergeCell ref="R1691:S1691"/>
    <mergeCell ref="T1691:U1691"/>
    <mergeCell ref="V1691:W1691"/>
    <mergeCell ref="X1691:Y1691"/>
    <mergeCell ref="Z1691:AA1691"/>
    <mergeCell ref="E1688:F1688"/>
    <mergeCell ref="G1688:H1688"/>
    <mergeCell ref="I1688:J1688"/>
    <mergeCell ref="K1688:L1688"/>
    <mergeCell ref="M1688:N1688"/>
    <mergeCell ref="O1688:P1688"/>
    <mergeCell ref="Q1688:R1688"/>
    <mergeCell ref="S1688:T1688"/>
    <mergeCell ref="U1688:V1688"/>
    <mergeCell ref="W1688:X1688"/>
    <mergeCell ref="Y1688:Z1688"/>
    <mergeCell ref="F1689:G1689"/>
    <mergeCell ref="H1689:I1689"/>
    <mergeCell ref="J1689:K1689"/>
    <mergeCell ref="L1689:M1689"/>
    <mergeCell ref="N1689:O1689"/>
    <mergeCell ref="P1689:Q1689"/>
    <mergeCell ref="R1689:S1689"/>
    <mergeCell ref="T1689:U1689"/>
    <mergeCell ref="V1689:W1689"/>
    <mergeCell ref="X1689:Y1689"/>
    <mergeCell ref="Z1689:AA1689"/>
    <mergeCell ref="E1686:F1686"/>
    <mergeCell ref="G1686:H1686"/>
    <mergeCell ref="I1686:J1686"/>
    <mergeCell ref="K1686:L1686"/>
    <mergeCell ref="M1686:N1686"/>
    <mergeCell ref="O1686:P1686"/>
    <mergeCell ref="Q1686:R1686"/>
    <mergeCell ref="S1686:T1686"/>
    <mergeCell ref="U1686:V1686"/>
    <mergeCell ref="W1686:X1686"/>
    <mergeCell ref="Y1686:Z1686"/>
    <mergeCell ref="F1687:G1687"/>
    <mergeCell ref="H1687:I1687"/>
    <mergeCell ref="J1687:K1687"/>
    <mergeCell ref="L1687:M1687"/>
    <mergeCell ref="N1687:O1687"/>
    <mergeCell ref="P1687:Q1687"/>
    <mergeCell ref="R1687:S1687"/>
    <mergeCell ref="T1687:U1687"/>
    <mergeCell ref="V1687:W1687"/>
    <mergeCell ref="X1687:Y1687"/>
    <mergeCell ref="Z1687:AA1687"/>
    <mergeCell ref="E1684:F1684"/>
    <mergeCell ref="G1684:H1684"/>
    <mergeCell ref="I1684:J1684"/>
    <mergeCell ref="K1684:L1684"/>
    <mergeCell ref="M1684:N1684"/>
    <mergeCell ref="O1684:P1684"/>
    <mergeCell ref="Q1684:R1684"/>
    <mergeCell ref="S1684:T1684"/>
    <mergeCell ref="U1684:V1684"/>
    <mergeCell ref="W1684:X1684"/>
    <mergeCell ref="Y1684:Z1684"/>
    <mergeCell ref="F1685:G1685"/>
    <mergeCell ref="H1685:I1685"/>
    <mergeCell ref="J1685:K1685"/>
    <mergeCell ref="L1685:M1685"/>
    <mergeCell ref="N1685:O1685"/>
    <mergeCell ref="P1685:Q1685"/>
    <mergeCell ref="R1685:S1685"/>
    <mergeCell ref="T1685:U1685"/>
    <mergeCell ref="V1685:W1685"/>
    <mergeCell ref="X1685:Y1685"/>
    <mergeCell ref="Z1685:AA1685"/>
    <mergeCell ref="E1682:F1682"/>
    <mergeCell ref="G1682:H1682"/>
    <mergeCell ref="I1682:J1682"/>
    <mergeCell ref="K1682:L1682"/>
    <mergeCell ref="M1682:N1682"/>
    <mergeCell ref="O1682:P1682"/>
    <mergeCell ref="Q1682:R1682"/>
    <mergeCell ref="S1682:T1682"/>
    <mergeCell ref="U1682:V1682"/>
    <mergeCell ref="W1682:X1682"/>
    <mergeCell ref="Y1682:Z1682"/>
    <mergeCell ref="F1683:G1683"/>
    <mergeCell ref="H1683:I1683"/>
    <mergeCell ref="J1683:K1683"/>
    <mergeCell ref="L1683:M1683"/>
    <mergeCell ref="N1683:O1683"/>
    <mergeCell ref="P1683:Q1683"/>
    <mergeCell ref="R1683:S1683"/>
    <mergeCell ref="T1683:U1683"/>
    <mergeCell ref="V1683:W1683"/>
    <mergeCell ref="X1683:Y1683"/>
    <mergeCell ref="Z1683:AA1683"/>
    <mergeCell ref="E1680:F1680"/>
    <mergeCell ref="G1680:H1680"/>
    <mergeCell ref="I1680:J1680"/>
    <mergeCell ref="K1680:L1680"/>
    <mergeCell ref="M1680:N1680"/>
    <mergeCell ref="O1680:P1680"/>
    <mergeCell ref="Q1680:R1680"/>
    <mergeCell ref="S1680:T1680"/>
    <mergeCell ref="U1680:V1680"/>
    <mergeCell ref="W1680:X1680"/>
    <mergeCell ref="Y1680:Z1680"/>
    <mergeCell ref="F1681:G1681"/>
    <mergeCell ref="H1681:I1681"/>
    <mergeCell ref="J1681:K1681"/>
    <mergeCell ref="L1681:M1681"/>
    <mergeCell ref="N1681:O1681"/>
    <mergeCell ref="P1681:Q1681"/>
    <mergeCell ref="R1681:S1681"/>
    <mergeCell ref="T1681:U1681"/>
    <mergeCell ref="V1681:W1681"/>
    <mergeCell ref="X1681:Y1681"/>
    <mergeCell ref="Z1681:AA1681"/>
    <mergeCell ref="E1678:F1678"/>
    <mergeCell ref="G1678:H1678"/>
    <mergeCell ref="I1678:J1678"/>
    <mergeCell ref="K1678:L1678"/>
    <mergeCell ref="M1678:N1678"/>
    <mergeCell ref="O1678:P1678"/>
    <mergeCell ref="Q1678:R1678"/>
    <mergeCell ref="S1678:T1678"/>
    <mergeCell ref="U1678:V1678"/>
    <mergeCell ref="W1678:X1678"/>
    <mergeCell ref="Y1678:Z1678"/>
    <mergeCell ref="F1679:G1679"/>
    <mergeCell ref="H1679:I1679"/>
    <mergeCell ref="J1679:K1679"/>
    <mergeCell ref="L1679:M1679"/>
    <mergeCell ref="N1679:O1679"/>
    <mergeCell ref="P1679:Q1679"/>
    <mergeCell ref="R1679:S1679"/>
    <mergeCell ref="T1679:U1679"/>
    <mergeCell ref="V1679:W1679"/>
    <mergeCell ref="X1679:Y1679"/>
    <mergeCell ref="Z1679:AA1679"/>
    <mergeCell ref="E1676:F1676"/>
    <mergeCell ref="G1676:H1676"/>
    <mergeCell ref="I1676:J1676"/>
    <mergeCell ref="K1676:L1676"/>
    <mergeCell ref="M1676:N1676"/>
    <mergeCell ref="O1676:P1676"/>
    <mergeCell ref="Q1676:R1676"/>
    <mergeCell ref="S1676:T1676"/>
    <mergeCell ref="U1676:V1676"/>
    <mergeCell ref="W1676:X1676"/>
    <mergeCell ref="Y1676:Z1676"/>
    <mergeCell ref="F1677:G1677"/>
    <mergeCell ref="H1677:I1677"/>
    <mergeCell ref="J1677:K1677"/>
    <mergeCell ref="L1677:M1677"/>
    <mergeCell ref="N1677:O1677"/>
    <mergeCell ref="P1677:Q1677"/>
    <mergeCell ref="R1677:S1677"/>
    <mergeCell ref="T1677:U1677"/>
    <mergeCell ref="V1677:W1677"/>
    <mergeCell ref="X1677:Y1677"/>
    <mergeCell ref="Z1677:AA1677"/>
    <mergeCell ref="E1674:F1674"/>
    <mergeCell ref="G1674:H1674"/>
    <mergeCell ref="I1674:J1674"/>
    <mergeCell ref="K1674:L1674"/>
    <mergeCell ref="M1674:N1674"/>
    <mergeCell ref="O1674:P1674"/>
    <mergeCell ref="Q1674:R1674"/>
    <mergeCell ref="S1674:T1674"/>
    <mergeCell ref="U1674:V1674"/>
    <mergeCell ref="W1674:X1674"/>
    <mergeCell ref="Y1674:Z1674"/>
    <mergeCell ref="F1675:G1675"/>
    <mergeCell ref="H1675:I1675"/>
    <mergeCell ref="J1675:K1675"/>
    <mergeCell ref="L1675:M1675"/>
    <mergeCell ref="N1675:O1675"/>
    <mergeCell ref="P1675:Q1675"/>
    <mergeCell ref="R1675:S1675"/>
    <mergeCell ref="T1675:U1675"/>
    <mergeCell ref="V1675:W1675"/>
    <mergeCell ref="X1675:Y1675"/>
    <mergeCell ref="Z1675:AA1675"/>
    <mergeCell ref="E1672:F1672"/>
    <mergeCell ref="G1672:H1672"/>
    <mergeCell ref="I1672:J1672"/>
    <mergeCell ref="K1672:L1672"/>
    <mergeCell ref="M1672:N1672"/>
    <mergeCell ref="O1672:P1672"/>
    <mergeCell ref="Q1672:R1672"/>
    <mergeCell ref="S1672:T1672"/>
    <mergeCell ref="U1672:V1672"/>
    <mergeCell ref="W1672:X1672"/>
    <mergeCell ref="Y1672:Z1672"/>
    <mergeCell ref="F1673:G1673"/>
    <mergeCell ref="H1673:I1673"/>
    <mergeCell ref="J1673:K1673"/>
    <mergeCell ref="L1673:M1673"/>
    <mergeCell ref="N1673:O1673"/>
    <mergeCell ref="P1673:Q1673"/>
    <mergeCell ref="R1673:S1673"/>
    <mergeCell ref="T1673:U1673"/>
    <mergeCell ref="V1673:W1673"/>
    <mergeCell ref="X1673:Y1673"/>
    <mergeCell ref="Z1673:AA1673"/>
    <mergeCell ref="E1670:F1670"/>
    <mergeCell ref="G1670:H1670"/>
    <mergeCell ref="I1670:J1670"/>
    <mergeCell ref="K1670:L1670"/>
    <mergeCell ref="M1670:N1670"/>
    <mergeCell ref="O1670:P1670"/>
    <mergeCell ref="Q1670:R1670"/>
    <mergeCell ref="S1670:T1670"/>
    <mergeCell ref="U1670:V1670"/>
    <mergeCell ref="W1670:X1670"/>
    <mergeCell ref="Y1670:Z1670"/>
    <mergeCell ref="F1671:G1671"/>
    <mergeCell ref="H1671:I1671"/>
    <mergeCell ref="J1671:K1671"/>
    <mergeCell ref="L1671:M1671"/>
    <mergeCell ref="N1671:O1671"/>
    <mergeCell ref="P1671:Q1671"/>
    <mergeCell ref="R1671:S1671"/>
    <mergeCell ref="T1671:U1671"/>
    <mergeCell ref="V1671:W1671"/>
    <mergeCell ref="X1671:Y1671"/>
    <mergeCell ref="Z1671:AA1671"/>
    <mergeCell ref="E1668:F1668"/>
    <mergeCell ref="G1668:H1668"/>
    <mergeCell ref="I1668:J1668"/>
    <mergeCell ref="K1668:L1668"/>
    <mergeCell ref="M1668:N1668"/>
    <mergeCell ref="O1668:P1668"/>
    <mergeCell ref="Q1668:R1668"/>
    <mergeCell ref="S1668:T1668"/>
    <mergeCell ref="U1668:V1668"/>
    <mergeCell ref="W1668:X1668"/>
    <mergeCell ref="Y1668:Z1668"/>
    <mergeCell ref="F1669:G1669"/>
    <mergeCell ref="H1669:I1669"/>
    <mergeCell ref="J1669:K1669"/>
    <mergeCell ref="L1669:M1669"/>
    <mergeCell ref="N1669:O1669"/>
    <mergeCell ref="P1669:Q1669"/>
    <mergeCell ref="R1669:S1669"/>
    <mergeCell ref="T1669:U1669"/>
    <mergeCell ref="V1669:W1669"/>
    <mergeCell ref="X1669:Y1669"/>
    <mergeCell ref="Z1669:AA1669"/>
    <mergeCell ref="E1666:F1666"/>
    <mergeCell ref="G1666:H1666"/>
    <mergeCell ref="I1666:J1666"/>
    <mergeCell ref="K1666:L1666"/>
    <mergeCell ref="M1666:N1666"/>
    <mergeCell ref="O1666:P1666"/>
    <mergeCell ref="Q1666:R1666"/>
    <mergeCell ref="S1666:T1666"/>
    <mergeCell ref="U1666:V1666"/>
    <mergeCell ref="W1666:X1666"/>
    <mergeCell ref="Y1666:Z1666"/>
    <mergeCell ref="F1667:G1667"/>
    <mergeCell ref="H1667:I1667"/>
    <mergeCell ref="J1667:K1667"/>
    <mergeCell ref="L1667:M1667"/>
    <mergeCell ref="N1667:O1667"/>
    <mergeCell ref="P1667:Q1667"/>
    <mergeCell ref="R1667:S1667"/>
    <mergeCell ref="T1667:U1667"/>
    <mergeCell ref="V1667:W1667"/>
    <mergeCell ref="X1667:Y1667"/>
    <mergeCell ref="Z1667:AA1667"/>
    <mergeCell ref="E1664:F1664"/>
    <mergeCell ref="G1664:H1664"/>
    <mergeCell ref="I1664:J1664"/>
    <mergeCell ref="K1664:L1664"/>
    <mergeCell ref="M1664:N1664"/>
    <mergeCell ref="O1664:P1664"/>
    <mergeCell ref="Q1664:R1664"/>
    <mergeCell ref="S1664:T1664"/>
    <mergeCell ref="U1664:V1664"/>
    <mergeCell ref="W1664:X1664"/>
    <mergeCell ref="Y1664:Z1664"/>
    <mergeCell ref="F1665:G1665"/>
    <mergeCell ref="H1665:I1665"/>
    <mergeCell ref="J1665:K1665"/>
    <mergeCell ref="L1665:M1665"/>
    <mergeCell ref="N1665:O1665"/>
    <mergeCell ref="P1665:Q1665"/>
    <mergeCell ref="R1665:S1665"/>
    <mergeCell ref="T1665:U1665"/>
    <mergeCell ref="V1665:W1665"/>
    <mergeCell ref="X1665:Y1665"/>
    <mergeCell ref="Z1665:AA1665"/>
    <mergeCell ref="E1662:F1662"/>
    <mergeCell ref="G1662:H1662"/>
    <mergeCell ref="I1662:J1662"/>
    <mergeCell ref="K1662:L1662"/>
    <mergeCell ref="M1662:N1662"/>
    <mergeCell ref="O1662:P1662"/>
    <mergeCell ref="Q1662:R1662"/>
    <mergeCell ref="S1662:T1662"/>
    <mergeCell ref="U1662:V1662"/>
    <mergeCell ref="W1662:X1662"/>
    <mergeCell ref="Y1662:Z1662"/>
    <mergeCell ref="F1663:G1663"/>
    <mergeCell ref="H1663:I1663"/>
    <mergeCell ref="J1663:K1663"/>
    <mergeCell ref="L1663:M1663"/>
    <mergeCell ref="N1663:O1663"/>
    <mergeCell ref="P1663:Q1663"/>
    <mergeCell ref="R1663:S1663"/>
    <mergeCell ref="T1663:U1663"/>
    <mergeCell ref="V1663:W1663"/>
    <mergeCell ref="X1663:Y1663"/>
    <mergeCell ref="Z1663:AA1663"/>
    <mergeCell ref="E1660:F1660"/>
    <mergeCell ref="G1660:H1660"/>
    <mergeCell ref="I1660:J1660"/>
    <mergeCell ref="K1660:L1660"/>
    <mergeCell ref="M1660:N1660"/>
    <mergeCell ref="O1660:P1660"/>
    <mergeCell ref="Q1660:R1660"/>
    <mergeCell ref="S1660:T1660"/>
    <mergeCell ref="U1660:V1660"/>
    <mergeCell ref="W1660:X1660"/>
    <mergeCell ref="Y1660:Z1660"/>
    <mergeCell ref="F1661:G1661"/>
    <mergeCell ref="H1661:I1661"/>
    <mergeCell ref="J1661:K1661"/>
    <mergeCell ref="L1661:M1661"/>
    <mergeCell ref="N1661:O1661"/>
    <mergeCell ref="P1661:Q1661"/>
    <mergeCell ref="R1661:S1661"/>
    <mergeCell ref="T1661:U1661"/>
    <mergeCell ref="V1661:W1661"/>
    <mergeCell ref="X1661:Y1661"/>
    <mergeCell ref="Z1661:AA1661"/>
    <mergeCell ref="E1658:F1658"/>
    <mergeCell ref="G1658:H1658"/>
    <mergeCell ref="I1658:J1658"/>
    <mergeCell ref="K1658:L1658"/>
    <mergeCell ref="M1658:N1658"/>
    <mergeCell ref="O1658:P1658"/>
    <mergeCell ref="Q1658:R1658"/>
    <mergeCell ref="S1658:T1658"/>
    <mergeCell ref="U1658:V1658"/>
    <mergeCell ref="W1658:X1658"/>
    <mergeCell ref="Y1658:Z1658"/>
    <mergeCell ref="F1659:G1659"/>
    <mergeCell ref="H1659:I1659"/>
    <mergeCell ref="J1659:K1659"/>
    <mergeCell ref="L1659:M1659"/>
    <mergeCell ref="N1659:O1659"/>
    <mergeCell ref="P1659:Q1659"/>
    <mergeCell ref="R1659:S1659"/>
    <mergeCell ref="T1659:U1659"/>
    <mergeCell ref="V1659:W1659"/>
    <mergeCell ref="X1659:Y1659"/>
    <mergeCell ref="Z1659:AA1659"/>
    <mergeCell ref="E1656:F1656"/>
    <mergeCell ref="G1656:H1656"/>
    <mergeCell ref="I1656:J1656"/>
    <mergeCell ref="K1656:L1656"/>
    <mergeCell ref="M1656:N1656"/>
    <mergeCell ref="O1656:P1656"/>
    <mergeCell ref="Q1656:R1656"/>
    <mergeCell ref="S1656:T1656"/>
    <mergeCell ref="U1656:V1656"/>
    <mergeCell ref="W1656:X1656"/>
    <mergeCell ref="Y1656:Z1656"/>
    <mergeCell ref="F1657:G1657"/>
    <mergeCell ref="H1657:I1657"/>
    <mergeCell ref="J1657:K1657"/>
    <mergeCell ref="L1657:M1657"/>
    <mergeCell ref="N1657:O1657"/>
    <mergeCell ref="P1657:Q1657"/>
    <mergeCell ref="R1657:S1657"/>
    <mergeCell ref="T1657:U1657"/>
    <mergeCell ref="V1657:W1657"/>
    <mergeCell ref="X1657:Y1657"/>
    <mergeCell ref="Z1657:AA1657"/>
    <mergeCell ref="E1654:F1654"/>
    <mergeCell ref="G1654:H1654"/>
    <mergeCell ref="I1654:J1654"/>
    <mergeCell ref="K1654:L1654"/>
    <mergeCell ref="M1654:N1654"/>
    <mergeCell ref="O1654:P1654"/>
    <mergeCell ref="Q1654:R1654"/>
    <mergeCell ref="S1654:T1654"/>
    <mergeCell ref="U1654:V1654"/>
    <mergeCell ref="W1654:X1654"/>
    <mergeCell ref="Y1654:Z1654"/>
    <mergeCell ref="F1655:G1655"/>
    <mergeCell ref="H1655:I1655"/>
    <mergeCell ref="J1655:K1655"/>
    <mergeCell ref="L1655:M1655"/>
    <mergeCell ref="N1655:O1655"/>
    <mergeCell ref="P1655:Q1655"/>
    <mergeCell ref="R1655:S1655"/>
    <mergeCell ref="T1655:U1655"/>
    <mergeCell ref="V1655:W1655"/>
    <mergeCell ref="X1655:Y1655"/>
    <mergeCell ref="Z1655:AA1655"/>
    <mergeCell ref="E1652:F1652"/>
    <mergeCell ref="G1652:H1652"/>
    <mergeCell ref="I1652:J1652"/>
    <mergeCell ref="K1652:L1652"/>
    <mergeCell ref="M1652:N1652"/>
    <mergeCell ref="O1652:P1652"/>
    <mergeCell ref="Q1652:R1652"/>
    <mergeCell ref="S1652:T1652"/>
    <mergeCell ref="U1652:V1652"/>
    <mergeCell ref="W1652:X1652"/>
    <mergeCell ref="Y1652:Z1652"/>
    <mergeCell ref="F1653:G1653"/>
    <mergeCell ref="H1653:I1653"/>
    <mergeCell ref="J1653:K1653"/>
    <mergeCell ref="L1653:M1653"/>
    <mergeCell ref="N1653:O1653"/>
    <mergeCell ref="P1653:Q1653"/>
    <mergeCell ref="R1653:S1653"/>
    <mergeCell ref="T1653:U1653"/>
    <mergeCell ref="V1653:W1653"/>
    <mergeCell ref="X1653:Y1653"/>
    <mergeCell ref="Z1653:AA1653"/>
    <mergeCell ref="E1650:F1650"/>
    <mergeCell ref="G1650:H1650"/>
    <mergeCell ref="I1650:J1650"/>
    <mergeCell ref="K1650:L1650"/>
    <mergeCell ref="M1650:N1650"/>
    <mergeCell ref="O1650:P1650"/>
    <mergeCell ref="Q1650:R1650"/>
    <mergeCell ref="S1650:T1650"/>
    <mergeCell ref="U1650:V1650"/>
    <mergeCell ref="W1650:X1650"/>
    <mergeCell ref="Y1650:Z1650"/>
    <mergeCell ref="F1651:G1651"/>
    <mergeCell ref="H1651:I1651"/>
    <mergeCell ref="J1651:K1651"/>
    <mergeCell ref="L1651:M1651"/>
    <mergeCell ref="N1651:O1651"/>
    <mergeCell ref="P1651:Q1651"/>
    <mergeCell ref="R1651:S1651"/>
    <mergeCell ref="T1651:U1651"/>
    <mergeCell ref="V1651:W1651"/>
    <mergeCell ref="X1651:Y1651"/>
    <mergeCell ref="Z1651:AA1651"/>
    <mergeCell ref="E1648:F1648"/>
    <mergeCell ref="G1648:H1648"/>
    <mergeCell ref="I1648:J1648"/>
    <mergeCell ref="K1648:L1648"/>
    <mergeCell ref="M1648:N1648"/>
    <mergeCell ref="O1648:P1648"/>
    <mergeCell ref="Q1648:R1648"/>
    <mergeCell ref="S1648:T1648"/>
    <mergeCell ref="U1648:V1648"/>
    <mergeCell ref="W1648:X1648"/>
    <mergeCell ref="Y1648:Z1648"/>
    <mergeCell ref="F1649:G1649"/>
    <mergeCell ref="H1649:I1649"/>
    <mergeCell ref="J1649:K1649"/>
    <mergeCell ref="L1649:M1649"/>
    <mergeCell ref="N1649:O1649"/>
    <mergeCell ref="P1649:Q1649"/>
    <mergeCell ref="R1649:S1649"/>
    <mergeCell ref="T1649:U1649"/>
    <mergeCell ref="V1649:W1649"/>
    <mergeCell ref="X1649:Y1649"/>
    <mergeCell ref="Z1649:AA1649"/>
    <mergeCell ref="E1646:F1646"/>
    <mergeCell ref="G1646:H1646"/>
    <mergeCell ref="I1646:J1646"/>
    <mergeCell ref="K1646:L1646"/>
    <mergeCell ref="M1646:N1646"/>
    <mergeCell ref="O1646:P1646"/>
    <mergeCell ref="Q1646:R1646"/>
    <mergeCell ref="S1646:T1646"/>
    <mergeCell ref="U1646:V1646"/>
    <mergeCell ref="W1646:X1646"/>
    <mergeCell ref="Y1646:Z1646"/>
    <mergeCell ref="F1647:G1647"/>
    <mergeCell ref="H1647:I1647"/>
    <mergeCell ref="J1647:K1647"/>
    <mergeCell ref="L1647:M1647"/>
    <mergeCell ref="N1647:O1647"/>
    <mergeCell ref="P1647:Q1647"/>
    <mergeCell ref="R1647:S1647"/>
    <mergeCell ref="T1647:U1647"/>
    <mergeCell ref="V1647:W1647"/>
    <mergeCell ref="X1647:Y1647"/>
    <mergeCell ref="Z1647:AA1647"/>
    <mergeCell ref="E1644:F1644"/>
    <mergeCell ref="G1644:H1644"/>
    <mergeCell ref="I1644:J1644"/>
    <mergeCell ref="K1644:L1644"/>
    <mergeCell ref="M1644:N1644"/>
    <mergeCell ref="O1644:P1644"/>
    <mergeCell ref="Q1644:R1644"/>
    <mergeCell ref="S1644:T1644"/>
    <mergeCell ref="U1644:V1644"/>
    <mergeCell ref="W1644:X1644"/>
    <mergeCell ref="Y1644:Z1644"/>
    <mergeCell ref="F1645:G1645"/>
    <mergeCell ref="H1645:I1645"/>
    <mergeCell ref="J1645:K1645"/>
    <mergeCell ref="L1645:M1645"/>
    <mergeCell ref="N1645:O1645"/>
    <mergeCell ref="P1645:Q1645"/>
    <mergeCell ref="R1645:S1645"/>
    <mergeCell ref="T1645:U1645"/>
    <mergeCell ref="V1645:W1645"/>
    <mergeCell ref="X1645:Y1645"/>
    <mergeCell ref="Z1645:AA1645"/>
    <mergeCell ref="E1642:F1642"/>
    <mergeCell ref="G1642:H1642"/>
    <mergeCell ref="I1642:J1642"/>
    <mergeCell ref="K1642:L1642"/>
    <mergeCell ref="M1642:N1642"/>
    <mergeCell ref="O1642:P1642"/>
    <mergeCell ref="Q1642:R1642"/>
    <mergeCell ref="S1642:T1642"/>
    <mergeCell ref="U1642:V1642"/>
    <mergeCell ref="W1642:X1642"/>
    <mergeCell ref="Y1642:Z1642"/>
    <mergeCell ref="F1643:G1643"/>
    <mergeCell ref="H1643:I1643"/>
    <mergeCell ref="J1643:K1643"/>
    <mergeCell ref="L1643:M1643"/>
    <mergeCell ref="N1643:O1643"/>
    <mergeCell ref="P1643:Q1643"/>
    <mergeCell ref="R1643:S1643"/>
    <mergeCell ref="T1643:U1643"/>
    <mergeCell ref="V1643:W1643"/>
    <mergeCell ref="X1643:Y1643"/>
    <mergeCell ref="Z1643:AA1643"/>
    <mergeCell ref="E1640:F1640"/>
    <mergeCell ref="G1640:H1640"/>
    <mergeCell ref="I1640:J1640"/>
    <mergeCell ref="K1640:L1640"/>
    <mergeCell ref="M1640:N1640"/>
    <mergeCell ref="O1640:P1640"/>
    <mergeCell ref="Q1640:R1640"/>
    <mergeCell ref="S1640:T1640"/>
    <mergeCell ref="U1640:V1640"/>
    <mergeCell ref="W1640:X1640"/>
    <mergeCell ref="Y1640:Z1640"/>
    <mergeCell ref="F1641:G1641"/>
    <mergeCell ref="H1641:I1641"/>
    <mergeCell ref="J1641:K1641"/>
    <mergeCell ref="L1641:M1641"/>
    <mergeCell ref="N1641:O1641"/>
    <mergeCell ref="P1641:Q1641"/>
    <mergeCell ref="R1641:S1641"/>
    <mergeCell ref="T1641:U1641"/>
    <mergeCell ref="V1641:W1641"/>
    <mergeCell ref="X1641:Y1641"/>
    <mergeCell ref="Z1641:AA1641"/>
    <mergeCell ref="E1638:F1638"/>
    <mergeCell ref="G1638:H1638"/>
    <mergeCell ref="I1638:J1638"/>
    <mergeCell ref="K1638:L1638"/>
    <mergeCell ref="M1638:N1638"/>
    <mergeCell ref="O1638:P1638"/>
    <mergeCell ref="Q1638:R1638"/>
    <mergeCell ref="S1638:T1638"/>
    <mergeCell ref="U1638:V1638"/>
    <mergeCell ref="W1638:X1638"/>
    <mergeCell ref="Y1638:Z1638"/>
    <mergeCell ref="F1639:G1639"/>
    <mergeCell ref="H1639:I1639"/>
    <mergeCell ref="J1639:K1639"/>
    <mergeCell ref="L1639:M1639"/>
    <mergeCell ref="N1639:O1639"/>
    <mergeCell ref="P1639:Q1639"/>
    <mergeCell ref="R1639:S1639"/>
    <mergeCell ref="T1639:U1639"/>
    <mergeCell ref="V1639:W1639"/>
    <mergeCell ref="X1639:Y1639"/>
    <mergeCell ref="Z1639:AA1639"/>
    <mergeCell ref="E1636:F1636"/>
    <mergeCell ref="G1636:H1636"/>
    <mergeCell ref="I1636:J1636"/>
    <mergeCell ref="K1636:L1636"/>
    <mergeCell ref="M1636:N1636"/>
    <mergeCell ref="O1636:P1636"/>
    <mergeCell ref="Q1636:R1636"/>
    <mergeCell ref="S1636:T1636"/>
    <mergeCell ref="U1636:V1636"/>
    <mergeCell ref="W1636:X1636"/>
    <mergeCell ref="Y1636:Z1636"/>
    <mergeCell ref="F1637:G1637"/>
    <mergeCell ref="H1637:I1637"/>
    <mergeCell ref="J1637:K1637"/>
    <mergeCell ref="L1637:M1637"/>
    <mergeCell ref="N1637:O1637"/>
    <mergeCell ref="P1637:Q1637"/>
    <mergeCell ref="R1637:S1637"/>
    <mergeCell ref="T1637:U1637"/>
    <mergeCell ref="V1637:W1637"/>
    <mergeCell ref="X1637:Y1637"/>
    <mergeCell ref="Z1637:AA1637"/>
    <mergeCell ref="E1634:F1634"/>
    <mergeCell ref="G1634:H1634"/>
    <mergeCell ref="I1634:J1634"/>
    <mergeCell ref="K1634:L1634"/>
    <mergeCell ref="M1634:N1634"/>
    <mergeCell ref="O1634:P1634"/>
    <mergeCell ref="Q1634:R1634"/>
    <mergeCell ref="S1634:T1634"/>
    <mergeCell ref="U1634:V1634"/>
    <mergeCell ref="W1634:X1634"/>
    <mergeCell ref="Y1634:Z1634"/>
    <mergeCell ref="F1635:G1635"/>
    <mergeCell ref="H1635:I1635"/>
    <mergeCell ref="J1635:K1635"/>
    <mergeCell ref="L1635:M1635"/>
    <mergeCell ref="N1635:O1635"/>
    <mergeCell ref="P1635:Q1635"/>
    <mergeCell ref="R1635:S1635"/>
    <mergeCell ref="T1635:U1635"/>
    <mergeCell ref="V1635:W1635"/>
    <mergeCell ref="X1635:Y1635"/>
    <mergeCell ref="Z1635:AA1635"/>
    <mergeCell ref="E1632:F1632"/>
    <mergeCell ref="G1632:H1632"/>
    <mergeCell ref="I1632:J1632"/>
    <mergeCell ref="K1632:L1632"/>
    <mergeCell ref="M1632:N1632"/>
    <mergeCell ref="O1632:P1632"/>
    <mergeCell ref="Q1632:R1632"/>
    <mergeCell ref="S1632:T1632"/>
    <mergeCell ref="U1632:V1632"/>
    <mergeCell ref="W1632:X1632"/>
    <mergeCell ref="Y1632:Z1632"/>
    <mergeCell ref="F1633:G1633"/>
    <mergeCell ref="H1633:I1633"/>
    <mergeCell ref="J1633:K1633"/>
    <mergeCell ref="L1633:M1633"/>
    <mergeCell ref="N1633:O1633"/>
    <mergeCell ref="P1633:Q1633"/>
    <mergeCell ref="R1633:S1633"/>
    <mergeCell ref="T1633:U1633"/>
    <mergeCell ref="V1633:W1633"/>
    <mergeCell ref="X1633:Y1633"/>
    <mergeCell ref="Z1633:AA1633"/>
    <mergeCell ref="E1630:F1630"/>
    <mergeCell ref="G1630:H1630"/>
    <mergeCell ref="I1630:J1630"/>
    <mergeCell ref="K1630:L1630"/>
    <mergeCell ref="M1630:N1630"/>
    <mergeCell ref="O1630:P1630"/>
    <mergeCell ref="Q1630:R1630"/>
    <mergeCell ref="S1630:T1630"/>
    <mergeCell ref="U1630:V1630"/>
    <mergeCell ref="W1630:X1630"/>
    <mergeCell ref="Y1630:Z1630"/>
    <mergeCell ref="F1631:G1631"/>
    <mergeCell ref="H1631:I1631"/>
    <mergeCell ref="J1631:K1631"/>
    <mergeCell ref="L1631:M1631"/>
    <mergeCell ref="N1631:O1631"/>
    <mergeCell ref="P1631:Q1631"/>
    <mergeCell ref="R1631:S1631"/>
    <mergeCell ref="T1631:U1631"/>
    <mergeCell ref="V1631:W1631"/>
    <mergeCell ref="X1631:Y1631"/>
    <mergeCell ref="Z1631:AA1631"/>
    <mergeCell ref="E1628:F1628"/>
    <mergeCell ref="G1628:H1628"/>
    <mergeCell ref="I1628:J1628"/>
    <mergeCell ref="K1628:L1628"/>
    <mergeCell ref="M1628:N1628"/>
    <mergeCell ref="O1628:P1628"/>
    <mergeCell ref="Q1628:R1628"/>
    <mergeCell ref="S1628:T1628"/>
    <mergeCell ref="U1628:V1628"/>
    <mergeCell ref="W1628:X1628"/>
    <mergeCell ref="Y1628:Z1628"/>
    <mergeCell ref="F1629:G1629"/>
    <mergeCell ref="H1629:I1629"/>
    <mergeCell ref="J1629:K1629"/>
    <mergeCell ref="L1629:M1629"/>
    <mergeCell ref="N1629:O1629"/>
    <mergeCell ref="P1629:Q1629"/>
    <mergeCell ref="R1629:S1629"/>
    <mergeCell ref="T1629:U1629"/>
    <mergeCell ref="V1629:W1629"/>
    <mergeCell ref="X1629:Y1629"/>
    <mergeCell ref="Z1629:AA1629"/>
    <mergeCell ref="E1626:F1626"/>
    <mergeCell ref="G1626:H1626"/>
    <mergeCell ref="I1626:J1626"/>
    <mergeCell ref="K1626:L1626"/>
    <mergeCell ref="M1626:N1626"/>
    <mergeCell ref="O1626:P1626"/>
    <mergeCell ref="Q1626:R1626"/>
    <mergeCell ref="S1626:T1626"/>
    <mergeCell ref="U1626:V1626"/>
    <mergeCell ref="W1626:X1626"/>
    <mergeCell ref="Y1626:Z1626"/>
    <mergeCell ref="F1627:G1627"/>
    <mergeCell ref="H1627:I1627"/>
    <mergeCell ref="J1627:K1627"/>
    <mergeCell ref="L1627:M1627"/>
    <mergeCell ref="N1627:O1627"/>
    <mergeCell ref="P1627:Q1627"/>
    <mergeCell ref="R1627:S1627"/>
    <mergeCell ref="T1627:U1627"/>
    <mergeCell ref="V1627:W1627"/>
    <mergeCell ref="X1627:Y1627"/>
    <mergeCell ref="Z1627:AA1627"/>
    <mergeCell ref="E1624:F1624"/>
    <mergeCell ref="G1624:H1624"/>
    <mergeCell ref="I1624:J1624"/>
    <mergeCell ref="K1624:L1624"/>
    <mergeCell ref="M1624:N1624"/>
    <mergeCell ref="O1624:P1624"/>
    <mergeCell ref="Q1624:R1624"/>
    <mergeCell ref="S1624:T1624"/>
    <mergeCell ref="U1624:V1624"/>
    <mergeCell ref="W1624:X1624"/>
    <mergeCell ref="Y1624:Z1624"/>
    <mergeCell ref="F1625:G1625"/>
    <mergeCell ref="H1625:I1625"/>
    <mergeCell ref="J1625:K1625"/>
    <mergeCell ref="L1625:M1625"/>
    <mergeCell ref="N1625:O1625"/>
    <mergeCell ref="P1625:Q1625"/>
    <mergeCell ref="R1625:S1625"/>
    <mergeCell ref="T1625:U1625"/>
    <mergeCell ref="V1625:W1625"/>
    <mergeCell ref="X1625:Y1625"/>
    <mergeCell ref="Z1625:AA1625"/>
    <mergeCell ref="E1622:F1622"/>
    <mergeCell ref="G1622:H1622"/>
    <mergeCell ref="I1622:J1622"/>
    <mergeCell ref="K1622:L1622"/>
    <mergeCell ref="M1622:N1622"/>
    <mergeCell ref="O1622:P1622"/>
    <mergeCell ref="Q1622:R1622"/>
    <mergeCell ref="S1622:T1622"/>
    <mergeCell ref="U1622:V1622"/>
    <mergeCell ref="W1622:X1622"/>
    <mergeCell ref="Y1622:Z1622"/>
    <mergeCell ref="F1623:G1623"/>
    <mergeCell ref="H1623:I1623"/>
    <mergeCell ref="J1623:K1623"/>
    <mergeCell ref="L1623:M1623"/>
    <mergeCell ref="N1623:O1623"/>
    <mergeCell ref="P1623:Q1623"/>
    <mergeCell ref="R1623:S1623"/>
    <mergeCell ref="T1623:U1623"/>
    <mergeCell ref="V1623:W1623"/>
    <mergeCell ref="X1623:Y1623"/>
    <mergeCell ref="Z1623:AA1623"/>
    <mergeCell ref="E1620:F1620"/>
    <mergeCell ref="G1620:H1620"/>
    <mergeCell ref="I1620:J1620"/>
    <mergeCell ref="K1620:L1620"/>
    <mergeCell ref="M1620:N1620"/>
    <mergeCell ref="O1620:P1620"/>
    <mergeCell ref="Q1620:R1620"/>
    <mergeCell ref="S1620:T1620"/>
    <mergeCell ref="U1620:V1620"/>
    <mergeCell ref="W1620:X1620"/>
    <mergeCell ref="Y1620:Z1620"/>
    <mergeCell ref="F1621:G1621"/>
    <mergeCell ref="H1621:I1621"/>
    <mergeCell ref="J1621:K1621"/>
    <mergeCell ref="L1621:M1621"/>
    <mergeCell ref="N1621:O1621"/>
    <mergeCell ref="P1621:Q1621"/>
    <mergeCell ref="R1621:S1621"/>
    <mergeCell ref="T1621:U1621"/>
    <mergeCell ref="V1621:W1621"/>
    <mergeCell ref="X1621:Y1621"/>
    <mergeCell ref="Z1621:AA1621"/>
    <mergeCell ref="E1618:F1618"/>
    <mergeCell ref="G1618:H1618"/>
    <mergeCell ref="I1618:J1618"/>
    <mergeCell ref="K1618:L1618"/>
    <mergeCell ref="M1618:N1618"/>
    <mergeCell ref="O1618:P1618"/>
    <mergeCell ref="Q1618:R1618"/>
    <mergeCell ref="S1618:T1618"/>
    <mergeCell ref="U1618:V1618"/>
    <mergeCell ref="W1618:X1618"/>
    <mergeCell ref="Y1618:Z1618"/>
    <mergeCell ref="F1619:G1619"/>
    <mergeCell ref="H1619:I1619"/>
    <mergeCell ref="J1619:K1619"/>
    <mergeCell ref="L1619:M1619"/>
    <mergeCell ref="N1619:O1619"/>
    <mergeCell ref="P1619:Q1619"/>
    <mergeCell ref="R1619:S1619"/>
    <mergeCell ref="T1619:U1619"/>
    <mergeCell ref="V1619:W1619"/>
    <mergeCell ref="X1619:Y1619"/>
    <mergeCell ref="Z1619:AA1619"/>
    <mergeCell ref="E1616:F1616"/>
    <mergeCell ref="G1616:H1616"/>
    <mergeCell ref="I1616:J1616"/>
    <mergeCell ref="K1616:L1616"/>
    <mergeCell ref="M1616:N1616"/>
    <mergeCell ref="O1616:P1616"/>
    <mergeCell ref="Q1616:R1616"/>
    <mergeCell ref="S1616:T1616"/>
    <mergeCell ref="U1616:V1616"/>
    <mergeCell ref="W1616:X1616"/>
    <mergeCell ref="Y1616:Z1616"/>
    <mergeCell ref="F1617:G1617"/>
    <mergeCell ref="H1617:I1617"/>
    <mergeCell ref="J1617:K1617"/>
    <mergeCell ref="L1617:M1617"/>
    <mergeCell ref="N1617:O1617"/>
    <mergeCell ref="P1617:Q1617"/>
    <mergeCell ref="R1617:S1617"/>
    <mergeCell ref="T1617:U1617"/>
    <mergeCell ref="V1617:W1617"/>
    <mergeCell ref="X1617:Y1617"/>
    <mergeCell ref="Z1617:AA1617"/>
    <mergeCell ref="E1614:F1614"/>
    <mergeCell ref="G1614:H1614"/>
    <mergeCell ref="I1614:J1614"/>
    <mergeCell ref="K1614:L1614"/>
    <mergeCell ref="M1614:N1614"/>
    <mergeCell ref="O1614:P1614"/>
    <mergeCell ref="Q1614:R1614"/>
    <mergeCell ref="S1614:T1614"/>
    <mergeCell ref="U1614:V1614"/>
    <mergeCell ref="W1614:X1614"/>
    <mergeCell ref="Y1614:Z1614"/>
    <mergeCell ref="F1615:G1615"/>
    <mergeCell ref="H1615:I1615"/>
    <mergeCell ref="J1615:K1615"/>
    <mergeCell ref="L1615:M1615"/>
    <mergeCell ref="N1615:O1615"/>
    <mergeCell ref="P1615:Q1615"/>
    <mergeCell ref="R1615:S1615"/>
    <mergeCell ref="T1615:U1615"/>
    <mergeCell ref="V1615:W1615"/>
    <mergeCell ref="X1615:Y1615"/>
    <mergeCell ref="Z1615:AA1615"/>
    <mergeCell ref="E1612:F1612"/>
    <mergeCell ref="G1612:H1612"/>
    <mergeCell ref="I1612:J1612"/>
    <mergeCell ref="K1612:L1612"/>
    <mergeCell ref="M1612:N1612"/>
    <mergeCell ref="O1612:P1612"/>
    <mergeCell ref="Q1612:R1612"/>
    <mergeCell ref="S1612:T1612"/>
    <mergeCell ref="U1612:V1612"/>
    <mergeCell ref="W1612:X1612"/>
    <mergeCell ref="Y1612:Z1612"/>
    <mergeCell ref="F1613:G1613"/>
    <mergeCell ref="H1613:I1613"/>
    <mergeCell ref="J1613:K1613"/>
    <mergeCell ref="L1613:M1613"/>
    <mergeCell ref="N1613:O1613"/>
    <mergeCell ref="P1613:Q1613"/>
    <mergeCell ref="R1613:S1613"/>
    <mergeCell ref="T1613:U1613"/>
    <mergeCell ref="V1613:W1613"/>
    <mergeCell ref="X1613:Y1613"/>
    <mergeCell ref="Z1613:AA1613"/>
    <mergeCell ref="E1610:F1610"/>
    <mergeCell ref="G1610:H1610"/>
    <mergeCell ref="I1610:J1610"/>
    <mergeCell ref="K1610:L1610"/>
    <mergeCell ref="M1610:N1610"/>
    <mergeCell ref="O1610:P1610"/>
    <mergeCell ref="Q1610:R1610"/>
    <mergeCell ref="S1610:T1610"/>
    <mergeCell ref="U1610:V1610"/>
    <mergeCell ref="W1610:X1610"/>
    <mergeCell ref="Y1610:Z1610"/>
    <mergeCell ref="F1611:G1611"/>
    <mergeCell ref="H1611:I1611"/>
    <mergeCell ref="J1611:K1611"/>
    <mergeCell ref="L1611:M1611"/>
    <mergeCell ref="N1611:O1611"/>
    <mergeCell ref="P1611:Q1611"/>
    <mergeCell ref="R1611:S1611"/>
    <mergeCell ref="T1611:U1611"/>
    <mergeCell ref="V1611:W1611"/>
    <mergeCell ref="X1611:Y1611"/>
    <mergeCell ref="Z1611:AA1611"/>
    <mergeCell ref="E1608:F1608"/>
    <mergeCell ref="G1608:H1608"/>
    <mergeCell ref="I1608:J1608"/>
    <mergeCell ref="K1608:L1608"/>
    <mergeCell ref="M1608:N1608"/>
    <mergeCell ref="O1608:P1608"/>
    <mergeCell ref="Q1608:R1608"/>
    <mergeCell ref="S1608:T1608"/>
    <mergeCell ref="U1608:V1608"/>
    <mergeCell ref="W1608:X1608"/>
    <mergeCell ref="Y1608:Z1608"/>
    <mergeCell ref="F1609:G1609"/>
    <mergeCell ref="H1609:I1609"/>
    <mergeCell ref="J1609:K1609"/>
    <mergeCell ref="L1609:M1609"/>
    <mergeCell ref="N1609:O1609"/>
    <mergeCell ref="P1609:Q1609"/>
    <mergeCell ref="R1609:S1609"/>
    <mergeCell ref="T1609:U1609"/>
    <mergeCell ref="V1609:W1609"/>
    <mergeCell ref="X1609:Y1609"/>
    <mergeCell ref="Z1609:AA1609"/>
    <mergeCell ref="E1606:F1606"/>
    <mergeCell ref="G1606:H1606"/>
    <mergeCell ref="I1606:J1606"/>
    <mergeCell ref="K1606:L1606"/>
    <mergeCell ref="M1606:N1606"/>
    <mergeCell ref="O1606:P1606"/>
    <mergeCell ref="Q1606:R1606"/>
    <mergeCell ref="S1606:T1606"/>
    <mergeCell ref="U1606:V1606"/>
    <mergeCell ref="W1606:X1606"/>
    <mergeCell ref="Y1606:Z1606"/>
    <mergeCell ref="F1607:G1607"/>
    <mergeCell ref="H1607:I1607"/>
    <mergeCell ref="J1607:K1607"/>
    <mergeCell ref="L1607:M1607"/>
    <mergeCell ref="N1607:O1607"/>
    <mergeCell ref="P1607:Q1607"/>
    <mergeCell ref="R1607:S1607"/>
    <mergeCell ref="T1607:U1607"/>
    <mergeCell ref="V1607:W1607"/>
    <mergeCell ref="X1607:Y1607"/>
    <mergeCell ref="Z1607:AA1607"/>
    <mergeCell ref="E1604:F1604"/>
    <mergeCell ref="G1604:H1604"/>
    <mergeCell ref="I1604:J1604"/>
    <mergeCell ref="K1604:L1604"/>
    <mergeCell ref="M1604:N1604"/>
    <mergeCell ref="O1604:P1604"/>
    <mergeCell ref="Q1604:R1604"/>
    <mergeCell ref="S1604:T1604"/>
    <mergeCell ref="U1604:V1604"/>
    <mergeCell ref="W1604:X1604"/>
    <mergeCell ref="Y1604:Z1604"/>
    <mergeCell ref="F1605:G1605"/>
    <mergeCell ref="H1605:I1605"/>
    <mergeCell ref="J1605:K1605"/>
    <mergeCell ref="L1605:M1605"/>
    <mergeCell ref="N1605:O1605"/>
    <mergeCell ref="P1605:Q1605"/>
    <mergeCell ref="R1605:S1605"/>
    <mergeCell ref="T1605:U1605"/>
    <mergeCell ref="V1605:W1605"/>
    <mergeCell ref="X1605:Y1605"/>
    <mergeCell ref="Z1605:AA1605"/>
    <mergeCell ref="E1602:F1602"/>
    <mergeCell ref="G1602:H1602"/>
    <mergeCell ref="I1602:J1602"/>
    <mergeCell ref="K1602:L1602"/>
    <mergeCell ref="M1602:N1602"/>
    <mergeCell ref="O1602:P1602"/>
    <mergeCell ref="Q1602:R1602"/>
    <mergeCell ref="S1602:T1602"/>
    <mergeCell ref="U1602:V1602"/>
    <mergeCell ref="W1602:X1602"/>
    <mergeCell ref="Y1602:Z1602"/>
    <mergeCell ref="F1603:G1603"/>
    <mergeCell ref="H1603:I1603"/>
    <mergeCell ref="J1603:K1603"/>
    <mergeCell ref="L1603:M1603"/>
    <mergeCell ref="N1603:O1603"/>
    <mergeCell ref="P1603:Q1603"/>
    <mergeCell ref="R1603:S1603"/>
    <mergeCell ref="T1603:U1603"/>
    <mergeCell ref="V1603:W1603"/>
    <mergeCell ref="X1603:Y1603"/>
    <mergeCell ref="Z1603:AA1603"/>
    <mergeCell ref="E1600:F1600"/>
    <mergeCell ref="G1600:H1600"/>
    <mergeCell ref="I1600:J1600"/>
    <mergeCell ref="K1600:L1600"/>
    <mergeCell ref="M1600:N1600"/>
    <mergeCell ref="O1600:P1600"/>
    <mergeCell ref="Q1600:R1600"/>
    <mergeCell ref="S1600:T1600"/>
    <mergeCell ref="U1600:V1600"/>
    <mergeCell ref="W1600:X1600"/>
    <mergeCell ref="Y1600:Z1600"/>
    <mergeCell ref="F1601:G1601"/>
    <mergeCell ref="H1601:I1601"/>
    <mergeCell ref="J1601:K1601"/>
    <mergeCell ref="L1601:M1601"/>
    <mergeCell ref="N1601:O1601"/>
    <mergeCell ref="P1601:Q1601"/>
    <mergeCell ref="R1601:S1601"/>
    <mergeCell ref="T1601:U1601"/>
    <mergeCell ref="V1601:W1601"/>
    <mergeCell ref="X1601:Y1601"/>
    <mergeCell ref="Z1601:AA1601"/>
    <mergeCell ref="E1598:F1598"/>
    <mergeCell ref="G1598:H1598"/>
    <mergeCell ref="I1598:J1598"/>
    <mergeCell ref="K1598:L1598"/>
    <mergeCell ref="M1598:N1598"/>
    <mergeCell ref="O1598:P1598"/>
    <mergeCell ref="Q1598:R1598"/>
    <mergeCell ref="S1598:T1598"/>
    <mergeCell ref="U1598:V1598"/>
    <mergeCell ref="W1598:X1598"/>
    <mergeCell ref="Y1598:Z1598"/>
    <mergeCell ref="F1599:G1599"/>
    <mergeCell ref="H1599:I1599"/>
    <mergeCell ref="J1599:K1599"/>
    <mergeCell ref="L1599:M1599"/>
    <mergeCell ref="N1599:O1599"/>
    <mergeCell ref="P1599:Q1599"/>
    <mergeCell ref="R1599:S1599"/>
    <mergeCell ref="T1599:U1599"/>
    <mergeCell ref="V1599:W1599"/>
    <mergeCell ref="X1599:Y1599"/>
    <mergeCell ref="Z1599:AA1599"/>
    <mergeCell ref="E1596:F1596"/>
    <mergeCell ref="G1596:H1596"/>
    <mergeCell ref="I1596:J1596"/>
    <mergeCell ref="K1596:L1596"/>
    <mergeCell ref="M1596:N1596"/>
    <mergeCell ref="O1596:P1596"/>
    <mergeCell ref="Q1596:R1596"/>
    <mergeCell ref="S1596:T1596"/>
    <mergeCell ref="U1596:V1596"/>
    <mergeCell ref="W1596:X1596"/>
    <mergeCell ref="Y1596:Z1596"/>
    <mergeCell ref="F1597:G1597"/>
    <mergeCell ref="H1597:I1597"/>
    <mergeCell ref="J1597:K1597"/>
    <mergeCell ref="L1597:M1597"/>
    <mergeCell ref="N1597:O1597"/>
    <mergeCell ref="P1597:Q1597"/>
    <mergeCell ref="R1597:S1597"/>
    <mergeCell ref="T1597:U1597"/>
    <mergeCell ref="V1597:W1597"/>
    <mergeCell ref="X1597:Y1597"/>
    <mergeCell ref="Z1597:AA1597"/>
    <mergeCell ref="E1594:F1594"/>
    <mergeCell ref="G1594:H1594"/>
    <mergeCell ref="I1594:J1594"/>
    <mergeCell ref="K1594:L1594"/>
    <mergeCell ref="M1594:N1594"/>
    <mergeCell ref="O1594:P1594"/>
    <mergeCell ref="Q1594:R1594"/>
    <mergeCell ref="S1594:T1594"/>
    <mergeCell ref="U1594:V1594"/>
    <mergeCell ref="W1594:X1594"/>
    <mergeCell ref="Y1594:Z1594"/>
    <mergeCell ref="F1595:G1595"/>
    <mergeCell ref="H1595:I1595"/>
    <mergeCell ref="J1595:K1595"/>
    <mergeCell ref="L1595:M1595"/>
    <mergeCell ref="N1595:O1595"/>
    <mergeCell ref="P1595:Q1595"/>
    <mergeCell ref="R1595:S1595"/>
    <mergeCell ref="T1595:U1595"/>
    <mergeCell ref="V1595:W1595"/>
    <mergeCell ref="X1595:Y1595"/>
    <mergeCell ref="Z1595:AA1595"/>
    <mergeCell ref="E1592:F1592"/>
    <mergeCell ref="G1592:H1592"/>
    <mergeCell ref="I1592:J1592"/>
    <mergeCell ref="K1592:L1592"/>
    <mergeCell ref="M1592:N1592"/>
    <mergeCell ref="O1592:P1592"/>
    <mergeCell ref="Q1592:R1592"/>
    <mergeCell ref="S1592:T1592"/>
    <mergeCell ref="U1592:V1592"/>
    <mergeCell ref="W1592:X1592"/>
    <mergeCell ref="Y1592:Z1592"/>
    <mergeCell ref="F1593:G1593"/>
    <mergeCell ref="H1593:I1593"/>
    <mergeCell ref="J1593:K1593"/>
    <mergeCell ref="L1593:M1593"/>
    <mergeCell ref="N1593:O1593"/>
    <mergeCell ref="P1593:Q1593"/>
    <mergeCell ref="R1593:S1593"/>
    <mergeCell ref="T1593:U1593"/>
    <mergeCell ref="V1593:W1593"/>
    <mergeCell ref="X1593:Y1593"/>
    <mergeCell ref="Z1593:AA1593"/>
    <mergeCell ref="E1590:F1590"/>
    <mergeCell ref="G1590:H1590"/>
    <mergeCell ref="I1590:J1590"/>
    <mergeCell ref="K1590:L1590"/>
    <mergeCell ref="M1590:N1590"/>
    <mergeCell ref="O1590:P1590"/>
    <mergeCell ref="Q1590:R1590"/>
    <mergeCell ref="S1590:T1590"/>
    <mergeCell ref="U1590:V1590"/>
    <mergeCell ref="W1590:X1590"/>
    <mergeCell ref="Y1590:Z1590"/>
    <mergeCell ref="F1591:G1591"/>
    <mergeCell ref="H1591:I1591"/>
    <mergeCell ref="J1591:K1591"/>
    <mergeCell ref="L1591:M1591"/>
    <mergeCell ref="N1591:O1591"/>
    <mergeCell ref="P1591:Q1591"/>
    <mergeCell ref="R1591:S1591"/>
    <mergeCell ref="T1591:U1591"/>
    <mergeCell ref="V1591:W1591"/>
    <mergeCell ref="X1591:Y1591"/>
    <mergeCell ref="Z1591:AA1591"/>
    <mergeCell ref="E1588:F1588"/>
    <mergeCell ref="G1588:H1588"/>
    <mergeCell ref="I1588:J1588"/>
    <mergeCell ref="K1588:L1588"/>
    <mergeCell ref="M1588:N1588"/>
    <mergeCell ref="O1588:P1588"/>
    <mergeCell ref="Q1588:R1588"/>
    <mergeCell ref="S1588:T1588"/>
    <mergeCell ref="U1588:V1588"/>
    <mergeCell ref="W1588:X1588"/>
    <mergeCell ref="Y1588:Z1588"/>
    <mergeCell ref="F1589:G1589"/>
    <mergeCell ref="H1589:I1589"/>
    <mergeCell ref="J1589:K1589"/>
    <mergeCell ref="L1589:M1589"/>
    <mergeCell ref="N1589:O1589"/>
    <mergeCell ref="P1589:Q1589"/>
    <mergeCell ref="R1589:S1589"/>
    <mergeCell ref="T1589:U1589"/>
    <mergeCell ref="V1589:W1589"/>
    <mergeCell ref="X1589:Y1589"/>
    <mergeCell ref="Z1589:AA1589"/>
    <mergeCell ref="E1586:F1586"/>
    <mergeCell ref="G1586:H1586"/>
    <mergeCell ref="I1586:J1586"/>
    <mergeCell ref="K1586:L1586"/>
    <mergeCell ref="M1586:N1586"/>
    <mergeCell ref="O1586:P1586"/>
    <mergeCell ref="Q1586:R1586"/>
    <mergeCell ref="S1586:T1586"/>
    <mergeCell ref="U1586:V1586"/>
    <mergeCell ref="W1586:X1586"/>
    <mergeCell ref="Y1586:Z1586"/>
    <mergeCell ref="F1587:G1587"/>
    <mergeCell ref="H1587:I1587"/>
    <mergeCell ref="J1587:K1587"/>
    <mergeCell ref="L1587:M1587"/>
    <mergeCell ref="N1587:O1587"/>
    <mergeCell ref="P1587:Q1587"/>
    <mergeCell ref="R1587:S1587"/>
    <mergeCell ref="T1587:U1587"/>
    <mergeCell ref="V1587:W1587"/>
    <mergeCell ref="X1587:Y1587"/>
    <mergeCell ref="Z1587:AA1587"/>
    <mergeCell ref="E1584:F1584"/>
    <mergeCell ref="G1584:H1584"/>
    <mergeCell ref="I1584:J1584"/>
    <mergeCell ref="K1584:L1584"/>
    <mergeCell ref="M1584:N1584"/>
    <mergeCell ref="O1584:P1584"/>
    <mergeCell ref="Q1584:R1584"/>
    <mergeCell ref="S1584:T1584"/>
    <mergeCell ref="U1584:V1584"/>
    <mergeCell ref="W1584:X1584"/>
    <mergeCell ref="Y1584:Z1584"/>
    <mergeCell ref="F1585:G1585"/>
    <mergeCell ref="H1585:I1585"/>
    <mergeCell ref="J1585:K1585"/>
    <mergeCell ref="L1585:M1585"/>
    <mergeCell ref="N1585:O1585"/>
    <mergeCell ref="P1585:Q1585"/>
    <mergeCell ref="R1585:S1585"/>
    <mergeCell ref="T1585:U1585"/>
    <mergeCell ref="V1585:W1585"/>
    <mergeCell ref="X1585:Y1585"/>
    <mergeCell ref="Z1585:AA1585"/>
    <mergeCell ref="E1582:F1582"/>
    <mergeCell ref="G1582:H1582"/>
    <mergeCell ref="I1582:J1582"/>
    <mergeCell ref="K1582:L1582"/>
    <mergeCell ref="M1582:N1582"/>
    <mergeCell ref="O1582:P1582"/>
    <mergeCell ref="Q1582:R1582"/>
    <mergeCell ref="S1582:T1582"/>
    <mergeCell ref="U1582:V1582"/>
    <mergeCell ref="W1582:X1582"/>
    <mergeCell ref="Y1582:Z1582"/>
    <mergeCell ref="F1583:G1583"/>
    <mergeCell ref="H1583:I1583"/>
    <mergeCell ref="J1583:K1583"/>
    <mergeCell ref="L1583:M1583"/>
    <mergeCell ref="N1583:O1583"/>
    <mergeCell ref="P1583:Q1583"/>
    <mergeCell ref="R1583:S1583"/>
    <mergeCell ref="T1583:U1583"/>
    <mergeCell ref="V1583:W1583"/>
    <mergeCell ref="X1583:Y1583"/>
    <mergeCell ref="Z1583:AA1583"/>
    <mergeCell ref="E1580:F1580"/>
    <mergeCell ref="G1580:H1580"/>
    <mergeCell ref="I1580:J1580"/>
    <mergeCell ref="K1580:L1580"/>
    <mergeCell ref="M1580:N1580"/>
    <mergeCell ref="O1580:P1580"/>
    <mergeCell ref="Q1580:R1580"/>
    <mergeCell ref="S1580:T1580"/>
    <mergeCell ref="U1580:V1580"/>
    <mergeCell ref="W1580:X1580"/>
    <mergeCell ref="Y1580:Z1580"/>
    <mergeCell ref="F1581:G1581"/>
    <mergeCell ref="H1581:I1581"/>
    <mergeCell ref="J1581:K1581"/>
    <mergeCell ref="L1581:M1581"/>
    <mergeCell ref="N1581:O1581"/>
    <mergeCell ref="P1581:Q1581"/>
    <mergeCell ref="R1581:S1581"/>
    <mergeCell ref="T1581:U1581"/>
    <mergeCell ref="V1581:W1581"/>
    <mergeCell ref="X1581:Y1581"/>
    <mergeCell ref="Z1581:AA1581"/>
    <mergeCell ref="E1578:F1578"/>
    <mergeCell ref="G1578:H1578"/>
    <mergeCell ref="I1578:J1578"/>
    <mergeCell ref="K1578:L1578"/>
    <mergeCell ref="M1578:N1578"/>
    <mergeCell ref="O1578:P1578"/>
    <mergeCell ref="Q1578:R1578"/>
    <mergeCell ref="S1578:T1578"/>
    <mergeCell ref="U1578:V1578"/>
    <mergeCell ref="W1578:X1578"/>
    <mergeCell ref="Y1578:Z1578"/>
    <mergeCell ref="F1579:G1579"/>
    <mergeCell ref="H1579:I1579"/>
    <mergeCell ref="J1579:K1579"/>
    <mergeCell ref="L1579:M1579"/>
    <mergeCell ref="N1579:O1579"/>
    <mergeCell ref="P1579:Q1579"/>
    <mergeCell ref="R1579:S1579"/>
    <mergeCell ref="T1579:U1579"/>
    <mergeCell ref="V1579:W1579"/>
    <mergeCell ref="X1579:Y1579"/>
    <mergeCell ref="Z1579:AA1579"/>
    <mergeCell ref="E1576:F1576"/>
    <mergeCell ref="G1576:H1576"/>
    <mergeCell ref="I1576:J1576"/>
    <mergeCell ref="K1576:L1576"/>
    <mergeCell ref="M1576:N1576"/>
    <mergeCell ref="O1576:P1576"/>
    <mergeCell ref="Q1576:R1576"/>
    <mergeCell ref="S1576:T1576"/>
    <mergeCell ref="U1576:V1576"/>
    <mergeCell ref="W1576:X1576"/>
    <mergeCell ref="Y1576:Z1576"/>
    <mergeCell ref="F1577:G1577"/>
    <mergeCell ref="H1577:I1577"/>
    <mergeCell ref="J1577:K1577"/>
    <mergeCell ref="L1577:M1577"/>
    <mergeCell ref="N1577:O1577"/>
    <mergeCell ref="P1577:Q1577"/>
    <mergeCell ref="R1577:S1577"/>
    <mergeCell ref="T1577:U1577"/>
    <mergeCell ref="V1577:W1577"/>
    <mergeCell ref="X1577:Y1577"/>
    <mergeCell ref="Z1577:AA1577"/>
    <mergeCell ref="E1574:F1574"/>
    <mergeCell ref="G1574:H1574"/>
    <mergeCell ref="I1574:J1574"/>
    <mergeCell ref="K1574:L1574"/>
    <mergeCell ref="M1574:N1574"/>
    <mergeCell ref="O1574:P1574"/>
    <mergeCell ref="Q1574:R1574"/>
    <mergeCell ref="S1574:T1574"/>
    <mergeCell ref="U1574:V1574"/>
    <mergeCell ref="W1574:X1574"/>
    <mergeCell ref="Y1574:Z1574"/>
    <mergeCell ref="F1575:G1575"/>
    <mergeCell ref="H1575:I1575"/>
    <mergeCell ref="J1575:K1575"/>
    <mergeCell ref="L1575:M1575"/>
    <mergeCell ref="N1575:O1575"/>
    <mergeCell ref="P1575:Q1575"/>
    <mergeCell ref="R1575:S1575"/>
    <mergeCell ref="T1575:U1575"/>
    <mergeCell ref="V1575:W1575"/>
    <mergeCell ref="X1575:Y1575"/>
    <mergeCell ref="Z1575:AA1575"/>
    <mergeCell ref="E1572:F1572"/>
    <mergeCell ref="G1572:H1572"/>
    <mergeCell ref="I1572:J1572"/>
    <mergeCell ref="K1572:L1572"/>
    <mergeCell ref="M1572:N1572"/>
    <mergeCell ref="O1572:P1572"/>
    <mergeCell ref="Q1572:R1572"/>
    <mergeCell ref="S1572:T1572"/>
    <mergeCell ref="U1572:V1572"/>
    <mergeCell ref="W1572:X1572"/>
    <mergeCell ref="Y1572:Z1572"/>
    <mergeCell ref="F1573:G1573"/>
    <mergeCell ref="H1573:I1573"/>
    <mergeCell ref="J1573:K1573"/>
    <mergeCell ref="L1573:M1573"/>
    <mergeCell ref="N1573:O1573"/>
    <mergeCell ref="P1573:Q1573"/>
    <mergeCell ref="R1573:S1573"/>
    <mergeCell ref="T1573:U1573"/>
    <mergeCell ref="V1573:W1573"/>
    <mergeCell ref="X1573:Y1573"/>
    <mergeCell ref="Z1573:AA1573"/>
    <mergeCell ref="E1570:F1570"/>
    <mergeCell ref="G1570:H1570"/>
    <mergeCell ref="I1570:J1570"/>
    <mergeCell ref="K1570:L1570"/>
    <mergeCell ref="M1570:N1570"/>
    <mergeCell ref="O1570:P1570"/>
    <mergeCell ref="Q1570:R1570"/>
    <mergeCell ref="S1570:T1570"/>
    <mergeCell ref="U1570:V1570"/>
    <mergeCell ref="W1570:X1570"/>
    <mergeCell ref="Y1570:Z1570"/>
    <mergeCell ref="F1571:G1571"/>
    <mergeCell ref="H1571:I1571"/>
    <mergeCell ref="J1571:K1571"/>
    <mergeCell ref="L1571:M1571"/>
    <mergeCell ref="N1571:O1571"/>
    <mergeCell ref="P1571:Q1571"/>
    <mergeCell ref="R1571:S1571"/>
    <mergeCell ref="T1571:U1571"/>
    <mergeCell ref="V1571:W1571"/>
    <mergeCell ref="X1571:Y1571"/>
    <mergeCell ref="Z1571:AA1571"/>
    <mergeCell ref="E1568:F1568"/>
    <mergeCell ref="G1568:H1568"/>
    <mergeCell ref="I1568:J1568"/>
    <mergeCell ref="K1568:L1568"/>
    <mergeCell ref="M1568:N1568"/>
    <mergeCell ref="O1568:P1568"/>
    <mergeCell ref="Q1568:R1568"/>
    <mergeCell ref="S1568:T1568"/>
    <mergeCell ref="U1568:V1568"/>
    <mergeCell ref="W1568:X1568"/>
    <mergeCell ref="Y1568:Z1568"/>
    <mergeCell ref="F1569:G1569"/>
    <mergeCell ref="H1569:I1569"/>
    <mergeCell ref="J1569:K1569"/>
    <mergeCell ref="L1569:M1569"/>
    <mergeCell ref="N1569:O1569"/>
    <mergeCell ref="P1569:Q1569"/>
    <mergeCell ref="R1569:S1569"/>
    <mergeCell ref="T1569:U1569"/>
    <mergeCell ref="V1569:W1569"/>
    <mergeCell ref="X1569:Y1569"/>
    <mergeCell ref="Z1569:AA1569"/>
    <mergeCell ref="E1566:F1566"/>
    <mergeCell ref="G1566:H1566"/>
    <mergeCell ref="I1566:J1566"/>
    <mergeCell ref="K1566:L1566"/>
    <mergeCell ref="M1566:N1566"/>
    <mergeCell ref="O1566:P1566"/>
    <mergeCell ref="Q1566:R1566"/>
    <mergeCell ref="S1566:T1566"/>
    <mergeCell ref="U1566:V1566"/>
    <mergeCell ref="W1566:X1566"/>
    <mergeCell ref="Y1566:Z1566"/>
    <mergeCell ref="F1567:G1567"/>
    <mergeCell ref="H1567:I1567"/>
    <mergeCell ref="J1567:K1567"/>
    <mergeCell ref="L1567:M1567"/>
    <mergeCell ref="N1567:O1567"/>
    <mergeCell ref="P1567:Q1567"/>
    <mergeCell ref="R1567:S1567"/>
    <mergeCell ref="T1567:U1567"/>
    <mergeCell ref="V1567:W1567"/>
    <mergeCell ref="X1567:Y1567"/>
    <mergeCell ref="Z1567:AA1567"/>
    <mergeCell ref="E1564:F1564"/>
    <mergeCell ref="G1564:H1564"/>
    <mergeCell ref="I1564:J1564"/>
    <mergeCell ref="K1564:L1564"/>
    <mergeCell ref="M1564:N1564"/>
    <mergeCell ref="O1564:P1564"/>
    <mergeCell ref="Q1564:R1564"/>
    <mergeCell ref="S1564:T1564"/>
    <mergeCell ref="U1564:V1564"/>
    <mergeCell ref="W1564:X1564"/>
    <mergeCell ref="Y1564:Z1564"/>
    <mergeCell ref="F1565:G1565"/>
    <mergeCell ref="H1565:I1565"/>
    <mergeCell ref="J1565:K1565"/>
    <mergeCell ref="L1565:M1565"/>
    <mergeCell ref="N1565:O1565"/>
    <mergeCell ref="P1565:Q1565"/>
    <mergeCell ref="R1565:S1565"/>
    <mergeCell ref="T1565:U1565"/>
    <mergeCell ref="V1565:W1565"/>
    <mergeCell ref="X1565:Y1565"/>
    <mergeCell ref="Z1565:AA1565"/>
    <mergeCell ref="E1562:F1562"/>
    <mergeCell ref="G1562:H1562"/>
    <mergeCell ref="I1562:J1562"/>
    <mergeCell ref="K1562:L1562"/>
    <mergeCell ref="M1562:N1562"/>
    <mergeCell ref="O1562:P1562"/>
    <mergeCell ref="Q1562:R1562"/>
    <mergeCell ref="S1562:T1562"/>
    <mergeCell ref="U1562:V1562"/>
    <mergeCell ref="W1562:X1562"/>
    <mergeCell ref="Y1562:Z1562"/>
    <mergeCell ref="F1563:G1563"/>
    <mergeCell ref="H1563:I1563"/>
    <mergeCell ref="J1563:K1563"/>
    <mergeCell ref="L1563:M1563"/>
    <mergeCell ref="N1563:O1563"/>
    <mergeCell ref="P1563:Q1563"/>
    <mergeCell ref="R1563:S1563"/>
    <mergeCell ref="T1563:U1563"/>
    <mergeCell ref="V1563:W1563"/>
    <mergeCell ref="X1563:Y1563"/>
    <mergeCell ref="Z1563:AA1563"/>
    <mergeCell ref="E1560:F1560"/>
    <mergeCell ref="G1560:H1560"/>
    <mergeCell ref="I1560:J1560"/>
    <mergeCell ref="K1560:L1560"/>
    <mergeCell ref="M1560:N1560"/>
    <mergeCell ref="O1560:P1560"/>
    <mergeCell ref="Q1560:R1560"/>
    <mergeCell ref="S1560:T1560"/>
    <mergeCell ref="U1560:V1560"/>
    <mergeCell ref="W1560:X1560"/>
    <mergeCell ref="Y1560:Z1560"/>
    <mergeCell ref="F1561:G1561"/>
    <mergeCell ref="H1561:I1561"/>
    <mergeCell ref="J1561:K1561"/>
    <mergeCell ref="L1561:M1561"/>
    <mergeCell ref="N1561:O1561"/>
    <mergeCell ref="P1561:Q1561"/>
    <mergeCell ref="R1561:S1561"/>
    <mergeCell ref="T1561:U1561"/>
    <mergeCell ref="V1561:W1561"/>
    <mergeCell ref="X1561:Y1561"/>
    <mergeCell ref="Z1561:AA1561"/>
    <mergeCell ref="E1558:F1558"/>
    <mergeCell ref="G1558:H1558"/>
    <mergeCell ref="I1558:J1558"/>
    <mergeCell ref="K1558:L1558"/>
    <mergeCell ref="M1558:N1558"/>
    <mergeCell ref="O1558:P1558"/>
    <mergeCell ref="Q1558:R1558"/>
    <mergeCell ref="S1558:T1558"/>
    <mergeCell ref="U1558:V1558"/>
    <mergeCell ref="W1558:X1558"/>
    <mergeCell ref="Y1558:Z1558"/>
    <mergeCell ref="F1559:G1559"/>
    <mergeCell ref="H1559:I1559"/>
    <mergeCell ref="J1559:K1559"/>
    <mergeCell ref="L1559:M1559"/>
    <mergeCell ref="N1559:O1559"/>
    <mergeCell ref="P1559:Q1559"/>
    <mergeCell ref="R1559:S1559"/>
    <mergeCell ref="T1559:U1559"/>
    <mergeCell ref="V1559:W1559"/>
    <mergeCell ref="X1559:Y1559"/>
    <mergeCell ref="Z1559:AA1559"/>
    <mergeCell ref="E1556:F1556"/>
    <mergeCell ref="G1556:H1556"/>
    <mergeCell ref="I1556:J1556"/>
    <mergeCell ref="K1556:L1556"/>
    <mergeCell ref="M1556:N1556"/>
    <mergeCell ref="O1556:P1556"/>
    <mergeCell ref="Q1556:R1556"/>
    <mergeCell ref="S1556:T1556"/>
    <mergeCell ref="U1556:V1556"/>
    <mergeCell ref="W1556:X1556"/>
    <mergeCell ref="Y1556:Z1556"/>
    <mergeCell ref="F1557:G1557"/>
    <mergeCell ref="H1557:I1557"/>
    <mergeCell ref="J1557:K1557"/>
    <mergeCell ref="L1557:M1557"/>
    <mergeCell ref="N1557:O1557"/>
    <mergeCell ref="P1557:Q1557"/>
    <mergeCell ref="R1557:S1557"/>
    <mergeCell ref="T1557:U1557"/>
    <mergeCell ref="V1557:W1557"/>
    <mergeCell ref="X1557:Y1557"/>
    <mergeCell ref="Z1557:AA1557"/>
    <mergeCell ref="E1554:F1554"/>
    <mergeCell ref="G1554:H1554"/>
    <mergeCell ref="I1554:J1554"/>
    <mergeCell ref="K1554:L1554"/>
    <mergeCell ref="M1554:N1554"/>
    <mergeCell ref="O1554:P1554"/>
    <mergeCell ref="Q1554:R1554"/>
    <mergeCell ref="S1554:T1554"/>
    <mergeCell ref="U1554:V1554"/>
    <mergeCell ref="W1554:X1554"/>
    <mergeCell ref="Y1554:Z1554"/>
    <mergeCell ref="F1555:G1555"/>
    <mergeCell ref="H1555:I1555"/>
    <mergeCell ref="J1555:K1555"/>
    <mergeCell ref="L1555:M1555"/>
    <mergeCell ref="N1555:O1555"/>
    <mergeCell ref="P1555:Q1555"/>
    <mergeCell ref="R1555:S1555"/>
    <mergeCell ref="T1555:U1555"/>
    <mergeCell ref="V1555:W1555"/>
    <mergeCell ref="X1555:Y1555"/>
    <mergeCell ref="Z1555:AA1555"/>
    <mergeCell ref="E1552:F1552"/>
    <mergeCell ref="G1552:H1552"/>
    <mergeCell ref="I1552:J1552"/>
    <mergeCell ref="K1552:L1552"/>
    <mergeCell ref="M1552:N1552"/>
    <mergeCell ref="O1552:P1552"/>
    <mergeCell ref="Q1552:R1552"/>
    <mergeCell ref="S1552:T1552"/>
    <mergeCell ref="U1552:V1552"/>
    <mergeCell ref="W1552:X1552"/>
    <mergeCell ref="Y1552:Z1552"/>
    <mergeCell ref="F1553:G1553"/>
    <mergeCell ref="H1553:I1553"/>
    <mergeCell ref="J1553:K1553"/>
    <mergeCell ref="L1553:M1553"/>
    <mergeCell ref="N1553:O1553"/>
    <mergeCell ref="P1553:Q1553"/>
    <mergeCell ref="R1553:S1553"/>
    <mergeCell ref="T1553:U1553"/>
    <mergeCell ref="V1553:W1553"/>
    <mergeCell ref="X1553:Y1553"/>
    <mergeCell ref="Z1553:AA1553"/>
    <mergeCell ref="E1550:F1550"/>
    <mergeCell ref="G1550:H1550"/>
    <mergeCell ref="I1550:J1550"/>
    <mergeCell ref="K1550:L1550"/>
    <mergeCell ref="M1550:N1550"/>
    <mergeCell ref="O1550:P1550"/>
    <mergeCell ref="Q1550:R1550"/>
    <mergeCell ref="S1550:T1550"/>
    <mergeCell ref="U1550:V1550"/>
    <mergeCell ref="W1550:X1550"/>
    <mergeCell ref="Y1550:Z1550"/>
    <mergeCell ref="F1551:G1551"/>
    <mergeCell ref="H1551:I1551"/>
    <mergeCell ref="J1551:K1551"/>
    <mergeCell ref="L1551:M1551"/>
    <mergeCell ref="N1551:O1551"/>
    <mergeCell ref="P1551:Q1551"/>
    <mergeCell ref="R1551:S1551"/>
    <mergeCell ref="T1551:U1551"/>
    <mergeCell ref="V1551:W1551"/>
    <mergeCell ref="X1551:Y1551"/>
    <mergeCell ref="Z1551:AA1551"/>
    <mergeCell ref="E1548:F1548"/>
    <mergeCell ref="G1548:H1548"/>
    <mergeCell ref="I1548:J1548"/>
    <mergeCell ref="K1548:L1548"/>
    <mergeCell ref="M1548:N1548"/>
    <mergeCell ref="O1548:P1548"/>
    <mergeCell ref="Q1548:R1548"/>
    <mergeCell ref="S1548:T1548"/>
    <mergeCell ref="U1548:V1548"/>
    <mergeCell ref="W1548:X1548"/>
    <mergeCell ref="Y1548:Z1548"/>
    <mergeCell ref="F1549:G1549"/>
    <mergeCell ref="H1549:I1549"/>
    <mergeCell ref="J1549:K1549"/>
    <mergeCell ref="L1549:M1549"/>
    <mergeCell ref="N1549:O1549"/>
    <mergeCell ref="P1549:Q1549"/>
    <mergeCell ref="R1549:S1549"/>
    <mergeCell ref="T1549:U1549"/>
    <mergeCell ref="V1549:W1549"/>
    <mergeCell ref="X1549:Y1549"/>
    <mergeCell ref="Z1549:AA1549"/>
    <mergeCell ref="E1546:F1546"/>
    <mergeCell ref="G1546:H1546"/>
    <mergeCell ref="I1546:J1546"/>
    <mergeCell ref="K1546:L1546"/>
    <mergeCell ref="M1546:N1546"/>
    <mergeCell ref="O1546:P1546"/>
    <mergeCell ref="Q1546:R1546"/>
    <mergeCell ref="S1546:T1546"/>
    <mergeCell ref="U1546:V1546"/>
    <mergeCell ref="W1546:X1546"/>
    <mergeCell ref="Y1546:Z1546"/>
    <mergeCell ref="F1547:G1547"/>
    <mergeCell ref="H1547:I1547"/>
    <mergeCell ref="J1547:K1547"/>
    <mergeCell ref="L1547:M1547"/>
    <mergeCell ref="N1547:O1547"/>
    <mergeCell ref="P1547:Q1547"/>
    <mergeCell ref="R1547:S1547"/>
    <mergeCell ref="T1547:U1547"/>
    <mergeCell ref="V1547:W1547"/>
    <mergeCell ref="X1547:Y1547"/>
    <mergeCell ref="Z1547:AA1547"/>
    <mergeCell ref="E1544:F1544"/>
    <mergeCell ref="G1544:H1544"/>
    <mergeCell ref="I1544:J1544"/>
    <mergeCell ref="K1544:L1544"/>
    <mergeCell ref="M1544:N1544"/>
    <mergeCell ref="O1544:P1544"/>
    <mergeCell ref="Q1544:R1544"/>
    <mergeCell ref="S1544:T1544"/>
    <mergeCell ref="U1544:V1544"/>
    <mergeCell ref="W1544:X1544"/>
    <mergeCell ref="Y1544:Z1544"/>
    <mergeCell ref="F1545:G1545"/>
    <mergeCell ref="H1545:I1545"/>
    <mergeCell ref="J1545:K1545"/>
    <mergeCell ref="L1545:M1545"/>
    <mergeCell ref="N1545:O1545"/>
    <mergeCell ref="P1545:Q1545"/>
    <mergeCell ref="R1545:S1545"/>
    <mergeCell ref="T1545:U1545"/>
    <mergeCell ref="V1545:W1545"/>
    <mergeCell ref="X1545:Y1545"/>
    <mergeCell ref="Z1545:AA1545"/>
    <mergeCell ref="E1542:F1542"/>
    <mergeCell ref="G1542:H1542"/>
    <mergeCell ref="I1542:J1542"/>
    <mergeCell ref="K1542:L1542"/>
    <mergeCell ref="M1542:N1542"/>
    <mergeCell ref="O1542:P1542"/>
    <mergeCell ref="Q1542:R1542"/>
    <mergeCell ref="S1542:T1542"/>
    <mergeCell ref="U1542:V1542"/>
    <mergeCell ref="W1542:X1542"/>
    <mergeCell ref="Y1542:Z1542"/>
    <mergeCell ref="F1543:G1543"/>
    <mergeCell ref="H1543:I1543"/>
    <mergeCell ref="J1543:K1543"/>
    <mergeCell ref="L1543:M1543"/>
    <mergeCell ref="N1543:O1543"/>
    <mergeCell ref="P1543:Q1543"/>
    <mergeCell ref="R1543:S1543"/>
    <mergeCell ref="T1543:U1543"/>
    <mergeCell ref="V1543:W1543"/>
    <mergeCell ref="X1543:Y1543"/>
    <mergeCell ref="Z1543:AA1543"/>
    <mergeCell ref="E1540:F1540"/>
    <mergeCell ref="G1540:H1540"/>
    <mergeCell ref="I1540:J1540"/>
    <mergeCell ref="K1540:L1540"/>
    <mergeCell ref="M1540:N1540"/>
    <mergeCell ref="O1540:P1540"/>
    <mergeCell ref="Q1540:R1540"/>
    <mergeCell ref="S1540:T1540"/>
    <mergeCell ref="U1540:V1540"/>
    <mergeCell ref="W1540:X1540"/>
    <mergeCell ref="Y1540:Z1540"/>
    <mergeCell ref="F1541:G1541"/>
    <mergeCell ref="H1541:I1541"/>
    <mergeCell ref="J1541:K1541"/>
    <mergeCell ref="L1541:M1541"/>
    <mergeCell ref="N1541:O1541"/>
    <mergeCell ref="P1541:Q1541"/>
    <mergeCell ref="R1541:S1541"/>
    <mergeCell ref="T1541:U1541"/>
    <mergeCell ref="V1541:W1541"/>
    <mergeCell ref="X1541:Y1541"/>
    <mergeCell ref="Z1541:AA1541"/>
    <mergeCell ref="E1538:F1538"/>
    <mergeCell ref="G1538:H1538"/>
    <mergeCell ref="I1538:J1538"/>
    <mergeCell ref="K1538:L1538"/>
    <mergeCell ref="M1538:N1538"/>
    <mergeCell ref="O1538:P1538"/>
    <mergeCell ref="Q1538:R1538"/>
    <mergeCell ref="S1538:T1538"/>
    <mergeCell ref="U1538:V1538"/>
    <mergeCell ref="W1538:X1538"/>
    <mergeCell ref="Y1538:Z1538"/>
    <mergeCell ref="F1539:G1539"/>
    <mergeCell ref="H1539:I1539"/>
    <mergeCell ref="J1539:K1539"/>
    <mergeCell ref="L1539:M1539"/>
    <mergeCell ref="N1539:O1539"/>
    <mergeCell ref="P1539:Q1539"/>
    <mergeCell ref="R1539:S1539"/>
    <mergeCell ref="T1539:U1539"/>
    <mergeCell ref="V1539:W1539"/>
    <mergeCell ref="X1539:Y1539"/>
    <mergeCell ref="Z1539:AA1539"/>
    <mergeCell ref="E1536:F1536"/>
    <mergeCell ref="G1536:H1536"/>
    <mergeCell ref="I1536:J1536"/>
    <mergeCell ref="K1536:L1536"/>
    <mergeCell ref="M1536:N1536"/>
    <mergeCell ref="O1536:P1536"/>
    <mergeCell ref="Q1536:R1536"/>
    <mergeCell ref="S1536:T1536"/>
    <mergeCell ref="U1536:V1536"/>
    <mergeCell ref="W1536:X1536"/>
    <mergeCell ref="Y1536:Z1536"/>
    <mergeCell ref="F1537:G1537"/>
    <mergeCell ref="H1537:I1537"/>
    <mergeCell ref="J1537:K1537"/>
    <mergeCell ref="L1537:M1537"/>
    <mergeCell ref="N1537:O1537"/>
    <mergeCell ref="P1537:Q1537"/>
    <mergeCell ref="R1537:S1537"/>
    <mergeCell ref="T1537:U1537"/>
    <mergeCell ref="V1537:W1537"/>
    <mergeCell ref="X1537:Y1537"/>
    <mergeCell ref="Z1537:AA1537"/>
    <mergeCell ref="E1534:F1534"/>
    <mergeCell ref="G1534:H1534"/>
    <mergeCell ref="I1534:J1534"/>
    <mergeCell ref="K1534:L1534"/>
    <mergeCell ref="M1534:N1534"/>
    <mergeCell ref="O1534:P1534"/>
    <mergeCell ref="Q1534:R1534"/>
    <mergeCell ref="S1534:T1534"/>
    <mergeCell ref="U1534:V1534"/>
    <mergeCell ref="W1534:X1534"/>
    <mergeCell ref="Y1534:Z1534"/>
    <mergeCell ref="F1535:G1535"/>
    <mergeCell ref="H1535:I1535"/>
    <mergeCell ref="J1535:K1535"/>
    <mergeCell ref="L1535:M1535"/>
    <mergeCell ref="N1535:O1535"/>
    <mergeCell ref="P1535:Q1535"/>
    <mergeCell ref="R1535:S1535"/>
    <mergeCell ref="T1535:U1535"/>
    <mergeCell ref="V1535:W1535"/>
    <mergeCell ref="X1535:Y1535"/>
    <mergeCell ref="Z1535:AA1535"/>
    <mergeCell ref="E1532:F1532"/>
    <mergeCell ref="G1532:H1532"/>
    <mergeCell ref="I1532:J1532"/>
    <mergeCell ref="K1532:L1532"/>
    <mergeCell ref="M1532:N1532"/>
    <mergeCell ref="O1532:P1532"/>
    <mergeCell ref="Q1532:R1532"/>
    <mergeCell ref="S1532:T1532"/>
    <mergeCell ref="U1532:V1532"/>
    <mergeCell ref="W1532:X1532"/>
    <mergeCell ref="Y1532:Z1532"/>
    <mergeCell ref="F1533:G1533"/>
    <mergeCell ref="H1533:I1533"/>
    <mergeCell ref="J1533:K1533"/>
    <mergeCell ref="L1533:M1533"/>
    <mergeCell ref="N1533:O1533"/>
    <mergeCell ref="P1533:Q1533"/>
    <mergeCell ref="R1533:S1533"/>
    <mergeCell ref="T1533:U1533"/>
    <mergeCell ref="V1533:W1533"/>
    <mergeCell ref="X1533:Y1533"/>
    <mergeCell ref="Z1533:AA1533"/>
    <mergeCell ref="E1530:F1530"/>
    <mergeCell ref="G1530:H1530"/>
    <mergeCell ref="I1530:J1530"/>
    <mergeCell ref="K1530:L1530"/>
    <mergeCell ref="M1530:N1530"/>
    <mergeCell ref="O1530:P1530"/>
    <mergeCell ref="Q1530:R1530"/>
    <mergeCell ref="S1530:T1530"/>
    <mergeCell ref="U1530:V1530"/>
    <mergeCell ref="W1530:X1530"/>
    <mergeCell ref="Y1530:Z1530"/>
    <mergeCell ref="F1531:G1531"/>
    <mergeCell ref="H1531:I1531"/>
    <mergeCell ref="J1531:K1531"/>
    <mergeCell ref="L1531:M1531"/>
    <mergeCell ref="N1531:O1531"/>
    <mergeCell ref="P1531:Q1531"/>
    <mergeCell ref="R1531:S1531"/>
    <mergeCell ref="T1531:U1531"/>
    <mergeCell ref="V1531:W1531"/>
    <mergeCell ref="X1531:Y1531"/>
    <mergeCell ref="Z1531:AA1531"/>
    <mergeCell ref="E1528:F1528"/>
    <mergeCell ref="G1528:H1528"/>
    <mergeCell ref="I1528:J1528"/>
    <mergeCell ref="K1528:L1528"/>
    <mergeCell ref="M1528:N1528"/>
    <mergeCell ref="O1528:P1528"/>
    <mergeCell ref="Q1528:R1528"/>
    <mergeCell ref="S1528:T1528"/>
    <mergeCell ref="U1528:V1528"/>
    <mergeCell ref="W1528:X1528"/>
    <mergeCell ref="Y1528:Z1528"/>
    <mergeCell ref="F1529:G1529"/>
    <mergeCell ref="H1529:I1529"/>
    <mergeCell ref="J1529:K1529"/>
    <mergeCell ref="L1529:M1529"/>
    <mergeCell ref="N1529:O1529"/>
    <mergeCell ref="P1529:Q1529"/>
    <mergeCell ref="R1529:S1529"/>
    <mergeCell ref="T1529:U1529"/>
    <mergeCell ref="V1529:W1529"/>
    <mergeCell ref="X1529:Y1529"/>
    <mergeCell ref="Z1529:AA1529"/>
    <mergeCell ref="E1526:F1526"/>
    <mergeCell ref="G1526:H1526"/>
    <mergeCell ref="I1526:J1526"/>
    <mergeCell ref="K1526:L1526"/>
    <mergeCell ref="M1526:N1526"/>
    <mergeCell ref="O1526:P1526"/>
    <mergeCell ref="Q1526:R1526"/>
    <mergeCell ref="S1526:T1526"/>
    <mergeCell ref="U1526:V1526"/>
    <mergeCell ref="W1526:X1526"/>
    <mergeCell ref="Y1526:Z1526"/>
    <mergeCell ref="F1527:G1527"/>
    <mergeCell ref="H1527:I1527"/>
    <mergeCell ref="J1527:K1527"/>
    <mergeCell ref="L1527:M1527"/>
    <mergeCell ref="N1527:O1527"/>
    <mergeCell ref="P1527:Q1527"/>
    <mergeCell ref="R1527:S1527"/>
    <mergeCell ref="T1527:U1527"/>
    <mergeCell ref="V1527:W1527"/>
    <mergeCell ref="X1527:Y1527"/>
    <mergeCell ref="Z1527:AA1527"/>
    <mergeCell ref="E1524:F1524"/>
    <mergeCell ref="G1524:H1524"/>
    <mergeCell ref="I1524:J1524"/>
    <mergeCell ref="K1524:L1524"/>
    <mergeCell ref="M1524:N1524"/>
    <mergeCell ref="O1524:P1524"/>
    <mergeCell ref="Q1524:R1524"/>
    <mergeCell ref="S1524:T1524"/>
    <mergeCell ref="U1524:V1524"/>
    <mergeCell ref="W1524:X1524"/>
    <mergeCell ref="Y1524:Z1524"/>
    <mergeCell ref="F1525:G1525"/>
    <mergeCell ref="H1525:I1525"/>
    <mergeCell ref="J1525:K1525"/>
    <mergeCell ref="L1525:M1525"/>
    <mergeCell ref="N1525:O1525"/>
    <mergeCell ref="P1525:Q1525"/>
    <mergeCell ref="R1525:S1525"/>
    <mergeCell ref="T1525:U1525"/>
    <mergeCell ref="V1525:W1525"/>
    <mergeCell ref="X1525:Y1525"/>
    <mergeCell ref="Z1525:AA1525"/>
    <mergeCell ref="E1522:F1522"/>
    <mergeCell ref="G1522:H1522"/>
    <mergeCell ref="I1522:J1522"/>
    <mergeCell ref="K1522:L1522"/>
    <mergeCell ref="M1522:N1522"/>
    <mergeCell ref="O1522:P1522"/>
    <mergeCell ref="Q1522:R1522"/>
    <mergeCell ref="S1522:T1522"/>
    <mergeCell ref="U1522:V1522"/>
    <mergeCell ref="W1522:X1522"/>
    <mergeCell ref="Y1522:Z1522"/>
    <mergeCell ref="F1523:G1523"/>
    <mergeCell ref="H1523:I1523"/>
    <mergeCell ref="J1523:K1523"/>
    <mergeCell ref="L1523:M1523"/>
    <mergeCell ref="N1523:O1523"/>
    <mergeCell ref="P1523:Q1523"/>
    <mergeCell ref="R1523:S1523"/>
    <mergeCell ref="T1523:U1523"/>
    <mergeCell ref="V1523:W1523"/>
    <mergeCell ref="X1523:Y1523"/>
    <mergeCell ref="Z1523:AA1523"/>
    <mergeCell ref="E1520:F1520"/>
    <mergeCell ref="G1520:H1520"/>
    <mergeCell ref="I1520:J1520"/>
    <mergeCell ref="K1520:L1520"/>
    <mergeCell ref="M1520:N1520"/>
    <mergeCell ref="O1520:P1520"/>
    <mergeCell ref="Q1520:R1520"/>
    <mergeCell ref="S1520:T1520"/>
    <mergeCell ref="U1520:V1520"/>
    <mergeCell ref="W1520:X1520"/>
    <mergeCell ref="Y1520:Z1520"/>
    <mergeCell ref="F1521:G1521"/>
    <mergeCell ref="H1521:I1521"/>
    <mergeCell ref="J1521:K1521"/>
    <mergeCell ref="L1521:M1521"/>
    <mergeCell ref="N1521:O1521"/>
    <mergeCell ref="P1521:Q1521"/>
    <mergeCell ref="R1521:S1521"/>
    <mergeCell ref="T1521:U1521"/>
    <mergeCell ref="V1521:W1521"/>
    <mergeCell ref="X1521:Y1521"/>
    <mergeCell ref="Z1521:AA1521"/>
    <mergeCell ref="E1518:F1518"/>
    <mergeCell ref="G1518:H1518"/>
    <mergeCell ref="I1518:J1518"/>
    <mergeCell ref="K1518:L1518"/>
    <mergeCell ref="M1518:N1518"/>
    <mergeCell ref="O1518:P1518"/>
    <mergeCell ref="Q1518:R1518"/>
    <mergeCell ref="S1518:T1518"/>
    <mergeCell ref="U1518:V1518"/>
    <mergeCell ref="W1518:X1518"/>
    <mergeCell ref="Y1518:Z1518"/>
    <mergeCell ref="F1519:G1519"/>
    <mergeCell ref="H1519:I1519"/>
    <mergeCell ref="J1519:K1519"/>
    <mergeCell ref="L1519:M1519"/>
    <mergeCell ref="N1519:O1519"/>
    <mergeCell ref="P1519:Q1519"/>
    <mergeCell ref="R1519:S1519"/>
    <mergeCell ref="T1519:U1519"/>
    <mergeCell ref="V1519:W1519"/>
    <mergeCell ref="X1519:Y1519"/>
    <mergeCell ref="Z1519:AA1519"/>
    <mergeCell ref="E1516:F1516"/>
    <mergeCell ref="G1516:H1516"/>
    <mergeCell ref="I1516:J1516"/>
    <mergeCell ref="K1516:L1516"/>
    <mergeCell ref="M1516:N1516"/>
    <mergeCell ref="O1516:P1516"/>
    <mergeCell ref="Q1516:R1516"/>
    <mergeCell ref="S1516:T1516"/>
    <mergeCell ref="U1516:V1516"/>
    <mergeCell ref="W1516:X1516"/>
    <mergeCell ref="Y1516:Z1516"/>
    <mergeCell ref="F1517:G1517"/>
    <mergeCell ref="H1517:I1517"/>
    <mergeCell ref="J1517:K1517"/>
    <mergeCell ref="L1517:M1517"/>
    <mergeCell ref="N1517:O1517"/>
    <mergeCell ref="P1517:Q1517"/>
    <mergeCell ref="R1517:S1517"/>
    <mergeCell ref="T1517:U1517"/>
    <mergeCell ref="V1517:W1517"/>
    <mergeCell ref="X1517:Y1517"/>
    <mergeCell ref="Z1517:AA1517"/>
    <mergeCell ref="E1514:F1514"/>
    <mergeCell ref="G1514:H1514"/>
    <mergeCell ref="I1514:J1514"/>
    <mergeCell ref="K1514:L1514"/>
    <mergeCell ref="M1514:N1514"/>
    <mergeCell ref="O1514:P1514"/>
    <mergeCell ref="Q1514:R1514"/>
    <mergeCell ref="S1514:T1514"/>
    <mergeCell ref="U1514:V1514"/>
    <mergeCell ref="W1514:X1514"/>
    <mergeCell ref="Y1514:Z1514"/>
    <mergeCell ref="F1515:G1515"/>
    <mergeCell ref="H1515:I1515"/>
    <mergeCell ref="J1515:K1515"/>
    <mergeCell ref="L1515:M1515"/>
    <mergeCell ref="N1515:O1515"/>
    <mergeCell ref="P1515:Q1515"/>
    <mergeCell ref="R1515:S1515"/>
    <mergeCell ref="T1515:U1515"/>
    <mergeCell ref="V1515:W1515"/>
    <mergeCell ref="X1515:Y1515"/>
    <mergeCell ref="Z1515:AA1515"/>
    <mergeCell ref="E1512:F1512"/>
    <mergeCell ref="G1512:H1512"/>
    <mergeCell ref="I1512:J1512"/>
    <mergeCell ref="K1512:L1512"/>
    <mergeCell ref="M1512:N1512"/>
    <mergeCell ref="O1512:P1512"/>
    <mergeCell ref="Q1512:R1512"/>
    <mergeCell ref="S1512:T1512"/>
    <mergeCell ref="U1512:V1512"/>
    <mergeCell ref="W1512:X1512"/>
    <mergeCell ref="Y1512:Z1512"/>
    <mergeCell ref="F1513:G1513"/>
    <mergeCell ref="H1513:I1513"/>
    <mergeCell ref="J1513:K1513"/>
    <mergeCell ref="L1513:M1513"/>
    <mergeCell ref="N1513:O1513"/>
    <mergeCell ref="P1513:Q1513"/>
    <mergeCell ref="R1513:S1513"/>
    <mergeCell ref="T1513:U1513"/>
    <mergeCell ref="V1513:W1513"/>
    <mergeCell ref="X1513:Y1513"/>
    <mergeCell ref="Z1513:AA1513"/>
    <mergeCell ref="E1510:F1510"/>
    <mergeCell ref="G1510:H1510"/>
    <mergeCell ref="I1510:J1510"/>
    <mergeCell ref="K1510:L1510"/>
    <mergeCell ref="M1510:N1510"/>
    <mergeCell ref="O1510:P1510"/>
    <mergeCell ref="Q1510:R1510"/>
    <mergeCell ref="S1510:T1510"/>
    <mergeCell ref="U1510:V1510"/>
    <mergeCell ref="W1510:X1510"/>
    <mergeCell ref="Y1510:Z1510"/>
    <mergeCell ref="F1511:G1511"/>
    <mergeCell ref="H1511:I1511"/>
    <mergeCell ref="J1511:K1511"/>
    <mergeCell ref="L1511:M1511"/>
    <mergeCell ref="N1511:O1511"/>
    <mergeCell ref="P1511:Q1511"/>
    <mergeCell ref="R1511:S1511"/>
    <mergeCell ref="T1511:U1511"/>
    <mergeCell ref="V1511:W1511"/>
    <mergeCell ref="X1511:Y1511"/>
    <mergeCell ref="Z1511:AA1511"/>
    <mergeCell ref="E1508:F1508"/>
    <mergeCell ref="G1508:H1508"/>
    <mergeCell ref="I1508:J1508"/>
    <mergeCell ref="K1508:L1508"/>
    <mergeCell ref="M1508:N1508"/>
    <mergeCell ref="O1508:P1508"/>
    <mergeCell ref="Q1508:R1508"/>
    <mergeCell ref="S1508:T1508"/>
    <mergeCell ref="U1508:V1508"/>
    <mergeCell ref="W1508:X1508"/>
    <mergeCell ref="Y1508:Z1508"/>
    <mergeCell ref="F1509:G1509"/>
    <mergeCell ref="H1509:I1509"/>
    <mergeCell ref="J1509:K1509"/>
    <mergeCell ref="L1509:M1509"/>
    <mergeCell ref="N1509:O1509"/>
    <mergeCell ref="P1509:Q1509"/>
    <mergeCell ref="R1509:S1509"/>
    <mergeCell ref="T1509:U1509"/>
    <mergeCell ref="V1509:W1509"/>
    <mergeCell ref="X1509:Y1509"/>
    <mergeCell ref="Z1509:AA1509"/>
    <mergeCell ref="E1506:F1506"/>
    <mergeCell ref="G1506:H1506"/>
    <mergeCell ref="I1506:J1506"/>
    <mergeCell ref="K1506:L1506"/>
    <mergeCell ref="M1506:N1506"/>
    <mergeCell ref="O1506:P1506"/>
    <mergeCell ref="Q1506:R1506"/>
    <mergeCell ref="S1506:T1506"/>
    <mergeCell ref="U1506:V1506"/>
    <mergeCell ref="W1506:X1506"/>
    <mergeCell ref="Y1506:Z1506"/>
    <mergeCell ref="F1507:G1507"/>
    <mergeCell ref="H1507:I1507"/>
    <mergeCell ref="J1507:K1507"/>
    <mergeCell ref="L1507:M1507"/>
    <mergeCell ref="N1507:O1507"/>
    <mergeCell ref="P1507:Q1507"/>
    <mergeCell ref="R1507:S1507"/>
    <mergeCell ref="T1507:U1507"/>
    <mergeCell ref="V1507:W1507"/>
    <mergeCell ref="X1507:Y1507"/>
    <mergeCell ref="Z1507:AA1507"/>
    <mergeCell ref="E1504:F1504"/>
    <mergeCell ref="G1504:H1504"/>
    <mergeCell ref="I1504:J1504"/>
    <mergeCell ref="K1504:L1504"/>
    <mergeCell ref="M1504:N1504"/>
    <mergeCell ref="O1504:P1504"/>
    <mergeCell ref="Q1504:R1504"/>
    <mergeCell ref="S1504:T1504"/>
    <mergeCell ref="U1504:V1504"/>
    <mergeCell ref="W1504:X1504"/>
    <mergeCell ref="Y1504:Z1504"/>
    <mergeCell ref="F1505:G1505"/>
    <mergeCell ref="H1505:I1505"/>
    <mergeCell ref="J1505:K1505"/>
    <mergeCell ref="L1505:M1505"/>
    <mergeCell ref="N1505:O1505"/>
    <mergeCell ref="P1505:Q1505"/>
    <mergeCell ref="R1505:S1505"/>
    <mergeCell ref="T1505:U1505"/>
    <mergeCell ref="V1505:W1505"/>
    <mergeCell ref="X1505:Y1505"/>
    <mergeCell ref="Z1505:AA1505"/>
    <mergeCell ref="E1502:F1502"/>
    <mergeCell ref="G1502:H1502"/>
    <mergeCell ref="I1502:J1502"/>
    <mergeCell ref="K1502:L1502"/>
    <mergeCell ref="M1502:N1502"/>
    <mergeCell ref="O1502:P1502"/>
    <mergeCell ref="Q1502:R1502"/>
    <mergeCell ref="S1502:T1502"/>
    <mergeCell ref="U1502:V1502"/>
    <mergeCell ref="W1502:X1502"/>
    <mergeCell ref="Y1502:Z1502"/>
    <mergeCell ref="F1503:G1503"/>
    <mergeCell ref="H1503:I1503"/>
    <mergeCell ref="J1503:K1503"/>
    <mergeCell ref="L1503:M1503"/>
    <mergeCell ref="N1503:O1503"/>
    <mergeCell ref="P1503:Q1503"/>
    <mergeCell ref="R1503:S1503"/>
    <mergeCell ref="T1503:U1503"/>
    <mergeCell ref="V1503:W1503"/>
    <mergeCell ref="X1503:Y1503"/>
    <mergeCell ref="Z1503:AA1503"/>
    <mergeCell ref="E1500:F1500"/>
    <mergeCell ref="G1500:H1500"/>
    <mergeCell ref="I1500:J1500"/>
    <mergeCell ref="K1500:L1500"/>
    <mergeCell ref="M1500:N1500"/>
    <mergeCell ref="O1500:P1500"/>
    <mergeCell ref="Q1500:R1500"/>
    <mergeCell ref="S1500:T1500"/>
    <mergeCell ref="U1500:V1500"/>
    <mergeCell ref="W1500:X1500"/>
    <mergeCell ref="Y1500:Z1500"/>
    <mergeCell ref="F1501:G1501"/>
    <mergeCell ref="H1501:I1501"/>
    <mergeCell ref="J1501:K1501"/>
    <mergeCell ref="L1501:M1501"/>
    <mergeCell ref="N1501:O1501"/>
    <mergeCell ref="P1501:Q1501"/>
    <mergeCell ref="R1501:S1501"/>
    <mergeCell ref="T1501:U1501"/>
    <mergeCell ref="V1501:W1501"/>
    <mergeCell ref="X1501:Y1501"/>
    <mergeCell ref="Z1501:AA1501"/>
    <mergeCell ref="E1498:F1498"/>
    <mergeCell ref="G1498:H1498"/>
    <mergeCell ref="I1498:J1498"/>
    <mergeCell ref="K1498:L1498"/>
    <mergeCell ref="M1498:N1498"/>
    <mergeCell ref="O1498:P1498"/>
    <mergeCell ref="Q1498:R1498"/>
    <mergeCell ref="S1498:T1498"/>
    <mergeCell ref="U1498:V1498"/>
    <mergeCell ref="W1498:X1498"/>
    <mergeCell ref="Y1498:Z1498"/>
    <mergeCell ref="F1499:G1499"/>
    <mergeCell ref="H1499:I1499"/>
    <mergeCell ref="J1499:K1499"/>
    <mergeCell ref="L1499:M1499"/>
    <mergeCell ref="N1499:O1499"/>
    <mergeCell ref="P1499:Q1499"/>
    <mergeCell ref="R1499:S1499"/>
    <mergeCell ref="T1499:U1499"/>
    <mergeCell ref="V1499:W1499"/>
    <mergeCell ref="X1499:Y1499"/>
    <mergeCell ref="Z1499:AA1499"/>
    <mergeCell ref="E1496:F1496"/>
    <mergeCell ref="G1496:H1496"/>
    <mergeCell ref="I1496:J1496"/>
    <mergeCell ref="K1496:L1496"/>
    <mergeCell ref="M1496:N1496"/>
    <mergeCell ref="O1496:P1496"/>
    <mergeCell ref="Q1496:R1496"/>
    <mergeCell ref="S1496:T1496"/>
    <mergeCell ref="U1496:V1496"/>
    <mergeCell ref="W1496:X1496"/>
    <mergeCell ref="Y1496:Z1496"/>
    <mergeCell ref="F1497:G1497"/>
    <mergeCell ref="H1497:I1497"/>
    <mergeCell ref="J1497:K1497"/>
    <mergeCell ref="L1497:M1497"/>
    <mergeCell ref="N1497:O1497"/>
    <mergeCell ref="P1497:Q1497"/>
    <mergeCell ref="R1497:S1497"/>
    <mergeCell ref="T1497:U1497"/>
    <mergeCell ref="V1497:W1497"/>
    <mergeCell ref="X1497:Y1497"/>
    <mergeCell ref="Z1497:AA1497"/>
    <mergeCell ref="E1494:F1494"/>
    <mergeCell ref="G1494:H1494"/>
    <mergeCell ref="I1494:J1494"/>
    <mergeCell ref="K1494:L1494"/>
    <mergeCell ref="M1494:N1494"/>
    <mergeCell ref="O1494:P1494"/>
    <mergeCell ref="Q1494:R1494"/>
    <mergeCell ref="S1494:T1494"/>
    <mergeCell ref="U1494:V1494"/>
    <mergeCell ref="W1494:X1494"/>
    <mergeCell ref="Y1494:Z1494"/>
    <mergeCell ref="F1495:G1495"/>
    <mergeCell ref="H1495:I1495"/>
    <mergeCell ref="J1495:K1495"/>
    <mergeCell ref="L1495:M1495"/>
    <mergeCell ref="N1495:O1495"/>
    <mergeCell ref="P1495:Q1495"/>
    <mergeCell ref="R1495:S1495"/>
    <mergeCell ref="T1495:U1495"/>
    <mergeCell ref="V1495:W1495"/>
    <mergeCell ref="X1495:Y1495"/>
    <mergeCell ref="Z1495:AA1495"/>
    <mergeCell ref="E1492:F1492"/>
    <mergeCell ref="G1492:H1492"/>
    <mergeCell ref="I1492:J1492"/>
    <mergeCell ref="K1492:L1492"/>
    <mergeCell ref="M1492:N1492"/>
    <mergeCell ref="O1492:P1492"/>
    <mergeCell ref="Q1492:R1492"/>
    <mergeCell ref="S1492:T1492"/>
    <mergeCell ref="U1492:V1492"/>
    <mergeCell ref="W1492:X1492"/>
    <mergeCell ref="Y1492:Z1492"/>
    <mergeCell ref="F1493:G1493"/>
    <mergeCell ref="H1493:I1493"/>
    <mergeCell ref="J1493:K1493"/>
    <mergeCell ref="L1493:M1493"/>
    <mergeCell ref="N1493:O1493"/>
    <mergeCell ref="P1493:Q1493"/>
    <mergeCell ref="R1493:S1493"/>
    <mergeCell ref="T1493:U1493"/>
    <mergeCell ref="V1493:W1493"/>
    <mergeCell ref="X1493:Y1493"/>
    <mergeCell ref="Z1493:AA1493"/>
    <mergeCell ref="E1490:F1490"/>
    <mergeCell ref="G1490:H1490"/>
    <mergeCell ref="I1490:J1490"/>
    <mergeCell ref="K1490:L1490"/>
    <mergeCell ref="M1490:N1490"/>
    <mergeCell ref="O1490:P1490"/>
    <mergeCell ref="Q1490:R1490"/>
    <mergeCell ref="S1490:T1490"/>
    <mergeCell ref="U1490:V1490"/>
    <mergeCell ref="W1490:X1490"/>
    <mergeCell ref="Y1490:Z1490"/>
    <mergeCell ref="F1491:G1491"/>
    <mergeCell ref="H1491:I1491"/>
    <mergeCell ref="J1491:K1491"/>
    <mergeCell ref="L1491:M1491"/>
    <mergeCell ref="N1491:O1491"/>
    <mergeCell ref="P1491:Q1491"/>
    <mergeCell ref="R1491:S1491"/>
    <mergeCell ref="T1491:U1491"/>
    <mergeCell ref="V1491:W1491"/>
    <mergeCell ref="X1491:Y1491"/>
    <mergeCell ref="Z1491:AA1491"/>
    <mergeCell ref="E1488:F1488"/>
    <mergeCell ref="G1488:H1488"/>
    <mergeCell ref="I1488:J1488"/>
    <mergeCell ref="K1488:L1488"/>
    <mergeCell ref="M1488:N1488"/>
    <mergeCell ref="O1488:P1488"/>
    <mergeCell ref="Q1488:R1488"/>
    <mergeCell ref="S1488:T1488"/>
    <mergeCell ref="U1488:V1488"/>
    <mergeCell ref="W1488:X1488"/>
    <mergeCell ref="Y1488:Z1488"/>
    <mergeCell ref="F1489:G1489"/>
    <mergeCell ref="H1489:I1489"/>
    <mergeCell ref="J1489:K1489"/>
    <mergeCell ref="L1489:M1489"/>
    <mergeCell ref="N1489:O1489"/>
    <mergeCell ref="P1489:Q1489"/>
    <mergeCell ref="R1489:S1489"/>
    <mergeCell ref="T1489:U1489"/>
    <mergeCell ref="V1489:W1489"/>
    <mergeCell ref="X1489:Y1489"/>
    <mergeCell ref="Z1489:AA1489"/>
    <mergeCell ref="E1486:F1486"/>
    <mergeCell ref="G1486:H1486"/>
    <mergeCell ref="I1486:J1486"/>
    <mergeCell ref="K1486:L1486"/>
    <mergeCell ref="M1486:N1486"/>
    <mergeCell ref="O1486:P1486"/>
    <mergeCell ref="Q1486:R1486"/>
    <mergeCell ref="S1486:T1486"/>
    <mergeCell ref="U1486:V1486"/>
    <mergeCell ref="W1486:X1486"/>
    <mergeCell ref="Y1486:Z1486"/>
    <mergeCell ref="F1487:G1487"/>
    <mergeCell ref="H1487:I1487"/>
    <mergeCell ref="J1487:K1487"/>
    <mergeCell ref="L1487:M1487"/>
    <mergeCell ref="N1487:O1487"/>
    <mergeCell ref="P1487:Q1487"/>
    <mergeCell ref="R1487:S1487"/>
    <mergeCell ref="T1487:U1487"/>
    <mergeCell ref="V1487:W1487"/>
    <mergeCell ref="X1487:Y1487"/>
    <mergeCell ref="Z1487:AA1487"/>
    <mergeCell ref="E1484:F1484"/>
    <mergeCell ref="G1484:H1484"/>
    <mergeCell ref="I1484:J1484"/>
    <mergeCell ref="K1484:L1484"/>
    <mergeCell ref="M1484:N1484"/>
    <mergeCell ref="O1484:P1484"/>
    <mergeCell ref="Q1484:R1484"/>
    <mergeCell ref="S1484:T1484"/>
    <mergeCell ref="U1484:V1484"/>
    <mergeCell ref="W1484:X1484"/>
    <mergeCell ref="Y1484:Z1484"/>
    <mergeCell ref="F1485:G1485"/>
    <mergeCell ref="H1485:I1485"/>
    <mergeCell ref="J1485:K1485"/>
    <mergeCell ref="L1485:M1485"/>
    <mergeCell ref="N1485:O1485"/>
    <mergeCell ref="P1485:Q1485"/>
    <mergeCell ref="R1485:S1485"/>
    <mergeCell ref="T1485:U1485"/>
    <mergeCell ref="V1485:W1485"/>
    <mergeCell ref="X1485:Y1485"/>
    <mergeCell ref="Z1485:AA1485"/>
    <mergeCell ref="E1482:F1482"/>
    <mergeCell ref="G1482:H1482"/>
    <mergeCell ref="I1482:J1482"/>
    <mergeCell ref="K1482:L1482"/>
    <mergeCell ref="M1482:N1482"/>
    <mergeCell ref="O1482:P1482"/>
    <mergeCell ref="Q1482:R1482"/>
    <mergeCell ref="S1482:T1482"/>
    <mergeCell ref="U1482:V1482"/>
    <mergeCell ref="W1482:X1482"/>
    <mergeCell ref="Y1482:Z1482"/>
    <mergeCell ref="F1483:G1483"/>
    <mergeCell ref="H1483:I1483"/>
    <mergeCell ref="J1483:K1483"/>
    <mergeCell ref="L1483:M1483"/>
    <mergeCell ref="N1483:O1483"/>
    <mergeCell ref="P1483:Q1483"/>
    <mergeCell ref="R1483:S1483"/>
    <mergeCell ref="T1483:U1483"/>
    <mergeCell ref="V1483:W1483"/>
    <mergeCell ref="X1483:Y1483"/>
    <mergeCell ref="Z1483:AA1483"/>
    <mergeCell ref="E1480:F1480"/>
    <mergeCell ref="G1480:H1480"/>
    <mergeCell ref="I1480:J1480"/>
    <mergeCell ref="K1480:L1480"/>
    <mergeCell ref="M1480:N1480"/>
    <mergeCell ref="O1480:P1480"/>
    <mergeCell ref="Q1480:R1480"/>
    <mergeCell ref="S1480:T1480"/>
    <mergeCell ref="U1480:V1480"/>
    <mergeCell ref="W1480:X1480"/>
    <mergeCell ref="Y1480:Z1480"/>
    <mergeCell ref="F1481:G1481"/>
    <mergeCell ref="H1481:I1481"/>
    <mergeCell ref="J1481:K1481"/>
    <mergeCell ref="L1481:M1481"/>
    <mergeCell ref="N1481:O1481"/>
    <mergeCell ref="P1481:Q1481"/>
    <mergeCell ref="R1481:S1481"/>
    <mergeCell ref="T1481:U1481"/>
    <mergeCell ref="V1481:W1481"/>
    <mergeCell ref="X1481:Y1481"/>
    <mergeCell ref="Z1481:AA1481"/>
    <mergeCell ref="E1478:F1478"/>
    <mergeCell ref="G1478:H1478"/>
    <mergeCell ref="I1478:J1478"/>
    <mergeCell ref="K1478:L1478"/>
    <mergeCell ref="M1478:N1478"/>
    <mergeCell ref="O1478:P1478"/>
    <mergeCell ref="Q1478:R1478"/>
    <mergeCell ref="S1478:T1478"/>
    <mergeCell ref="U1478:V1478"/>
    <mergeCell ref="W1478:X1478"/>
    <mergeCell ref="Y1478:Z1478"/>
    <mergeCell ref="F1479:G1479"/>
    <mergeCell ref="H1479:I1479"/>
    <mergeCell ref="J1479:K1479"/>
    <mergeCell ref="L1479:M1479"/>
    <mergeCell ref="N1479:O1479"/>
    <mergeCell ref="P1479:Q1479"/>
    <mergeCell ref="R1479:S1479"/>
    <mergeCell ref="T1479:U1479"/>
    <mergeCell ref="V1479:W1479"/>
    <mergeCell ref="X1479:Y1479"/>
    <mergeCell ref="Z1479:AA1479"/>
    <mergeCell ref="E1476:F1476"/>
    <mergeCell ref="G1476:H1476"/>
    <mergeCell ref="I1476:J1476"/>
    <mergeCell ref="K1476:L1476"/>
    <mergeCell ref="M1476:N1476"/>
    <mergeCell ref="O1476:P1476"/>
    <mergeCell ref="Q1476:R1476"/>
    <mergeCell ref="S1476:T1476"/>
    <mergeCell ref="U1476:V1476"/>
    <mergeCell ref="W1476:X1476"/>
    <mergeCell ref="Y1476:Z1476"/>
    <mergeCell ref="F1477:G1477"/>
    <mergeCell ref="H1477:I1477"/>
    <mergeCell ref="J1477:K1477"/>
    <mergeCell ref="L1477:M1477"/>
    <mergeCell ref="N1477:O1477"/>
    <mergeCell ref="P1477:Q1477"/>
    <mergeCell ref="R1477:S1477"/>
    <mergeCell ref="T1477:U1477"/>
    <mergeCell ref="V1477:W1477"/>
    <mergeCell ref="X1477:Y1477"/>
    <mergeCell ref="Z1477:AA1477"/>
    <mergeCell ref="E1474:F1474"/>
    <mergeCell ref="G1474:H1474"/>
    <mergeCell ref="I1474:J1474"/>
    <mergeCell ref="K1474:L1474"/>
    <mergeCell ref="M1474:N1474"/>
    <mergeCell ref="O1474:P1474"/>
    <mergeCell ref="Q1474:R1474"/>
    <mergeCell ref="S1474:T1474"/>
    <mergeCell ref="U1474:V1474"/>
    <mergeCell ref="W1474:X1474"/>
    <mergeCell ref="Y1474:Z1474"/>
    <mergeCell ref="F1475:G1475"/>
    <mergeCell ref="H1475:I1475"/>
    <mergeCell ref="J1475:K1475"/>
    <mergeCell ref="L1475:M1475"/>
    <mergeCell ref="N1475:O1475"/>
    <mergeCell ref="P1475:Q1475"/>
    <mergeCell ref="R1475:S1475"/>
    <mergeCell ref="T1475:U1475"/>
    <mergeCell ref="V1475:W1475"/>
    <mergeCell ref="X1475:Y1475"/>
    <mergeCell ref="Z1475:AA1475"/>
    <mergeCell ref="E1472:F1472"/>
    <mergeCell ref="G1472:H1472"/>
    <mergeCell ref="I1472:J1472"/>
    <mergeCell ref="K1472:L1472"/>
    <mergeCell ref="M1472:N1472"/>
    <mergeCell ref="O1472:P1472"/>
    <mergeCell ref="Q1472:R1472"/>
    <mergeCell ref="S1472:T1472"/>
    <mergeCell ref="U1472:V1472"/>
    <mergeCell ref="W1472:X1472"/>
    <mergeCell ref="Y1472:Z1472"/>
    <mergeCell ref="F1473:G1473"/>
    <mergeCell ref="H1473:I1473"/>
    <mergeCell ref="J1473:K1473"/>
    <mergeCell ref="L1473:M1473"/>
    <mergeCell ref="N1473:O1473"/>
    <mergeCell ref="P1473:Q1473"/>
    <mergeCell ref="R1473:S1473"/>
    <mergeCell ref="T1473:U1473"/>
    <mergeCell ref="V1473:W1473"/>
    <mergeCell ref="X1473:Y1473"/>
    <mergeCell ref="Z1473:AA1473"/>
    <mergeCell ref="E1470:F1470"/>
    <mergeCell ref="G1470:H1470"/>
    <mergeCell ref="I1470:J1470"/>
    <mergeCell ref="K1470:L1470"/>
    <mergeCell ref="M1470:N1470"/>
    <mergeCell ref="O1470:P1470"/>
    <mergeCell ref="Q1470:R1470"/>
    <mergeCell ref="S1470:T1470"/>
    <mergeCell ref="U1470:V1470"/>
    <mergeCell ref="W1470:X1470"/>
    <mergeCell ref="Y1470:Z1470"/>
    <mergeCell ref="F1471:G1471"/>
    <mergeCell ref="H1471:I1471"/>
    <mergeCell ref="J1471:K1471"/>
    <mergeCell ref="L1471:M1471"/>
    <mergeCell ref="N1471:O1471"/>
    <mergeCell ref="P1471:Q1471"/>
    <mergeCell ref="R1471:S1471"/>
    <mergeCell ref="T1471:U1471"/>
    <mergeCell ref="V1471:W1471"/>
    <mergeCell ref="X1471:Y1471"/>
    <mergeCell ref="Z1471:AA1471"/>
    <mergeCell ref="E1468:F1468"/>
    <mergeCell ref="G1468:H1468"/>
    <mergeCell ref="I1468:J1468"/>
    <mergeCell ref="K1468:L1468"/>
    <mergeCell ref="M1468:N1468"/>
    <mergeCell ref="O1468:P1468"/>
    <mergeCell ref="Q1468:R1468"/>
    <mergeCell ref="S1468:T1468"/>
    <mergeCell ref="U1468:V1468"/>
    <mergeCell ref="W1468:X1468"/>
    <mergeCell ref="Y1468:Z1468"/>
    <mergeCell ref="F1469:G1469"/>
    <mergeCell ref="H1469:I1469"/>
    <mergeCell ref="J1469:K1469"/>
    <mergeCell ref="L1469:M1469"/>
    <mergeCell ref="N1469:O1469"/>
    <mergeCell ref="P1469:Q1469"/>
    <mergeCell ref="R1469:S1469"/>
    <mergeCell ref="T1469:U1469"/>
    <mergeCell ref="V1469:W1469"/>
    <mergeCell ref="X1469:Y1469"/>
    <mergeCell ref="Z1469:AA1469"/>
    <mergeCell ref="E1466:F1466"/>
    <mergeCell ref="G1466:H1466"/>
    <mergeCell ref="I1466:J1466"/>
    <mergeCell ref="K1466:L1466"/>
    <mergeCell ref="M1466:N1466"/>
    <mergeCell ref="O1466:P1466"/>
    <mergeCell ref="Q1466:R1466"/>
    <mergeCell ref="S1466:T1466"/>
    <mergeCell ref="U1466:V1466"/>
    <mergeCell ref="W1466:X1466"/>
    <mergeCell ref="Y1466:Z1466"/>
    <mergeCell ref="F1467:G1467"/>
    <mergeCell ref="H1467:I1467"/>
    <mergeCell ref="J1467:K1467"/>
    <mergeCell ref="L1467:M1467"/>
    <mergeCell ref="N1467:O1467"/>
    <mergeCell ref="P1467:Q1467"/>
    <mergeCell ref="R1467:S1467"/>
    <mergeCell ref="T1467:U1467"/>
    <mergeCell ref="V1467:W1467"/>
    <mergeCell ref="X1467:Y1467"/>
    <mergeCell ref="Z1467:AA1467"/>
    <mergeCell ref="E1464:F1464"/>
    <mergeCell ref="G1464:H1464"/>
    <mergeCell ref="I1464:J1464"/>
    <mergeCell ref="K1464:L1464"/>
    <mergeCell ref="M1464:N1464"/>
    <mergeCell ref="O1464:P1464"/>
    <mergeCell ref="Q1464:R1464"/>
    <mergeCell ref="S1464:T1464"/>
    <mergeCell ref="U1464:V1464"/>
    <mergeCell ref="W1464:X1464"/>
    <mergeCell ref="Y1464:Z1464"/>
    <mergeCell ref="F1465:G1465"/>
    <mergeCell ref="H1465:I1465"/>
    <mergeCell ref="J1465:K1465"/>
    <mergeCell ref="L1465:M1465"/>
    <mergeCell ref="N1465:O1465"/>
    <mergeCell ref="P1465:Q1465"/>
    <mergeCell ref="R1465:S1465"/>
    <mergeCell ref="T1465:U1465"/>
    <mergeCell ref="V1465:W1465"/>
    <mergeCell ref="X1465:Y1465"/>
    <mergeCell ref="Z1465:AA1465"/>
    <mergeCell ref="E1462:F1462"/>
    <mergeCell ref="G1462:H1462"/>
    <mergeCell ref="I1462:J1462"/>
    <mergeCell ref="K1462:L1462"/>
    <mergeCell ref="M1462:N1462"/>
    <mergeCell ref="O1462:P1462"/>
    <mergeCell ref="Q1462:R1462"/>
    <mergeCell ref="S1462:T1462"/>
    <mergeCell ref="U1462:V1462"/>
    <mergeCell ref="W1462:X1462"/>
    <mergeCell ref="Y1462:Z1462"/>
    <mergeCell ref="F1463:G1463"/>
    <mergeCell ref="H1463:I1463"/>
    <mergeCell ref="J1463:K1463"/>
    <mergeCell ref="L1463:M1463"/>
    <mergeCell ref="N1463:O1463"/>
    <mergeCell ref="P1463:Q1463"/>
    <mergeCell ref="R1463:S1463"/>
    <mergeCell ref="T1463:U1463"/>
    <mergeCell ref="V1463:W1463"/>
    <mergeCell ref="X1463:Y1463"/>
    <mergeCell ref="Z1463:AA1463"/>
    <mergeCell ref="E1460:F1460"/>
    <mergeCell ref="G1460:H1460"/>
    <mergeCell ref="I1460:J1460"/>
    <mergeCell ref="K1460:L1460"/>
    <mergeCell ref="M1460:N1460"/>
    <mergeCell ref="O1460:P1460"/>
    <mergeCell ref="Q1460:R1460"/>
    <mergeCell ref="S1460:T1460"/>
    <mergeCell ref="U1460:V1460"/>
    <mergeCell ref="W1460:X1460"/>
    <mergeCell ref="Y1460:Z1460"/>
    <mergeCell ref="F1461:G1461"/>
    <mergeCell ref="H1461:I1461"/>
    <mergeCell ref="J1461:K1461"/>
    <mergeCell ref="L1461:M1461"/>
    <mergeCell ref="N1461:O1461"/>
    <mergeCell ref="P1461:Q1461"/>
    <mergeCell ref="R1461:S1461"/>
    <mergeCell ref="T1461:U1461"/>
    <mergeCell ref="V1461:W1461"/>
    <mergeCell ref="X1461:Y1461"/>
    <mergeCell ref="Z1461:AA1461"/>
    <mergeCell ref="E1458:F1458"/>
    <mergeCell ref="G1458:H1458"/>
    <mergeCell ref="I1458:J1458"/>
    <mergeCell ref="K1458:L1458"/>
    <mergeCell ref="M1458:N1458"/>
    <mergeCell ref="O1458:P1458"/>
    <mergeCell ref="Q1458:R1458"/>
    <mergeCell ref="S1458:T1458"/>
    <mergeCell ref="U1458:V1458"/>
    <mergeCell ref="W1458:X1458"/>
    <mergeCell ref="Y1458:Z1458"/>
    <mergeCell ref="F1459:G1459"/>
    <mergeCell ref="H1459:I1459"/>
    <mergeCell ref="J1459:K1459"/>
    <mergeCell ref="L1459:M1459"/>
    <mergeCell ref="N1459:O1459"/>
    <mergeCell ref="P1459:Q1459"/>
    <mergeCell ref="R1459:S1459"/>
    <mergeCell ref="T1459:U1459"/>
    <mergeCell ref="V1459:W1459"/>
    <mergeCell ref="X1459:Y1459"/>
    <mergeCell ref="Z1459:AA1459"/>
    <mergeCell ref="E1456:F1456"/>
    <mergeCell ref="G1456:H1456"/>
    <mergeCell ref="I1456:J1456"/>
    <mergeCell ref="K1456:L1456"/>
    <mergeCell ref="M1456:N1456"/>
    <mergeCell ref="O1456:P1456"/>
    <mergeCell ref="Q1456:R1456"/>
    <mergeCell ref="S1456:T1456"/>
    <mergeCell ref="U1456:V1456"/>
    <mergeCell ref="W1456:X1456"/>
    <mergeCell ref="Y1456:Z1456"/>
    <mergeCell ref="F1457:G1457"/>
    <mergeCell ref="H1457:I1457"/>
    <mergeCell ref="J1457:K1457"/>
    <mergeCell ref="L1457:M1457"/>
    <mergeCell ref="N1457:O1457"/>
    <mergeCell ref="P1457:Q1457"/>
    <mergeCell ref="R1457:S1457"/>
    <mergeCell ref="T1457:U1457"/>
    <mergeCell ref="V1457:W1457"/>
    <mergeCell ref="X1457:Y1457"/>
    <mergeCell ref="Z1457:AA1457"/>
    <mergeCell ref="E1454:F1454"/>
    <mergeCell ref="G1454:H1454"/>
    <mergeCell ref="I1454:J1454"/>
    <mergeCell ref="K1454:L1454"/>
    <mergeCell ref="M1454:N1454"/>
    <mergeCell ref="O1454:P1454"/>
    <mergeCell ref="Q1454:R1454"/>
    <mergeCell ref="S1454:T1454"/>
    <mergeCell ref="U1454:V1454"/>
    <mergeCell ref="W1454:X1454"/>
    <mergeCell ref="Y1454:Z1454"/>
    <mergeCell ref="F1455:G1455"/>
    <mergeCell ref="H1455:I1455"/>
    <mergeCell ref="J1455:K1455"/>
    <mergeCell ref="L1455:M1455"/>
    <mergeCell ref="N1455:O1455"/>
    <mergeCell ref="P1455:Q1455"/>
    <mergeCell ref="R1455:S1455"/>
    <mergeCell ref="T1455:U1455"/>
    <mergeCell ref="V1455:W1455"/>
    <mergeCell ref="X1455:Y1455"/>
    <mergeCell ref="Z1455:AA1455"/>
    <mergeCell ref="E1452:F1452"/>
    <mergeCell ref="G1452:H1452"/>
    <mergeCell ref="I1452:J1452"/>
    <mergeCell ref="K1452:L1452"/>
    <mergeCell ref="M1452:N1452"/>
    <mergeCell ref="O1452:P1452"/>
    <mergeCell ref="Q1452:R1452"/>
    <mergeCell ref="S1452:T1452"/>
    <mergeCell ref="U1452:V1452"/>
    <mergeCell ref="W1452:X1452"/>
    <mergeCell ref="Y1452:Z1452"/>
    <mergeCell ref="F1453:G1453"/>
    <mergeCell ref="H1453:I1453"/>
    <mergeCell ref="J1453:K1453"/>
    <mergeCell ref="L1453:M1453"/>
    <mergeCell ref="N1453:O1453"/>
    <mergeCell ref="P1453:Q1453"/>
    <mergeCell ref="R1453:S1453"/>
    <mergeCell ref="T1453:U1453"/>
    <mergeCell ref="V1453:W1453"/>
    <mergeCell ref="X1453:Y1453"/>
    <mergeCell ref="Z1453:AA1453"/>
    <mergeCell ref="E1450:F1450"/>
    <mergeCell ref="G1450:H1450"/>
    <mergeCell ref="I1450:J1450"/>
    <mergeCell ref="K1450:L1450"/>
    <mergeCell ref="M1450:N1450"/>
    <mergeCell ref="O1450:P1450"/>
    <mergeCell ref="Q1450:R1450"/>
    <mergeCell ref="S1450:T1450"/>
    <mergeCell ref="U1450:V1450"/>
    <mergeCell ref="W1450:X1450"/>
    <mergeCell ref="Y1450:Z1450"/>
    <mergeCell ref="F1451:G1451"/>
    <mergeCell ref="H1451:I1451"/>
    <mergeCell ref="J1451:K1451"/>
    <mergeCell ref="L1451:M1451"/>
    <mergeCell ref="N1451:O1451"/>
    <mergeCell ref="P1451:Q1451"/>
    <mergeCell ref="R1451:S1451"/>
    <mergeCell ref="T1451:U1451"/>
    <mergeCell ref="V1451:W1451"/>
    <mergeCell ref="X1451:Y1451"/>
    <mergeCell ref="Z1451:AA1451"/>
    <mergeCell ref="E1448:F1448"/>
    <mergeCell ref="G1448:H1448"/>
    <mergeCell ref="I1448:J1448"/>
    <mergeCell ref="K1448:L1448"/>
    <mergeCell ref="M1448:N1448"/>
    <mergeCell ref="O1448:P1448"/>
    <mergeCell ref="Q1448:R1448"/>
    <mergeCell ref="S1448:T1448"/>
    <mergeCell ref="U1448:V1448"/>
    <mergeCell ref="W1448:X1448"/>
    <mergeCell ref="Y1448:Z1448"/>
    <mergeCell ref="F1449:G1449"/>
    <mergeCell ref="H1449:I1449"/>
    <mergeCell ref="J1449:K1449"/>
    <mergeCell ref="L1449:M1449"/>
    <mergeCell ref="N1449:O1449"/>
    <mergeCell ref="P1449:Q1449"/>
    <mergeCell ref="R1449:S1449"/>
    <mergeCell ref="T1449:U1449"/>
    <mergeCell ref="V1449:W1449"/>
    <mergeCell ref="X1449:Y1449"/>
    <mergeCell ref="Z1449:AA1449"/>
    <mergeCell ref="E1446:F1446"/>
    <mergeCell ref="G1446:H1446"/>
    <mergeCell ref="I1446:J1446"/>
    <mergeCell ref="K1446:L1446"/>
    <mergeCell ref="M1446:N1446"/>
    <mergeCell ref="O1446:P1446"/>
    <mergeCell ref="Q1446:R1446"/>
    <mergeCell ref="S1446:T1446"/>
    <mergeCell ref="U1446:V1446"/>
    <mergeCell ref="W1446:X1446"/>
    <mergeCell ref="Y1446:Z1446"/>
    <mergeCell ref="F1447:G1447"/>
    <mergeCell ref="H1447:I1447"/>
    <mergeCell ref="J1447:K1447"/>
    <mergeCell ref="L1447:M1447"/>
    <mergeCell ref="N1447:O1447"/>
    <mergeCell ref="P1447:Q1447"/>
    <mergeCell ref="R1447:S1447"/>
    <mergeCell ref="T1447:U1447"/>
    <mergeCell ref="V1447:W1447"/>
    <mergeCell ref="X1447:Y1447"/>
    <mergeCell ref="Z1447:AA1447"/>
    <mergeCell ref="E1444:F1444"/>
    <mergeCell ref="G1444:H1444"/>
    <mergeCell ref="I1444:J1444"/>
    <mergeCell ref="K1444:L1444"/>
    <mergeCell ref="M1444:N1444"/>
    <mergeCell ref="O1444:P1444"/>
    <mergeCell ref="Q1444:R1444"/>
    <mergeCell ref="S1444:T1444"/>
    <mergeCell ref="U1444:V1444"/>
    <mergeCell ref="W1444:X1444"/>
    <mergeCell ref="Y1444:Z1444"/>
    <mergeCell ref="F1445:G1445"/>
    <mergeCell ref="H1445:I1445"/>
    <mergeCell ref="J1445:K1445"/>
    <mergeCell ref="L1445:M1445"/>
    <mergeCell ref="N1445:O1445"/>
    <mergeCell ref="P1445:Q1445"/>
    <mergeCell ref="R1445:S1445"/>
    <mergeCell ref="T1445:U1445"/>
    <mergeCell ref="V1445:W1445"/>
    <mergeCell ref="X1445:Y1445"/>
    <mergeCell ref="Z1445:AA1445"/>
    <mergeCell ref="E1442:F1442"/>
    <mergeCell ref="G1442:H1442"/>
    <mergeCell ref="I1442:J1442"/>
    <mergeCell ref="K1442:L1442"/>
    <mergeCell ref="M1442:N1442"/>
    <mergeCell ref="O1442:P1442"/>
    <mergeCell ref="Q1442:R1442"/>
    <mergeCell ref="S1442:T1442"/>
    <mergeCell ref="U1442:V1442"/>
    <mergeCell ref="W1442:X1442"/>
    <mergeCell ref="Y1442:Z1442"/>
    <mergeCell ref="F1443:G1443"/>
    <mergeCell ref="H1443:I1443"/>
    <mergeCell ref="J1443:K1443"/>
    <mergeCell ref="L1443:M1443"/>
    <mergeCell ref="N1443:O1443"/>
    <mergeCell ref="P1443:Q1443"/>
    <mergeCell ref="R1443:S1443"/>
    <mergeCell ref="T1443:U1443"/>
    <mergeCell ref="V1443:W1443"/>
    <mergeCell ref="X1443:Y1443"/>
    <mergeCell ref="Z1443:AA1443"/>
    <mergeCell ref="E1440:F1440"/>
    <mergeCell ref="G1440:H1440"/>
    <mergeCell ref="I1440:J1440"/>
    <mergeCell ref="K1440:L1440"/>
    <mergeCell ref="M1440:N1440"/>
    <mergeCell ref="O1440:P1440"/>
    <mergeCell ref="Q1440:R1440"/>
    <mergeCell ref="S1440:T1440"/>
    <mergeCell ref="U1440:V1440"/>
    <mergeCell ref="W1440:X1440"/>
    <mergeCell ref="Y1440:Z1440"/>
    <mergeCell ref="F1441:G1441"/>
    <mergeCell ref="H1441:I1441"/>
    <mergeCell ref="J1441:K1441"/>
    <mergeCell ref="L1441:M1441"/>
    <mergeCell ref="N1441:O1441"/>
    <mergeCell ref="P1441:Q1441"/>
    <mergeCell ref="R1441:S1441"/>
    <mergeCell ref="T1441:U1441"/>
    <mergeCell ref="V1441:W1441"/>
    <mergeCell ref="X1441:Y1441"/>
    <mergeCell ref="Z1441:AA1441"/>
    <mergeCell ref="E1438:F1438"/>
    <mergeCell ref="G1438:H1438"/>
    <mergeCell ref="I1438:J1438"/>
    <mergeCell ref="K1438:L1438"/>
    <mergeCell ref="M1438:N1438"/>
    <mergeCell ref="O1438:P1438"/>
    <mergeCell ref="Q1438:R1438"/>
    <mergeCell ref="S1438:T1438"/>
    <mergeCell ref="U1438:V1438"/>
    <mergeCell ref="W1438:X1438"/>
    <mergeCell ref="Y1438:Z1438"/>
    <mergeCell ref="F1439:G1439"/>
    <mergeCell ref="H1439:I1439"/>
    <mergeCell ref="J1439:K1439"/>
    <mergeCell ref="L1439:M1439"/>
    <mergeCell ref="N1439:O1439"/>
    <mergeCell ref="P1439:Q1439"/>
    <mergeCell ref="R1439:S1439"/>
    <mergeCell ref="T1439:U1439"/>
    <mergeCell ref="V1439:W1439"/>
    <mergeCell ref="X1439:Y1439"/>
    <mergeCell ref="Z1439:AA1439"/>
    <mergeCell ref="E1436:F1436"/>
    <mergeCell ref="G1436:H1436"/>
    <mergeCell ref="I1436:J1436"/>
    <mergeCell ref="K1436:L1436"/>
    <mergeCell ref="M1436:N1436"/>
    <mergeCell ref="O1436:P1436"/>
    <mergeCell ref="Q1436:R1436"/>
    <mergeCell ref="S1436:T1436"/>
    <mergeCell ref="U1436:V1436"/>
    <mergeCell ref="W1436:X1436"/>
    <mergeCell ref="Y1436:Z1436"/>
    <mergeCell ref="F1437:G1437"/>
    <mergeCell ref="H1437:I1437"/>
    <mergeCell ref="J1437:K1437"/>
    <mergeCell ref="L1437:M1437"/>
    <mergeCell ref="N1437:O1437"/>
    <mergeCell ref="P1437:Q1437"/>
    <mergeCell ref="R1437:S1437"/>
    <mergeCell ref="T1437:U1437"/>
    <mergeCell ref="V1437:W1437"/>
    <mergeCell ref="X1437:Y1437"/>
    <mergeCell ref="Z1437:AA1437"/>
    <mergeCell ref="E1434:F1434"/>
    <mergeCell ref="G1434:H1434"/>
    <mergeCell ref="I1434:J1434"/>
    <mergeCell ref="K1434:L1434"/>
    <mergeCell ref="M1434:N1434"/>
    <mergeCell ref="O1434:P1434"/>
    <mergeCell ref="Q1434:R1434"/>
    <mergeCell ref="S1434:T1434"/>
    <mergeCell ref="U1434:V1434"/>
    <mergeCell ref="W1434:X1434"/>
    <mergeCell ref="Y1434:Z1434"/>
    <mergeCell ref="F1435:G1435"/>
    <mergeCell ref="H1435:I1435"/>
    <mergeCell ref="J1435:K1435"/>
    <mergeCell ref="L1435:M1435"/>
    <mergeCell ref="N1435:O1435"/>
    <mergeCell ref="P1435:Q1435"/>
    <mergeCell ref="R1435:S1435"/>
    <mergeCell ref="T1435:U1435"/>
    <mergeCell ref="V1435:W1435"/>
    <mergeCell ref="X1435:Y1435"/>
    <mergeCell ref="Z1435:AA1435"/>
    <mergeCell ref="E1432:F1432"/>
    <mergeCell ref="G1432:H1432"/>
    <mergeCell ref="I1432:J1432"/>
    <mergeCell ref="K1432:L1432"/>
    <mergeCell ref="M1432:N1432"/>
    <mergeCell ref="O1432:P1432"/>
    <mergeCell ref="Q1432:R1432"/>
    <mergeCell ref="S1432:T1432"/>
    <mergeCell ref="U1432:V1432"/>
    <mergeCell ref="W1432:X1432"/>
    <mergeCell ref="Y1432:Z1432"/>
    <mergeCell ref="F1433:G1433"/>
    <mergeCell ref="H1433:I1433"/>
    <mergeCell ref="J1433:K1433"/>
    <mergeCell ref="L1433:M1433"/>
    <mergeCell ref="N1433:O1433"/>
    <mergeCell ref="P1433:Q1433"/>
    <mergeCell ref="R1433:S1433"/>
    <mergeCell ref="T1433:U1433"/>
    <mergeCell ref="V1433:W1433"/>
    <mergeCell ref="X1433:Y1433"/>
    <mergeCell ref="Z1433:AA1433"/>
    <mergeCell ref="E1430:F1430"/>
    <mergeCell ref="G1430:H1430"/>
    <mergeCell ref="I1430:J1430"/>
    <mergeCell ref="K1430:L1430"/>
    <mergeCell ref="M1430:N1430"/>
    <mergeCell ref="O1430:P1430"/>
    <mergeCell ref="Q1430:R1430"/>
    <mergeCell ref="S1430:T1430"/>
    <mergeCell ref="U1430:V1430"/>
    <mergeCell ref="W1430:X1430"/>
    <mergeCell ref="Y1430:Z1430"/>
    <mergeCell ref="F1431:G1431"/>
    <mergeCell ref="H1431:I1431"/>
    <mergeCell ref="J1431:K1431"/>
    <mergeCell ref="L1431:M1431"/>
    <mergeCell ref="N1431:O1431"/>
    <mergeCell ref="P1431:Q1431"/>
    <mergeCell ref="R1431:S1431"/>
    <mergeCell ref="T1431:U1431"/>
    <mergeCell ref="V1431:W1431"/>
    <mergeCell ref="X1431:Y1431"/>
    <mergeCell ref="Z1431:AA1431"/>
    <mergeCell ref="E1428:F1428"/>
    <mergeCell ref="G1428:H1428"/>
    <mergeCell ref="I1428:J1428"/>
    <mergeCell ref="K1428:L1428"/>
    <mergeCell ref="M1428:N1428"/>
    <mergeCell ref="O1428:P1428"/>
    <mergeCell ref="Q1428:R1428"/>
    <mergeCell ref="S1428:T1428"/>
    <mergeCell ref="U1428:V1428"/>
    <mergeCell ref="W1428:X1428"/>
    <mergeCell ref="Y1428:Z1428"/>
    <mergeCell ref="F1429:G1429"/>
    <mergeCell ref="H1429:I1429"/>
    <mergeCell ref="J1429:K1429"/>
    <mergeCell ref="L1429:M1429"/>
    <mergeCell ref="N1429:O1429"/>
    <mergeCell ref="P1429:Q1429"/>
    <mergeCell ref="R1429:S1429"/>
    <mergeCell ref="T1429:U1429"/>
    <mergeCell ref="V1429:W1429"/>
    <mergeCell ref="X1429:Y1429"/>
    <mergeCell ref="Z1429:AA1429"/>
    <mergeCell ref="E1426:F1426"/>
    <mergeCell ref="G1426:H1426"/>
    <mergeCell ref="I1426:J1426"/>
    <mergeCell ref="K1426:L1426"/>
    <mergeCell ref="M1426:N1426"/>
    <mergeCell ref="O1426:P1426"/>
    <mergeCell ref="Q1426:R1426"/>
    <mergeCell ref="S1426:T1426"/>
    <mergeCell ref="U1426:V1426"/>
    <mergeCell ref="W1426:X1426"/>
    <mergeCell ref="Y1426:Z1426"/>
    <mergeCell ref="F1427:G1427"/>
    <mergeCell ref="H1427:I1427"/>
    <mergeCell ref="J1427:K1427"/>
    <mergeCell ref="L1427:M1427"/>
    <mergeCell ref="N1427:O1427"/>
    <mergeCell ref="P1427:Q1427"/>
    <mergeCell ref="R1427:S1427"/>
    <mergeCell ref="T1427:U1427"/>
    <mergeCell ref="V1427:W1427"/>
    <mergeCell ref="X1427:Y1427"/>
    <mergeCell ref="Z1427:AA1427"/>
    <mergeCell ref="E1424:F1424"/>
    <mergeCell ref="G1424:H1424"/>
    <mergeCell ref="I1424:J1424"/>
    <mergeCell ref="K1424:L1424"/>
    <mergeCell ref="M1424:N1424"/>
    <mergeCell ref="O1424:P1424"/>
    <mergeCell ref="Q1424:R1424"/>
    <mergeCell ref="S1424:T1424"/>
    <mergeCell ref="U1424:V1424"/>
    <mergeCell ref="W1424:X1424"/>
    <mergeCell ref="Y1424:Z1424"/>
    <mergeCell ref="F1425:G1425"/>
    <mergeCell ref="H1425:I1425"/>
    <mergeCell ref="J1425:K1425"/>
    <mergeCell ref="L1425:M1425"/>
    <mergeCell ref="N1425:O1425"/>
    <mergeCell ref="P1425:Q1425"/>
    <mergeCell ref="R1425:S1425"/>
    <mergeCell ref="T1425:U1425"/>
    <mergeCell ref="V1425:W1425"/>
    <mergeCell ref="X1425:Y1425"/>
    <mergeCell ref="Z1425:AA1425"/>
    <mergeCell ref="E1422:F1422"/>
    <mergeCell ref="G1422:H1422"/>
    <mergeCell ref="I1422:J1422"/>
    <mergeCell ref="K1422:L1422"/>
    <mergeCell ref="M1422:N1422"/>
    <mergeCell ref="O1422:P1422"/>
    <mergeCell ref="Q1422:R1422"/>
    <mergeCell ref="S1422:T1422"/>
    <mergeCell ref="U1422:V1422"/>
    <mergeCell ref="W1422:X1422"/>
    <mergeCell ref="Y1422:Z1422"/>
    <mergeCell ref="F1423:G1423"/>
    <mergeCell ref="H1423:I1423"/>
    <mergeCell ref="J1423:K1423"/>
    <mergeCell ref="L1423:M1423"/>
    <mergeCell ref="N1423:O1423"/>
    <mergeCell ref="P1423:Q1423"/>
    <mergeCell ref="R1423:S1423"/>
    <mergeCell ref="T1423:U1423"/>
    <mergeCell ref="V1423:W1423"/>
    <mergeCell ref="X1423:Y1423"/>
    <mergeCell ref="Z1423:AA1423"/>
    <mergeCell ref="E1420:F1420"/>
    <mergeCell ref="G1420:H1420"/>
    <mergeCell ref="I1420:J1420"/>
    <mergeCell ref="K1420:L1420"/>
    <mergeCell ref="M1420:N1420"/>
    <mergeCell ref="O1420:P1420"/>
    <mergeCell ref="Q1420:R1420"/>
    <mergeCell ref="S1420:T1420"/>
    <mergeCell ref="U1420:V1420"/>
    <mergeCell ref="W1420:X1420"/>
    <mergeCell ref="Y1420:Z1420"/>
    <mergeCell ref="F1421:G1421"/>
    <mergeCell ref="H1421:I1421"/>
    <mergeCell ref="J1421:K1421"/>
    <mergeCell ref="L1421:M1421"/>
    <mergeCell ref="N1421:O1421"/>
    <mergeCell ref="P1421:Q1421"/>
    <mergeCell ref="R1421:S1421"/>
    <mergeCell ref="T1421:U1421"/>
    <mergeCell ref="V1421:W1421"/>
    <mergeCell ref="X1421:Y1421"/>
    <mergeCell ref="Z1421:AA1421"/>
    <mergeCell ref="E1418:F1418"/>
    <mergeCell ref="G1418:H1418"/>
    <mergeCell ref="I1418:J1418"/>
    <mergeCell ref="K1418:L1418"/>
    <mergeCell ref="M1418:N1418"/>
    <mergeCell ref="O1418:P1418"/>
    <mergeCell ref="Q1418:R1418"/>
    <mergeCell ref="S1418:T1418"/>
    <mergeCell ref="U1418:V1418"/>
    <mergeCell ref="W1418:X1418"/>
    <mergeCell ref="Y1418:Z1418"/>
    <mergeCell ref="F1419:G1419"/>
    <mergeCell ref="H1419:I1419"/>
    <mergeCell ref="J1419:K1419"/>
    <mergeCell ref="L1419:M1419"/>
    <mergeCell ref="N1419:O1419"/>
    <mergeCell ref="P1419:Q1419"/>
    <mergeCell ref="R1419:S1419"/>
    <mergeCell ref="T1419:U1419"/>
    <mergeCell ref="V1419:W1419"/>
    <mergeCell ref="X1419:Y1419"/>
    <mergeCell ref="Z1419:AA1419"/>
    <mergeCell ref="E1416:F1416"/>
    <mergeCell ref="G1416:H1416"/>
    <mergeCell ref="I1416:J1416"/>
    <mergeCell ref="K1416:L1416"/>
    <mergeCell ref="M1416:N1416"/>
    <mergeCell ref="O1416:P1416"/>
    <mergeCell ref="Q1416:R1416"/>
    <mergeCell ref="S1416:T1416"/>
    <mergeCell ref="U1416:V1416"/>
    <mergeCell ref="W1416:X1416"/>
    <mergeCell ref="Y1416:Z1416"/>
    <mergeCell ref="F1417:G1417"/>
    <mergeCell ref="H1417:I1417"/>
    <mergeCell ref="J1417:K1417"/>
    <mergeCell ref="L1417:M1417"/>
    <mergeCell ref="N1417:O1417"/>
    <mergeCell ref="P1417:Q1417"/>
    <mergeCell ref="R1417:S1417"/>
    <mergeCell ref="T1417:U1417"/>
    <mergeCell ref="V1417:W1417"/>
    <mergeCell ref="X1417:Y1417"/>
    <mergeCell ref="Z1417:AA1417"/>
    <mergeCell ref="E1414:F1414"/>
    <mergeCell ref="G1414:H1414"/>
    <mergeCell ref="I1414:J1414"/>
    <mergeCell ref="K1414:L1414"/>
    <mergeCell ref="M1414:N1414"/>
    <mergeCell ref="O1414:P1414"/>
    <mergeCell ref="Q1414:R1414"/>
    <mergeCell ref="S1414:T1414"/>
    <mergeCell ref="U1414:V1414"/>
    <mergeCell ref="W1414:X1414"/>
    <mergeCell ref="Y1414:Z1414"/>
    <mergeCell ref="F1415:G1415"/>
    <mergeCell ref="H1415:I1415"/>
    <mergeCell ref="J1415:K1415"/>
    <mergeCell ref="L1415:M1415"/>
    <mergeCell ref="N1415:O1415"/>
    <mergeCell ref="P1415:Q1415"/>
    <mergeCell ref="R1415:S1415"/>
    <mergeCell ref="T1415:U1415"/>
    <mergeCell ref="V1415:W1415"/>
    <mergeCell ref="X1415:Y1415"/>
    <mergeCell ref="Z1415:AA1415"/>
    <mergeCell ref="E1412:F1412"/>
    <mergeCell ref="G1412:H1412"/>
    <mergeCell ref="I1412:J1412"/>
    <mergeCell ref="K1412:L1412"/>
    <mergeCell ref="M1412:N1412"/>
    <mergeCell ref="O1412:P1412"/>
    <mergeCell ref="Q1412:R1412"/>
    <mergeCell ref="S1412:T1412"/>
    <mergeCell ref="U1412:V1412"/>
    <mergeCell ref="W1412:X1412"/>
    <mergeCell ref="Y1412:Z1412"/>
    <mergeCell ref="F1413:G1413"/>
    <mergeCell ref="H1413:I1413"/>
    <mergeCell ref="J1413:K1413"/>
    <mergeCell ref="L1413:M1413"/>
    <mergeCell ref="N1413:O1413"/>
    <mergeCell ref="P1413:Q1413"/>
    <mergeCell ref="R1413:S1413"/>
    <mergeCell ref="T1413:U1413"/>
    <mergeCell ref="V1413:W1413"/>
    <mergeCell ref="X1413:Y1413"/>
    <mergeCell ref="Z1413:AA1413"/>
    <mergeCell ref="E1410:F1410"/>
    <mergeCell ref="G1410:H1410"/>
    <mergeCell ref="I1410:J1410"/>
    <mergeCell ref="K1410:L1410"/>
    <mergeCell ref="M1410:N1410"/>
    <mergeCell ref="O1410:P1410"/>
    <mergeCell ref="Q1410:R1410"/>
    <mergeCell ref="S1410:T1410"/>
    <mergeCell ref="U1410:V1410"/>
    <mergeCell ref="W1410:X1410"/>
    <mergeCell ref="Y1410:Z1410"/>
    <mergeCell ref="F1411:G1411"/>
    <mergeCell ref="H1411:I1411"/>
    <mergeCell ref="J1411:K1411"/>
    <mergeCell ref="L1411:M1411"/>
    <mergeCell ref="N1411:O1411"/>
    <mergeCell ref="P1411:Q1411"/>
    <mergeCell ref="R1411:S1411"/>
    <mergeCell ref="T1411:U1411"/>
    <mergeCell ref="V1411:W1411"/>
    <mergeCell ref="X1411:Y1411"/>
    <mergeCell ref="Z1411:AA1411"/>
    <mergeCell ref="E1408:F1408"/>
    <mergeCell ref="G1408:H1408"/>
    <mergeCell ref="I1408:J1408"/>
    <mergeCell ref="K1408:L1408"/>
    <mergeCell ref="M1408:N1408"/>
    <mergeCell ref="O1408:P1408"/>
    <mergeCell ref="Q1408:R1408"/>
    <mergeCell ref="S1408:T1408"/>
    <mergeCell ref="U1408:V1408"/>
    <mergeCell ref="W1408:X1408"/>
    <mergeCell ref="Y1408:Z1408"/>
    <mergeCell ref="F1409:G1409"/>
    <mergeCell ref="H1409:I1409"/>
    <mergeCell ref="J1409:K1409"/>
    <mergeCell ref="L1409:M1409"/>
    <mergeCell ref="N1409:O1409"/>
    <mergeCell ref="P1409:Q1409"/>
    <mergeCell ref="R1409:S1409"/>
    <mergeCell ref="T1409:U1409"/>
    <mergeCell ref="V1409:W1409"/>
    <mergeCell ref="X1409:Y1409"/>
    <mergeCell ref="Z1409:AA1409"/>
    <mergeCell ref="E1406:F1406"/>
    <mergeCell ref="G1406:H1406"/>
    <mergeCell ref="I1406:J1406"/>
    <mergeCell ref="K1406:L1406"/>
    <mergeCell ref="M1406:N1406"/>
    <mergeCell ref="O1406:P1406"/>
    <mergeCell ref="Q1406:R1406"/>
    <mergeCell ref="S1406:T1406"/>
    <mergeCell ref="U1406:V1406"/>
    <mergeCell ref="W1406:X1406"/>
    <mergeCell ref="Y1406:Z1406"/>
    <mergeCell ref="F1407:G1407"/>
    <mergeCell ref="H1407:I1407"/>
    <mergeCell ref="J1407:K1407"/>
    <mergeCell ref="L1407:M1407"/>
    <mergeCell ref="N1407:O1407"/>
    <mergeCell ref="P1407:Q1407"/>
    <mergeCell ref="R1407:S1407"/>
    <mergeCell ref="T1407:U1407"/>
    <mergeCell ref="V1407:W1407"/>
    <mergeCell ref="X1407:Y1407"/>
    <mergeCell ref="Z1407:AA1407"/>
    <mergeCell ref="E1404:F1404"/>
    <mergeCell ref="G1404:H1404"/>
    <mergeCell ref="I1404:J1404"/>
    <mergeCell ref="K1404:L1404"/>
    <mergeCell ref="M1404:N1404"/>
    <mergeCell ref="O1404:P1404"/>
    <mergeCell ref="Q1404:R1404"/>
    <mergeCell ref="S1404:T1404"/>
    <mergeCell ref="U1404:V1404"/>
    <mergeCell ref="W1404:X1404"/>
    <mergeCell ref="Y1404:Z1404"/>
    <mergeCell ref="F1405:G1405"/>
    <mergeCell ref="H1405:I1405"/>
    <mergeCell ref="J1405:K1405"/>
    <mergeCell ref="L1405:M1405"/>
    <mergeCell ref="N1405:O1405"/>
    <mergeCell ref="P1405:Q1405"/>
    <mergeCell ref="R1405:S1405"/>
    <mergeCell ref="T1405:U1405"/>
    <mergeCell ref="V1405:W1405"/>
    <mergeCell ref="X1405:Y1405"/>
    <mergeCell ref="Z1405:AA1405"/>
    <mergeCell ref="E1402:F1402"/>
    <mergeCell ref="G1402:H1402"/>
    <mergeCell ref="I1402:J1402"/>
    <mergeCell ref="K1402:L1402"/>
    <mergeCell ref="M1402:N1402"/>
    <mergeCell ref="O1402:P1402"/>
    <mergeCell ref="Q1402:R1402"/>
    <mergeCell ref="S1402:T1402"/>
    <mergeCell ref="U1402:V1402"/>
    <mergeCell ref="W1402:X1402"/>
    <mergeCell ref="Y1402:Z1402"/>
    <mergeCell ref="F1403:G1403"/>
    <mergeCell ref="H1403:I1403"/>
    <mergeCell ref="J1403:K1403"/>
    <mergeCell ref="L1403:M1403"/>
    <mergeCell ref="N1403:O1403"/>
    <mergeCell ref="P1403:Q1403"/>
    <mergeCell ref="R1403:S1403"/>
    <mergeCell ref="T1403:U1403"/>
    <mergeCell ref="V1403:W1403"/>
    <mergeCell ref="X1403:Y1403"/>
    <mergeCell ref="Z1403:AA1403"/>
    <mergeCell ref="E1400:F1400"/>
    <mergeCell ref="G1400:H1400"/>
    <mergeCell ref="I1400:J1400"/>
    <mergeCell ref="K1400:L1400"/>
    <mergeCell ref="M1400:N1400"/>
    <mergeCell ref="O1400:P1400"/>
    <mergeCell ref="Q1400:R1400"/>
    <mergeCell ref="S1400:T1400"/>
    <mergeCell ref="U1400:V1400"/>
    <mergeCell ref="W1400:X1400"/>
    <mergeCell ref="Y1400:Z1400"/>
    <mergeCell ref="F1401:G1401"/>
    <mergeCell ref="H1401:I1401"/>
    <mergeCell ref="J1401:K1401"/>
    <mergeCell ref="L1401:M1401"/>
    <mergeCell ref="N1401:O1401"/>
    <mergeCell ref="P1401:Q1401"/>
    <mergeCell ref="R1401:S1401"/>
    <mergeCell ref="T1401:U1401"/>
    <mergeCell ref="V1401:W1401"/>
    <mergeCell ref="X1401:Y1401"/>
    <mergeCell ref="Z1401:AA1401"/>
    <mergeCell ref="E1398:F1398"/>
    <mergeCell ref="G1398:H1398"/>
    <mergeCell ref="I1398:J1398"/>
    <mergeCell ref="K1398:L1398"/>
    <mergeCell ref="M1398:N1398"/>
    <mergeCell ref="O1398:P1398"/>
    <mergeCell ref="Q1398:R1398"/>
    <mergeCell ref="S1398:T1398"/>
    <mergeCell ref="U1398:V1398"/>
    <mergeCell ref="W1398:X1398"/>
    <mergeCell ref="Y1398:Z1398"/>
    <mergeCell ref="F1399:G1399"/>
    <mergeCell ref="H1399:I1399"/>
    <mergeCell ref="J1399:K1399"/>
    <mergeCell ref="L1399:M1399"/>
    <mergeCell ref="N1399:O1399"/>
    <mergeCell ref="P1399:Q1399"/>
    <mergeCell ref="R1399:S1399"/>
    <mergeCell ref="T1399:U1399"/>
    <mergeCell ref="V1399:W1399"/>
    <mergeCell ref="X1399:Y1399"/>
    <mergeCell ref="Z1399:AA1399"/>
    <mergeCell ref="E1396:F1396"/>
    <mergeCell ref="G1396:H1396"/>
    <mergeCell ref="I1396:J1396"/>
    <mergeCell ref="K1396:L1396"/>
    <mergeCell ref="M1396:N1396"/>
    <mergeCell ref="O1396:P1396"/>
    <mergeCell ref="Q1396:R1396"/>
    <mergeCell ref="S1396:T1396"/>
    <mergeCell ref="U1396:V1396"/>
    <mergeCell ref="W1396:X1396"/>
    <mergeCell ref="Y1396:Z1396"/>
    <mergeCell ref="F1397:G1397"/>
    <mergeCell ref="H1397:I1397"/>
    <mergeCell ref="J1397:K1397"/>
    <mergeCell ref="L1397:M1397"/>
    <mergeCell ref="N1397:O1397"/>
    <mergeCell ref="P1397:Q1397"/>
    <mergeCell ref="R1397:S1397"/>
    <mergeCell ref="T1397:U1397"/>
    <mergeCell ref="V1397:W1397"/>
    <mergeCell ref="X1397:Y1397"/>
    <mergeCell ref="Z1397:AA1397"/>
    <mergeCell ref="E1394:F1394"/>
    <mergeCell ref="G1394:H1394"/>
    <mergeCell ref="I1394:J1394"/>
    <mergeCell ref="K1394:L1394"/>
    <mergeCell ref="M1394:N1394"/>
    <mergeCell ref="O1394:P1394"/>
    <mergeCell ref="Q1394:R1394"/>
    <mergeCell ref="S1394:T1394"/>
    <mergeCell ref="U1394:V1394"/>
    <mergeCell ref="W1394:X1394"/>
    <mergeCell ref="Y1394:Z1394"/>
    <mergeCell ref="F1395:G1395"/>
    <mergeCell ref="H1395:I1395"/>
    <mergeCell ref="J1395:K1395"/>
    <mergeCell ref="L1395:M1395"/>
    <mergeCell ref="N1395:O1395"/>
    <mergeCell ref="P1395:Q1395"/>
    <mergeCell ref="R1395:S1395"/>
    <mergeCell ref="T1395:U1395"/>
    <mergeCell ref="V1395:W1395"/>
    <mergeCell ref="X1395:Y1395"/>
    <mergeCell ref="Z1395:AA1395"/>
    <mergeCell ref="E1392:F1392"/>
    <mergeCell ref="G1392:H1392"/>
    <mergeCell ref="I1392:J1392"/>
    <mergeCell ref="K1392:L1392"/>
    <mergeCell ref="M1392:N1392"/>
    <mergeCell ref="O1392:P1392"/>
    <mergeCell ref="Q1392:R1392"/>
    <mergeCell ref="S1392:T1392"/>
    <mergeCell ref="U1392:V1392"/>
    <mergeCell ref="W1392:X1392"/>
    <mergeCell ref="Y1392:Z1392"/>
    <mergeCell ref="F1393:G1393"/>
    <mergeCell ref="H1393:I1393"/>
    <mergeCell ref="J1393:K1393"/>
    <mergeCell ref="L1393:M1393"/>
    <mergeCell ref="N1393:O1393"/>
    <mergeCell ref="P1393:Q1393"/>
    <mergeCell ref="R1393:S1393"/>
    <mergeCell ref="T1393:U1393"/>
    <mergeCell ref="V1393:W1393"/>
    <mergeCell ref="X1393:Y1393"/>
    <mergeCell ref="Z1393:AA1393"/>
    <mergeCell ref="E1390:F1390"/>
    <mergeCell ref="G1390:H1390"/>
    <mergeCell ref="I1390:J1390"/>
    <mergeCell ref="K1390:L1390"/>
    <mergeCell ref="M1390:N1390"/>
    <mergeCell ref="O1390:P1390"/>
    <mergeCell ref="Q1390:R1390"/>
    <mergeCell ref="S1390:T1390"/>
    <mergeCell ref="U1390:V1390"/>
    <mergeCell ref="W1390:X1390"/>
    <mergeCell ref="Y1390:Z1390"/>
    <mergeCell ref="F1391:G1391"/>
    <mergeCell ref="H1391:I1391"/>
    <mergeCell ref="J1391:K1391"/>
    <mergeCell ref="L1391:M1391"/>
    <mergeCell ref="N1391:O1391"/>
    <mergeCell ref="P1391:Q1391"/>
    <mergeCell ref="R1391:S1391"/>
    <mergeCell ref="T1391:U1391"/>
    <mergeCell ref="V1391:W1391"/>
    <mergeCell ref="X1391:Y1391"/>
    <mergeCell ref="Z1391:AA1391"/>
    <mergeCell ref="E1388:F1388"/>
    <mergeCell ref="G1388:H1388"/>
    <mergeCell ref="I1388:J1388"/>
    <mergeCell ref="K1388:L1388"/>
    <mergeCell ref="M1388:N1388"/>
    <mergeCell ref="O1388:P1388"/>
    <mergeCell ref="Q1388:R1388"/>
    <mergeCell ref="S1388:T1388"/>
    <mergeCell ref="U1388:V1388"/>
    <mergeCell ref="W1388:X1388"/>
    <mergeCell ref="Y1388:Z1388"/>
    <mergeCell ref="F1389:G1389"/>
    <mergeCell ref="H1389:I1389"/>
    <mergeCell ref="J1389:K1389"/>
    <mergeCell ref="L1389:M1389"/>
    <mergeCell ref="N1389:O1389"/>
    <mergeCell ref="P1389:Q1389"/>
    <mergeCell ref="R1389:S1389"/>
    <mergeCell ref="T1389:U1389"/>
    <mergeCell ref="V1389:W1389"/>
    <mergeCell ref="X1389:Y1389"/>
    <mergeCell ref="Z1389:AA1389"/>
    <mergeCell ref="E1386:F1386"/>
    <mergeCell ref="G1386:H1386"/>
    <mergeCell ref="I1386:J1386"/>
    <mergeCell ref="K1386:L1386"/>
    <mergeCell ref="M1386:N1386"/>
    <mergeCell ref="O1386:P1386"/>
    <mergeCell ref="Q1386:R1386"/>
    <mergeCell ref="S1386:T1386"/>
    <mergeCell ref="U1386:V1386"/>
    <mergeCell ref="W1386:X1386"/>
    <mergeCell ref="Y1386:Z1386"/>
    <mergeCell ref="F1387:G1387"/>
    <mergeCell ref="H1387:I1387"/>
    <mergeCell ref="J1387:K1387"/>
    <mergeCell ref="L1387:M1387"/>
    <mergeCell ref="N1387:O1387"/>
    <mergeCell ref="P1387:Q1387"/>
    <mergeCell ref="R1387:S1387"/>
    <mergeCell ref="T1387:U1387"/>
    <mergeCell ref="V1387:W1387"/>
    <mergeCell ref="X1387:Y1387"/>
    <mergeCell ref="Z1387:AA1387"/>
    <mergeCell ref="E1384:F1384"/>
    <mergeCell ref="G1384:H1384"/>
    <mergeCell ref="I1384:J1384"/>
    <mergeCell ref="K1384:L1384"/>
    <mergeCell ref="M1384:N1384"/>
    <mergeCell ref="O1384:P1384"/>
    <mergeCell ref="Q1384:R1384"/>
    <mergeCell ref="S1384:T1384"/>
    <mergeCell ref="U1384:V1384"/>
    <mergeCell ref="W1384:X1384"/>
    <mergeCell ref="Y1384:Z1384"/>
    <mergeCell ref="F1385:G1385"/>
    <mergeCell ref="H1385:I1385"/>
    <mergeCell ref="J1385:K1385"/>
    <mergeCell ref="L1385:M1385"/>
    <mergeCell ref="N1385:O1385"/>
    <mergeCell ref="P1385:Q1385"/>
    <mergeCell ref="R1385:S1385"/>
    <mergeCell ref="T1385:U1385"/>
    <mergeCell ref="V1385:W1385"/>
    <mergeCell ref="X1385:Y1385"/>
    <mergeCell ref="Z1385:AA1385"/>
    <mergeCell ref="E1382:F1382"/>
    <mergeCell ref="G1382:H1382"/>
    <mergeCell ref="I1382:J1382"/>
    <mergeCell ref="K1382:L1382"/>
    <mergeCell ref="M1382:N1382"/>
    <mergeCell ref="O1382:P1382"/>
    <mergeCell ref="Q1382:R1382"/>
    <mergeCell ref="S1382:T1382"/>
    <mergeCell ref="U1382:V1382"/>
    <mergeCell ref="W1382:X1382"/>
    <mergeCell ref="Y1382:Z1382"/>
    <mergeCell ref="F1383:G1383"/>
    <mergeCell ref="H1383:I1383"/>
    <mergeCell ref="J1383:K1383"/>
    <mergeCell ref="L1383:M1383"/>
    <mergeCell ref="N1383:O1383"/>
    <mergeCell ref="P1383:Q1383"/>
    <mergeCell ref="R1383:S1383"/>
    <mergeCell ref="T1383:U1383"/>
    <mergeCell ref="V1383:W1383"/>
    <mergeCell ref="X1383:Y1383"/>
    <mergeCell ref="Z1383:AA1383"/>
    <mergeCell ref="E1380:F1380"/>
    <mergeCell ref="G1380:H1380"/>
    <mergeCell ref="I1380:J1380"/>
    <mergeCell ref="K1380:L1380"/>
    <mergeCell ref="M1380:N1380"/>
    <mergeCell ref="O1380:P1380"/>
    <mergeCell ref="Q1380:R1380"/>
    <mergeCell ref="S1380:T1380"/>
    <mergeCell ref="U1380:V1380"/>
    <mergeCell ref="W1380:X1380"/>
    <mergeCell ref="Y1380:Z1380"/>
    <mergeCell ref="F1381:G1381"/>
    <mergeCell ref="H1381:I1381"/>
    <mergeCell ref="J1381:K1381"/>
    <mergeCell ref="L1381:M1381"/>
    <mergeCell ref="N1381:O1381"/>
    <mergeCell ref="P1381:Q1381"/>
    <mergeCell ref="R1381:S1381"/>
    <mergeCell ref="T1381:U1381"/>
    <mergeCell ref="V1381:W1381"/>
    <mergeCell ref="X1381:Y1381"/>
    <mergeCell ref="Z1381:AA1381"/>
    <mergeCell ref="E1378:F1378"/>
    <mergeCell ref="G1378:H1378"/>
    <mergeCell ref="I1378:J1378"/>
    <mergeCell ref="K1378:L1378"/>
    <mergeCell ref="M1378:N1378"/>
    <mergeCell ref="O1378:P1378"/>
    <mergeCell ref="Q1378:R1378"/>
    <mergeCell ref="S1378:T1378"/>
    <mergeCell ref="U1378:V1378"/>
    <mergeCell ref="W1378:X1378"/>
    <mergeCell ref="Y1378:Z1378"/>
    <mergeCell ref="F1379:G1379"/>
    <mergeCell ref="H1379:I1379"/>
    <mergeCell ref="J1379:K1379"/>
    <mergeCell ref="L1379:M1379"/>
    <mergeCell ref="N1379:O1379"/>
    <mergeCell ref="P1379:Q1379"/>
    <mergeCell ref="R1379:S1379"/>
    <mergeCell ref="T1379:U1379"/>
    <mergeCell ref="V1379:W1379"/>
    <mergeCell ref="X1379:Y1379"/>
    <mergeCell ref="Z1379:AA1379"/>
    <mergeCell ref="E1376:F1376"/>
    <mergeCell ref="G1376:H1376"/>
    <mergeCell ref="I1376:J1376"/>
    <mergeCell ref="K1376:L1376"/>
    <mergeCell ref="M1376:N1376"/>
    <mergeCell ref="O1376:P1376"/>
    <mergeCell ref="Q1376:R1376"/>
    <mergeCell ref="S1376:T1376"/>
    <mergeCell ref="U1376:V1376"/>
    <mergeCell ref="W1376:X1376"/>
    <mergeCell ref="Y1376:Z1376"/>
    <mergeCell ref="F1377:G1377"/>
    <mergeCell ref="H1377:I1377"/>
    <mergeCell ref="J1377:K1377"/>
    <mergeCell ref="L1377:M1377"/>
    <mergeCell ref="N1377:O1377"/>
    <mergeCell ref="P1377:Q1377"/>
    <mergeCell ref="R1377:S1377"/>
    <mergeCell ref="T1377:U1377"/>
    <mergeCell ref="V1377:W1377"/>
    <mergeCell ref="X1377:Y1377"/>
    <mergeCell ref="Z1377:AA1377"/>
    <mergeCell ref="E1374:F1374"/>
    <mergeCell ref="G1374:H1374"/>
    <mergeCell ref="I1374:J1374"/>
    <mergeCell ref="K1374:L1374"/>
    <mergeCell ref="M1374:N1374"/>
    <mergeCell ref="O1374:P1374"/>
    <mergeCell ref="Q1374:R1374"/>
    <mergeCell ref="S1374:T1374"/>
    <mergeCell ref="U1374:V1374"/>
    <mergeCell ref="W1374:X1374"/>
    <mergeCell ref="Y1374:Z1374"/>
    <mergeCell ref="F1375:G1375"/>
    <mergeCell ref="H1375:I1375"/>
    <mergeCell ref="J1375:K1375"/>
    <mergeCell ref="L1375:M1375"/>
    <mergeCell ref="N1375:O1375"/>
    <mergeCell ref="P1375:Q1375"/>
    <mergeCell ref="R1375:S1375"/>
    <mergeCell ref="T1375:U1375"/>
    <mergeCell ref="V1375:W1375"/>
    <mergeCell ref="X1375:Y1375"/>
    <mergeCell ref="Z1375:AA1375"/>
    <mergeCell ref="E1372:F1372"/>
    <mergeCell ref="G1372:H1372"/>
    <mergeCell ref="I1372:J1372"/>
    <mergeCell ref="K1372:L1372"/>
    <mergeCell ref="M1372:N1372"/>
    <mergeCell ref="O1372:P1372"/>
    <mergeCell ref="Q1372:R1372"/>
    <mergeCell ref="S1372:T1372"/>
    <mergeCell ref="U1372:V1372"/>
    <mergeCell ref="W1372:X1372"/>
    <mergeCell ref="Y1372:Z1372"/>
    <mergeCell ref="F1373:G1373"/>
    <mergeCell ref="H1373:I1373"/>
    <mergeCell ref="J1373:K1373"/>
    <mergeCell ref="L1373:M1373"/>
    <mergeCell ref="N1373:O1373"/>
    <mergeCell ref="P1373:Q1373"/>
    <mergeCell ref="R1373:S1373"/>
    <mergeCell ref="T1373:U1373"/>
    <mergeCell ref="V1373:W1373"/>
    <mergeCell ref="X1373:Y1373"/>
    <mergeCell ref="Z1373:AA1373"/>
    <mergeCell ref="E1370:F1370"/>
    <mergeCell ref="G1370:H1370"/>
    <mergeCell ref="I1370:J1370"/>
    <mergeCell ref="K1370:L1370"/>
    <mergeCell ref="M1370:N1370"/>
    <mergeCell ref="O1370:P1370"/>
    <mergeCell ref="Q1370:R1370"/>
    <mergeCell ref="S1370:T1370"/>
    <mergeCell ref="U1370:V1370"/>
    <mergeCell ref="W1370:X1370"/>
    <mergeCell ref="Y1370:Z1370"/>
    <mergeCell ref="F1371:G1371"/>
    <mergeCell ref="H1371:I1371"/>
    <mergeCell ref="J1371:K1371"/>
    <mergeCell ref="L1371:M1371"/>
    <mergeCell ref="N1371:O1371"/>
    <mergeCell ref="P1371:Q1371"/>
    <mergeCell ref="R1371:S1371"/>
    <mergeCell ref="T1371:U1371"/>
    <mergeCell ref="V1371:W1371"/>
    <mergeCell ref="X1371:Y1371"/>
    <mergeCell ref="Z1371:AA1371"/>
    <mergeCell ref="E1368:F1368"/>
    <mergeCell ref="G1368:H1368"/>
    <mergeCell ref="I1368:J1368"/>
    <mergeCell ref="K1368:L1368"/>
    <mergeCell ref="M1368:N1368"/>
    <mergeCell ref="O1368:P1368"/>
    <mergeCell ref="Q1368:R1368"/>
    <mergeCell ref="S1368:T1368"/>
    <mergeCell ref="U1368:V1368"/>
    <mergeCell ref="W1368:X1368"/>
    <mergeCell ref="Y1368:Z1368"/>
    <mergeCell ref="F1369:G1369"/>
    <mergeCell ref="H1369:I1369"/>
    <mergeCell ref="J1369:K1369"/>
    <mergeCell ref="L1369:M1369"/>
    <mergeCell ref="N1369:O1369"/>
    <mergeCell ref="P1369:Q1369"/>
    <mergeCell ref="R1369:S1369"/>
    <mergeCell ref="T1369:U1369"/>
    <mergeCell ref="V1369:W1369"/>
    <mergeCell ref="X1369:Y1369"/>
    <mergeCell ref="Z1369:AA1369"/>
    <mergeCell ref="E1366:F1366"/>
    <mergeCell ref="G1366:H1366"/>
    <mergeCell ref="I1366:J1366"/>
    <mergeCell ref="K1366:L1366"/>
    <mergeCell ref="M1366:N1366"/>
    <mergeCell ref="O1366:P1366"/>
    <mergeCell ref="Q1366:R1366"/>
    <mergeCell ref="S1366:T1366"/>
    <mergeCell ref="U1366:V1366"/>
    <mergeCell ref="W1366:X1366"/>
    <mergeCell ref="Y1366:Z1366"/>
    <mergeCell ref="F1367:G1367"/>
    <mergeCell ref="H1367:I1367"/>
    <mergeCell ref="J1367:K1367"/>
    <mergeCell ref="L1367:M1367"/>
    <mergeCell ref="N1367:O1367"/>
    <mergeCell ref="P1367:Q1367"/>
    <mergeCell ref="R1367:S1367"/>
    <mergeCell ref="T1367:U1367"/>
    <mergeCell ref="V1367:W1367"/>
    <mergeCell ref="X1367:Y1367"/>
    <mergeCell ref="Z1367:AA1367"/>
    <mergeCell ref="E1364:F1364"/>
    <mergeCell ref="G1364:H1364"/>
    <mergeCell ref="I1364:J1364"/>
    <mergeCell ref="K1364:L1364"/>
    <mergeCell ref="M1364:N1364"/>
    <mergeCell ref="O1364:P1364"/>
    <mergeCell ref="Q1364:R1364"/>
    <mergeCell ref="S1364:T1364"/>
    <mergeCell ref="U1364:V1364"/>
    <mergeCell ref="W1364:X1364"/>
    <mergeCell ref="Y1364:Z1364"/>
    <mergeCell ref="F1365:G1365"/>
    <mergeCell ref="H1365:I1365"/>
    <mergeCell ref="J1365:K1365"/>
    <mergeCell ref="L1365:M1365"/>
    <mergeCell ref="N1365:O1365"/>
    <mergeCell ref="P1365:Q1365"/>
    <mergeCell ref="R1365:S1365"/>
    <mergeCell ref="T1365:U1365"/>
    <mergeCell ref="V1365:W1365"/>
    <mergeCell ref="X1365:Y1365"/>
    <mergeCell ref="Z1365:AA1365"/>
    <mergeCell ref="E1362:F1362"/>
    <mergeCell ref="G1362:H1362"/>
    <mergeCell ref="I1362:J1362"/>
    <mergeCell ref="K1362:L1362"/>
    <mergeCell ref="M1362:N1362"/>
    <mergeCell ref="O1362:P1362"/>
    <mergeCell ref="Q1362:R1362"/>
    <mergeCell ref="S1362:T1362"/>
    <mergeCell ref="U1362:V1362"/>
    <mergeCell ref="W1362:X1362"/>
    <mergeCell ref="Y1362:Z1362"/>
    <mergeCell ref="F1363:G1363"/>
    <mergeCell ref="H1363:I1363"/>
    <mergeCell ref="J1363:K1363"/>
    <mergeCell ref="L1363:M1363"/>
    <mergeCell ref="N1363:O1363"/>
    <mergeCell ref="P1363:Q1363"/>
    <mergeCell ref="R1363:S1363"/>
    <mergeCell ref="T1363:U1363"/>
    <mergeCell ref="V1363:W1363"/>
    <mergeCell ref="X1363:Y1363"/>
    <mergeCell ref="Z1363:AA1363"/>
    <mergeCell ref="E1360:F1360"/>
    <mergeCell ref="G1360:H1360"/>
    <mergeCell ref="I1360:J1360"/>
    <mergeCell ref="K1360:L1360"/>
    <mergeCell ref="M1360:N1360"/>
    <mergeCell ref="O1360:P1360"/>
    <mergeCell ref="Q1360:R1360"/>
    <mergeCell ref="S1360:T1360"/>
    <mergeCell ref="U1360:V1360"/>
    <mergeCell ref="W1360:X1360"/>
    <mergeCell ref="Y1360:Z1360"/>
    <mergeCell ref="F1361:G1361"/>
    <mergeCell ref="H1361:I1361"/>
    <mergeCell ref="J1361:K1361"/>
    <mergeCell ref="L1361:M1361"/>
    <mergeCell ref="N1361:O1361"/>
    <mergeCell ref="P1361:Q1361"/>
    <mergeCell ref="R1361:S1361"/>
    <mergeCell ref="T1361:U1361"/>
    <mergeCell ref="V1361:W1361"/>
    <mergeCell ref="X1361:Y1361"/>
    <mergeCell ref="Z1361:AA1361"/>
    <mergeCell ref="E1358:F1358"/>
    <mergeCell ref="G1358:H1358"/>
    <mergeCell ref="I1358:J1358"/>
    <mergeCell ref="K1358:L1358"/>
    <mergeCell ref="M1358:N1358"/>
    <mergeCell ref="O1358:P1358"/>
    <mergeCell ref="Q1358:R1358"/>
    <mergeCell ref="S1358:T1358"/>
    <mergeCell ref="U1358:V1358"/>
    <mergeCell ref="W1358:X1358"/>
    <mergeCell ref="Y1358:Z1358"/>
    <mergeCell ref="F1359:G1359"/>
    <mergeCell ref="H1359:I1359"/>
    <mergeCell ref="J1359:K1359"/>
    <mergeCell ref="L1359:M1359"/>
    <mergeCell ref="N1359:O1359"/>
    <mergeCell ref="P1359:Q1359"/>
    <mergeCell ref="R1359:S1359"/>
    <mergeCell ref="T1359:U1359"/>
    <mergeCell ref="V1359:W1359"/>
    <mergeCell ref="X1359:Y1359"/>
    <mergeCell ref="Z1359:AA1359"/>
    <mergeCell ref="E1356:F1356"/>
    <mergeCell ref="G1356:H1356"/>
    <mergeCell ref="I1356:J1356"/>
    <mergeCell ref="K1356:L1356"/>
    <mergeCell ref="M1356:N1356"/>
    <mergeCell ref="O1356:P1356"/>
    <mergeCell ref="Q1356:R1356"/>
    <mergeCell ref="S1356:T1356"/>
    <mergeCell ref="U1356:V1356"/>
    <mergeCell ref="W1356:X1356"/>
    <mergeCell ref="Y1356:Z1356"/>
    <mergeCell ref="F1357:G1357"/>
    <mergeCell ref="H1357:I1357"/>
    <mergeCell ref="J1357:K1357"/>
    <mergeCell ref="L1357:M1357"/>
    <mergeCell ref="N1357:O1357"/>
    <mergeCell ref="P1357:Q1357"/>
    <mergeCell ref="R1357:S1357"/>
    <mergeCell ref="T1357:U1357"/>
    <mergeCell ref="V1357:W1357"/>
    <mergeCell ref="X1357:Y1357"/>
    <mergeCell ref="Z1357:AA1357"/>
    <mergeCell ref="E1354:F1354"/>
    <mergeCell ref="G1354:H1354"/>
    <mergeCell ref="I1354:J1354"/>
    <mergeCell ref="K1354:L1354"/>
    <mergeCell ref="M1354:N1354"/>
    <mergeCell ref="O1354:P1354"/>
    <mergeCell ref="Q1354:R1354"/>
    <mergeCell ref="S1354:T1354"/>
    <mergeCell ref="U1354:V1354"/>
    <mergeCell ref="W1354:X1354"/>
    <mergeCell ref="Y1354:Z1354"/>
    <mergeCell ref="F1355:G1355"/>
    <mergeCell ref="H1355:I1355"/>
    <mergeCell ref="J1355:K1355"/>
    <mergeCell ref="L1355:M1355"/>
    <mergeCell ref="N1355:O1355"/>
    <mergeCell ref="P1355:Q1355"/>
    <mergeCell ref="R1355:S1355"/>
    <mergeCell ref="T1355:U1355"/>
    <mergeCell ref="V1355:W1355"/>
    <mergeCell ref="X1355:Y1355"/>
    <mergeCell ref="Z1355:AA1355"/>
    <mergeCell ref="E1352:F1352"/>
    <mergeCell ref="G1352:H1352"/>
    <mergeCell ref="I1352:J1352"/>
    <mergeCell ref="K1352:L1352"/>
    <mergeCell ref="M1352:N1352"/>
    <mergeCell ref="O1352:P1352"/>
    <mergeCell ref="Q1352:R1352"/>
    <mergeCell ref="S1352:T1352"/>
    <mergeCell ref="U1352:V1352"/>
    <mergeCell ref="W1352:X1352"/>
    <mergeCell ref="Y1352:Z1352"/>
    <mergeCell ref="F1353:G1353"/>
    <mergeCell ref="H1353:I1353"/>
    <mergeCell ref="J1353:K1353"/>
    <mergeCell ref="L1353:M1353"/>
    <mergeCell ref="N1353:O1353"/>
    <mergeCell ref="P1353:Q1353"/>
    <mergeCell ref="R1353:S1353"/>
    <mergeCell ref="T1353:U1353"/>
    <mergeCell ref="V1353:W1353"/>
    <mergeCell ref="X1353:Y1353"/>
    <mergeCell ref="Z1353:AA1353"/>
    <mergeCell ref="E1350:F1350"/>
    <mergeCell ref="G1350:H1350"/>
    <mergeCell ref="I1350:J1350"/>
    <mergeCell ref="K1350:L1350"/>
    <mergeCell ref="M1350:N1350"/>
    <mergeCell ref="O1350:P1350"/>
    <mergeCell ref="Q1350:R1350"/>
    <mergeCell ref="S1350:T1350"/>
    <mergeCell ref="U1350:V1350"/>
    <mergeCell ref="W1350:X1350"/>
    <mergeCell ref="Y1350:Z1350"/>
    <mergeCell ref="F1351:G1351"/>
    <mergeCell ref="H1351:I1351"/>
    <mergeCell ref="J1351:K1351"/>
    <mergeCell ref="L1351:M1351"/>
    <mergeCell ref="N1351:O1351"/>
    <mergeCell ref="P1351:Q1351"/>
    <mergeCell ref="R1351:S1351"/>
    <mergeCell ref="T1351:U1351"/>
    <mergeCell ref="V1351:W1351"/>
    <mergeCell ref="X1351:Y1351"/>
    <mergeCell ref="Z1351:AA1351"/>
    <mergeCell ref="E1348:F1348"/>
    <mergeCell ref="G1348:H1348"/>
    <mergeCell ref="I1348:J1348"/>
    <mergeCell ref="K1348:L1348"/>
    <mergeCell ref="M1348:N1348"/>
    <mergeCell ref="O1348:P1348"/>
    <mergeCell ref="Q1348:R1348"/>
    <mergeCell ref="S1348:T1348"/>
    <mergeCell ref="U1348:V1348"/>
    <mergeCell ref="W1348:X1348"/>
    <mergeCell ref="Y1348:Z1348"/>
    <mergeCell ref="F1349:G1349"/>
    <mergeCell ref="H1349:I1349"/>
    <mergeCell ref="J1349:K1349"/>
    <mergeCell ref="L1349:M1349"/>
    <mergeCell ref="N1349:O1349"/>
    <mergeCell ref="P1349:Q1349"/>
    <mergeCell ref="R1349:S1349"/>
    <mergeCell ref="T1349:U1349"/>
    <mergeCell ref="V1349:W1349"/>
    <mergeCell ref="X1349:Y1349"/>
    <mergeCell ref="Z1349:AA1349"/>
    <mergeCell ref="E1346:F1346"/>
    <mergeCell ref="G1346:H1346"/>
    <mergeCell ref="I1346:J1346"/>
    <mergeCell ref="K1346:L1346"/>
    <mergeCell ref="M1346:N1346"/>
    <mergeCell ref="O1346:P1346"/>
    <mergeCell ref="Q1346:R1346"/>
    <mergeCell ref="S1346:T1346"/>
    <mergeCell ref="U1346:V1346"/>
    <mergeCell ref="W1346:X1346"/>
    <mergeCell ref="Y1346:Z1346"/>
    <mergeCell ref="F1347:G1347"/>
    <mergeCell ref="H1347:I1347"/>
    <mergeCell ref="J1347:K1347"/>
    <mergeCell ref="L1347:M1347"/>
    <mergeCell ref="N1347:O1347"/>
    <mergeCell ref="P1347:Q1347"/>
    <mergeCell ref="R1347:S1347"/>
    <mergeCell ref="T1347:U1347"/>
    <mergeCell ref="V1347:W1347"/>
    <mergeCell ref="X1347:Y1347"/>
    <mergeCell ref="Z1347:AA1347"/>
    <mergeCell ref="E1344:F1344"/>
    <mergeCell ref="G1344:H1344"/>
    <mergeCell ref="I1344:J1344"/>
    <mergeCell ref="K1344:L1344"/>
    <mergeCell ref="M1344:N1344"/>
    <mergeCell ref="O1344:P1344"/>
    <mergeCell ref="Q1344:R1344"/>
    <mergeCell ref="S1344:T1344"/>
    <mergeCell ref="U1344:V1344"/>
    <mergeCell ref="W1344:X1344"/>
    <mergeCell ref="Y1344:Z1344"/>
    <mergeCell ref="F1345:G1345"/>
    <mergeCell ref="H1345:I1345"/>
    <mergeCell ref="J1345:K1345"/>
    <mergeCell ref="L1345:M1345"/>
    <mergeCell ref="N1345:O1345"/>
    <mergeCell ref="P1345:Q1345"/>
    <mergeCell ref="R1345:S1345"/>
    <mergeCell ref="T1345:U1345"/>
    <mergeCell ref="V1345:W1345"/>
    <mergeCell ref="X1345:Y1345"/>
    <mergeCell ref="Z1345:AA1345"/>
    <mergeCell ref="E1342:F1342"/>
    <mergeCell ref="G1342:H1342"/>
    <mergeCell ref="I1342:J1342"/>
    <mergeCell ref="K1342:L1342"/>
    <mergeCell ref="M1342:N1342"/>
    <mergeCell ref="O1342:P1342"/>
    <mergeCell ref="Q1342:R1342"/>
    <mergeCell ref="S1342:T1342"/>
    <mergeCell ref="U1342:V1342"/>
    <mergeCell ref="W1342:X1342"/>
    <mergeCell ref="Y1342:Z1342"/>
    <mergeCell ref="F1343:G1343"/>
    <mergeCell ref="H1343:I1343"/>
    <mergeCell ref="J1343:K1343"/>
    <mergeCell ref="L1343:M1343"/>
    <mergeCell ref="N1343:O1343"/>
    <mergeCell ref="P1343:Q1343"/>
    <mergeCell ref="R1343:S1343"/>
    <mergeCell ref="T1343:U1343"/>
    <mergeCell ref="V1343:W1343"/>
    <mergeCell ref="X1343:Y1343"/>
    <mergeCell ref="Z1343:AA1343"/>
    <mergeCell ref="E1340:F1340"/>
    <mergeCell ref="G1340:H1340"/>
    <mergeCell ref="I1340:J1340"/>
    <mergeCell ref="K1340:L1340"/>
    <mergeCell ref="M1340:N1340"/>
    <mergeCell ref="O1340:P1340"/>
    <mergeCell ref="Q1340:R1340"/>
    <mergeCell ref="S1340:T1340"/>
    <mergeCell ref="U1340:V1340"/>
    <mergeCell ref="W1340:X1340"/>
    <mergeCell ref="Y1340:Z1340"/>
    <mergeCell ref="F1341:G1341"/>
    <mergeCell ref="H1341:I1341"/>
    <mergeCell ref="J1341:K1341"/>
    <mergeCell ref="L1341:M1341"/>
    <mergeCell ref="N1341:O1341"/>
    <mergeCell ref="P1341:Q1341"/>
    <mergeCell ref="R1341:S1341"/>
    <mergeCell ref="T1341:U1341"/>
    <mergeCell ref="V1341:W1341"/>
    <mergeCell ref="X1341:Y1341"/>
    <mergeCell ref="Z1341:AA1341"/>
    <mergeCell ref="E1338:F1338"/>
    <mergeCell ref="G1338:H1338"/>
    <mergeCell ref="I1338:J1338"/>
    <mergeCell ref="K1338:L1338"/>
    <mergeCell ref="M1338:N1338"/>
    <mergeCell ref="O1338:P1338"/>
    <mergeCell ref="Q1338:R1338"/>
    <mergeCell ref="S1338:T1338"/>
    <mergeCell ref="U1338:V1338"/>
    <mergeCell ref="W1338:X1338"/>
    <mergeCell ref="Y1338:Z1338"/>
    <mergeCell ref="F1339:G1339"/>
    <mergeCell ref="H1339:I1339"/>
    <mergeCell ref="J1339:K1339"/>
    <mergeCell ref="L1339:M1339"/>
    <mergeCell ref="N1339:O1339"/>
    <mergeCell ref="P1339:Q1339"/>
    <mergeCell ref="R1339:S1339"/>
    <mergeCell ref="T1339:U1339"/>
    <mergeCell ref="V1339:W1339"/>
    <mergeCell ref="X1339:Y1339"/>
    <mergeCell ref="Z1339:AA1339"/>
    <mergeCell ref="E1336:F1336"/>
    <mergeCell ref="G1336:H1336"/>
    <mergeCell ref="I1336:J1336"/>
    <mergeCell ref="K1336:L1336"/>
    <mergeCell ref="M1336:N1336"/>
    <mergeCell ref="O1336:P1336"/>
    <mergeCell ref="Q1336:R1336"/>
    <mergeCell ref="S1336:T1336"/>
    <mergeCell ref="U1336:V1336"/>
    <mergeCell ref="W1336:X1336"/>
    <mergeCell ref="Y1336:Z1336"/>
    <mergeCell ref="F1337:G1337"/>
    <mergeCell ref="H1337:I1337"/>
    <mergeCell ref="J1337:K1337"/>
    <mergeCell ref="L1337:M1337"/>
    <mergeCell ref="N1337:O1337"/>
    <mergeCell ref="P1337:Q1337"/>
    <mergeCell ref="R1337:S1337"/>
    <mergeCell ref="T1337:U1337"/>
    <mergeCell ref="V1337:W1337"/>
    <mergeCell ref="X1337:Y1337"/>
    <mergeCell ref="Z1337:AA1337"/>
    <mergeCell ref="E1334:F1334"/>
    <mergeCell ref="G1334:H1334"/>
    <mergeCell ref="I1334:J1334"/>
    <mergeCell ref="K1334:L1334"/>
    <mergeCell ref="M1334:N1334"/>
    <mergeCell ref="O1334:P1334"/>
    <mergeCell ref="Q1334:R1334"/>
    <mergeCell ref="S1334:T1334"/>
    <mergeCell ref="U1334:V1334"/>
    <mergeCell ref="W1334:X1334"/>
    <mergeCell ref="Y1334:Z1334"/>
    <mergeCell ref="F1335:G1335"/>
    <mergeCell ref="H1335:I1335"/>
    <mergeCell ref="J1335:K1335"/>
    <mergeCell ref="L1335:M1335"/>
    <mergeCell ref="N1335:O1335"/>
    <mergeCell ref="P1335:Q1335"/>
    <mergeCell ref="R1335:S1335"/>
    <mergeCell ref="T1335:U1335"/>
    <mergeCell ref="V1335:W1335"/>
    <mergeCell ref="X1335:Y1335"/>
    <mergeCell ref="Z1335:AA1335"/>
    <mergeCell ref="E1332:F1332"/>
    <mergeCell ref="G1332:H1332"/>
    <mergeCell ref="I1332:J1332"/>
    <mergeCell ref="K1332:L1332"/>
    <mergeCell ref="M1332:N1332"/>
    <mergeCell ref="O1332:P1332"/>
    <mergeCell ref="Q1332:R1332"/>
    <mergeCell ref="S1332:T1332"/>
    <mergeCell ref="U1332:V1332"/>
    <mergeCell ref="W1332:X1332"/>
    <mergeCell ref="Y1332:Z1332"/>
    <mergeCell ref="F1333:G1333"/>
    <mergeCell ref="H1333:I1333"/>
    <mergeCell ref="J1333:K1333"/>
    <mergeCell ref="L1333:M1333"/>
    <mergeCell ref="N1333:O1333"/>
    <mergeCell ref="P1333:Q1333"/>
    <mergeCell ref="R1333:S1333"/>
    <mergeCell ref="T1333:U1333"/>
    <mergeCell ref="V1333:W1333"/>
    <mergeCell ref="X1333:Y1333"/>
    <mergeCell ref="Z1333:AA1333"/>
    <mergeCell ref="E1330:F1330"/>
    <mergeCell ref="G1330:H1330"/>
    <mergeCell ref="I1330:J1330"/>
    <mergeCell ref="K1330:L1330"/>
    <mergeCell ref="M1330:N1330"/>
    <mergeCell ref="O1330:P1330"/>
    <mergeCell ref="Q1330:R1330"/>
    <mergeCell ref="S1330:T1330"/>
    <mergeCell ref="U1330:V1330"/>
    <mergeCell ref="W1330:X1330"/>
    <mergeCell ref="Y1330:Z1330"/>
    <mergeCell ref="F1331:G1331"/>
    <mergeCell ref="H1331:I1331"/>
    <mergeCell ref="J1331:K1331"/>
    <mergeCell ref="L1331:M1331"/>
    <mergeCell ref="N1331:O1331"/>
    <mergeCell ref="P1331:Q1331"/>
    <mergeCell ref="R1331:S1331"/>
    <mergeCell ref="T1331:U1331"/>
    <mergeCell ref="V1331:W1331"/>
    <mergeCell ref="X1331:Y1331"/>
    <mergeCell ref="Z1331:AA1331"/>
    <mergeCell ref="E1328:F1328"/>
    <mergeCell ref="G1328:H1328"/>
    <mergeCell ref="I1328:J1328"/>
    <mergeCell ref="K1328:L1328"/>
    <mergeCell ref="M1328:N1328"/>
    <mergeCell ref="O1328:P1328"/>
    <mergeCell ref="Q1328:R1328"/>
    <mergeCell ref="S1328:T1328"/>
    <mergeCell ref="U1328:V1328"/>
    <mergeCell ref="W1328:X1328"/>
    <mergeCell ref="Y1328:Z1328"/>
    <mergeCell ref="F1329:G1329"/>
    <mergeCell ref="H1329:I1329"/>
    <mergeCell ref="J1329:K1329"/>
    <mergeCell ref="L1329:M1329"/>
    <mergeCell ref="N1329:O1329"/>
    <mergeCell ref="P1329:Q1329"/>
    <mergeCell ref="R1329:S1329"/>
    <mergeCell ref="T1329:U1329"/>
    <mergeCell ref="V1329:W1329"/>
    <mergeCell ref="X1329:Y1329"/>
    <mergeCell ref="Z1329:AA1329"/>
    <mergeCell ref="E1326:F1326"/>
    <mergeCell ref="G1326:H1326"/>
    <mergeCell ref="I1326:J1326"/>
    <mergeCell ref="K1326:L1326"/>
    <mergeCell ref="M1326:N1326"/>
    <mergeCell ref="O1326:P1326"/>
    <mergeCell ref="Q1326:R1326"/>
    <mergeCell ref="S1326:T1326"/>
    <mergeCell ref="U1326:V1326"/>
    <mergeCell ref="W1326:X1326"/>
    <mergeCell ref="Y1326:Z1326"/>
    <mergeCell ref="F1327:G1327"/>
    <mergeCell ref="H1327:I1327"/>
    <mergeCell ref="J1327:K1327"/>
    <mergeCell ref="L1327:M1327"/>
    <mergeCell ref="N1327:O1327"/>
    <mergeCell ref="P1327:Q1327"/>
    <mergeCell ref="R1327:S1327"/>
    <mergeCell ref="T1327:U1327"/>
    <mergeCell ref="V1327:W1327"/>
    <mergeCell ref="X1327:Y1327"/>
    <mergeCell ref="Z1327:AA1327"/>
    <mergeCell ref="E1324:F1324"/>
    <mergeCell ref="G1324:H1324"/>
    <mergeCell ref="I1324:J1324"/>
    <mergeCell ref="K1324:L1324"/>
    <mergeCell ref="M1324:N1324"/>
    <mergeCell ref="O1324:P1324"/>
    <mergeCell ref="Q1324:R1324"/>
    <mergeCell ref="S1324:T1324"/>
    <mergeCell ref="U1324:V1324"/>
    <mergeCell ref="W1324:X1324"/>
    <mergeCell ref="Y1324:Z1324"/>
    <mergeCell ref="F1325:G1325"/>
    <mergeCell ref="H1325:I1325"/>
    <mergeCell ref="J1325:K1325"/>
    <mergeCell ref="L1325:M1325"/>
    <mergeCell ref="N1325:O1325"/>
    <mergeCell ref="P1325:Q1325"/>
    <mergeCell ref="R1325:S1325"/>
    <mergeCell ref="T1325:U1325"/>
    <mergeCell ref="V1325:W1325"/>
    <mergeCell ref="X1325:Y1325"/>
    <mergeCell ref="Z1325:AA1325"/>
    <mergeCell ref="E1322:F1322"/>
    <mergeCell ref="G1322:H1322"/>
    <mergeCell ref="I1322:J1322"/>
    <mergeCell ref="K1322:L1322"/>
    <mergeCell ref="M1322:N1322"/>
    <mergeCell ref="O1322:P1322"/>
    <mergeCell ref="Q1322:R1322"/>
    <mergeCell ref="S1322:T1322"/>
    <mergeCell ref="U1322:V1322"/>
    <mergeCell ref="W1322:X1322"/>
    <mergeCell ref="Y1322:Z1322"/>
    <mergeCell ref="F1323:G1323"/>
    <mergeCell ref="H1323:I1323"/>
    <mergeCell ref="J1323:K1323"/>
    <mergeCell ref="L1323:M1323"/>
    <mergeCell ref="N1323:O1323"/>
    <mergeCell ref="P1323:Q1323"/>
    <mergeCell ref="R1323:S1323"/>
    <mergeCell ref="T1323:U1323"/>
    <mergeCell ref="V1323:W1323"/>
    <mergeCell ref="X1323:Y1323"/>
    <mergeCell ref="Z1323:AA1323"/>
    <mergeCell ref="E1320:F1320"/>
    <mergeCell ref="G1320:H1320"/>
    <mergeCell ref="I1320:J1320"/>
    <mergeCell ref="K1320:L1320"/>
    <mergeCell ref="M1320:N1320"/>
    <mergeCell ref="O1320:P1320"/>
    <mergeCell ref="Q1320:R1320"/>
    <mergeCell ref="S1320:T1320"/>
    <mergeCell ref="U1320:V1320"/>
    <mergeCell ref="W1320:X1320"/>
    <mergeCell ref="Y1320:Z1320"/>
    <mergeCell ref="F1321:G1321"/>
    <mergeCell ref="H1321:I1321"/>
    <mergeCell ref="J1321:K1321"/>
    <mergeCell ref="L1321:M1321"/>
    <mergeCell ref="N1321:O1321"/>
    <mergeCell ref="P1321:Q1321"/>
    <mergeCell ref="R1321:S1321"/>
    <mergeCell ref="T1321:U1321"/>
    <mergeCell ref="V1321:W1321"/>
    <mergeCell ref="X1321:Y1321"/>
    <mergeCell ref="Z1321:AA1321"/>
    <mergeCell ref="E1318:F1318"/>
    <mergeCell ref="G1318:H1318"/>
    <mergeCell ref="I1318:J1318"/>
    <mergeCell ref="K1318:L1318"/>
    <mergeCell ref="M1318:N1318"/>
    <mergeCell ref="O1318:P1318"/>
    <mergeCell ref="Q1318:R1318"/>
    <mergeCell ref="S1318:T1318"/>
    <mergeCell ref="U1318:V1318"/>
    <mergeCell ref="W1318:X1318"/>
    <mergeCell ref="Y1318:Z1318"/>
    <mergeCell ref="F1319:G1319"/>
    <mergeCell ref="H1319:I1319"/>
    <mergeCell ref="J1319:K1319"/>
    <mergeCell ref="L1319:M1319"/>
    <mergeCell ref="N1319:O1319"/>
    <mergeCell ref="P1319:Q1319"/>
    <mergeCell ref="R1319:S1319"/>
    <mergeCell ref="T1319:U1319"/>
    <mergeCell ref="V1319:W1319"/>
    <mergeCell ref="X1319:Y1319"/>
    <mergeCell ref="Z1319:AA1319"/>
    <mergeCell ref="E1316:F1316"/>
    <mergeCell ref="G1316:H1316"/>
    <mergeCell ref="I1316:J1316"/>
    <mergeCell ref="K1316:L1316"/>
    <mergeCell ref="M1316:N1316"/>
    <mergeCell ref="O1316:P1316"/>
    <mergeCell ref="Q1316:R1316"/>
    <mergeCell ref="S1316:T1316"/>
    <mergeCell ref="U1316:V1316"/>
    <mergeCell ref="W1316:X1316"/>
    <mergeCell ref="Y1316:Z1316"/>
    <mergeCell ref="F1317:G1317"/>
    <mergeCell ref="H1317:I1317"/>
    <mergeCell ref="J1317:K1317"/>
    <mergeCell ref="L1317:M1317"/>
    <mergeCell ref="N1317:O1317"/>
    <mergeCell ref="P1317:Q1317"/>
    <mergeCell ref="R1317:S1317"/>
    <mergeCell ref="T1317:U1317"/>
    <mergeCell ref="V1317:W1317"/>
    <mergeCell ref="X1317:Y1317"/>
    <mergeCell ref="Z1317:AA1317"/>
    <mergeCell ref="E1314:F1314"/>
    <mergeCell ref="G1314:H1314"/>
    <mergeCell ref="I1314:J1314"/>
    <mergeCell ref="K1314:L1314"/>
    <mergeCell ref="M1314:N1314"/>
    <mergeCell ref="O1314:P1314"/>
    <mergeCell ref="Q1314:R1314"/>
    <mergeCell ref="S1314:T1314"/>
    <mergeCell ref="U1314:V1314"/>
    <mergeCell ref="W1314:X1314"/>
    <mergeCell ref="Y1314:Z1314"/>
    <mergeCell ref="F1315:G1315"/>
    <mergeCell ref="H1315:I1315"/>
    <mergeCell ref="J1315:K1315"/>
    <mergeCell ref="L1315:M1315"/>
    <mergeCell ref="N1315:O1315"/>
    <mergeCell ref="P1315:Q1315"/>
    <mergeCell ref="R1315:S1315"/>
    <mergeCell ref="T1315:U1315"/>
    <mergeCell ref="V1315:W1315"/>
    <mergeCell ref="X1315:Y1315"/>
    <mergeCell ref="Z1315:AA1315"/>
    <mergeCell ref="E1312:F1312"/>
    <mergeCell ref="G1312:H1312"/>
    <mergeCell ref="I1312:J1312"/>
    <mergeCell ref="K1312:L1312"/>
    <mergeCell ref="M1312:N1312"/>
    <mergeCell ref="O1312:P1312"/>
    <mergeCell ref="Q1312:R1312"/>
    <mergeCell ref="S1312:T1312"/>
    <mergeCell ref="U1312:V1312"/>
    <mergeCell ref="W1312:X1312"/>
    <mergeCell ref="Y1312:Z1312"/>
    <mergeCell ref="F1313:G1313"/>
    <mergeCell ref="H1313:I1313"/>
    <mergeCell ref="J1313:K1313"/>
    <mergeCell ref="L1313:M1313"/>
    <mergeCell ref="N1313:O1313"/>
    <mergeCell ref="P1313:Q1313"/>
    <mergeCell ref="R1313:S1313"/>
    <mergeCell ref="T1313:U1313"/>
    <mergeCell ref="V1313:W1313"/>
    <mergeCell ref="X1313:Y1313"/>
    <mergeCell ref="Z1313:AA1313"/>
    <mergeCell ref="E1310:F1310"/>
    <mergeCell ref="G1310:H1310"/>
    <mergeCell ref="I1310:J1310"/>
    <mergeCell ref="K1310:L1310"/>
    <mergeCell ref="M1310:N1310"/>
    <mergeCell ref="O1310:P1310"/>
    <mergeCell ref="Q1310:R1310"/>
    <mergeCell ref="S1310:T1310"/>
    <mergeCell ref="U1310:V1310"/>
    <mergeCell ref="W1310:X1310"/>
    <mergeCell ref="Y1310:Z1310"/>
    <mergeCell ref="F1311:G1311"/>
    <mergeCell ref="H1311:I1311"/>
    <mergeCell ref="J1311:K1311"/>
    <mergeCell ref="L1311:M1311"/>
    <mergeCell ref="N1311:O1311"/>
    <mergeCell ref="P1311:Q1311"/>
    <mergeCell ref="R1311:S1311"/>
    <mergeCell ref="T1311:U1311"/>
    <mergeCell ref="V1311:W1311"/>
    <mergeCell ref="X1311:Y1311"/>
    <mergeCell ref="Z1311:AA1311"/>
    <mergeCell ref="E1308:F1308"/>
    <mergeCell ref="G1308:H1308"/>
    <mergeCell ref="I1308:J1308"/>
    <mergeCell ref="K1308:L1308"/>
    <mergeCell ref="M1308:N1308"/>
    <mergeCell ref="O1308:P1308"/>
    <mergeCell ref="Q1308:R1308"/>
    <mergeCell ref="S1308:T1308"/>
    <mergeCell ref="U1308:V1308"/>
    <mergeCell ref="W1308:X1308"/>
    <mergeCell ref="Y1308:Z1308"/>
    <mergeCell ref="F1309:G1309"/>
    <mergeCell ref="H1309:I1309"/>
    <mergeCell ref="J1309:K1309"/>
    <mergeCell ref="L1309:M1309"/>
    <mergeCell ref="N1309:O1309"/>
    <mergeCell ref="P1309:Q1309"/>
    <mergeCell ref="R1309:S1309"/>
    <mergeCell ref="T1309:U1309"/>
    <mergeCell ref="V1309:W1309"/>
    <mergeCell ref="X1309:Y1309"/>
    <mergeCell ref="Z1309:AA1309"/>
    <mergeCell ref="E1306:F1306"/>
    <mergeCell ref="G1306:H1306"/>
    <mergeCell ref="I1306:J1306"/>
    <mergeCell ref="K1306:L1306"/>
    <mergeCell ref="M1306:N1306"/>
    <mergeCell ref="O1306:P1306"/>
    <mergeCell ref="Q1306:R1306"/>
    <mergeCell ref="S1306:T1306"/>
    <mergeCell ref="U1306:V1306"/>
    <mergeCell ref="W1306:X1306"/>
    <mergeCell ref="Y1306:Z1306"/>
    <mergeCell ref="F1307:G1307"/>
    <mergeCell ref="H1307:I1307"/>
    <mergeCell ref="J1307:K1307"/>
    <mergeCell ref="L1307:M1307"/>
    <mergeCell ref="N1307:O1307"/>
    <mergeCell ref="P1307:Q1307"/>
    <mergeCell ref="R1307:S1307"/>
    <mergeCell ref="T1307:U1307"/>
    <mergeCell ref="V1307:W1307"/>
    <mergeCell ref="X1307:Y1307"/>
    <mergeCell ref="Z1307:AA1307"/>
    <mergeCell ref="E1304:F1304"/>
    <mergeCell ref="G1304:H1304"/>
    <mergeCell ref="I1304:J1304"/>
    <mergeCell ref="K1304:L1304"/>
    <mergeCell ref="M1304:N1304"/>
    <mergeCell ref="O1304:P1304"/>
    <mergeCell ref="Q1304:R1304"/>
    <mergeCell ref="S1304:T1304"/>
    <mergeCell ref="U1304:V1304"/>
    <mergeCell ref="W1304:X1304"/>
    <mergeCell ref="Y1304:Z1304"/>
    <mergeCell ref="F1305:G1305"/>
    <mergeCell ref="H1305:I1305"/>
    <mergeCell ref="J1305:K1305"/>
    <mergeCell ref="L1305:M1305"/>
    <mergeCell ref="N1305:O1305"/>
    <mergeCell ref="P1305:Q1305"/>
    <mergeCell ref="R1305:S1305"/>
    <mergeCell ref="T1305:U1305"/>
    <mergeCell ref="V1305:W1305"/>
    <mergeCell ref="X1305:Y1305"/>
    <mergeCell ref="Z1305:AA1305"/>
    <mergeCell ref="E1302:F1302"/>
    <mergeCell ref="G1302:H1302"/>
    <mergeCell ref="I1302:J1302"/>
    <mergeCell ref="K1302:L1302"/>
    <mergeCell ref="M1302:N1302"/>
    <mergeCell ref="O1302:P1302"/>
    <mergeCell ref="Q1302:R1302"/>
    <mergeCell ref="S1302:T1302"/>
    <mergeCell ref="U1302:V1302"/>
    <mergeCell ref="W1302:X1302"/>
    <mergeCell ref="Y1302:Z1302"/>
    <mergeCell ref="F1303:G1303"/>
    <mergeCell ref="H1303:I1303"/>
    <mergeCell ref="J1303:K1303"/>
    <mergeCell ref="L1303:M1303"/>
    <mergeCell ref="N1303:O1303"/>
    <mergeCell ref="P1303:Q1303"/>
    <mergeCell ref="R1303:S1303"/>
    <mergeCell ref="T1303:U1303"/>
    <mergeCell ref="V1303:W1303"/>
    <mergeCell ref="X1303:Y1303"/>
    <mergeCell ref="Z1303:AA1303"/>
    <mergeCell ref="E1300:F1300"/>
    <mergeCell ref="G1300:H1300"/>
    <mergeCell ref="I1300:J1300"/>
    <mergeCell ref="K1300:L1300"/>
    <mergeCell ref="M1300:N1300"/>
    <mergeCell ref="O1300:P1300"/>
    <mergeCell ref="Q1300:R1300"/>
    <mergeCell ref="S1300:T1300"/>
    <mergeCell ref="U1300:V1300"/>
    <mergeCell ref="W1300:X1300"/>
    <mergeCell ref="Y1300:Z1300"/>
    <mergeCell ref="F1301:G1301"/>
    <mergeCell ref="H1301:I1301"/>
    <mergeCell ref="J1301:K1301"/>
    <mergeCell ref="L1301:M1301"/>
    <mergeCell ref="N1301:O1301"/>
    <mergeCell ref="P1301:Q1301"/>
    <mergeCell ref="R1301:S1301"/>
    <mergeCell ref="T1301:U1301"/>
    <mergeCell ref="V1301:W1301"/>
    <mergeCell ref="X1301:Y1301"/>
    <mergeCell ref="Z1301:AA1301"/>
    <mergeCell ref="E1298:F1298"/>
    <mergeCell ref="G1298:H1298"/>
    <mergeCell ref="I1298:J1298"/>
    <mergeCell ref="K1298:L1298"/>
    <mergeCell ref="M1298:N1298"/>
    <mergeCell ref="O1298:P1298"/>
    <mergeCell ref="Q1298:R1298"/>
    <mergeCell ref="S1298:T1298"/>
    <mergeCell ref="U1298:V1298"/>
    <mergeCell ref="W1298:X1298"/>
    <mergeCell ref="Y1298:Z1298"/>
    <mergeCell ref="F1299:G1299"/>
    <mergeCell ref="H1299:I1299"/>
    <mergeCell ref="J1299:K1299"/>
    <mergeCell ref="L1299:M1299"/>
    <mergeCell ref="N1299:O1299"/>
    <mergeCell ref="P1299:Q1299"/>
    <mergeCell ref="R1299:S1299"/>
    <mergeCell ref="T1299:U1299"/>
    <mergeCell ref="V1299:W1299"/>
    <mergeCell ref="X1299:Y1299"/>
    <mergeCell ref="Z1299:AA1299"/>
    <mergeCell ref="E1296:F1296"/>
    <mergeCell ref="G1296:H1296"/>
    <mergeCell ref="I1296:J1296"/>
    <mergeCell ref="K1296:L1296"/>
    <mergeCell ref="M1296:N1296"/>
    <mergeCell ref="O1296:P1296"/>
    <mergeCell ref="Q1296:R1296"/>
    <mergeCell ref="S1296:T1296"/>
    <mergeCell ref="U1296:V1296"/>
    <mergeCell ref="W1296:X1296"/>
    <mergeCell ref="Y1296:Z1296"/>
    <mergeCell ref="F1297:G1297"/>
    <mergeCell ref="H1297:I1297"/>
    <mergeCell ref="J1297:K1297"/>
    <mergeCell ref="L1297:M1297"/>
    <mergeCell ref="N1297:O1297"/>
    <mergeCell ref="P1297:Q1297"/>
    <mergeCell ref="R1297:S1297"/>
    <mergeCell ref="T1297:U1297"/>
    <mergeCell ref="V1297:W1297"/>
    <mergeCell ref="X1297:Y1297"/>
    <mergeCell ref="Z1297:AA1297"/>
    <mergeCell ref="E1294:F1294"/>
    <mergeCell ref="G1294:H1294"/>
    <mergeCell ref="I1294:J1294"/>
    <mergeCell ref="K1294:L1294"/>
    <mergeCell ref="M1294:N1294"/>
    <mergeCell ref="O1294:P1294"/>
    <mergeCell ref="Q1294:R1294"/>
    <mergeCell ref="S1294:T1294"/>
    <mergeCell ref="U1294:V1294"/>
    <mergeCell ref="W1294:X1294"/>
    <mergeCell ref="Y1294:Z1294"/>
    <mergeCell ref="F1295:G1295"/>
    <mergeCell ref="H1295:I1295"/>
    <mergeCell ref="J1295:K1295"/>
    <mergeCell ref="L1295:M1295"/>
    <mergeCell ref="N1295:O1295"/>
    <mergeCell ref="P1295:Q1295"/>
    <mergeCell ref="R1295:S1295"/>
    <mergeCell ref="T1295:U1295"/>
    <mergeCell ref="V1295:W1295"/>
    <mergeCell ref="X1295:Y1295"/>
    <mergeCell ref="Z1295:AA1295"/>
    <mergeCell ref="E1292:F1292"/>
    <mergeCell ref="G1292:H1292"/>
    <mergeCell ref="I1292:J1292"/>
    <mergeCell ref="K1292:L1292"/>
    <mergeCell ref="M1292:N1292"/>
    <mergeCell ref="O1292:P1292"/>
    <mergeCell ref="Q1292:R1292"/>
    <mergeCell ref="S1292:T1292"/>
    <mergeCell ref="U1292:V1292"/>
    <mergeCell ref="W1292:X1292"/>
    <mergeCell ref="Y1292:Z1292"/>
    <mergeCell ref="F1293:G1293"/>
    <mergeCell ref="H1293:I1293"/>
    <mergeCell ref="J1293:K1293"/>
    <mergeCell ref="L1293:M1293"/>
    <mergeCell ref="N1293:O1293"/>
    <mergeCell ref="P1293:Q1293"/>
    <mergeCell ref="R1293:S1293"/>
    <mergeCell ref="T1293:U1293"/>
    <mergeCell ref="V1293:W1293"/>
    <mergeCell ref="X1293:Y1293"/>
    <mergeCell ref="Z1293:AA1293"/>
    <mergeCell ref="E1290:F1290"/>
    <mergeCell ref="G1290:H1290"/>
    <mergeCell ref="I1290:J1290"/>
    <mergeCell ref="K1290:L1290"/>
    <mergeCell ref="M1290:N1290"/>
    <mergeCell ref="O1290:P1290"/>
    <mergeCell ref="Q1290:R1290"/>
    <mergeCell ref="S1290:T1290"/>
    <mergeCell ref="U1290:V1290"/>
    <mergeCell ref="W1290:X1290"/>
    <mergeCell ref="Y1290:Z1290"/>
    <mergeCell ref="F1291:G1291"/>
    <mergeCell ref="H1291:I1291"/>
    <mergeCell ref="J1291:K1291"/>
    <mergeCell ref="L1291:M1291"/>
    <mergeCell ref="N1291:O1291"/>
    <mergeCell ref="P1291:Q1291"/>
    <mergeCell ref="R1291:S1291"/>
    <mergeCell ref="T1291:U1291"/>
    <mergeCell ref="V1291:W1291"/>
    <mergeCell ref="X1291:Y1291"/>
    <mergeCell ref="Z1291:AA1291"/>
    <mergeCell ref="E1288:F1288"/>
    <mergeCell ref="G1288:H1288"/>
    <mergeCell ref="I1288:J1288"/>
    <mergeCell ref="K1288:L1288"/>
    <mergeCell ref="M1288:N1288"/>
    <mergeCell ref="O1288:P1288"/>
    <mergeCell ref="Q1288:R1288"/>
    <mergeCell ref="S1288:T1288"/>
    <mergeCell ref="U1288:V1288"/>
    <mergeCell ref="W1288:X1288"/>
    <mergeCell ref="Y1288:Z1288"/>
    <mergeCell ref="F1289:G1289"/>
    <mergeCell ref="H1289:I1289"/>
    <mergeCell ref="J1289:K1289"/>
    <mergeCell ref="L1289:M1289"/>
    <mergeCell ref="N1289:O1289"/>
    <mergeCell ref="P1289:Q1289"/>
    <mergeCell ref="R1289:S1289"/>
    <mergeCell ref="T1289:U1289"/>
    <mergeCell ref="V1289:W1289"/>
    <mergeCell ref="X1289:Y1289"/>
    <mergeCell ref="Z1289:AA1289"/>
    <mergeCell ref="E1286:F1286"/>
    <mergeCell ref="G1286:H1286"/>
    <mergeCell ref="I1286:J1286"/>
    <mergeCell ref="K1286:L1286"/>
    <mergeCell ref="M1286:N1286"/>
    <mergeCell ref="O1286:P1286"/>
    <mergeCell ref="Q1286:R1286"/>
    <mergeCell ref="S1286:T1286"/>
    <mergeCell ref="U1286:V1286"/>
    <mergeCell ref="W1286:X1286"/>
    <mergeCell ref="Y1286:Z1286"/>
    <mergeCell ref="F1287:G1287"/>
    <mergeCell ref="H1287:I1287"/>
    <mergeCell ref="J1287:K1287"/>
    <mergeCell ref="L1287:M1287"/>
    <mergeCell ref="N1287:O1287"/>
    <mergeCell ref="P1287:Q1287"/>
    <mergeCell ref="R1287:S1287"/>
    <mergeCell ref="T1287:U1287"/>
    <mergeCell ref="V1287:W1287"/>
    <mergeCell ref="X1287:Y1287"/>
    <mergeCell ref="Z1287:AA1287"/>
    <mergeCell ref="E1284:F1284"/>
    <mergeCell ref="G1284:H1284"/>
    <mergeCell ref="I1284:J1284"/>
    <mergeCell ref="K1284:L1284"/>
    <mergeCell ref="M1284:N1284"/>
    <mergeCell ref="O1284:P1284"/>
    <mergeCell ref="Q1284:R1284"/>
    <mergeCell ref="S1284:T1284"/>
    <mergeCell ref="U1284:V1284"/>
    <mergeCell ref="W1284:X1284"/>
    <mergeCell ref="Y1284:Z1284"/>
    <mergeCell ref="F1285:G1285"/>
    <mergeCell ref="H1285:I1285"/>
    <mergeCell ref="J1285:K1285"/>
    <mergeCell ref="L1285:M1285"/>
    <mergeCell ref="N1285:O1285"/>
    <mergeCell ref="P1285:Q1285"/>
    <mergeCell ref="R1285:S1285"/>
    <mergeCell ref="T1285:U1285"/>
    <mergeCell ref="V1285:W1285"/>
    <mergeCell ref="X1285:Y1285"/>
    <mergeCell ref="Z1285:AA1285"/>
    <mergeCell ref="E1282:F1282"/>
    <mergeCell ref="G1282:H1282"/>
    <mergeCell ref="I1282:J1282"/>
    <mergeCell ref="K1282:L1282"/>
    <mergeCell ref="M1282:N1282"/>
    <mergeCell ref="O1282:P1282"/>
    <mergeCell ref="Q1282:R1282"/>
    <mergeCell ref="S1282:T1282"/>
    <mergeCell ref="U1282:V1282"/>
    <mergeCell ref="W1282:X1282"/>
    <mergeCell ref="Y1282:Z1282"/>
    <mergeCell ref="F1283:G1283"/>
    <mergeCell ref="H1283:I1283"/>
    <mergeCell ref="J1283:K1283"/>
    <mergeCell ref="L1283:M1283"/>
    <mergeCell ref="N1283:O1283"/>
    <mergeCell ref="P1283:Q1283"/>
    <mergeCell ref="R1283:S1283"/>
    <mergeCell ref="T1283:U1283"/>
    <mergeCell ref="V1283:W1283"/>
    <mergeCell ref="X1283:Y1283"/>
    <mergeCell ref="Z1283:AA1283"/>
    <mergeCell ref="E1280:F1280"/>
    <mergeCell ref="G1280:H1280"/>
    <mergeCell ref="I1280:J1280"/>
    <mergeCell ref="K1280:L1280"/>
    <mergeCell ref="M1280:N1280"/>
    <mergeCell ref="O1280:P1280"/>
    <mergeCell ref="Q1280:R1280"/>
    <mergeCell ref="S1280:T1280"/>
    <mergeCell ref="U1280:V1280"/>
    <mergeCell ref="W1280:X1280"/>
    <mergeCell ref="Y1280:Z1280"/>
    <mergeCell ref="F1281:G1281"/>
    <mergeCell ref="H1281:I1281"/>
    <mergeCell ref="J1281:K1281"/>
    <mergeCell ref="L1281:M1281"/>
    <mergeCell ref="N1281:O1281"/>
    <mergeCell ref="P1281:Q1281"/>
    <mergeCell ref="R1281:S1281"/>
    <mergeCell ref="T1281:U1281"/>
    <mergeCell ref="V1281:W1281"/>
    <mergeCell ref="X1281:Y1281"/>
    <mergeCell ref="Z1281:AA1281"/>
    <mergeCell ref="E1278:F1278"/>
    <mergeCell ref="G1278:H1278"/>
    <mergeCell ref="I1278:J1278"/>
    <mergeCell ref="K1278:L1278"/>
    <mergeCell ref="M1278:N1278"/>
    <mergeCell ref="O1278:P1278"/>
    <mergeCell ref="Q1278:R1278"/>
    <mergeCell ref="S1278:T1278"/>
    <mergeCell ref="U1278:V1278"/>
    <mergeCell ref="W1278:X1278"/>
    <mergeCell ref="Y1278:Z1278"/>
    <mergeCell ref="F1279:G1279"/>
    <mergeCell ref="H1279:I1279"/>
    <mergeCell ref="J1279:K1279"/>
    <mergeCell ref="L1279:M1279"/>
    <mergeCell ref="N1279:O1279"/>
    <mergeCell ref="P1279:Q1279"/>
    <mergeCell ref="R1279:S1279"/>
    <mergeCell ref="T1279:U1279"/>
    <mergeCell ref="V1279:W1279"/>
    <mergeCell ref="X1279:Y1279"/>
    <mergeCell ref="Z1279:AA1279"/>
    <mergeCell ref="E1276:F1276"/>
    <mergeCell ref="G1276:H1276"/>
    <mergeCell ref="I1276:J1276"/>
    <mergeCell ref="K1276:L1276"/>
    <mergeCell ref="M1276:N1276"/>
    <mergeCell ref="O1276:P1276"/>
    <mergeCell ref="Q1276:R1276"/>
    <mergeCell ref="S1276:T1276"/>
    <mergeCell ref="U1276:V1276"/>
    <mergeCell ref="W1276:X1276"/>
    <mergeCell ref="Y1276:Z1276"/>
    <mergeCell ref="F1277:G1277"/>
    <mergeCell ref="H1277:I1277"/>
    <mergeCell ref="J1277:K1277"/>
    <mergeCell ref="L1277:M1277"/>
    <mergeCell ref="N1277:O1277"/>
    <mergeCell ref="P1277:Q1277"/>
    <mergeCell ref="R1277:S1277"/>
    <mergeCell ref="T1277:U1277"/>
    <mergeCell ref="V1277:W1277"/>
    <mergeCell ref="X1277:Y1277"/>
    <mergeCell ref="Z1277:AA1277"/>
    <mergeCell ref="E1274:F1274"/>
    <mergeCell ref="G1274:H1274"/>
    <mergeCell ref="I1274:J1274"/>
    <mergeCell ref="K1274:L1274"/>
    <mergeCell ref="M1274:N1274"/>
    <mergeCell ref="O1274:P1274"/>
    <mergeCell ref="Q1274:R1274"/>
    <mergeCell ref="S1274:T1274"/>
    <mergeCell ref="U1274:V1274"/>
    <mergeCell ref="W1274:X1274"/>
    <mergeCell ref="Y1274:Z1274"/>
    <mergeCell ref="F1275:G1275"/>
    <mergeCell ref="H1275:I1275"/>
    <mergeCell ref="J1275:K1275"/>
    <mergeCell ref="L1275:M1275"/>
    <mergeCell ref="N1275:O1275"/>
    <mergeCell ref="P1275:Q1275"/>
    <mergeCell ref="R1275:S1275"/>
    <mergeCell ref="T1275:U1275"/>
    <mergeCell ref="V1275:W1275"/>
    <mergeCell ref="X1275:Y1275"/>
    <mergeCell ref="Z1275:AA1275"/>
    <mergeCell ref="E1272:F1272"/>
    <mergeCell ref="G1272:H1272"/>
    <mergeCell ref="I1272:J1272"/>
    <mergeCell ref="K1272:L1272"/>
    <mergeCell ref="M1272:N1272"/>
    <mergeCell ref="O1272:P1272"/>
    <mergeCell ref="Q1272:R1272"/>
    <mergeCell ref="S1272:T1272"/>
    <mergeCell ref="U1272:V1272"/>
    <mergeCell ref="W1272:X1272"/>
    <mergeCell ref="Y1272:Z1272"/>
    <mergeCell ref="F1273:G1273"/>
    <mergeCell ref="H1273:I1273"/>
    <mergeCell ref="J1273:K1273"/>
    <mergeCell ref="L1273:M1273"/>
    <mergeCell ref="N1273:O1273"/>
    <mergeCell ref="P1273:Q1273"/>
    <mergeCell ref="R1273:S1273"/>
    <mergeCell ref="T1273:U1273"/>
    <mergeCell ref="V1273:W1273"/>
    <mergeCell ref="X1273:Y1273"/>
    <mergeCell ref="Z1273:AA1273"/>
    <mergeCell ref="E1270:F1270"/>
    <mergeCell ref="G1270:H1270"/>
    <mergeCell ref="I1270:J1270"/>
    <mergeCell ref="K1270:L1270"/>
    <mergeCell ref="M1270:N1270"/>
    <mergeCell ref="O1270:P1270"/>
    <mergeCell ref="Q1270:R1270"/>
    <mergeCell ref="S1270:T1270"/>
    <mergeCell ref="U1270:V1270"/>
    <mergeCell ref="W1270:X1270"/>
    <mergeCell ref="Y1270:Z1270"/>
    <mergeCell ref="F1271:G1271"/>
    <mergeCell ref="H1271:I1271"/>
    <mergeCell ref="J1271:K1271"/>
    <mergeCell ref="L1271:M1271"/>
    <mergeCell ref="N1271:O1271"/>
    <mergeCell ref="P1271:Q1271"/>
    <mergeCell ref="R1271:S1271"/>
    <mergeCell ref="T1271:U1271"/>
    <mergeCell ref="V1271:W1271"/>
    <mergeCell ref="X1271:Y1271"/>
    <mergeCell ref="Z1271:AA1271"/>
    <mergeCell ref="E1268:F1268"/>
    <mergeCell ref="G1268:H1268"/>
    <mergeCell ref="I1268:J1268"/>
    <mergeCell ref="K1268:L1268"/>
    <mergeCell ref="M1268:N1268"/>
    <mergeCell ref="O1268:P1268"/>
    <mergeCell ref="Q1268:R1268"/>
    <mergeCell ref="S1268:T1268"/>
    <mergeCell ref="U1268:V1268"/>
    <mergeCell ref="W1268:X1268"/>
    <mergeCell ref="Y1268:Z1268"/>
    <mergeCell ref="F1269:G1269"/>
    <mergeCell ref="H1269:I1269"/>
    <mergeCell ref="J1269:K1269"/>
    <mergeCell ref="L1269:M1269"/>
    <mergeCell ref="N1269:O1269"/>
    <mergeCell ref="P1269:Q1269"/>
    <mergeCell ref="R1269:S1269"/>
    <mergeCell ref="T1269:U1269"/>
    <mergeCell ref="V1269:W1269"/>
    <mergeCell ref="X1269:Y1269"/>
    <mergeCell ref="Z1269:AA1269"/>
    <mergeCell ref="E1266:F1266"/>
    <mergeCell ref="G1266:H1266"/>
    <mergeCell ref="I1266:J1266"/>
    <mergeCell ref="K1266:L1266"/>
    <mergeCell ref="M1266:N1266"/>
    <mergeCell ref="O1266:P1266"/>
    <mergeCell ref="Q1266:R1266"/>
    <mergeCell ref="S1266:T1266"/>
    <mergeCell ref="U1266:V1266"/>
    <mergeCell ref="W1266:X1266"/>
    <mergeCell ref="Y1266:Z1266"/>
    <mergeCell ref="F1267:G1267"/>
    <mergeCell ref="H1267:I1267"/>
    <mergeCell ref="J1267:K1267"/>
    <mergeCell ref="L1267:M1267"/>
    <mergeCell ref="N1267:O1267"/>
    <mergeCell ref="P1267:Q1267"/>
    <mergeCell ref="R1267:S1267"/>
    <mergeCell ref="T1267:U1267"/>
    <mergeCell ref="V1267:W1267"/>
    <mergeCell ref="X1267:Y1267"/>
    <mergeCell ref="Z1267:AA1267"/>
    <mergeCell ref="E1264:F1264"/>
    <mergeCell ref="G1264:H1264"/>
    <mergeCell ref="I1264:J1264"/>
    <mergeCell ref="K1264:L1264"/>
    <mergeCell ref="M1264:N1264"/>
    <mergeCell ref="O1264:P1264"/>
    <mergeCell ref="Q1264:R1264"/>
    <mergeCell ref="S1264:T1264"/>
    <mergeCell ref="U1264:V1264"/>
    <mergeCell ref="W1264:X1264"/>
    <mergeCell ref="Y1264:Z1264"/>
    <mergeCell ref="F1265:G1265"/>
    <mergeCell ref="H1265:I1265"/>
    <mergeCell ref="J1265:K1265"/>
    <mergeCell ref="L1265:M1265"/>
    <mergeCell ref="N1265:O1265"/>
    <mergeCell ref="P1265:Q1265"/>
    <mergeCell ref="R1265:S1265"/>
    <mergeCell ref="T1265:U1265"/>
    <mergeCell ref="V1265:W1265"/>
    <mergeCell ref="X1265:Y1265"/>
    <mergeCell ref="Z1265:AA1265"/>
    <mergeCell ref="E1262:F1262"/>
    <mergeCell ref="G1262:H1262"/>
    <mergeCell ref="I1262:J1262"/>
    <mergeCell ref="K1262:L1262"/>
    <mergeCell ref="M1262:N1262"/>
    <mergeCell ref="O1262:P1262"/>
    <mergeCell ref="Q1262:R1262"/>
    <mergeCell ref="S1262:T1262"/>
    <mergeCell ref="U1262:V1262"/>
    <mergeCell ref="W1262:X1262"/>
    <mergeCell ref="Y1262:Z1262"/>
    <mergeCell ref="F1263:G1263"/>
    <mergeCell ref="H1263:I1263"/>
    <mergeCell ref="J1263:K1263"/>
    <mergeCell ref="L1263:M1263"/>
    <mergeCell ref="N1263:O1263"/>
    <mergeCell ref="P1263:Q1263"/>
    <mergeCell ref="R1263:S1263"/>
    <mergeCell ref="T1263:U1263"/>
    <mergeCell ref="V1263:W1263"/>
    <mergeCell ref="X1263:Y1263"/>
    <mergeCell ref="Z1263:AA1263"/>
    <mergeCell ref="E1260:F1260"/>
    <mergeCell ref="G1260:H1260"/>
    <mergeCell ref="I1260:J1260"/>
    <mergeCell ref="K1260:L1260"/>
    <mergeCell ref="M1260:N1260"/>
    <mergeCell ref="O1260:P1260"/>
    <mergeCell ref="Q1260:R1260"/>
    <mergeCell ref="S1260:T1260"/>
    <mergeCell ref="U1260:V1260"/>
    <mergeCell ref="W1260:X1260"/>
    <mergeCell ref="Y1260:Z1260"/>
    <mergeCell ref="F1261:G1261"/>
    <mergeCell ref="H1261:I1261"/>
    <mergeCell ref="J1261:K1261"/>
    <mergeCell ref="L1261:M1261"/>
    <mergeCell ref="N1261:O1261"/>
    <mergeCell ref="P1261:Q1261"/>
    <mergeCell ref="R1261:S1261"/>
    <mergeCell ref="T1261:U1261"/>
    <mergeCell ref="V1261:W1261"/>
    <mergeCell ref="X1261:Y1261"/>
    <mergeCell ref="Z1261:AA1261"/>
    <mergeCell ref="E1258:F1258"/>
    <mergeCell ref="G1258:H1258"/>
    <mergeCell ref="I1258:J1258"/>
    <mergeCell ref="K1258:L1258"/>
    <mergeCell ref="M1258:N1258"/>
    <mergeCell ref="O1258:P1258"/>
    <mergeCell ref="Q1258:R1258"/>
    <mergeCell ref="S1258:T1258"/>
    <mergeCell ref="U1258:V1258"/>
    <mergeCell ref="W1258:X1258"/>
    <mergeCell ref="Y1258:Z1258"/>
    <mergeCell ref="F1259:G1259"/>
    <mergeCell ref="H1259:I1259"/>
    <mergeCell ref="J1259:K1259"/>
    <mergeCell ref="L1259:M1259"/>
    <mergeCell ref="N1259:O1259"/>
    <mergeCell ref="P1259:Q1259"/>
    <mergeCell ref="R1259:S1259"/>
    <mergeCell ref="T1259:U1259"/>
    <mergeCell ref="V1259:W1259"/>
    <mergeCell ref="X1259:Y1259"/>
    <mergeCell ref="Z1259:AA1259"/>
    <mergeCell ref="E1256:F1256"/>
    <mergeCell ref="G1256:H1256"/>
    <mergeCell ref="I1256:J1256"/>
    <mergeCell ref="K1256:L1256"/>
    <mergeCell ref="M1256:N1256"/>
    <mergeCell ref="O1256:P1256"/>
    <mergeCell ref="Q1256:R1256"/>
    <mergeCell ref="S1256:T1256"/>
    <mergeCell ref="U1256:V1256"/>
    <mergeCell ref="W1256:X1256"/>
    <mergeCell ref="Y1256:Z1256"/>
    <mergeCell ref="F1257:G1257"/>
    <mergeCell ref="H1257:I1257"/>
    <mergeCell ref="J1257:K1257"/>
    <mergeCell ref="L1257:M1257"/>
    <mergeCell ref="N1257:O1257"/>
    <mergeCell ref="P1257:Q1257"/>
    <mergeCell ref="R1257:S1257"/>
    <mergeCell ref="T1257:U1257"/>
    <mergeCell ref="V1257:W1257"/>
    <mergeCell ref="X1257:Y1257"/>
    <mergeCell ref="Z1257:AA1257"/>
    <mergeCell ref="E1254:F1254"/>
    <mergeCell ref="G1254:H1254"/>
    <mergeCell ref="I1254:J1254"/>
    <mergeCell ref="K1254:L1254"/>
    <mergeCell ref="M1254:N1254"/>
    <mergeCell ref="O1254:P1254"/>
    <mergeCell ref="Q1254:R1254"/>
    <mergeCell ref="S1254:T1254"/>
    <mergeCell ref="U1254:V1254"/>
    <mergeCell ref="W1254:X1254"/>
    <mergeCell ref="Y1254:Z1254"/>
    <mergeCell ref="F1255:G1255"/>
    <mergeCell ref="H1255:I1255"/>
    <mergeCell ref="J1255:K1255"/>
    <mergeCell ref="L1255:M1255"/>
    <mergeCell ref="N1255:O1255"/>
    <mergeCell ref="P1255:Q1255"/>
    <mergeCell ref="R1255:S1255"/>
    <mergeCell ref="T1255:U1255"/>
    <mergeCell ref="V1255:W1255"/>
    <mergeCell ref="X1255:Y1255"/>
    <mergeCell ref="Z1255:AA1255"/>
    <mergeCell ref="E1252:F1252"/>
    <mergeCell ref="G1252:H1252"/>
    <mergeCell ref="I1252:J1252"/>
    <mergeCell ref="K1252:L1252"/>
    <mergeCell ref="M1252:N1252"/>
    <mergeCell ref="O1252:P1252"/>
    <mergeCell ref="Q1252:R1252"/>
    <mergeCell ref="S1252:T1252"/>
    <mergeCell ref="U1252:V1252"/>
    <mergeCell ref="W1252:X1252"/>
    <mergeCell ref="Y1252:Z1252"/>
    <mergeCell ref="F1253:G1253"/>
    <mergeCell ref="H1253:I1253"/>
    <mergeCell ref="J1253:K1253"/>
    <mergeCell ref="L1253:M1253"/>
    <mergeCell ref="N1253:O1253"/>
    <mergeCell ref="P1253:Q1253"/>
    <mergeCell ref="R1253:S1253"/>
    <mergeCell ref="T1253:U1253"/>
    <mergeCell ref="V1253:W1253"/>
    <mergeCell ref="X1253:Y1253"/>
    <mergeCell ref="Z1253:AA1253"/>
    <mergeCell ref="E1250:F1250"/>
    <mergeCell ref="G1250:H1250"/>
    <mergeCell ref="I1250:J1250"/>
    <mergeCell ref="K1250:L1250"/>
    <mergeCell ref="M1250:N1250"/>
    <mergeCell ref="O1250:P1250"/>
    <mergeCell ref="Q1250:R1250"/>
    <mergeCell ref="S1250:T1250"/>
    <mergeCell ref="U1250:V1250"/>
    <mergeCell ref="W1250:X1250"/>
    <mergeCell ref="Y1250:Z1250"/>
    <mergeCell ref="F1251:G1251"/>
    <mergeCell ref="H1251:I1251"/>
    <mergeCell ref="J1251:K1251"/>
    <mergeCell ref="L1251:M1251"/>
    <mergeCell ref="N1251:O1251"/>
    <mergeCell ref="P1251:Q1251"/>
    <mergeCell ref="R1251:S1251"/>
    <mergeCell ref="T1251:U1251"/>
    <mergeCell ref="V1251:W1251"/>
    <mergeCell ref="X1251:Y1251"/>
    <mergeCell ref="Z1251:AA1251"/>
    <mergeCell ref="E1248:F1248"/>
    <mergeCell ref="G1248:H1248"/>
    <mergeCell ref="I1248:J1248"/>
    <mergeCell ref="K1248:L1248"/>
    <mergeCell ref="M1248:N1248"/>
    <mergeCell ref="O1248:P1248"/>
    <mergeCell ref="Q1248:R1248"/>
    <mergeCell ref="S1248:T1248"/>
    <mergeCell ref="U1248:V1248"/>
    <mergeCell ref="W1248:X1248"/>
    <mergeCell ref="Y1248:Z1248"/>
    <mergeCell ref="F1249:G1249"/>
    <mergeCell ref="H1249:I1249"/>
    <mergeCell ref="J1249:K1249"/>
    <mergeCell ref="L1249:M1249"/>
    <mergeCell ref="N1249:O1249"/>
    <mergeCell ref="P1249:Q1249"/>
    <mergeCell ref="R1249:S1249"/>
    <mergeCell ref="T1249:U1249"/>
    <mergeCell ref="V1249:W1249"/>
    <mergeCell ref="X1249:Y1249"/>
    <mergeCell ref="Z1249:AA1249"/>
    <mergeCell ref="E1246:F1246"/>
    <mergeCell ref="G1246:H1246"/>
    <mergeCell ref="I1246:J1246"/>
    <mergeCell ref="K1246:L1246"/>
    <mergeCell ref="M1246:N1246"/>
    <mergeCell ref="O1246:P1246"/>
    <mergeCell ref="Q1246:R1246"/>
    <mergeCell ref="S1246:T1246"/>
    <mergeCell ref="U1246:V1246"/>
    <mergeCell ref="W1246:X1246"/>
    <mergeCell ref="Y1246:Z1246"/>
    <mergeCell ref="F1247:G1247"/>
    <mergeCell ref="H1247:I1247"/>
    <mergeCell ref="J1247:K1247"/>
    <mergeCell ref="L1247:M1247"/>
    <mergeCell ref="N1247:O1247"/>
    <mergeCell ref="P1247:Q1247"/>
    <mergeCell ref="R1247:S1247"/>
    <mergeCell ref="T1247:U1247"/>
    <mergeCell ref="V1247:W1247"/>
    <mergeCell ref="X1247:Y1247"/>
    <mergeCell ref="Z1247:AA1247"/>
    <mergeCell ref="E1244:F1244"/>
    <mergeCell ref="G1244:H1244"/>
    <mergeCell ref="I1244:J1244"/>
    <mergeCell ref="K1244:L1244"/>
    <mergeCell ref="M1244:N1244"/>
    <mergeCell ref="O1244:P1244"/>
    <mergeCell ref="Q1244:R1244"/>
    <mergeCell ref="S1244:T1244"/>
    <mergeCell ref="U1244:V1244"/>
    <mergeCell ref="W1244:X1244"/>
    <mergeCell ref="Y1244:Z1244"/>
    <mergeCell ref="F1245:G1245"/>
    <mergeCell ref="H1245:I1245"/>
    <mergeCell ref="J1245:K1245"/>
    <mergeCell ref="L1245:M1245"/>
    <mergeCell ref="N1245:O1245"/>
    <mergeCell ref="P1245:Q1245"/>
    <mergeCell ref="R1245:S1245"/>
    <mergeCell ref="T1245:U1245"/>
    <mergeCell ref="V1245:W1245"/>
    <mergeCell ref="X1245:Y1245"/>
    <mergeCell ref="Z1245:AA1245"/>
    <mergeCell ref="E1242:F1242"/>
    <mergeCell ref="G1242:H1242"/>
    <mergeCell ref="I1242:J1242"/>
    <mergeCell ref="K1242:L1242"/>
    <mergeCell ref="M1242:N1242"/>
    <mergeCell ref="O1242:P1242"/>
    <mergeCell ref="Q1242:R1242"/>
    <mergeCell ref="S1242:T1242"/>
    <mergeCell ref="U1242:V1242"/>
    <mergeCell ref="W1242:X1242"/>
    <mergeCell ref="Y1242:Z1242"/>
    <mergeCell ref="F1243:G1243"/>
    <mergeCell ref="H1243:I1243"/>
    <mergeCell ref="J1243:K1243"/>
    <mergeCell ref="L1243:M1243"/>
    <mergeCell ref="N1243:O1243"/>
    <mergeCell ref="P1243:Q1243"/>
    <mergeCell ref="R1243:S1243"/>
    <mergeCell ref="T1243:U1243"/>
    <mergeCell ref="V1243:W1243"/>
    <mergeCell ref="X1243:Y1243"/>
    <mergeCell ref="Z1243:AA1243"/>
    <mergeCell ref="E1240:F1240"/>
    <mergeCell ref="G1240:H1240"/>
    <mergeCell ref="I1240:J1240"/>
    <mergeCell ref="K1240:L1240"/>
    <mergeCell ref="M1240:N1240"/>
    <mergeCell ref="O1240:P1240"/>
    <mergeCell ref="Q1240:R1240"/>
    <mergeCell ref="S1240:T1240"/>
    <mergeCell ref="U1240:V1240"/>
    <mergeCell ref="W1240:X1240"/>
    <mergeCell ref="Y1240:Z1240"/>
    <mergeCell ref="F1241:G1241"/>
    <mergeCell ref="H1241:I1241"/>
    <mergeCell ref="J1241:K1241"/>
    <mergeCell ref="L1241:M1241"/>
    <mergeCell ref="N1241:O1241"/>
    <mergeCell ref="P1241:Q1241"/>
    <mergeCell ref="R1241:S1241"/>
    <mergeCell ref="T1241:U1241"/>
    <mergeCell ref="V1241:W1241"/>
    <mergeCell ref="X1241:Y1241"/>
    <mergeCell ref="Z1241:AA1241"/>
    <mergeCell ref="E1238:F1238"/>
    <mergeCell ref="G1238:H1238"/>
    <mergeCell ref="I1238:J1238"/>
    <mergeCell ref="K1238:L1238"/>
    <mergeCell ref="M1238:N1238"/>
    <mergeCell ref="O1238:P1238"/>
    <mergeCell ref="Q1238:R1238"/>
    <mergeCell ref="S1238:T1238"/>
    <mergeCell ref="U1238:V1238"/>
    <mergeCell ref="W1238:X1238"/>
    <mergeCell ref="Y1238:Z1238"/>
    <mergeCell ref="F1239:G1239"/>
    <mergeCell ref="H1239:I1239"/>
    <mergeCell ref="J1239:K1239"/>
    <mergeCell ref="L1239:M1239"/>
    <mergeCell ref="N1239:O1239"/>
    <mergeCell ref="P1239:Q1239"/>
    <mergeCell ref="R1239:S1239"/>
    <mergeCell ref="T1239:U1239"/>
    <mergeCell ref="V1239:W1239"/>
    <mergeCell ref="X1239:Y1239"/>
    <mergeCell ref="Z1239:AA1239"/>
    <mergeCell ref="E1236:F1236"/>
    <mergeCell ref="G1236:H1236"/>
    <mergeCell ref="I1236:J1236"/>
    <mergeCell ref="K1236:L1236"/>
    <mergeCell ref="M1236:N1236"/>
    <mergeCell ref="O1236:P1236"/>
    <mergeCell ref="Q1236:R1236"/>
    <mergeCell ref="S1236:T1236"/>
    <mergeCell ref="U1236:V1236"/>
    <mergeCell ref="W1236:X1236"/>
    <mergeCell ref="Y1236:Z1236"/>
    <mergeCell ref="F1237:G1237"/>
    <mergeCell ref="H1237:I1237"/>
    <mergeCell ref="J1237:K1237"/>
    <mergeCell ref="L1237:M1237"/>
    <mergeCell ref="N1237:O1237"/>
    <mergeCell ref="P1237:Q1237"/>
    <mergeCell ref="R1237:S1237"/>
    <mergeCell ref="T1237:U1237"/>
    <mergeCell ref="V1237:W1237"/>
    <mergeCell ref="X1237:Y1237"/>
    <mergeCell ref="Z1237:AA1237"/>
    <mergeCell ref="E1234:F1234"/>
    <mergeCell ref="G1234:H1234"/>
    <mergeCell ref="I1234:J1234"/>
    <mergeCell ref="K1234:L1234"/>
    <mergeCell ref="M1234:N1234"/>
    <mergeCell ref="O1234:P1234"/>
    <mergeCell ref="Q1234:R1234"/>
    <mergeCell ref="S1234:T1234"/>
    <mergeCell ref="U1234:V1234"/>
    <mergeCell ref="W1234:X1234"/>
    <mergeCell ref="Y1234:Z1234"/>
    <mergeCell ref="F1235:G1235"/>
    <mergeCell ref="H1235:I1235"/>
    <mergeCell ref="J1235:K1235"/>
    <mergeCell ref="L1235:M1235"/>
    <mergeCell ref="N1235:O1235"/>
    <mergeCell ref="P1235:Q1235"/>
    <mergeCell ref="R1235:S1235"/>
    <mergeCell ref="T1235:U1235"/>
    <mergeCell ref="V1235:W1235"/>
    <mergeCell ref="X1235:Y1235"/>
    <mergeCell ref="Z1235:AA1235"/>
    <mergeCell ref="E1232:F1232"/>
    <mergeCell ref="G1232:H1232"/>
    <mergeCell ref="I1232:J1232"/>
    <mergeCell ref="K1232:L1232"/>
    <mergeCell ref="M1232:N1232"/>
    <mergeCell ref="O1232:P1232"/>
    <mergeCell ref="Q1232:R1232"/>
    <mergeCell ref="S1232:T1232"/>
    <mergeCell ref="U1232:V1232"/>
    <mergeCell ref="W1232:X1232"/>
    <mergeCell ref="Y1232:Z1232"/>
    <mergeCell ref="F1233:G1233"/>
    <mergeCell ref="H1233:I1233"/>
    <mergeCell ref="J1233:K1233"/>
    <mergeCell ref="L1233:M1233"/>
    <mergeCell ref="N1233:O1233"/>
    <mergeCell ref="P1233:Q1233"/>
    <mergeCell ref="R1233:S1233"/>
    <mergeCell ref="T1233:U1233"/>
    <mergeCell ref="V1233:W1233"/>
    <mergeCell ref="X1233:Y1233"/>
    <mergeCell ref="Z1233:AA1233"/>
    <mergeCell ref="E1230:F1230"/>
    <mergeCell ref="G1230:H1230"/>
    <mergeCell ref="I1230:J1230"/>
    <mergeCell ref="K1230:L1230"/>
    <mergeCell ref="M1230:N1230"/>
    <mergeCell ref="O1230:P1230"/>
    <mergeCell ref="Q1230:R1230"/>
    <mergeCell ref="S1230:T1230"/>
    <mergeCell ref="U1230:V1230"/>
    <mergeCell ref="W1230:X1230"/>
    <mergeCell ref="Y1230:Z1230"/>
    <mergeCell ref="F1231:G1231"/>
    <mergeCell ref="H1231:I1231"/>
    <mergeCell ref="J1231:K1231"/>
    <mergeCell ref="L1231:M1231"/>
    <mergeCell ref="N1231:O1231"/>
    <mergeCell ref="P1231:Q1231"/>
    <mergeCell ref="R1231:S1231"/>
    <mergeCell ref="T1231:U1231"/>
    <mergeCell ref="V1231:W1231"/>
    <mergeCell ref="X1231:Y1231"/>
    <mergeCell ref="Z1231:AA1231"/>
    <mergeCell ref="E1228:F1228"/>
    <mergeCell ref="G1228:H1228"/>
    <mergeCell ref="I1228:J1228"/>
    <mergeCell ref="K1228:L1228"/>
    <mergeCell ref="M1228:N1228"/>
    <mergeCell ref="O1228:P1228"/>
    <mergeCell ref="Q1228:R1228"/>
    <mergeCell ref="S1228:T1228"/>
    <mergeCell ref="U1228:V1228"/>
    <mergeCell ref="W1228:X1228"/>
    <mergeCell ref="Y1228:Z1228"/>
    <mergeCell ref="F1229:G1229"/>
    <mergeCell ref="H1229:I1229"/>
    <mergeCell ref="J1229:K1229"/>
    <mergeCell ref="L1229:M1229"/>
    <mergeCell ref="N1229:O1229"/>
    <mergeCell ref="P1229:Q1229"/>
    <mergeCell ref="R1229:S1229"/>
    <mergeCell ref="T1229:U1229"/>
    <mergeCell ref="V1229:W1229"/>
    <mergeCell ref="X1229:Y1229"/>
    <mergeCell ref="Z1229:AA1229"/>
    <mergeCell ref="E1226:F1226"/>
    <mergeCell ref="G1226:H1226"/>
    <mergeCell ref="I1226:J1226"/>
    <mergeCell ref="K1226:L1226"/>
    <mergeCell ref="M1226:N1226"/>
    <mergeCell ref="O1226:P1226"/>
    <mergeCell ref="Q1226:R1226"/>
    <mergeCell ref="S1226:T1226"/>
    <mergeCell ref="U1226:V1226"/>
    <mergeCell ref="W1226:X1226"/>
    <mergeCell ref="Y1226:Z1226"/>
    <mergeCell ref="F1227:G1227"/>
    <mergeCell ref="H1227:I1227"/>
    <mergeCell ref="J1227:K1227"/>
    <mergeCell ref="L1227:M1227"/>
    <mergeCell ref="N1227:O1227"/>
    <mergeCell ref="P1227:Q1227"/>
    <mergeCell ref="R1227:S1227"/>
    <mergeCell ref="T1227:U1227"/>
    <mergeCell ref="V1227:W1227"/>
    <mergeCell ref="X1227:Y1227"/>
    <mergeCell ref="Z1227:AA1227"/>
    <mergeCell ref="E1224:F1224"/>
    <mergeCell ref="G1224:H1224"/>
    <mergeCell ref="I1224:J1224"/>
    <mergeCell ref="K1224:L1224"/>
    <mergeCell ref="M1224:N1224"/>
    <mergeCell ref="O1224:P1224"/>
    <mergeCell ref="Q1224:R1224"/>
    <mergeCell ref="S1224:T1224"/>
    <mergeCell ref="U1224:V1224"/>
    <mergeCell ref="W1224:X1224"/>
    <mergeCell ref="Y1224:Z1224"/>
    <mergeCell ref="F1225:G1225"/>
    <mergeCell ref="H1225:I1225"/>
    <mergeCell ref="J1225:K1225"/>
    <mergeCell ref="L1225:M1225"/>
    <mergeCell ref="N1225:O1225"/>
    <mergeCell ref="P1225:Q1225"/>
    <mergeCell ref="R1225:S1225"/>
    <mergeCell ref="T1225:U1225"/>
    <mergeCell ref="V1225:W1225"/>
    <mergeCell ref="X1225:Y1225"/>
    <mergeCell ref="Z1225:AA1225"/>
    <mergeCell ref="E1222:F1222"/>
    <mergeCell ref="G1222:H1222"/>
    <mergeCell ref="I1222:J1222"/>
    <mergeCell ref="K1222:L1222"/>
    <mergeCell ref="M1222:N1222"/>
    <mergeCell ref="O1222:P1222"/>
    <mergeCell ref="Q1222:R1222"/>
    <mergeCell ref="S1222:T1222"/>
    <mergeCell ref="U1222:V1222"/>
    <mergeCell ref="W1222:X1222"/>
    <mergeCell ref="Y1222:Z1222"/>
    <mergeCell ref="F1223:G1223"/>
    <mergeCell ref="H1223:I1223"/>
    <mergeCell ref="J1223:K1223"/>
    <mergeCell ref="L1223:M1223"/>
    <mergeCell ref="N1223:O1223"/>
    <mergeCell ref="P1223:Q1223"/>
    <mergeCell ref="R1223:S1223"/>
    <mergeCell ref="T1223:U1223"/>
    <mergeCell ref="V1223:W1223"/>
    <mergeCell ref="X1223:Y1223"/>
    <mergeCell ref="Z1223:AA1223"/>
    <mergeCell ref="E1220:F1220"/>
    <mergeCell ref="G1220:H1220"/>
    <mergeCell ref="I1220:J1220"/>
    <mergeCell ref="K1220:L1220"/>
    <mergeCell ref="M1220:N1220"/>
    <mergeCell ref="O1220:P1220"/>
    <mergeCell ref="Q1220:R1220"/>
    <mergeCell ref="S1220:T1220"/>
    <mergeCell ref="U1220:V1220"/>
    <mergeCell ref="W1220:X1220"/>
    <mergeCell ref="Y1220:Z1220"/>
    <mergeCell ref="F1221:G1221"/>
    <mergeCell ref="H1221:I1221"/>
    <mergeCell ref="J1221:K1221"/>
    <mergeCell ref="L1221:M1221"/>
    <mergeCell ref="N1221:O1221"/>
    <mergeCell ref="P1221:Q1221"/>
    <mergeCell ref="R1221:S1221"/>
    <mergeCell ref="T1221:U1221"/>
    <mergeCell ref="V1221:W1221"/>
    <mergeCell ref="X1221:Y1221"/>
    <mergeCell ref="Z1221:AA1221"/>
    <mergeCell ref="E1218:F1218"/>
    <mergeCell ref="G1218:H1218"/>
    <mergeCell ref="I1218:J1218"/>
    <mergeCell ref="K1218:L1218"/>
    <mergeCell ref="M1218:N1218"/>
    <mergeCell ref="O1218:P1218"/>
    <mergeCell ref="Q1218:R1218"/>
    <mergeCell ref="S1218:T1218"/>
    <mergeCell ref="U1218:V1218"/>
    <mergeCell ref="W1218:X1218"/>
    <mergeCell ref="Y1218:Z1218"/>
    <mergeCell ref="F1219:G1219"/>
    <mergeCell ref="H1219:I1219"/>
    <mergeCell ref="J1219:K1219"/>
    <mergeCell ref="L1219:M1219"/>
    <mergeCell ref="N1219:O1219"/>
    <mergeCell ref="P1219:Q1219"/>
    <mergeCell ref="R1219:S1219"/>
    <mergeCell ref="T1219:U1219"/>
    <mergeCell ref="V1219:W1219"/>
    <mergeCell ref="X1219:Y1219"/>
    <mergeCell ref="Z1219:AA1219"/>
    <mergeCell ref="E1216:F1216"/>
    <mergeCell ref="G1216:H1216"/>
    <mergeCell ref="I1216:J1216"/>
    <mergeCell ref="K1216:L1216"/>
    <mergeCell ref="M1216:N1216"/>
    <mergeCell ref="O1216:P1216"/>
    <mergeCell ref="Q1216:R1216"/>
    <mergeCell ref="S1216:T1216"/>
    <mergeCell ref="U1216:V1216"/>
    <mergeCell ref="W1216:X1216"/>
    <mergeCell ref="Y1216:Z1216"/>
    <mergeCell ref="F1217:G1217"/>
    <mergeCell ref="H1217:I1217"/>
    <mergeCell ref="J1217:K1217"/>
    <mergeCell ref="L1217:M1217"/>
    <mergeCell ref="N1217:O1217"/>
    <mergeCell ref="P1217:Q1217"/>
    <mergeCell ref="R1217:S1217"/>
    <mergeCell ref="T1217:U1217"/>
    <mergeCell ref="V1217:W1217"/>
    <mergeCell ref="X1217:Y1217"/>
    <mergeCell ref="Z1217:AA1217"/>
    <mergeCell ref="E1214:F1214"/>
    <mergeCell ref="G1214:H1214"/>
    <mergeCell ref="I1214:J1214"/>
    <mergeCell ref="K1214:L1214"/>
    <mergeCell ref="M1214:N1214"/>
    <mergeCell ref="O1214:P1214"/>
    <mergeCell ref="Q1214:R1214"/>
    <mergeCell ref="S1214:T1214"/>
    <mergeCell ref="U1214:V1214"/>
    <mergeCell ref="W1214:X1214"/>
    <mergeCell ref="Y1214:Z1214"/>
    <mergeCell ref="F1215:G1215"/>
    <mergeCell ref="H1215:I1215"/>
    <mergeCell ref="J1215:K1215"/>
    <mergeCell ref="L1215:M1215"/>
    <mergeCell ref="N1215:O1215"/>
    <mergeCell ref="P1215:Q1215"/>
    <mergeCell ref="R1215:S1215"/>
    <mergeCell ref="T1215:U1215"/>
    <mergeCell ref="V1215:W1215"/>
    <mergeCell ref="X1215:Y1215"/>
    <mergeCell ref="Z1215:AA1215"/>
    <mergeCell ref="E1212:F1212"/>
    <mergeCell ref="G1212:H1212"/>
    <mergeCell ref="I1212:J1212"/>
    <mergeCell ref="K1212:L1212"/>
    <mergeCell ref="M1212:N1212"/>
    <mergeCell ref="O1212:P1212"/>
    <mergeCell ref="Q1212:R1212"/>
    <mergeCell ref="S1212:T1212"/>
    <mergeCell ref="U1212:V1212"/>
    <mergeCell ref="W1212:X1212"/>
    <mergeCell ref="Y1212:Z1212"/>
    <mergeCell ref="F1213:G1213"/>
    <mergeCell ref="H1213:I1213"/>
    <mergeCell ref="J1213:K1213"/>
    <mergeCell ref="L1213:M1213"/>
    <mergeCell ref="N1213:O1213"/>
    <mergeCell ref="P1213:Q1213"/>
    <mergeCell ref="R1213:S1213"/>
    <mergeCell ref="T1213:U1213"/>
    <mergeCell ref="V1213:W1213"/>
    <mergeCell ref="X1213:Y1213"/>
    <mergeCell ref="Z1213:AA1213"/>
    <mergeCell ref="E1210:F1210"/>
    <mergeCell ref="G1210:H1210"/>
    <mergeCell ref="I1210:J1210"/>
    <mergeCell ref="K1210:L1210"/>
    <mergeCell ref="M1210:N1210"/>
    <mergeCell ref="O1210:P1210"/>
    <mergeCell ref="Q1210:R1210"/>
    <mergeCell ref="S1210:T1210"/>
    <mergeCell ref="U1210:V1210"/>
    <mergeCell ref="W1210:X1210"/>
    <mergeCell ref="Y1210:Z1210"/>
    <mergeCell ref="F1211:G1211"/>
    <mergeCell ref="H1211:I1211"/>
    <mergeCell ref="J1211:K1211"/>
    <mergeCell ref="L1211:M1211"/>
    <mergeCell ref="N1211:O1211"/>
    <mergeCell ref="P1211:Q1211"/>
    <mergeCell ref="R1211:S1211"/>
    <mergeCell ref="T1211:U1211"/>
    <mergeCell ref="V1211:W1211"/>
    <mergeCell ref="X1211:Y1211"/>
    <mergeCell ref="Z1211:AA1211"/>
    <mergeCell ref="E1208:F1208"/>
    <mergeCell ref="G1208:H1208"/>
    <mergeCell ref="I1208:J1208"/>
    <mergeCell ref="K1208:L1208"/>
    <mergeCell ref="M1208:N1208"/>
    <mergeCell ref="O1208:P1208"/>
    <mergeCell ref="Q1208:R1208"/>
    <mergeCell ref="S1208:T1208"/>
    <mergeCell ref="U1208:V1208"/>
    <mergeCell ref="W1208:X1208"/>
    <mergeCell ref="Y1208:Z1208"/>
    <mergeCell ref="F1209:G1209"/>
    <mergeCell ref="H1209:I1209"/>
    <mergeCell ref="J1209:K1209"/>
    <mergeCell ref="L1209:M1209"/>
    <mergeCell ref="N1209:O1209"/>
    <mergeCell ref="P1209:Q1209"/>
    <mergeCell ref="R1209:S1209"/>
    <mergeCell ref="T1209:U1209"/>
    <mergeCell ref="V1209:W1209"/>
    <mergeCell ref="X1209:Y1209"/>
    <mergeCell ref="Z1209:AA1209"/>
    <mergeCell ref="E1206:F1206"/>
    <mergeCell ref="G1206:H1206"/>
    <mergeCell ref="I1206:J1206"/>
    <mergeCell ref="K1206:L1206"/>
    <mergeCell ref="M1206:N1206"/>
    <mergeCell ref="O1206:P1206"/>
    <mergeCell ref="Q1206:R1206"/>
    <mergeCell ref="S1206:T1206"/>
    <mergeCell ref="U1206:V1206"/>
    <mergeCell ref="W1206:X1206"/>
    <mergeCell ref="Y1206:Z1206"/>
    <mergeCell ref="F1207:G1207"/>
    <mergeCell ref="H1207:I1207"/>
    <mergeCell ref="J1207:K1207"/>
    <mergeCell ref="L1207:M1207"/>
    <mergeCell ref="N1207:O1207"/>
    <mergeCell ref="P1207:Q1207"/>
    <mergeCell ref="R1207:S1207"/>
    <mergeCell ref="T1207:U1207"/>
    <mergeCell ref="V1207:W1207"/>
    <mergeCell ref="X1207:Y1207"/>
    <mergeCell ref="Z1207:AA1207"/>
    <mergeCell ref="E1204:F1204"/>
    <mergeCell ref="G1204:H1204"/>
    <mergeCell ref="I1204:J1204"/>
    <mergeCell ref="K1204:L1204"/>
    <mergeCell ref="M1204:N1204"/>
    <mergeCell ref="O1204:P1204"/>
    <mergeCell ref="Q1204:R1204"/>
    <mergeCell ref="S1204:T1204"/>
    <mergeCell ref="U1204:V1204"/>
    <mergeCell ref="W1204:X1204"/>
    <mergeCell ref="Y1204:Z1204"/>
    <mergeCell ref="F1205:G1205"/>
    <mergeCell ref="H1205:I1205"/>
    <mergeCell ref="J1205:K1205"/>
    <mergeCell ref="L1205:M1205"/>
    <mergeCell ref="N1205:O1205"/>
    <mergeCell ref="P1205:Q1205"/>
    <mergeCell ref="R1205:S1205"/>
    <mergeCell ref="T1205:U1205"/>
    <mergeCell ref="V1205:W1205"/>
    <mergeCell ref="X1205:Y1205"/>
    <mergeCell ref="Z1205:AA1205"/>
    <mergeCell ref="E1202:F1202"/>
    <mergeCell ref="G1202:H1202"/>
    <mergeCell ref="I1202:J1202"/>
    <mergeCell ref="K1202:L1202"/>
    <mergeCell ref="M1202:N1202"/>
    <mergeCell ref="O1202:P1202"/>
    <mergeCell ref="Q1202:R1202"/>
    <mergeCell ref="S1202:T1202"/>
    <mergeCell ref="U1202:V1202"/>
    <mergeCell ref="W1202:X1202"/>
    <mergeCell ref="Y1202:Z1202"/>
    <mergeCell ref="F1203:G1203"/>
    <mergeCell ref="H1203:I1203"/>
    <mergeCell ref="J1203:K1203"/>
    <mergeCell ref="L1203:M1203"/>
    <mergeCell ref="N1203:O1203"/>
    <mergeCell ref="P1203:Q1203"/>
    <mergeCell ref="R1203:S1203"/>
    <mergeCell ref="T1203:U1203"/>
    <mergeCell ref="V1203:W1203"/>
    <mergeCell ref="X1203:Y1203"/>
    <mergeCell ref="Z1203:AA1203"/>
    <mergeCell ref="E1200:F1200"/>
    <mergeCell ref="G1200:H1200"/>
    <mergeCell ref="I1200:J1200"/>
    <mergeCell ref="K1200:L1200"/>
    <mergeCell ref="M1200:N1200"/>
    <mergeCell ref="O1200:P1200"/>
    <mergeCell ref="Q1200:R1200"/>
    <mergeCell ref="S1200:T1200"/>
    <mergeCell ref="U1200:V1200"/>
    <mergeCell ref="W1200:X1200"/>
    <mergeCell ref="Y1200:Z1200"/>
    <mergeCell ref="F1201:G1201"/>
    <mergeCell ref="H1201:I1201"/>
    <mergeCell ref="J1201:K1201"/>
    <mergeCell ref="L1201:M1201"/>
    <mergeCell ref="N1201:O1201"/>
    <mergeCell ref="P1201:Q1201"/>
    <mergeCell ref="R1201:S1201"/>
    <mergeCell ref="T1201:U1201"/>
    <mergeCell ref="V1201:W1201"/>
    <mergeCell ref="X1201:Y1201"/>
    <mergeCell ref="Z1201:AA1201"/>
    <mergeCell ref="E1198:F1198"/>
    <mergeCell ref="G1198:H1198"/>
    <mergeCell ref="I1198:J1198"/>
    <mergeCell ref="K1198:L1198"/>
    <mergeCell ref="M1198:N1198"/>
    <mergeCell ref="O1198:P1198"/>
    <mergeCell ref="Q1198:R1198"/>
    <mergeCell ref="S1198:T1198"/>
    <mergeCell ref="U1198:V1198"/>
    <mergeCell ref="W1198:X1198"/>
    <mergeCell ref="Y1198:Z1198"/>
    <mergeCell ref="F1199:G1199"/>
    <mergeCell ref="H1199:I1199"/>
    <mergeCell ref="J1199:K1199"/>
    <mergeCell ref="L1199:M1199"/>
    <mergeCell ref="N1199:O1199"/>
    <mergeCell ref="P1199:Q1199"/>
    <mergeCell ref="R1199:S1199"/>
    <mergeCell ref="T1199:U1199"/>
    <mergeCell ref="V1199:W1199"/>
    <mergeCell ref="X1199:Y1199"/>
    <mergeCell ref="Z1199:AA1199"/>
    <mergeCell ref="E1196:F1196"/>
    <mergeCell ref="G1196:H1196"/>
    <mergeCell ref="I1196:J1196"/>
    <mergeCell ref="K1196:L1196"/>
    <mergeCell ref="M1196:N1196"/>
    <mergeCell ref="O1196:P1196"/>
    <mergeCell ref="Q1196:R1196"/>
    <mergeCell ref="S1196:T1196"/>
    <mergeCell ref="U1196:V1196"/>
    <mergeCell ref="W1196:X1196"/>
    <mergeCell ref="Y1196:Z1196"/>
    <mergeCell ref="F1197:G1197"/>
    <mergeCell ref="H1197:I1197"/>
    <mergeCell ref="J1197:K1197"/>
    <mergeCell ref="L1197:M1197"/>
    <mergeCell ref="N1197:O1197"/>
    <mergeCell ref="P1197:Q1197"/>
    <mergeCell ref="R1197:S1197"/>
    <mergeCell ref="T1197:U1197"/>
    <mergeCell ref="V1197:W1197"/>
    <mergeCell ref="X1197:Y1197"/>
    <mergeCell ref="Z1197:AA1197"/>
    <mergeCell ref="E1194:F1194"/>
    <mergeCell ref="G1194:H1194"/>
    <mergeCell ref="I1194:J1194"/>
    <mergeCell ref="K1194:L1194"/>
    <mergeCell ref="M1194:N1194"/>
    <mergeCell ref="O1194:P1194"/>
    <mergeCell ref="Q1194:R1194"/>
    <mergeCell ref="S1194:T1194"/>
    <mergeCell ref="U1194:V1194"/>
    <mergeCell ref="W1194:X1194"/>
    <mergeCell ref="Y1194:Z1194"/>
    <mergeCell ref="F1195:G1195"/>
    <mergeCell ref="H1195:I1195"/>
    <mergeCell ref="J1195:K1195"/>
    <mergeCell ref="L1195:M1195"/>
    <mergeCell ref="N1195:O1195"/>
    <mergeCell ref="P1195:Q1195"/>
    <mergeCell ref="R1195:S1195"/>
    <mergeCell ref="T1195:U1195"/>
    <mergeCell ref="V1195:W1195"/>
    <mergeCell ref="X1195:Y1195"/>
    <mergeCell ref="Z1195:AA1195"/>
    <mergeCell ref="E1192:F1192"/>
    <mergeCell ref="G1192:H1192"/>
    <mergeCell ref="I1192:J1192"/>
    <mergeCell ref="K1192:L1192"/>
    <mergeCell ref="M1192:N1192"/>
    <mergeCell ref="O1192:P1192"/>
    <mergeCell ref="Q1192:R1192"/>
    <mergeCell ref="S1192:T1192"/>
    <mergeCell ref="U1192:V1192"/>
    <mergeCell ref="W1192:X1192"/>
    <mergeCell ref="Y1192:Z1192"/>
    <mergeCell ref="F1193:G1193"/>
    <mergeCell ref="H1193:I1193"/>
    <mergeCell ref="J1193:K1193"/>
    <mergeCell ref="L1193:M1193"/>
    <mergeCell ref="N1193:O1193"/>
    <mergeCell ref="P1193:Q1193"/>
    <mergeCell ref="R1193:S1193"/>
    <mergeCell ref="T1193:U1193"/>
    <mergeCell ref="V1193:W1193"/>
    <mergeCell ref="X1193:Y1193"/>
    <mergeCell ref="Z1193:AA1193"/>
    <mergeCell ref="E1190:F1190"/>
    <mergeCell ref="G1190:H1190"/>
    <mergeCell ref="I1190:J1190"/>
    <mergeCell ref="K1190:L1190"/>
    <mergeCell ref="M1190:N1190"/>
    <mergeCell ref="O1190:P1190"/>
    <mergeCell ref="Q1190:R1190"/>
    <mergeCell ref="S1190:T1190"/>
    <mergeCell ref="U1190:V1190"/>
    <mergeCell ref="W1190:X1190"/>
    <mergeCell ref="Y1190:Z1190"/>
    <mergeCell ref="F1191:G1191"/>
    <mergeCell ref="H1191:I1191"/>
    <mergeCell ref="J1191:K1191"/>
    <mergeCell ref="L1191:M1191"/>
    <mergeCell ref="N1191:O1191"/>
    <mergeCell ref="P1191:Q1191"/>
    <mergeCell ref="R1191:S1191"/>
    <mergeCell ref="T1191:U1191"/>
    <mergeCell ref="V1191:W1191"/>
    <mergeCell ref="X1191:Y1191"/>
    <mergeCell ref="Z1191:AA1191"/>
    <mergeCell ref="E1188:F1188"/>
    <mergeCell ref="G1188:H1188"/>
    <mergeCell ref="I1188:J1188"/>
    <mergeCell ref="K1188:L1188"/>
    <mergeCell ref="M1188:N1188"/>
    <mergeCell ref="O1188:P1188"/>
    <mergeCell ref="Q1188:R1188"/>
    <mergeCell ref="S1188:T1188"/>
    <mergeCell ref="U1188:V1188"/>
    <mergeCell ref="W1188:X1188"/>
    <mergeCell ref="Y1188:Z1188"/>
    <mergeCell ref="F1189:G1189"/>
    <mergeCell ref="H1189:I1189"/>
    <mergeCell ref="J1189:K1189"/>
    <mergeCell ref="L1189:M1189"/>
    <mergeCell ref="N1189:O1189"/>
    <mergeCell ref="P1189:Q1189"/>
    <mergeCell ref="R1189:S1189"/>
    <mergeCell ref="T1189:U1189"/>
    <mergeCell ref="V1189:W1189"/>
    <mergeCell ref="X1189:Y1189"/>
    <mergeCell ref="Z1189:AA1189"/>
    <mergeCell ref="E1186:F1186"/>
    <mergeCell ref="G1186:H1186"/>
    <mergeCell ref="I1186:J1186"/>
    <mergeCell ref="K1186:L1186"/>
    <mergeCell ref="M1186:N1186"/>
    <mergeCell ref="O1186:P1186"/>
    <mergeCell ref="Q1186:R1186"/>
    <mergeCell ref="S1186:T1186"/>
    <mergeCell ref="U1186:V1186"/>
    <mergeCell ref="W1186:X1186"/>
    <mergeCell ref="Y1186:Z1186"/>
    <mergeCell ref="F1187:G1187"/>
    <mergeCell ref="H1187:I1187"/>
    <mergeCell ref="J1187:K1187"/>
    <mergeCell ref="L1187:M1187"/>
    <mergeCell ref="N1187:O1187"/>
    <mergeCell ref="P1187:Q1187"/>
    <mergeCell ref="R1187:S1187"/>
    <mergeCell ref="T1187:U1187"/>
    <mergeCell ref="V1187:W1187"/>
    <mergeCell ref="X1187:Y1187"/>
    <mergeCell ref="Z1187:AA1187"/>
    <mergeCell ref="E1184:F1184"/>
    <mergeCell ref="G1184:H1184"/>
    <mergeCell ref="I1184:J1184"/>
    <mergeCell ref="K1184:L1184"/>
    <mergeCell ref="M1184:N1184"/>
    <mergeCell ref="O1184:P1184"/>
    <mergeCell ref="Q1184:R1184"/>
    <mergeCell ref="S1184:T1184"/>
    <mergeCell ref="U1184:V1184"/>
    <mergeCell ref="W1184:X1184"/>
    <mergeCell ref="Y1184:Z1184"/>
    <mergeCell ref="F1185:G1185"/>
    <mergeCell ref="H1185:I1185"/>
    <mergeCell ref="J1185:K1185"/>
    <mergeCell ref="L1185:M1185"/>
    <mergeCell ref="N1185:O1185"/>
    <mergeCell ref="P1185:Q1185"/>
    <mergeCell ref="R1185:S1185"/>
    <mergeCell ref="T1185:U1185"/>
    <mergeCell ref="V1185:W1185"/>
    <mergeCell ref="X1185:Y1185"/>
    <mergeCell ref="Z1185:AA1185"/>
    <mergeCell ref="E1182:F1182"/>
    <mergeCell ref="G1182:H1182"/>
    <mergeCell ref="I1182:J1182"/>
    <mergeCell ref="K1182:L1182"/>
    <mergeCell ref="M1182:N1182"/>
    <mergeCell ref="O1182:P1182"/>
    <mergeCell ref="Q1182:R1182"/>
    <mergeCell ref="S1182:T1182"/>
    <mergeCell ref="U1182:V1182"/>
    <mergeCell ref="W1182:X1182"/>
    <mergeCell ref="Y1182:Z1182"/>
    <mergeCell ref="F1183:G1183"/>
    <mergeCell ref="H1183:I1183"/>
    <mergeCell ref="J1183:K1183"/>
    <mergeCell ref="L1183:M1183"/>
    <mergeCell ref="N1183:O1183"/>
    <mergeCell ref="P1183:Q1183"/>
    <mergeCell ref="R1183:S1183"/>
    <mergeCell ref="T1183:U1183"/>
    <mergeCell ref="V1183:W1183"/>
    <mergeCell ref="X1183:Y1183"/>
    <mergeCell ref="Z1183:AA1183"/>
    <mergeCell ref="E1180:F1180"/>
    <mergeCell ref="G1180:H1180"/>
    <mergeCell ref="I1180:J1180"/>
    <mergeCell ref="K1180:L1180"/>
    <mergeCell ref="M1180:N1180"/>
    <mergeCell ref="O1180:P1180"/>
    <mergeCell ref="Q1180:R1180"/>
    <mergeCell ref="S1180:T1180"/>
    <mergeCell ref="U1180:V1180"/>
    <mergeCell ref="W1180:X1180"/>
    <mergeCell ref="Y1180:Z1180"/>
    <mergeCell ref="F1181:G1181"/>
    <mergeCell ref="H1181:I1181"/>
    <mergeCell ref="J1181:K1181"/>
    <mergeCell ref="L1181:M1181"/>
    <mergeCell ref="N1181:O1181"/>
    <mergeCell ref="P1181:Q1181"/>
    <mergeCell ref="R1181:S1181"/>
    <mergeCell ref="T1181:U1181"/>
    <mergeCell ref="V1181:W1181"/>
    <mergeCell ref="X1181:Y1181"/>
    <mergeCell ref="Z1181:AA1181"/>
    <mergeCell ref="E1178:F1178"/>
    <mergeCell ref="G1178:H1178"/>
    <mergeCell ref="I1178:J1178"/>
    <mergeCell ref="K1178:L1178"/>
    <mergeCell ref="M1178:N1178"/>
    <mergeCell ref="O1178:P1178"/>
    <mergeCell ref="Q1178:R1178"/>
    <mergeCell ref="S1178:T1178"/>
    <mergeCell ref="U1178:V1178"/>
    <mergeCell ref="W1178:X1178"/>
    <mergeCell ref="Y1178:Z1178"/>
    <mergeCell ref="F1179:G1179"/>
    <mergeCell ref="H1179:I1179"/>
    <mergeCell ref="J1179:K1179"/>
    <mergeCell ref="L1179:M1179"/>
    <mergeCell ref="N1179:O1179"/>
    <mergeCell ref="P1179:Q1179"/>
    <mergeCell ref="R1179:S1179"/>
    <mergeCell ref="T1179:U1179"/>
    <mergeCell ref="V1179:W1179"/>
    <mergeCell ref="X1179:Y1179"/>
    <mergeCell ref="Z1179:AA1179"/>
    <mergeCell ref="E1176:F1176"/>
    <mergeCell ref="G1176:H1176"/>
    <mergeCell ref="I1176:J1176"/>
    <mergeCell ref="K1176:L1176"/>
    <mergeCell ref="M1176:N1176"/>
    <mergeCell ref="O1176:P1176"/>
    <mergeCell ref="Q1176:R1176"/>
    <mergeCell ref="S1176:T1176"/>
    <mergeCell ref="U1176:V1176"/>
    <mergeCell ref="W1176:X1176"/>
    <mergeCell ref="Y1176:Z1176"/>
    <mergeCell ref="F1177:G1177"/>
    <mergeCell ref="H1177:I1177"/>
    <mergeCell ref="J1177:K1177"/>
    <mergeCell ref="L1177:M1177"/>
    <mergeCell ref="N1177:O1177"/>
    <mergeCell ref="P1177:Q1177"/>
    <mergeCell ref="R1177:S1177"/>
    <mergeCell ref="T1177:U1177"/>
    <mergeCell ref="V1177:W1177"/>
    <mergeCell ref="X1177:Y1177"/>
    <mergeCell ref="Z1177:AA1177"/>
    <mergeCell ref="E1174:F1174"/>
    <mergeCell ref="G1174:H1174"/>
    <mergeCell ref="I1174:J1174"/>
    <mergeCell ref="K1174:L1174"/>
    <mergeCell ref="M1174:N1174"/>
    <mergeCell ref="O1174:P1174"/>
    <mergeCell ref="Q1174:R1174"/>
    <mergeCell ref="S1174:T1174"/>
    <mergeCell ref="U1174:V1174"/>
    <mergeCell ref="W1174:X1174"/>
    <mergeCell ref="Y1174:Z1174"/>
    <mergeCell ref="F1175:G1175"/>
    <mergeCell ref="H1175:I1175"/>
    <mergeCell ref="J1175:K1175"/>
    <mergeCell ref="L1175:M1175"/>
    <mergeCell ref="N1175:O1175"/>
    <mergeCell ref="P1175:Q1175"/>
    <mergeCell ref="R1175:S1175"/>
    <mergeCell ref="T1175:U1175"/>
    <mergeCell ref="V1175:W1175"/>
    <mergeCell ref="X1175:Y1175"/>
    <mergeCell ref="Z1175:AA1175"/>
    <mergeCell ref="E1172:F1172"/>
    <mergeCell ref="G1172:H1172"/>
    <mergeCell ref="I1172:J1172"/>
    <mergeCell ref="K1172:L1172"/>
    <mergeCell ref="M1172:N1172"/>
    <mergeCell ref="O1172:P1172"/>
    <mergeCell ref="Q1172:R1172"/>
    <mergeCell ref="S1172:T1172"/>
    <mergeCell ref="U1172:V1172"/>
    <mergeCell ref="W1172:X1172"/>
    <mergeCell ref="Y1172:Z1172"/>
    <mergeCell ref="F1173:G1173"/>
    <mergeCell ref="H1173:I1173"/>
    <mergeCell ref="J1173:K1173"/>
    <mergeCell ref="L1173:M1173"/>
    <mergeCell ref="N1173:O1173"/>
    <mergeCell ref="P1173:Q1173"/>
    <mergeCell ref="R1173:S1173"/>
    <mergeCell ref="T1173:U1173"/>
    <mergeCell ref="V1173:W1173"/>
    <mergeCell ref="X1173:Y1173"/>
    <mergeCell ref="Z1173:AA1173"/>
    <mergeCell ref="E1170:F1170"/>
    <mergeCell ref="G1170:H1170"/>
    <mergeCell ref="I1170:J1170"/>
    <mergeCell ref="K1170:L1170"/>
    <mergeCell ref="M1170:N1170"/>
    <mergeCell ref="O1170:P1170"/>
    <mergeCell ref="Q1170:R1170"/>
    <mergeCell ref="S1170:T1170"/>
    <mergeCell ref="U1170:V1170"/>
    <mergeCell ref="W1170:X1170"/>
    <mergeCell ref="Y1170:Z1170"/>
    <mergeCell ref="F1171:G1171"/>
    <mergeCell ref="H1171:I1171"/>
    <mergeCell ref="J1171:K1171"/>
    <mergeCell ref="L1171:M1171"/>
    <mergeCell ref="N1171:O1171"/>
    <mergeCell ref="P1171:Q1171"/>
    <mergeCell ref="R1171:S1171"/>
    <mergeCell ref="T1171:U1171"/>
    <mergeCell ref="V1171:W1171"/>
    <mergeCell ref="X1171:Y1171"/>
    <mergeCell ref="Z1171:AA1171"/>
    <mergeCell ref="E1168:F1168"/>
    <mergeCell ref="G1168:H1168"/>
    <mergeCell ref="I1168:J1168"/>
    <mergeCell ref="K1168:L1168"/>
    <mergeCell ref="M1168:N1168"/>
    <mergeCell ref="O1168:P1168"/>
    <mergeCell ref="Q1168:R1168"/>
    <mergeCell ref="S1168:T1168"/>
    <mergeCell ref="U1168:V1168"/>
    <mergeCell ref="W1168:X1168"/>
    <mergeCell ref="Y1168:Z1168"/>
    <mergeCell ref="F1169:G1169"/>
    <mergeCell ref="H1169:I1169"/>
    <mergeCell ref="J1169:K1169"/>
    <mergeCell ref="L1169:M1169"/>
    <mergeCell ref="N1169:O1169"/>
    <mergeCell ref="P1169:Q1169"/>
    <mergeCell ref="R1169:S1169"/>
    <mergeCell ref="T1169:U1169"/>
    <mergeCell ref="V1169:W1169"/>
    <mergeCell ref="X1169:Y1169"/>
    <mergeCell ref="Z1169:AA1169"/>
    <mergeCell ref="E1166:F1166"/>
    <mergeCell ref="G1166:H1166"/>
    <mergeCell ref="I1166:J1166"/>
    <mergeCell ref="K1166:L1166"/>
    <mergeCell ref="M1166:N1166"/>
    <mergeCell ref="O1166:P1166"/>
    <mergeCell ref="Q1166:R1166"/>
    <mergeCell ref="S1166:T1166"/>
    <mergeCell ref="U1166:V1166"/>
    <mergeCell ref="W1166:X1166"/>
    <mergeCell ref="Y1166:Z1166"/>
    <mergeCell ref="F1167:G1167"/>
    <mergeCell ref="H1167:I1167"/>
    <mergeCell ref="J1167:K1167"/>
    <mergeCell ref="L1167:M1167"/>
    <mergeCell ref="N1167:O1167"/>
    <mergeCell ref="P1167:Q1167"/>
    <mergeCell ref="R1167:S1167"/>
    <mergeCell ref="T1167:U1167"/>
    <mergeCell ref="V1167:W1167"/>
    <mergeCell ref="X1167:Y1167"/>
    <mergeCell ref="Z1167:AA1167"/>
    <mergeCell ref="E1164:F1164"/>
    <mergeCell ref="G1164:H1164"/>
    <mergeCell ref="I1164:J1164"/>
    <mergeCell ref="K1164:L1164"/>
    <mergeCell ref="M1164:N1164"/>
    <mergeCell ref="O1164:P1164"/>
    <mergeCell ref="Q1164:R1164"/>
    <mergeCell ref="S1164:T1164"/>
    <mergeCell ref="U1164:V1164"/>
    <mergeCell ref="W1164:X1164"/>
    <mergeCell ref="Y1164:Z1164"/>
    <mergeCell ref="F1165:G1165"/>
    <mergeCell ref="H1165:I1165"/>
    <mergeCell ref="J1165:K1165"/>
    <mergeCell ref="L1165:M1165"/>
    <mergeCell ref="N1165:O1165"/>
    <mergeCell ref="P1165:Q1165"/>
    <mergeCell ref="R1165:S1165"/>
    <mergeCell ref="T1165:U1165"/>
    <mergeCell ref="V1165:W1165"/>
    <mergeCell ref="X1165:Y1165"/>
    <mergeCell ref="Z1165:AA1165"/>
    <mergeCell ref="E1162:F1162"/>
    <mergeCell ref="G1162:H1162"/>
    <mergeCell ref="I1162:J1162"/>
    <mergeCell ref="K1162:L1162"/>
    <mergeCell ref="M1162:N1162"/>
    <mergeCell ref="O1162:P1162"/>
    <mergeCell ref="Q1162:R1162"/>
    <mergeCell ref="S1162:T1162"/>
    <mergeCell ref="U1162:V1162"/>
    <mergeCell ref="W1162:X1162"/>
    <mergeCell ref="Y1162:Z1162"/>
    <mergeCell ref="F1163:G1163"/>
    <mergeCell ref="H1163:I1163"/>
    <mergeCell ref="J1163:K1163"/>
    <mergeCell ref="L1163:M1163"/>
    <mergeCell ref="N1163:O1163"/>
    <mergeCell ref="P1163:Q1163"/>
    <mergeCell ref="R1163:S1163"/>
    <mergeCell ref="T1163:U1163"/>
    <mergeCell ref="V1163:W1163"/>
    <mergeCell ref="X1163:Y1163"/>
    <mergeCell ref="Z1163:AA1163"/>
    <mergeCell ref="E1160:F1160"/>
    <mergeCell ref="G1160:H1160"/>
    <mergeCell ref="I1160:J1160"/>
    <mergeCell ref="K1160:L1160"/>
    <mergeCell ref="M1160:N1160"/>
    <mergeCell ref="O1160:P1160"/>
    <mergeCell ref="Q1160:R1160"/>
    <mergeCell ref="S1160:T1160"/>
    <mergeCell ref="U1160:V1160"/>
    <mergeCell ref="W1160:X1160"/>
    <mergeCell ref="Y1160:Z1160"/>
    <mergeCell ref="F1161:G1161"/>
    <mergeCell ref="H1161:I1161"/>
    <mergeCell ref="J1161:K1161"/>
    <mergeCell ref="L1161:M1161"/>
    <mergeCell ref="N1161:O1161"/>
    <mergeCell ref="P1161:Q1161"/>
    <mergeCell ref="R1161:S1161"/>
    <mergeCell ref="T1161:U1161"/>
    <mergeCell ref="V1161:W1161"/>
    <mergeCell ref="X1161:Y1161"/>
    <mergeCell ref="Z1161:AA1161"/>
    <mergeCell ref="E1158:F1158"/>
    <mergeCell ref="G1158:H1158"/>
    <mergeCell ref="I1158:J1158"/>
    <mergeCell ref="K1158:L1158"/>
    <mergeCell ref="M1158:N1158"/>
    <mergeCell ref="O1158:P1158"/>
    <mergeCell ref="Q1158:R1158"/>
    <mergeCell ref="S1158:T1158"/>
    <mergeCell ref="U1158:V1158"/>
    <mergeCell ref="W1158:X1158"/>
    <mergeCell ref="Y1158:Z1158"/>
    <mergeCell ref="F1159:G1159"/>
    <mergeCell ref="H1159:I1159"/>
    <mergeCell ref="J1159:K1159"/>
    <mergeCell ref="L1159:M1159"/>
    <mergeCell ref="N1159:O1159"/>
    <mergeCell ref="P1159:Q1159"/>
    <mergeCell ref="R1159:S1159"/>
    <mergeCell ref="T1159:U1159"/>
    <mergeCell ref="V1159:W1159"/>
    <mergeCell ref="X1159:Y1159"/>
    <mergeCell ref="Z1159:AA1159"/>
    <mergeCell ref="E1156:F1156"/>
    <mergeCell ref="G1156:H1156"/>
    <mergeCell ref="I1156:J1156"/>
    <mergeCell ref="K1156:L1156"/>
    <mergeCell ref="M1156:N1156"/>
    <mergeCell ref="O1156:P1156"/>
    <mergeCell ref="Q1156:R1156"/>
    <mergeCell ref="S1156:T1156"/>
    <mergeCell ref="U1156:V1156"/>
    <mergeCell ref="W1156:X1156"/>
    <mergeCell ref="Y1156:Z1156"/>
    <mergeCell ref="F1157:G1157"/>
    <mergeCell ref="H1157:I1157"/>
    <mergeCell ref="J1157:K1157"/>
    <mergeCell ref="L1157:M1157"/>
    <mergeCell ref="N1157:O1157"/>
    <mergeCell ref="P1157:Q1157"/>
    <mergeCell ref="R1157:S1157"/>
    <mergeCell ref="T1157:U1157"/>
    <mergeCell ref="V1157:W1157"/>
    <mergeCell ref="X1157:Y1157"/>
    <mergeCell ref="Z1157:AA1157"/>
    <mergeCell ref="E1154:F1154"/>
    <mergeCell ref="G1154:H1154"/>
    <mergeCell ref="I1154:J1154"/>
    <mergeCell ref="K1154:L1154"/>
    <mergeCell ref="M1154:N1154"/>
    <mergeCell ref="O1154:P1154"/>
    <mergeCell ref="Q1154:R1154"/>
    <mergeCell ref="S1154:T1154"/>
    <mergeCell ref="U1154:V1154"/>
    <mergeCell ref="W1154:X1154"/>
    <mergeCell ref="Y1154:Z1154"/>
    <mergeCell ref="F1155:G1155"/>
    <mergeCell ref="H1155:I1155"/>
    <mergeCell ref="J1155:K1155"/>
    <mergeCell ref="L1155:M1155"/>
    <mergeCell ref="N1155:O1155"/>
    <mergeCell ref="P1155:Q1155"/>
    <mergeCell ref="R1155:S1155"/>
    <mergeCell ref="T1155:U1155"/>
    <mergeCell ref="V1155:W1155"/>
    <mergeCell ref="X1155:Y1155"/>
    <mergeCell ref="Z1155:AA1155"/>
    <mergeCell ref="E1152:F1152"/>
    <mergeCell ref="G1152:H1152"/>
    <mergeCell ref="I1152:J1152"/>
    <mergeCell ref="K1152:L1152"/>
    <mergeCell ref="M1152:N1152"/>
    <mergeCell ref="O1152:P1152"/>
    <mergeCell ref="Q1152:R1152"/>
    <mergeCell ref="S1152:T1152"/>
    <mergeCell ref="U1152:V1152"/>
    <mergeCell ref="W1152:X1152"/>
    <mergeCell ref="Y1152:Z1152"/>
    <mergeCell ref="F1153:G1153"/>
    <mergeCell ref="H1153:I1153"/>
    <mergeCell ref="J1153:K1153"/>
    <mergeCell ref="L1153:M1153"/>
    <mergeCell ref="N1153:O1153"/>
    <mergeCell ref="P1153:Q1153"/>
    <mergeCell ref="R1153:S1153"/>
    <mergeCell ref="T1153:U1153"/>
    <mergeCell ref="V1153:W1153"/>
    <mergeCell ref="X1153:Y1153"/>
    <mergeCell ref="Z1153:AA1153"/>
    <mergeCell ref="E1150:F1150"/>
    <mergeCell ref="G1150:H1150"/>
    <mergeCell ref="I1150:J1150"/>
    <mergeCell ref="K1150:L1150"/>
    <mergeCell ref="M1150:N1150"/>
    <mergeCell ref="O1150:P1150"/>
    <mergeCell ref="Q1150:R1150"/>
    <mergeCell ref="S1150:T1150"/>
    <mergeCell ref="U1150:V1150"/>
    <mergeCell ref="W1150:X1150"/>
    <mergeCell ref="Y1150:Z1150"/>
    <mergeCell ref="F1151:G1151"/>
    <mergeCell ref="H1151:I1151"/>
    <mergeCell ref="J1151:K1151"/>
    <mergeCell ref="L1151:M1151"/>
    <mergeCell ref="N1151:O1151"/>
    <mergeCell ref="P1151:Q1151"/>
    <mergeCell ref="R1151:S1151"/>
    <mergeCell ref="T1151:U1151"/>
    <mergeCell ref="V1151:W1151"/>
    <mergeCell ref="X1151:Y1151"/>
    <mergeCell ref="Z1151:AA1151"/>
    <mergeCell ref="E1148:F1148"/>
    <mergeCell ref="G1148:H1148"/>
    <mergeCell ref="I1148:J1148"/>
    <mergeCell ref="K1148:L1148"/>
    <mergeCell ref="M1148:N1148"/>
    <mergeCell ref="O1148:P1148"/>
    <mergeCell ref="Q1148:R1148"/>
    <mergeCell ref="S1148:T1148"/>
    <mergeCell ref="U1148:V1148"/>
    <mergeCell ref="W1148:X1148"/>
    <mergeCell ref="Y1148:Z1148"/>
    <mergeCell ref="F1149:G1149"/>
    <mergeCell ref="H1149:I1149"/>
    <mergeCell ref="J1149:K1149"/>
    <mergeCell ref="L1149:M1149"/>
    <mergeCell ref="N1149:O1149"/>
    <mergeCell ref="P1149:Q1149"/>
    <mergeCell ref="R1149:S1149"/>
    <mergeCell ref="T1149:U1149"/>
    <mergeCell ref="V1149:W1149"/>
    <mergeCell ref="X1149:Y1149"/>
    <mergeCell ref="Z1149:AA1149"/>
    <mergeCell ref="E1146:F1146"/>
    <mergeCell ref="G1146:H1146"/>
    <mergeCell ref="I1146:J1146"/>
    <mergeCell ref="K1146:L1146"/>
    <mergeCell ref="M1146:N1146"/>
    <mergeCell ref="O1146:P1146"/>
    <mergeCell ref="Q1146:R1146"/>
    <mergeCell ref="S1146:T1146"/>
    <mergeCell ref="U1146:V1146"/>
    <mergeCell ref="W1146:X1146"/>
    <mergeCell ref="Y1146:Z1146"/>
    <mergeCell ref="F1147:G1147"/>
    <mergeCell ref="H1147:I1147"/>
    <mergeCell ref="J1147:K1147"/>
    <mergeCell ref="L1147:M1147"/>
    <mergeCell ref="N1147:O1147"/>
    <mergeCell ref="P1147:Q1147"/>
    <mergeCell ref="R1147:S1147"/>
    <mergeCell ref="T1147:U1147"/>
    <mergeCell ref="V1147:W1147"/>
    <mergeCell ref="X1147:Y1147"/>
    <mergeCell ref="Z1147:AA1147"/>
    <mergeCell ref="E1144:F1144"/>
    <mergeCell ref="G1144:H1144"/>
    <mergeCell ref="I1144:J1144"/>
    <mergeCell ref="K1144:L1144"/>
    <mergeCell ref="M1144:N1144"/>
    <mergeCell ref="O1144:P1144"/>
    <mergeCell ref="Q1144:R1144"/>
    <mergeCell ref="S1144:T1144"/>
    <mergeCell ref="U1144:V1144"/>
    <mergeCell ref="W1144:X1144"/>
    <mergeCell ref="Y1144:Z1144"/>
    <mergeCell ref="F1145:G1145"/>
    <mergeCell ref="H1145:I1145"/>
    <mergeCell ref="J1145:K1145"/>
    <mergeCell ref="L1145:M1145"/>
    <mergeCell ref="N1145:O1145"/>
    <mergeCell ref="P1145:Q1145"/>
    <mergeCell ref="R1145:S1145"/>
    <mergeCell ref="T1145:U1145"/>
    <mergeCell ref="V1145:W1145"/>
    <mergeCell ref="X1145:Y1145"/>
    <mergeCell ref="Z1145:AA1145"/>
    <mergeCell ref="E1142:F1142"/>
    <mergeCell ref="G1142:H1142"/>
    <mergeCell ref="I1142:J1142"/>
    <mergeCell ref="K1142:L1142"/>
    <mergeCell ref="M1142:N1142"/>
    <mergeCell ref="O1142:P1142"/>
    <mergeCell ref="Q1142:R1142"/>
    <mergeCell ref="S1142:T1142"/>
    <mergeCell ref="U1142:V1142"/>
    <mergeCell ref="W1142:X1142"/>
    <mergeCell ref="Y1142:Z1142"/>
    <mergeCell ref="F1143:G1143"/>
    <mergeCell ref="H1143:I1143"/>
    <mergeCell ref="J1143:K1143"/>
    <mergeCell ref="L1143:M1143"/>
    <mergeCell ref="N1143:O1143"/>
    <mergeCell ref="P1143:Q1143"/>
    <mergeCell ref="R1143:S1143"/>
    <mergeCell ref="T1143:U1143"/>
    <mergeCell ref="V1143:W1143"/>
    <mergeCell ref="X1143:Y1143"/>
    <mergeCell ref="Z1143:AA1143"/>
    <mergeCell ref="E1140:F1140"/>
    <mergeCell ref="G1140:H1140"/>
    <mergeCell ref="I1140:J1140"/>
    <mergeCell ref="K1140:L1140"/>
    <mergeCell ref="M1140:N1140"/>
    <mergeCell ref="O1140:P1140"/>
    <mergeCell ref="Q1140:R1140"/>
    <mergeCell ref="S1140:T1140"/>
    <mergeCell ref="U1140:V1140"/>
    <mergeCell ref="W1140:X1140"/>
    <mergeCell ref="Y1140:Z1140"/>
    <mergeCell ref="F1141:G1141"/>
    <mergeCell ref="H1141:I1141"/>
    <mergeCell ref="J1141:K1141"/>
    <mergeCell ref="L1141:M1141"/>
    <mergeCell ref="N1141:O1141"/>
    <mergeCell ref="P1141:Q1141"/>
    <mergeCell ref="R1141:S1141"/>
    <mergeCell ref="T1141:U1141"/>
    <mergeCell ref="V1141:W1141"/>
    <mergeCell ref="X1141:Y1141"/>
    <mergeCell ref="Z1141:AA1141"/>
    <mergeCell ref="E1138:F1138"/>
    <mergeCell ref="G1138:H1138"/>
    <mergeCell ref="I1138:J1138"/>
    <mergeCell ref="K1138:L1138"/>
    <mergeCell ref="M1138:N1138"/>
    <mergeCell ref="O1138:P1138"/>
    <mergeCell ref="Q1138:R1138"/>
    <mergeCell ref="S1138:T1138"/>
    <mergeCell ref="U1138:V1138"/>
    <mergeCell ref="W1138:X1138"/>
    <mergeCell ref="Y1138:Z1138"/>
    <mergeCell ref="F1139:G1139"/>
    <mergeCell ref="H1139:I1139"/>
    <mergeCell ref="J1139:K1139"/>
    <mergeCell ref="L1139:M1139"/>
    <mergeCell ref="N1139:O1139"/>
    <mergeCell ref="P1139:Q1139"/>
    <mergeCell ref="R1139:S1139"/>
    <mergeCell ref="T1139:U1139"/>
    <mergeCell ref="V1139:W1139"/>
    <mergeCell ref="X1139:Y1139"/>
    <mergeCell ref="Z1139:AA1139"/>
    <mergeCell ref="E1136:F1136"/>
    <mergeCell ref="G1136:H1136"/>
    <mergeCell ref="I1136:J1136"/>
    <mergeCell ref="K1136:L1136"/>
    <mergeCell ref="M1136:N1136"/>
    <mergeCell ref="O1136:P1136"/>
    <mergeCell ref="Q1136:R1136"/>
    <mergeCell ref="S1136:T1136"/>
    <mergeCell ref="U1136:V1136"/>
    <mergeCell ref="W1136:X1136"/>
    <mergeCell ref="Y1136:Z1136"/>
    <mergeCell ref="F1137:G1137"/>
    <mergeCell ref="H1137:I1137"/>
    <mergeCell ref="J1137:K1137"/>
    <mergeCell ref="L1137:M1137"/>
    <mergeCell ref="N1137:O1137"/>
    <mergeCell ref="P1137:Q1137"/>
    <mergeCell ref="R1137:S1137"/>
    <mergeCell ref="T1137:U1137"/>
    <mergeCell ref="V1137:W1137"/>
    <mergeCell ref="X1137:Y1137"/>
    <mergeCell ref="Z1137:AA1137"/>
    <mergeCell ref="E1134:F1134"/>
    <mergeCell ref="G1134:H1134"/>
    <mergeCell ref="I1134:J1134"/>
    <mergeCell ref="K1134:L1134"/>
    <mergeCell ref="M1134:N1134"/>
    <mergeCell ref="O1134:P1134"/>
    <mergeCell ref="Q1134:R1134"/>
    <mergeCell ref="S1134:T1134"/>
    <mergeCell ref="U1134:V1134"/>
    <mergeCell ref="W1134:X1134"/>
    <mergeCell ref="Y1134:Z1134"/>
    <mergeCell ref="F1135:G1135"/>
    <mergeCell ref="H1135:I1135"/>
    <mergeCell ref="J1135:K1135"/>
    <mergeCell ref="L1135:M1135"/>
    <mergeCell ref="N1135:O1135"/>
    <mergeCell ref="P1135:Q1135"/>
    <mergeCell ref="R1135:S1135"/>
    <mergeCell ref="T1135:U1135"/>
    <mergeCell ref="V1135:W1135"/>
    <mergeCell ref="X1135:Y1135"/>
    <mergeCell ref="Z1135:AA1135"/>
    <mergeCell ref="E1132:F1132"/>
    <mergeCell ref="G1132:H1132"/>
    <mergeCell ref="I1132:J1132"/>
    <mergeCell ref="K1132:L1132"/>
    <mergeCell ref="M1132:N1132"/>
    <mergeCell ref="O1132:P1132"/>
    <mergeCell ref="Q1132:R1132"/>
    <mergeCell ref="S1132:T1132"/>
    <mergeCell ref="U1132:V1132"/>
    <mergeCell ref="W1132:X1132"/>
    <mergeCell ref="Y1132:Z1132"/>
    <mergeCell ref="F1133:G1133"/>
    <mergeCell ref="H1133:I1133"/>
    <mergeCell ref="J1133:K1133"/>
    <mergeCell ref="L1133:M1133"/>
    <mergeCell ref="N1133:O1133"/>
    <mergeCell ref="P1133:Q1133"/>
    <mergeCell ref="R1133:S1133"/>
    <mergeCell ref="T1133:U1133"/>
    <mergeCell ref="V1133:W1133"/>
    <mergeCell ref="X1133:Y1133"/>
    <mergeCell ref="Z1133:AA1133"/>
    <mergeCell ref="E1130:F1130"/>
    <mergeCell ref="G1130:H1130"/>
    <mergeCell ref="I1130:J1130"/>
    <mergeCell ref="K1130:L1130"/>
    <mergeCell ref="M1130:N1130"/>
    <mergeCell ref="O1130:P1130"/>
    <mergeCell ref="Q1130:R1130"/>
    <mergeCell ref="S1130:T1130"/>
    <mergeCell ref="U1130:V1130"/>
    <mergeCell ref="W1130:X1130"/>
    <mergeCell ref="Y1130:Z1130"/>
    <mergeCell ref="F1131:G1131"/>
    <mergeCell ref="H1131:I1131"/>
    <mergeCell ref="J1131:K1131"/>
    <mergeCell ref="L1131:M1131"/>
    <mergeCell ref="N1131:O1131"/>
    <mergeCell ref="P1131:Q1131"/>
    <mergeCell ref="R1131:S1131"/>
    <mergeCell ref="T1131:U1131"/>
    <mergeCell ref="V1131:W1131"/>
    <mergeCell ref="X1131:Y1131"/>
    <mergeCell ref="Z1131:AA1131"/>
    <mergeCell ref="E1128:F1128"/>
    <mergeCell ref="G1128:H1128"/>
    <mergeCell ref="I1128:J1128"/>
    <mergeCell ref="K1128:L1128"/>
    <mergeCell ref="M1128:N1128"/>
    <mergeCell ref="O1128:P1128"/>
    <mergeCell ref="Q1128:R1128"/>
    <mergeCell ref="S1128:T1128"/>
    <mergeCell ref="U1128:V1128"/>
    <mergeCell ref="W1128:X1128"/>
    <mergeCell ref="Y1128:Z1128"/>
    <mergeCell ref="F1129:G1129"/>
    <mergeCell ref="H1129:I1129"/>
    <mergeCell ref="J1129:K1129"/>
    <mergeCell ref="L1129:M1129"/>
    <mergeCell ref="N1129:O1129"/>
    <mergeCell ref="P1129:Q1129"/>
    <mergeCell ref="R1129:S1129"/>
    <mergeCell ref="T1129:U1129"/>
    <mergeCell ref="V1129:W1129"/>
    <mergeCell ref="X1129:Y1129"/>
    <mergeCell ref="Z1129:AA1129"/>
    <mergeCell ref="E1126:F1126"/>
    <mergeCell ref="G1126:H1126"/>
    <mergeCell ref="I1126:J1126"/>
    <mergeCell ref="K1126:L1126"/>
    <mergeCell ref="M1126:N1126"/>
    <mergeCell ref="O1126:P1126"/>
    <mergeCell ref="Q1126:R1126"/>
    <mergeCell ref="S1126:T1126"/>
    <mergeCell ref="U1126:V1126"/>
    <mergeCell ref="W1126:X1126"/>
    <mergeCell ref="Y1126:Z1126"/>
    <mergeCell ref="F1127:G1127"/>
    <mergeCell ref="H1127:I1127"/>
    <mergeCell ref="J1127:K1127"/>
    <mergeCell ref="L1127:M1127"/>
    <mergeCell ref="N1127:O1127"/>
    <mergeCell ref="P1127:Q1127"/>
    <mergeCell ref="R1127:S1127"/>
    <mergeCell ref="T1127:U1127"/>
    <mergeCell ref="V1127:W1127"/>
    <mergeCell ref="X1127:Y1127"/>
    <mergeCell ref="Z1127:AA1127"/>
    <mergeCell ref="E1124:F1124"/>
    <mergeCell ref="G1124:H1124"/>
    <mergeCell ref="I1124:J1124"/>
    <mergeCell ref="K1124:L1124"/>
    <mergeCell ref="M1124:N1124"/>
    <mergeCell ref="O1124:P1124"/>
    <mergeCell ref="Q1124:R1124"/>
    <mergeCell ref="S1124:T1124"/>
    <mergeCell ref="U1124:V1124"/>
    <mergeCell ref="W1124:X1124"/>
    <mergeCell ref="Y1124:Z1124"/>
    <mergeCell ref="F1125:G1125"/>
    <mergeCell ref="H1125:I1125"/>
    <mergeCell ref="J1125:K1125"/>
    <mergeCell ref="L1125:M1125"/>
    <mergeCell ref="N1125:O1125"/>
    <mergeCell ref="P1125:Q1125"/>
    <mergeCell ref="R1125:S1125"/>
    <mergeCell ref="T1125:U1125"/>
    <mergeCell ref="V1125:W1125"/>
    <mergeCell ref="X1125:Y1125"/>
    <mergeCell ref="Z1125:AA1125"/>
    <mergeCell ref="E1122:F1122"/>
    <mergeCell ref="G1122:H1122"/>
    <mergeCell ref="I1122:J1122"/>
    <mergeCell ref="K1122:L1122"/>
    <mergeCell ref="M1122:N1122"/>
    <mergeCell ref="O1122:P1122"/>
    <mergeCell ref="Q1122:R1122"/>
    <mergeCell ref="S1122:T1122"/>
    <mergeCell ref="U1122:V1122"/>
    <mergeCell ref="W1122:X1122"/>
    <mergeCell ref="Y1122:Z1122"/>
    <mergeCell ref="F1123:G1123"/>
    <mergeCell ref="H1123:I1123"/>
    <mergeCell ref="J1123:K1123"/>
    <mergeCell ref="L1123:M1123"/>
    <mergeCell ref="N1123:O1123"/>
    <mergeCell ref="P1123:Q1123"/>
    <mergeCell ref="R1123:S1123"/>
    <mergeCell ref="T1123:U1123"/>
    <mergeCell ref="V1123:W1123"/>
    <mergeCell ref="X1123:Y1123"/>
    <mergeCell ref="Z1123:AA1123"/>
    <mergeCell ref="E1120:F1120"/>
    <mergeCell ref="G1120:H1120"/>
    <mergeCell ref="I1120:J1120"/>
    <mergeCell ref="K1120:L1120"/>
    <mergeCell ref="M1120:N1120"/>
    <mergeCell ref="O1120:P1120"/>
    <mergeCell ref="Q1120:R1120"/>
    <mergeCell ref="S1120:T1120"/>
    <mergeCell ref="U1120:V1120"/>
    <mergeCell ref="W1120:X1120"/>
    <mergeCell ref="Y1120:Z1120"/>
    <mergeCell ref="F1121:G1121"/>
    <mergeCell ref="H1121:I1121"/>
    <mergeCell ref="J1121:K1121"/>
    <mergeCell ref="L1121:M1121"/>
    <mergeCell ref="N1121:O1121"/>
    <mergeCell ref="P1121:Q1121"/>
    <mergeCell ref="R1121:S1121"/>
    <mergeCell ref="T1121:U1121"/>
    <mergeCell ref="V1121:W1121"/>
    <mergeCell ref="X1121:Y1121"/>
    <mergeCell ref="Z1121:AA1121"/>
    <mergeCell ref="E1118:F1118"/>
    <mergeCell ref="G1118:H1118"/>
    <mergeCell ref="I1118:J1118"/>
    <mergeCell ref="K1118:L1118"/>
    <mergeCell ref="M1118:N1118"/>
    <mergeCell ref="O1118:P1118"/>
    <mergeCell ref="Q1118:R1118"/>
    <mergeCell ref="S1118:T1118"/>
    <mergeCell ref="U1118:V1118"/>
    <mergeCell ref="W1118:X1118"/>
    <mergeCell ref="Y1118:Z1118"/>
    <mergeCell ref="F1119:G1119"/>
    <mergeCell ref="H1119:I1119"/>
    <mergeCell ref="J1119:K1119"/>
    <mergeCell ref="L1119:M1119"/>
    <mergeCell ref="N1119:O1119"/>
    <mergeCell ref="P1119:Q1119"/>
    <mergeCell ref="R1119:S1119"/>
    <mergeCell ref="T1119:U1119"/>
    <mergeCell ref="V1119:W1119"/>
    <mergeCell ref="X1119:Y1119"/>
    <mergeCell ref="Z1119:AA1119"/>
    <mergeCell ref="E1116:F1116"/>
    <mergeCell ref="G1116:H1116"/>
    <mergeCell ref="I1116:J1116"/>
    <mergeCell ref="K1116:L1116"/>
    <mergeCell ref="M1116:N1116"/>
    <mergeCell ref="O1116:P1116"/>
    <mergeCell ref="Q1116:R1116"/>
    <mergeCell ref="S1116:T1116"/>
    <mergeCell ref="U1116:V1116"/>
    <mergeCell ref="W1116:X1116"/>
    <mergeCell ref="Y1116:Z1116"/>
    <mergeCell ref="F1117:G1117"/>
    <mergeCell ref="H1117:I1117"/>
    <mergeCell ref="J1117:K1117"/>
    <mergeCell ref="L1117:M1117"/>
    <mergeCell ref="N1117:O1117"/>
    <mergeCell ref="P1117:Q1117"/>
    <mergeCell ref="R1117:S1117"/>
    <mergeCell ref="T1117:U1117"/>
    <mergeCell ref="V1117:W1117"/>
    <mergeCell ref="X1117:Y1117"/>
    <mergeCell ref="Z1117:AA1117"/>
    <mergeCell ref="E1114:F1114"/>
    <mergeCell ref="G1114:H1114"/>
    <mergeCell ref="I1114:J1114"/>
    <mergeCell ref="K1114:L1114"/>
    <mergeCell ref="M1114:N1114"/>
    <mergeCell ref="O1114:P1114"/>
    <mergeCell ref="Q1114:R1114"/>
    <mergeCell ref="S1114:T1114"/>
    <mergeCell ref="U1114:V1114"/>
    <mergeCell ref="W1114:X1114"/>
    <mergeCell ref="Y1114:Z1114"/>
    <mergeCell ref="F1115:G1115"/>
    <mergeCell ref="H1115:I1115"/>
    <mergeCell ref="J1115:K1115"/>
    <mergeCell ref="L1115:M1115"/>
    <mergeCell ref="N1115:O1115"/>
    <mergeCell ref="P1115:Q1115"/>
    <mergeCell ref="R1115:S1115"/>
    <mergeCell ref="T1115:U1115"/>
    <mergeCell ref="V1115:W1115"/>
    <mergeCell ref="X1115:Y1115"/>
    <mergeCell ref="Z1115:AA1115"/>
    <mergeCell ref="E1112:F1112"/>
    <mergeCell ref="G1112:H1112"/>
    <mergeCell ref="I1112:J1112"/>
    <mergeCell ref="K1112:L1112"/>
    <mergeCell ref="M1112:N1112"/>
    <mergeCell ref="O1112:P1112"/>
    <mergeCell ref="Q1112:R1112"/>
    <mergeCell ref="S1112:T1112"/>
    <mergeCell ref="U1112:V1112"/>
    <mergeCell ref="W1112:X1112"/>
    <mergeCell ref="Y1112:Z1112"/>
    <mergeCell ref="F1113:G1113"/>
    <mergeCell ref="H1113:I1113"/>
    <mergeCell ref="J1113:K1113"/>
    <mergeCell ref="L1113:M1113"/>
    <mergeCell ref="N1113:O1113"/>
    <mergeCell ref="P1113:Q1113"/>
    <mergeCell ref="R1113:S1113"/>
    <mergeCell ref="T1113:U1113"/>
    <mergeCell ref="V1113:W1113"/>
    <mergeCell ref="X1113:Y1113"/>
    <mergeCell ref="Z1113:AA1113"/>
    <mergeCell ref="E1110:F1110"/>
    <mergeCell ref="G1110:H1110"/>
    <mergeCell ref="I1110:J1110"/>
    <mergeCell ref="K1110:L1110"/>
    <mergeCell ref="M1110:N1110"/>
    <mergeCell ref="O1110:P1110"/>
    <mergeCell ref="Q1110:R1110"/>
    <mergeCell ref="S1110:T1110"/>
    <mergeCell ref="U1110:V1110"/>
    <mergeCell ref="W1110:X1110"/>
    <mergeCell ref="Y1110:Z1110"/>
    <mergeCell ref="F1111:G1111"/>
    <mergeCell ref="H1111:I1111"/>
    <mergeCell ref="J1111:K1111"/>
    <mergeCell ref="L1111:M1111"/>
    <mergeCell ref="N1111:O1111"/>
    <mergeCell ref="P1111:Q1111"/>
    <mergeCell ref="R1111:S1111"/>
    <mergeCell ref="T1111:U1111"/>
    <mergeCell ref="V1111:W1111"/>
    <mergeCell ref="X1111:Y1111"/>
    <mergeCell ref="Z1111:AA1111"/>
    <mergeCell ref="E1108:F1108"/>
    <mergeCell ref="G1108:H1108"/>
    <mergeCell ref="I1108:J1108"/>
    <mergeCell ref="K1108:L1108"/>
    <mergeCell ref="M1108:N1108"/>
    <mergeCell ref="O1108:P1108"/>
    <mergeCell ref="Q1108:R1108"/>
    <mergeCell ref="S1108:T1108"/>
    <mergeCell ref="U1108:V1108"/>
    <mergeCell ref="W1108:X1108"/>
    <mergeCell ref="Y1108:Z1108"/>
    <mergeCell ref="F1109:G1109"/>
    <mergeCell ref="H1109:I1109"/>
    <mergeCell ref="J1109:K1109"/>
    <mergeCell ref="L1109:M1109"/>
    <mergeCell ref="N1109:O1109"/>
    <mergeCell ref="P1109:Q1109"/>
    <mergeCell ref="R1109:S1109"/>
    <mergeCell ref="T1109:U1109"/>
    <mergeCell ref="V1109:W1109"/>
    <mergeCell ref="X1109:Y1109"/>
    <mergeCell ref="Z1109:AA1109"/>
    <mergeCell ref="E1106:F1106"/>
    <mergeCell ref="G1106:H1106"/>
    <mergeCell ref="I1106:J1106"/>
    <mergeCell ref="K1106:L1106"/>
    <mergeCell ref="M1106:N1106"/>
    <mergeCell ref="O1106:P1106"/>
    <mergeCell ref="Q1106:R1106"/>
    <mergeCell ref="S1106:T1106"/>
    <mergeCell ref="U1106:V1106"/>
    <mergeCell ref="W1106:X1106"/>
    <mergeCell ref="Y1106:Z1106"/>
    <mergeCell ref="F1107:G1107"/>
    <mergeCell ref="H1107:I1107"/>
    <mergeCell ref="J1107:K1107"/>
    <mergeCell ref="L1107:M1107"/>
    <mergeCell ref="N1107:O1107"/>
    <mergeCell ref="P1107:Q1107"/>
    <mergeCell ref="R1107:S1107"/>
    <mergeCell ref="T1107:U1107"/>
    <mergeCell ref="V1107:W1107"/>
    <mergeCell ref="X1107:Y1107"/>
    <mergeCell ref="Z1107:AA1107"/>
    <mergeCell ref="E1104:F1104"/>
    <mergeCell ref="G1104:H1104"/>
    <mergeCell ref="I1104:J1104"/>
    <mergeCell ref="K1104:L1104"/>
    <mergeCell ref="M1104:N1104"/>
    <mergeCell ref="O1104:P1104"/>
    <mergeCell ref="Q1104:R1104"/>
    <mergeCell ref="S1104:T1104"/>
    <mergeCell ref="U1104:V1104"/>
    <mergeCell ref="W1104:X1104"/>
    <mergeCell ref="Y1104:Z1104"/>
    <mergeCell ref="F1105:G1105"/>
    <mergeCell ref="H1105:I1105"/>
    <mergeCell ref="J1105:K1105"/>
    <mergeCell ref="L1105:M1105"/>
    <mergeCell ref="N1105:O1105"/>
    <mergeCell ref="P1105:Q1105"/>
    <mergeCell ref="R1105:S1105"/>
    <mergeCell ref="T1105:U1105"/>
    <mergeCell ref="V1105:W1105"/>
    <mergeCell ref="X1105:Y1105"/>
    <mergeCell ref="Z1105:AA1105"/>
    <mergeCell ref="E1102:F1102"/>
    <mergeCell ref="G1102:H1102"/>
    <mergeCell ref="I1102:J1102"/>
    <mergeCell ref="K1102:L1102"/>
    <mergeCell ref="M1102:N1102"/>
    <mergeCell ref="O1102:P1102"/>
    <mergeCell ref="Q1102:R1102"/>
    <mergeCell ref="S1102:T1102"/>
    <mergeCell ref="U1102:V1102"/>
    <mergeCell ref="W1102:X1102"/>
    <mergeCell ref="Y1102:Z1102"/>
    <mergeCell ref="F1103:G1103"/>
    <mergeCell ref="H1103:I1103"/>
    <mergeCell ref="J1103:K1103"/>
    <mergeCell ref="L1103:M1103"/>
    <mergeCell ref="N1103:O1103"/>
    <mergeCell ref="P1103:Q1103"/>
    <mergeCell ref="R1103:S1103"/>
    <mergeCell ref="T1103:U1103"/>
    <mergeCell ref="V1103:W1103"/>
    <mergeCell ref="X1103:Y1103"/>
    <mergeCell ref="Z1103:AA1103"/>
    <mergeCell ref="E1100:F1100"/>
    <mergeCell ref="G1100:H1100"/>
    <mergeCell ref="I1100:J1100"/>
    <mergeCell ref="K1100:L1100"/>
    <mergeCell ref="M1100:N1100"/>
    <mergeCell ref="O1100:P1100"/>
    <mergeCell ref="Q1100:R1100"/>
    <mergeCell ref="S1100:T1100"/>
    <mergeCell ref="U1100:V1100"/>
    <mergeCell ref="W1100:X1100"/>
    <mergeCell ref="Y1100:Z1100"/>
    <mergeCell ref="F1101:G1101"/>
    <mergeCell ref="H1101:I1101"/>
    <mergeCell ref="J1101:K1101"/>
    <mergeCell ref="L1101:M1101"/>
    <mergeCell ref="N1101:O1101"/>
    <mergeCell ref="P1101:Q1101"/>
    <mergeCell ref="R1101:S1101"/>
    <mergeCell ref="T1101:U1101"/>
    <mergeCell ref="V1101:W1101"/>
    <mergeCell ref="X1101:Y1101"/>
    <mergeCell ref="Z1101:AA1101"/>
    <mergeCell ref="E1098:F1098"/>
    <mergeCell ref="G1098:H1098"/>
    <mergeCell ref="I1098:J1098"/>
    <mergeCell ref="K1098:L1098"/>
    <mergeCell ref="M1098:N1098"/>
    <mergeCell ref="O1098:P1098"/>
    <mergeCell ref="Q1098:R1098"/>
    <mergeCell ref="S1098:T1098"/>
    <mergeCell ref="U1098:V1098"/>
    <mergeCell ref="W1098:X1098"/>
    <mergeCell ref="Y1098:Z1098"/>
    <mergeCell ref="F1099:G1099"/>
    <mergeCell ref="H1099:I1099"/>
    <mergeCell ref="J1099:K1099"/>
    <mergeCell ref="L1099:M1099"/>
    <mergeCell ref="N1099:O1099"/>
    <mergeCell ref="P1099:Q1099"/>
    <mergeCell ref="R1099:S1099"/>
    <mergeCell ref="T1099:U1099"/>
    <mergeCell ref="V1099:W1099"/>
    <mergeCell ref="X1099:Y1099"/>
    <mergeCell ref="Z1099:AA1099"/>
    <mergeCell ref="E1096:F1096"/>
    <mergeCell ref="G1096:H1096"/>
    <mergeCell ref="I1096:J1096"/>
    <mergeCell ref="K1096:L1096"/>
    <mergeCell ref="M1096:N1096"/>
    <mergeCell ref="O1096:P1096"/>
    <mergeCell ref="Q1096:R1096"/>
    <mergeCell ref="S1096:T1096"/>
    <mergeCell ref="U1096:V1096"/>
    <mergeCell ref="W1096:X1096"/>
    <mergeCell ref="Y1096:Z1096"/>
    <mergeCell ref="F1097:G1097"/>
    <mergeCell ref="H1097:I1097"/>
    <mergeCell ref="J1097:K1097"/>
    <mergeCell ref="L1097:M1097"/>
    <mergeCell ref="N1097:O1097"/>
    <mergeCell ref="P1097:Q1097"/>
    <mergeCell ref="R1097:S1097"/>
    <mergeCell ref="T1097:U1097"/>
    <mergeCell ref="V1097:W1097"/>
    <mergeCell ref="X1097:Y1097"/>
    <mergeCell ref="Z1097:AA1097"/>
    <mergeCell ref="E1094:F1094"/>
    <mergeCell ref="G1094:H1094"/>
    <mergeCell ref="I1094:J1094"/>
    <mergeCell ref="K1094:L1094"/>
    <mergeCell ref="M1094:N1094"/>
    <mergeCell ref="O1094:P1094"/>
    <mergeCell ref="Q1094:R1094"/>
    <mergeCell ref="S1094:T1094"/>
    <mergeCell ref="U1094:V1094"/>
    <mergeCell ref="W1094:X1094"/>
    <mergeCell ref="Y1094:Z1094"/>
    <mergeCell ref="F1095:G1095"/>
    <mergeCell ref="H1095:I1095"/>
    <mergeCell ref="J1095:K1095"/>
    <mergeCell ref="L1095:M1095"/>
    <mergeCell ref="N1095:O1095"/>
    <mergeCell ref="P1095:Q1095"/>
    <mergeCell ref="R1095:S1095"/>
    <mergeCell ref="T1095:U1095"/>
    <mergeCell ref="V1095:W1095"/>
    <mergeCell ref="X1095:Y1095"/>
    <mergeCell ref="Z1095:AA1095"/>
    <mergeCell ref="E1092:F1092"/>
    <mergeCell ref="G1092:H1092"/>
    <mergeCell ref="I1092:J1092"/>
    <mergeCell ref="K1092:L1092"/>
    <mergeCell ref="M1092:N1092"/>
    <mergeCell ref="O1092:P1092"/>
    <mergeCell ref="Q1092:R1092"/>
    <mergeCell ref="S1092:T1092"/>
    <mergeCell ref="U1092:V1092"/>
    <mergeCell ref="W1092:X1092"/>
    <mergeCell ref="Y1092:Z1092"/>
    <mergeCell ref="F1093:G1093"/>
    <mergeCell ref="H1093:I1093"/>
    <mergeCell ref="J1093:K1093"/>
    <mergeCell ref="L1093:M1093"/>
    <mergeCell ref="N1093:O1093"/>
    <mergeCell ref="P1093:Q1093"/>
    <mergeCell ref="R1093:S1093"/>
    <mergeCell ref="T1093:U1093"/>
    <mergeCell ref="V1093:W1093"/>
    <mergeCell ref="X1093:Y1093"/>
    <mergeCell ref="Z1093:AA1093"/>
    <mergeCell ref="E1090:F1090"/>
    <mergeCell ref="G1090:H1090"/>
    <mergeCell ref="I1090:J1090"/>
    <mergeCell ref="K1090:L1090"/>
    <mergeCell ref="M1090:N1090"/>
    <mergeCell ref="O1090:P1090"/>
    <mergeCell ref="Q1090:R1090"/>
    <mergeCell ref="S1090:T1090"/>
    <mergeCell ref="U1090:V1090"/>
    <mergeCell ref="W1090:X1090"/>
    <mergeCell ref="Y1090:Z1090"/>
    <mergeCell ref="F1091:G1091"/>
    <mergeCell ref="H1091:I1091"/>
    <mergeCell ref="J1091:K1091"/>
    <mergeCell ref="L1091:M1091"/>
    <mergeCell ref="N1091:O1091"/>
    <mergeCell ref="P1091:Q1091"/>
    <mergeCell ref="R1091:S1091"/>
    <mergeCell ref="T1091:U1091"/>
    <mergeCell ref="V1091:W1091"/>
    <mergeCell ref="X1091:Y1091"/>
    <mergeCell ref="Z1091:AA1091"/>
    <mergeCell ref="E1088:F1088"/>
    <mergeCell ref="G1088:H1088"/>
    <mergeCell ref="I1088:J1088"/>
    <mergeCell ref="K1088:L1088"/>
    <mergeCell ref="M1088:N1088"/>
    <mergeCell ref="O1088:P1088"/>
    <mergeCell ref="Q1088:R1088"/>
    <mergeCell ref="S1088:T1088"/>
    <mergeCell ref="U1088:V1088"/>
    <mergeCell ref="W1088:X1088"/>
    <mergeCell ref="Y1088:Z1088"/>
    <mergeCell ref="F1089:G1089"/>
    <mergeCell ref="H1089:I1089"/>
    <mergeCell ref="J1089:K1089"/>
    <mergeCell ref="L1089:M1089"/>
    <mergeCell ref="N1089:O1089"/>
    <mergeCell ref="P1089:Q1089"/>
    <mergeCell ref="R1089:S1089"/>
    <mergeCell ref="T1089:U1089"/>
    <mergeCell ref="V1089:W1089"/>
    <mergeCell ref="X1089:Y1089"/>
    <mergeCell ref="Z1089:AA1089"/>
    <mergeCell ref="E1086:F1086"/>
    <mergeCell ref="G1086:H1086"/>
    <mergeCell ref="I1086:J1086"/>
    <mergeCell ref="K1086:L1086"/>
    <mergeCell ref="M1086:N1086"/>
    <mergeCell ref="O1086:P1086"/>
    <mergeCell ref="Q1086:R1086"/>
    <mergeCell ref="S1086:T1086"/>
    <mergeCell ref="U1086:V1086"/>
    <mergeCell ref="W1086:X1086"/>
    <mergeCell ref="Y1086:Z1086"/>
    <mergeCell ref="F1087:G1087"/>
    <mergeCell ref="H1087:I1087"/>
    <mergeCell ref="J1087:K1087"/>
    <mergeCell ref="L1087:M1087"/>
    <mergeCell ref="N1087:O1087"/>
    <mergeCell ref="P1087:Q1087"/>
    <mergeCell ref="R1087:S1087"/>
    <mergeCell ref="T1087:U1087"/>
    <mergeCell ref="V1087:W1087"/>
    <mergeCell ref="X1087:Y1087"/>
    <mergeCell ref="Z1087:AA1087"/>
    <mergeCell ref="E1084:F1084"/>
    <mergeCell ref="G1084:H1084"/>
    <mergeCell ref="I1084:J1084"/>
    <mergeCell ref="K1084:L1084"/>
    <mergeCell ref="M1084:N1084"/>
    <mergeCell ref="O1084:P1084"/>
    <mergeCell ref="Q1084:R1084"/>
    <mergeCell ref="S1084:T1084"/>
    <mergeCell ref="U1084:V1084"/>
    <mergeCell ref="W1084:X1084"/>
    <mergeCell ref="Y1084:Z1084"/>
    <mergeCell ref="F1085:G1085"/>
    <mergeCell ref="H1085:I1085"/>
    <mergeCell ref="J1085:K1085"/>
    <mergeCell ref="L1085:M1085"/>
    <mergeCell ref="N1085:O1085"/>
    <mergeCell ref="P1085:Q1085"/>
    <mergeCell ref="R1085:S1085"/>
    <mergeCell ref="T1085:U1085"/>
    <mergeCell ref="V1085:W1085"/>
    <mergeCell ref="X1085:Y1085"/>
    <mergeCell ref="Z1085:AA1085"/>
    <mergeCell ref="E1082:F1082"/>
    <mergeCell ref="G1082:H1082"/>
    <mergeCell ref="I1082:J1082"/>
    <mergeCell ref="K1082:L1082"/>
    <mergeCell ref="M1082:N1082"/>
    <mergeCell ref="O1082:P1082"/>
    <mergeCell ref="Q1082:R1082"/>
    <mergeCell ref="S1082:T1082"/>
    <mergeCell ref="U1082:V1082"/>
    <mergeCell ref="W1082:X1082"/>
    <mergeCell ref="Y1082:Z1082"/>
    <mergeCell ref="F1083:G1083"/>
    <mergeCell ref="H1083:I1083"/>
    <mergeCell ref="J1083:K1083"/>
    <mergeCell ref="L1083:M1083"/>
    <mergeCell ref="N1083:O1083"/>
    <mergeCell ref="P1083:Q1083"/>
    <mergeCell ref="R1083:S1083"/>
    <mergeCell ref="T1083:U1083"/>
    <mergeCell ref="V1083:W1083"/>
    <mergeCell ref="X1083:Y1083"/>
    <mergeCell ref="Z1083:AA1083"/>
    <mergeCell ref="E1080:F1080"/>
    <mergeCell ref="G1080:H1080"/>
    <mergeCell ref="I1080:J1080"/>
    <mergeCell ref="K1080:L1080"/>
    <mergeCell ref="M1080:N1080"/>
    <mergeCell ref="O1080:P1080"/>
    <mergeCell ref="Q1080:R1080"/>
    <mergeCell ref="S1080:T1080"/>
    <mergeCell ref="U1080:V1080"/>
    <mergeCell ref="W1080:X1080"/>
    <mergeCell ref="Y1080:Z1080"/>
    <mergeCell ref="F1081:G1081"/>
    <mergeCell ref="H1081:I1081"/>
    <mergeCell ref="J1081:K1081"/>
    <mergeCell ref="L1081:M1081"/>
    <mergeCell ref="N1081:O1081"/>
    <mergeCell ref="P1081:Q1081"/>
    <mergeCell ref="R1081:S1081"/>
    <mergeCell ref="T1081:U1081"/>
    <mergeCell ref="V1081:W1081"/>
    <mergeCell ref="X1081:Y1081"/>
    <mergeCell ref="Z1081:AA1081"/>
    <mergeCell ref="E1078:F1078"/>
    <mergeCell ref="G1078:H1078"/>
    <mergeCell ref="I1078:J1078"/>
    <mergeCell ref="K1078:L1078"/>
    <mergeCell ref="M1078:N1078"/>
    <mergeCell ref="O1078:P1078"/>
    <mergeCell ref="Q1078:R1078"/>
    <mergeCell ref="S1078:T1078"/>
    <mergeCell ref="U1078:V1078"/>
    <mergeCell ref="W1078:X1078"/>
    <mergeCell ref="Y1078:Z1078"/>
    <mergeCell ref="F1079:G1079"/>
    <mergeCell ref="H1079:I1079"/>
    <mergeCell ref="J1079:K1079"/>
    <mergeCell ref="L1079:M1079"/>
    <mergeCell ref="N1079:O1079"/>
    <mergeCell ref="P1079:Q1079"/>
    <mergeCell ref="R1079:S1079"/>
    <mergeCell ref="T1079:U1079"/>
    <mergeCell ref="V1079:W1079"/>
    <mergeCell ref="X1079:Y1079"/>
    <mergeCell ref="Z1079:AA1079"/>
    <mergeCell ref="E1076:F1076"/>
    <mergeCell ref="G1076:H1076"/>
    <mergeCell ref="I1076:J1076"/>
    <mergeCell ref="K1076:L1076"/>
    <mergeCell ref="M1076:N1076"/>
    <mergeCell ref="O1076:P1076"/>
    <mergeCell ref="Q1076:R1076"/>
    <mergeCell ref="S1076:T1076"/>
    <mergeCell ref="U1076:V1076"/>
    <mergeCell ref="W1076:X1076"/>
    <mergeCell ref="Y1076:Z1076"/>
    <mergeCell ref="F1077:G1077"/>
    <mergeCell ref="H1077:I1077"/>
    <mergeCell ref="J1077:K1077"/>
    <mergeCell ref="L1077:M1077"/>
    <mergeCell ref="N1077:O1077"/>
    <mergeCell ref="P1077:Q1077"/>
    <mergeCell ref="R1077:S1077"/>
    <mergeCell ref="T1077:U1077"/>
    <mergeCell ref="V1077:W1077"/>
    <mergeCell ref="X1077:Y1077"/>
    <mergeCell ref="Z1077:AA1077"/>
    <mergeCell ref="E1074:F1074"/>
    <mergeCell ref="G1074:H1074"/>
    <mergeCell ref="I1074:J1074"/>
    <mergeCell ref="K1074:L1074"/>
    <mergeCell ref="M1074:N1074"/>
    <mergeCell ref="O1074:P1074"/>
    <mergeCell ref="Q1074:R1074"/>
    <mergeCell ref="S1074:T1074"/>
    <mergeCell ref="U1074:V1074"/>
    <mergeCell ref="W1074:X1074"/>
    <mergeCell ref="Y1074:Z1074"/>
    <mergeCell ref="F1075:G1075"/>
    <mergeCell ref="H1075:I1075"/>
    <mergeCell ref="J1075:K1075"/>
    <mergeCell ref="L1075:M1075"/>
    <mergeCell ref="N1075:O1075"/>
    <mergeCell ref="P1075:Q1075"/>
    <mergeCell ref="R1075:S1075"/>
    <mergeCell ref="T1075:U1075"/>
    <mergeCell ref="V1075:W1075"/>
    <mergeCell ref="X1075:Y1075"/>
    <mergeCell ref="Z1075:AA1075"/>
    <mergeCell ref="E1072:F1072"/>
    <mergeCell ref="G1072:H1072"/>
    <mergeCell ref="I1072:J1072"/>
    <mergeCell ref="K1072:L1072"/>
    <mergeCell ref="M1072:N1072"/>
    <mergeCell ref="O1072:P1072"/>
    <mergeCell ref="Q1072:R1072"/>
    <mergeCell ref="S1072:T1072"/>
    <mergeCell ref="U1072:V1072"/>
    <mergeCell ref="W1072:X1072"/>
    <mergeCell ref="Y1072:Z1072"/>
    <mergeCell ref="F1073:G1073"/>
    <mergeCell ref="H1073:I1073"/>
    <mergeCell ref="J1073:K1073"/>
    <mergeCell ref="L1073:M1073"/>
    <mergeCell ref="N1073:O1073"/>
    <mergeCell ref="P1073:Q1073"/>
    <mergeCell ref="R1073:S1073"/>
    <mergeCell ref="T1073:U1073"/>
    <mergeCell ref="V1073:W1073"/>
    <mergeCell ref="X1073:Y1073"/>
    <mergeCell ref="Z1073:AA1073"/>
    <mergeCell ref="E1070:F1070"/>
    <mergeCell ref="G1070:H1070"/>
    <mergeCell ref="I1070:J1070"/>
    <mergeCell ref="K1070:L1070"/>
    <mergeCell ref="M1070:N1070"/>
    <mergeCell ref="O1070:P1070"/>
    <mergeCell ref="Q1070:R1070"/>
    <mergeCell ref="S1070:T1070"/>
    <mergeCell ref="U1070:V1070"/>
    <mergeCell ref="W1070:X1070"/>
    <mergeCell ref="Y1070:Z1070"/>
    <mergeCell ref="F1071:G1071"/>
    <mergeCell ref="H1071:I1071"/>
    <mergeCell ref="J1071:K1071"/>
    <mergeCell ref="L1071:M1071"/>
    <mergeCell ref="N1071:O1071"/>
    <mergeCell ref="P1071:Q1071"/>
    <mergeCell ref="R1071:S1071"/>
    <mergeCell ref="T1071:U1071"/>
    <mergeCell ref="V1071:W1071"/>
    <mergeCell ref="X1071:Y1071"/>
    <mergeCell ref="Z1071:AA1071"/>
    <mergeCell ref="E1068:F1068"/>
    <mergeCell ref="G1068:H1068"/>
    <mergeCell ref="I1068:J1068"/>
    <mergeCell ref="K1068:L1068"/>
    <mergeCell ref="M1068:N1068"/>
    <mergeCell ref="O1068:P1068"/>
    <mergeCell ref="Q1068:R1068"/>
    <mergeCell ref="S1068:T1068"/>
    <mergeCell ref="U1068:V1068"/>
    <mergeCell ref="W1068:X1068"/>
    <mergeCell ref="Y1068:Z1068"/>
    <mergeCell ref="F1069:G1069"/>
    <mergeCell ref="H1069:I1069"/>
    <mergeCell ref="J1069:K1069"/>
    <mergeCell ref="L1069:M1069"/>
    <mergeCell ref="N1069:O1069"/>
    <mergeCell ref="P1069:Q1069"/>
    <mergeCell ref="R1069:S1069"/>
    <mergeCell ref="T1069:U1069"/>
    <mergeCell ref="V1069:W1069"/>
    <mergeCell ref="X1069:Y1069"/>
    <mergeCell ref="Z1069:AA1069"/>
    <mergeCell ref="E1066:F1066"/>
    <mergeCell ref="G1066:H1066"/>
    <mergeCell ref="I1066:J1066"/>
    <mergeCell ref="K1066:L1066"/>
    <mergeCell ref="M1066:N1066"/>
    <mergeCell ref="O1066:P1066"/>
    <mergeCell ref="Q1066:R1066"/>
    <mergeCell ref="S1066:T1066"/>
    <mergeCell ref="U1066:V1066"/>
    <mergeCell ref="W1066:X1066"/>
    <mergeCell ref="Y1066:Z1066"/>
    <mergeCell ref="F1067:G1067"/>
    <mergeCell ref="H1067:I1067"/>
    <mergeCell ref="J1067:K1067"/>
    <mergeCell ref="L1067:M1067"/>
    <mergeCell ref="N1067:O1067"/>
    <mergeCell ref="P1067:Q1067"/>
    <mergeCell ref="R1067:S1067"/>
    <mergeCell ref="T1067:U1067"/>
    <mergeCell ref="V1067:W1067"/>
    <mergeCell ref="X1067:Y1067"/>
    <mergeCell ref="Z1067:AA1067"/>
    <mergeCell ref="E1064:F1064"/>
    <mergeCell ref="G1064:H1064"/>
    <mergeCell ref="I1064:J1064"/>
    <mergeCell ref="K1064:L1064"/>
    <mergeCell ref="M1064:N1064"/>
    <mergeCell ref="O1064:P1064"/>
    <mergeCell ref="Q1064:R1064"/>
    <mergeCell ref="S1064:T1064"/>
    <mergeCell ref="U1064:V1064"/>
    <mergeCell ref="W1064:X1064"/>
    <mergeCell ref="Y1064:Z1064"/>
    <mergeCell ref="F1065:G1065"/>
    <mergeCell ref="H1065:I1065"/>
    <mergeCell ref="J1065:K1065"/>
    <mergeCell ref="L1065:M1065"/>
    <mergeCell ref="N1065:O1065"/>
    <mergeCell ref="P1065:Q1065"/>
    <mergeCell ref="R1065:S1065"/>
    <mergeCell ref="T1065:U1065"/>
    <mergeCell ref="V1065:W1065"/>
    <mergeCell ref="X1065:Y1065"/>
    <mergeCell ref="Z1065:AA1065"/>
    <mergeCell ref="E1062:F1062"/>
    <mergeCell ref="G1062:H1062"/>
    <mergeCell ref="I1062:J1062"/>
    <mergeCell ref="K1062:L1062"/>
    <mergeCell ref="M1062:N1062"/>
    <mergeCell ref="O1062:P1062"/>
    <mergeCell ref="Q1062:R1062"/>
    <mergeCell ref="S1062:T1062"/>
    <mergeCell ref="U1062:V1062"/>
    <mergeCell ref="W1062:X1062"/>
    <mergeCell ref="Y1062:Z1062"/>
    <mergeCell ref="F1063:G1063"/>
    <mergeCell ref="H1063:I1063"/>
    <mergeCell ref="J1063:K1063"/>
    <mergeCell ref="L1063:M1063"/>
    <mergeCell ref="N1063:O1063"/>
    <mergeCell ref="P1063:Q1063"/>
    <mergeCell ref="R1063:S1063"/>
    <mergeCell ref="T1063:U1063"/>
    <mergeCell ref="V1063:W1063"/>
    <mergeCell ref="X1063:Y1063"/>
    <mergeCell ref="Z1063:AA1063"/>
    <mergeCell ref="E1060:F1060"/>
    <mergeCell ref="G1060:H1060"/>
    <mergeCell ref="I1060:J1060"/>
    <mergeCell ref="K1060:L1060"/>
    <mergeCell ref="M1060:N1060"/>
    <mergeCell ref="O1060:P1060"/>
    <mergeCell ref="Q1060:R1060"/>
    <mergeCell ref="S1060:T1060"/>
    <mergeCell ref="U1060:V1060"/>
    <mergeCell ref="W1060:X1060"/>
    <mergeCell ref="Y1060:Z1060"/>
    <mergeCell ref="F1061:G1061"/>
    <mergeCell ref="H1061:I1061"/>
    <mergeCell ref="J1061:K1061"/>
    <mergeCell ref="L1061:M1061"/>
    <mergeCell ref="N1061:O1061"/>
    <mergeCell ref="P1061:Q1061"/>
    <mergeCell ref="R1061:S1061"/>
    <mergeCell ref="T1061:U1061"/>
    <mergeCell ref="V1061:W1061"/>
    <mergeCell ref="X1061:Y1061"/>
    <mergeCell ref="Z1061:AA1061"/>
    <mergeCell ref="E1058:F1058"/>
    <mergeCell ref="G1058:H1058"/>
    <mergeCell ref="I1058:J1058"/>
    <mergeCell ref="K1058:L1058"/>
    <mergeCell ref="M1058:N1058"/>
    <mergeCell ref="O1058:P1058"/>
    <mergeCell ref="Q1058:R1058"/>
    <mergeCell ref="S1058:T1058"/>
    <mergeCell ref="U1058:V1058"/>
    <mergeCell ref="W1058:X1058"/>
    <mergeCell ref="Y1058:Z1058"/>
    <mergeCell ref="F1059:G1059"/>
    <mergeCell ref="H1059:I1059"/>
    <mergeCell ref="J1059:K1059"/>
    <mergeCell ref="L1059:M1059"/>
    <mergeCell ref="N1059:O1059"/>
    <mergeCell ref="P1059:Q1059"/>
    <mergeCell ref="R1059:S1059"/>
    <mergeCell ref="T1059:U1059"/>
    <mergeCell ref="V1059:W1059"/>
    <mergeCell ref="X1059:Y1059"/>
    <mergeCell ref="Z1059:AA1059"/>
    <mergeCell ref="E1056:F1056"/>
    <mergeCell ref="G1056:H1056"/>
    <mergeCell ref="I1056:J1056"/>
    <mergeCell ref="K1056:L1056"/>
    <mergeCell ref="M1056:N1056"/>
    <mergeCell ref="O1056:P1056"/>
    <mergeCell ref="Q1056:R1056"/>
    <mergeCell ref="S1056:T1056"/>
    <mergeCell ref="U1056:V1056"/>
    <mergeCell ref="W1056:X1056"/>
    <mergeCell ref="Y1056:Z1056"/>
    <mergeCell ref="F1057:G1057"/>
    <mergeCell ref="H1057:I1057"/>
    <mergeCell ref="J1057:K1057"/>
    <mergeCell ref="L1057:M1057"/>
    <mergeCell ref="N1057:O1057"/>
    <mergeCell ref="P1057:Q1057"/>
    <mergeCell ref="R1057:S1057"/>
    <mergeCell ref="T1057:U1057"/>
    <mergeCell ref="V1057:W1057"/>
    <mergeCell ref="X1057:Y1057"/>
    <mergeCell ref="Z1057:AA1057"/>
    <mergeCell ref="E1054:F1054"/>
    <mergeCell ref="G1054:H1054"/>
    <mergeCell ref="I1054:J1054"/>
    <mergeCell ref="K1054:L1054"/>
    <mergeCell ref="M1054:N1054"/>
    <mergeCell ref="O1054:P1054"/>
    <mergeCell ref="Q1054:R1054"/>
    <mergeCell ref="S1054:T1054"/>
    <mergeCell ref="U1054:V1054"/>
    <mergeCell ref="W1054:X1054"/>
    <mergeCell ref="Y1054:Z1054"/>
    <mergeCell ref="F1055:G1055"/>
    <mergeCell ref="H1055:I1055"/>
    <mergeCell ref="J1055:K1055"/>
    <mergeCell ref="L1055:M1055"/>
    <mergeCell ref="N1055:O1055"/>
    <mergeCell ref="P1055:Q1055"/>
    <mergeCell ref="R1055:S1055"/>
    <mergeCell ref="T1055:U1055"/>
    <mergeCell ref="V1055:W1055"/>
    <mergeCell ref="X1055:Y1055"/>
    <mergeCell ref="Z1055:AA1055"/>
    <mergeCell ref="E1052:F1052"/>
    <mergeCell ref="G1052:H1052"/>
    <mergeCell ref="I1052:J1052"/>
    <mergeCell ref="K1052:L1052"/>
    <mergeCell ref="M1052:N1052"/>
    <mergeCell ref="O1052:P1052"/>
    <mergeCell ref="Q1052:R1052"/>
    <mergeCell ref="S1052:T1052"/>
    <mergeCell ref="U1052:V1052"/>
    <mergeCell ref="W1052:X1052"/>
    <mergeCell ref="Y1052:Z1052"/>
    <mergeCell ref="F1053:G1053"/>
    <mergeCell ref="H1053:I1053"/>
    <mergeCell ref="J1053:K1053"/>
    <mergeCell ref="L1053:M1053"/>
    <mergeCell ref="N1053:O1053"/>
    <mergeCell ref="P1053:Q1053"/>
    <mergeCell ref="R1053:S1053"/>
    <mergeCell ref="T1053:U1053"/>
    <mergeCell ref="V1053:W1053"/>
    <mergeCell ref="X1053:Y1053"/>
    <mergeCell ref="Z1053:AA1053"/>
    <mergeCell ref="E1050:F1050"/>
    <mergeCell ref="G1050:H1050"/>
    <mergeCell ref="I1050:J1050"/>
    <mergeCell ref="K1050:L1050"/>
    <mergeCell ref="M1050:N1050"/>
    <mergeCell ref="O1050:P1050"/>
    <mergeCell ref="Q1050:R1050"/>
    <mergeCell ref="S1050:T1050"/>
    <mergeCell ref="U1050:V1050"/>
    <mergeCell ref="W1050:X1050"/>
    <mergeCell ref="Y1050:Z1050"/>
    <mergeCell ref="F1051:G1051"/>
    <mergeCell ref="H1051:I1051"/>
    <mergeCell ref="J1051:K1051"/>
    <mergeCell ref="L1051:M1051"/>
    <mergeCell ref="N1051:O1051"/>
    <mergeCell ref="P1051:Q1051"/>
    <mergeCell ref="R1051:S1051"/>
    <mergeCell ref="T1051:U1051"/>
    <mergeCell ref="V1051:W1051"/>
    <mergeCell ref="X1051:Y1051"/>
    <mergeCell ref="Z1051:AA1051"/>
    <mergeCell ref="E1048:F1048"/>
    <mergeCell ref="G1048:H1048"/>
    <mergeCell ref="I1048:J1048"/>
    <mergeCell ref="K1048:L1048"/>
    <mergeCell ref="M1048:N1048"/>
    <mergeCell ref="O1048:P1048"/>
    <mergeCell ref="Q1048:R1048"/>
    <mergeCell ref="S1048:T1048"/>
    <mergeCell ref="U1048:V1048"/>
    <mergeCell ref="W1048:X1048"/>
    <mergeCell ref="Y1048:Z1048"/>
    <mergeCell ref="F1049:G1049"/>
    <mergeCell ref="H1049:I1049"/>
    <mergeCell ref="J1049:K1049"/>
    <mergeCell ref="L1049:M1049"/>
    <mergeCell ref="N1049:O1049"/>
    <mergeCell ref="P1049:Q1049"/>
    <mergeCell ref="R1049:S1049"/>
    <mergeCell ref="T1049:U1049"/>
    <mergeCell ref="V1049:W1049"/>
    <mergeCell ref="X1049:Y1049"/>
    <mergeCell ref="Z1049:AA1049"/>
    <mergeCell ref="E1046:F1046"/>
    <mergeCell ref="G1046:H1046"/>
    <mergeCell ref="I1046:J1046"/>
    <mergeCell ref="K1046:L1046"/>
    <mergeCell ref="M1046:N1046"/>
    <mergeCell ref="O1046:P1046"/>
    <mergeCell ref="Q1046:R1046"/>
    <mergeCell ref="S1046:T1046"/>
    <mergeCell ref="U1046:V1046"/>
    <mergeCell ref="W1046:X1046"/>
    <mergeCell ref="Y1046:Z1046"/>
    <mergeCell ref="F1047:G1047"/>
    <mergeCell ref="H1047:I1047"/>
    <mergeCell ref="J1047:K1047"/>
    <mergeCell ref="L1047:M1047"/>
    <mergeCell ref="N1047:O1047"/>
    <mergeCell ref="P1047:Q1047"/>
    <mergeCell ref="R1047:S1047"/>
    <mergeCell ref="T1047:U1047"/>
    <mergeCell ref="V1047:W1047"/>
    <mergeCell ref="X1047:Y1047"/>
    <mergeCell ref="Z1047:AA1047"/>
    <mergeCell ref="E1044:F1044"/>
    <mergeCell ref="G1044:H1044"/>
    <mergeCell ref="I1044:J1044"/>
    <mergeCell ref="K1044:L1044"/>
    <mergeCell ref="M1044:N1044"/>
    <mergeCell ref="O1044:P1044"/>
    <mergeCell ref="Q1044:R1044"/>
    <mergeCell ref="S1044:T1044"/>
    <mergeCell ref="U1044:V1044"/>
    <mergeCell ref="W1044:X1044"/>
    <mergeCell ref="Y1044:Z1044"/>
    <mergeCell ref="F1045:G1045"/>
    <mergeCell ref="H1045:I1045"/>
    <mergeCell ref="J1045:K1045"/>
    <mergeCell ref="L1045:M1045"/>
    <mergeCell ref="N1045:O1045"/>
    <mergeCell ref="P1045:Q1045"/>
    <mergeCell ref="R1045:S1045"/>
    <mergeCell ref="T1045:U1045"/>
    <mergeCell ref="V1045:W1045"/>
    <mergeCell ref="X1045:Y1045"/>
    <mergeCell ref="Z1045:AA1045"/>
    <mergeCell ref="E1042:F1042"/>
    <mergeCell ref="G1042:H1042"/>
    <mergeCell ref="I1042:J1042"/>
    <mergeCell ref="K1042:L1042"/>
    <mergeCell ref="M1042:N1042"/>
    <mergeCell ref="O1042:P1042"/>
    <mergeCell ref="Q1042:R1042"/>
    <mergeCell ref="S1042:T1042"/>
    <mergeCell ref="U1042:V1042"/>
    <mergeCell ref="W1042:X1042"/>
    <mergeCell ref="Y1042:Z1042"/>
    <mergeCell ref="F1043:G1043"/>
    <mergeCell ref="H1043:I1043"/>
    <mergeCell ref="J1043:K1043"/>
    <mergeCell ref="L1043:M1043"/>
    <mergeCell ref="N1043:O1043"/>
    <mergeCell ref="P1043:Q1043"/>
    <mergeCell ref="R1043:S1043"/>
    <mergeCell ref="T1043:U1043"/>
    <mergeCell ref="V1043:W1043"/>
    <mergeCell ref="X1043:Y1043"/>
    <mergeCell ref="Z1043:AA1043"/>
    <mergeCell ref="E1040:F1040"/>
    <mergeCell ref="G1040:H1040"/>
    <mergeCell ref="I1040:J1040"/>
    <mergeCell ref="K1040:L1040"/>
    <mergeCell ref="M1040:N1040"/>
    <mergeCell ref="O1040:P1040"/>
    <mergeCell ref="Q1040:R1040"/>
    <mergeCell ref="S1040:T1040"/>
    <mergeCell ref="U1040:V1040"/>
    <mergeCell ref="W1040:X1040"/>
    <mergeCell ref="Y1040:Z1040"/>
    <mergeCell ref="F1041:G1041"/>
    <mergeCell ref="H1041:I1041"/>
    <mergeCell ref="J1041:K1041"/>
    <mergeCell ref="L1041:M1041"/>
    <mergeCell ref="N1041:O1041"/>
    <mergeCell ref="P1041:Q1041"/>
    <mergeCell ref="R1041:S1041"/>
    <mergeCell ref="T1041:U1041"/>
    <mergeCell ref="V1041:W1041"/>
    <mergeCell ref="X1041:Y1041"/>
    <mergeCell ref="Z1041:AA1041"/>
    <mergeCell ref="E1038:F1038"/>
    <mergeCell ref="G1038:H1038"/>
    <mergeCell ref="I1038:J1038"/>
    <mergeCell ref="K1038:L1038"/>
    <mergeCell ref="M1038:N1038"/>
    <mergeCell ref="O1038:P1038"/>
    <mergeCell ref="Q1038:R1038"/>
    <mergeCell ref="S1038:T1038"/>
    <mergeCell ref="U1038:V1038"/>
    <mergeCell ref="W1038:X1038"/>
    <mergeCell ref="Y1038:Z1038"/>
    <mergeCell ref="F1039:G1039"/>
    <mergeCell ref="H1039:I1039"/>
    <mergeCell ref="J1039:K1039"/>
    <mergeCell ref="L1039:M1039"/>
    <mergeCell ref="N1039:O1039"/>
    <mergeCell ref="P1039:Q1039"/>
    <mergeCell ref="R1039:S1039"/>
    <mergeCell ref="T1039:U1039"/>
    <mergeCell ref="V1039:W1039"/>
    <mergeCell ref="X1039:Y1039"/>
    <mergeCell ref="Z1039:AA1039"/>
    <mergeCell ref="E1036:F1036"/>
    <mergeCell ref="G1036:H1036"/>
    <mergeCell ref="I1036:J1036"/>
    <mergeCell ref="K1036:L1036"/>
    <mergeCell ref="M1036:N1036"/>
    <mergeCell ref="O1036:P1036"/>
    <mergeCell ref="Q1036:R1036"/>
    <mergeCell ref="S1036:T1036"/>
    <mergeCell ref="U1036:V1036"/>
    <mergeCell ref="W1036:X1036"/>
    <mergeCell ref="Y1036:Z1036"/>
    <mergeCell ref="F1037:G1037"/>
    <mergeCell ref="H1037:I1037"/>
    <mergeCell ref="J1037:K1037"/>
    <mergeCell ref="L1037:M1037"/>
    <mergeCell ref="N1037:O1037"/>
    <mergeCell ref="P1037:Q1037"/>
    <mergeCell ref="R1037:S1037"/>
    <mergeCell ref="T1037:U1037"/>
    <mergeCell ref="V1037:W1037"/>
    <mergeCell ref="X1037:Y1037"/>
    <mergeCell ref="Z1037:AA1037"/>
    <mergeCell ref="E1034:F1034"/>
    <mergeCell ref="G1034:H1034"/>
    <mergeCell ref="I1034:J1034"/>
    <mergeCell ref="K1034:L1034"/>
    <mergeCell ref="M1034:N1034"/>
    <mergeCell ref="O1034:P1034"/>
    <mergeCell ref="Q1034:R1034"/>
    <mergeCell ref="S1034:T1034"/>
    <mergeCell ref="U1034:V1034"/>
    <mergeCell ref="W1034:X1034"/>
    <mergeCell ref="Y1034:Z1034"/>
    <mergeCell ref="F1035:G1035"/>
    <mergeCell ref="H1035:I1035"/>
    <mergeCell ref="J1035:K1035"/>
    <mergeCell ref="L1035:M1035"/>
    <mergeCell ref="N1035:O1035"/>
    <mergeCell ref="P1035:Q1035"/>
    <mergeCell ref="R1035:S1035"/>
    <mergeCell ref="T1035:U1035"/>
    <mergeCell ref="V1035:W1035"/>
    <mergeCell ref="X1035:Y1035"/>
    <mergeCell ref="Z1035:AA1035"/>
    <mergeCell ref="E1032:F1032"/>
    <mergeCell ref="G1032:H1032"/>
    <mergeCell ref="I1032:J1032"/>
    <mergeCell ref="K1032:L1032"/>
    <mergeCell ref="M1032:N1032"/>
    <mergeCell ref="O1032:P1032"/>
    <mergeCell ref="Q1032:R1032"/>
    <mergeCell ref="S1032:T1032"/>
    <mergeCell ref="U1032:V1032"/>
    <mergeCell ref="W1032:X1032"/>
    <mergeCell ref="Y1032:Z1032"/>
    <mergeCell ref="F1033:G1033"/>
    <mergeCell ref="H1033:I1033"/>
    <mergeCell ref="J1033:K1033"/>
    <mergeCell ref="L1033:M1033"/>
    <mergeCell ref="N1033:O1033"/>
    <mergeCell ref="P1033:Q1033"/>
    <mergeCell ref="R1033:S1033"/>
    <mergeCell ref="T1033:U1033"/>
    <mergeCell ref="V1033:W1033"/>
    <mergeCell ref="X1033:Y1033"/>
    <mergeCell ref="Z1033:AA1033"/>
    <mergeCell ref="E1030:F1030"/>
    <mergeCell ref="G1030:H1030"/>
    <mergeCell ref="I1030:J1030"/>
    <mergeCell ref="K1030:L1030"/>
    <mergeCell ref="M1030:N1030"/>
    <mergeCell ref="O1030:P1030"/>
    <mergeCell ref="Q1030:R1030"/>
    <mergeCell ref="S1030:T1030"/>
    <mergeCell ref="U1030:V1030"/>
    <mergeCell ref="W1030:X1030"/>
    <mergeCell ref="Y1030:Z1030"/>
    <mergeCell ref="F1031:G1031"/>
    <mergeCell ref="H1031:I1031"/>
    <mergeCell ref="J1031:K1031"/>
    <mergeCell ref="L1031:M1031"/>
    <mergeCell ref="N1031:O1031"/>
    <mergeCell ref="P1031:Q1031"/>
    <mergeCell ref="R1031:S1031"/>
    <mergeCell ref="T1031:U1031"/>
    <mergeCell ref="V1031:W1031"/>
    <mergeCell ref="X1031:Y1031"/>
    <mergeCell ref="Z1031:AA1031"/>
    <mergeCell ref="E1028:F1028"/>
    <mergeCell ref="G1028:H1028"/>
    <mergeCell ref="I1028:J1028"/>
    <mergeCell ref="K1028:L1028"/>
    <mergeCell ref="M1028:N1028"/>
    <mergeCell ref="O1028:P1028"/>
    <mergeCell ref="Q1028:R1028"/>
    <mergeCell ref="S1028:T1028"/>
    <mergeCell ref="U1028:V1028"/>
    <mergeCell ref="W1028:X1028"/>
    <mergeCell ref="Y1028:Z1028"/>
    <mergeCell ref="F1029:G1029"/>
    <mergeCell ref="H1029:I1029"/>
    <mergeCell ref="J1029:K1029"/>
    <mergeCell ref="L1029:M1029"/>
    <mergeCell ref="N1029:O1029"/>
    <mergeCell ref="P1029:Q1029"/>
    <mergeCell ref="R1029:S1029"/>
    <mergeCell ref="T1029:U1029"/>
    <mergeCell ref="V1029:W1029"/>
    <mergeCell ref="X1029:Y1029"/>
    <mergeCell ref="Z1029:AA1029"/>
    <mergeCell ref="E1026:F1026"/>
    <mergeCell ref="G1026:H1026"/>
    <mergeCell ref="I1026:J1026"/>
    <mergeCell ref="K1026:L1026"/>
    <mergeCell ref="M1026:N1026"/>
    <mergeCell ref="O1026:P1026"/>
    <mergeCell ref="Q1026:R1026"/>
    <mergeCell ref="S1026:T1026"/>
    <mergeCell ref="U1026:V1026"/>
    <mergeCell ref="W1026:X1026"/>
    <mergeCell ref="Y1026:Z1026"/>
    <mergeCell ref="F1027:G1027"/>
    <mergeCell ref="H1027:I1027"/>
    <mergeCell ref="J1027:K1027"/>
    <mergeCell ref="L1027:M1027"/>
    <mergeCell ref="N1027:O1027"/>
    <mergeCell ref="P1027:Q1027"/>
    <mergeCell ref="R1027:S1027"/>
    <mergeCell ref="T1027:U1027"/>
    <mergeCell ref="V1027:W1027"/>
    <mergeCell ref="X1027:Y1027"/>
    <mergeCell ref="Z1027:AA1027"/>
    <mergeCell ref="E1024:F1024"/>
    <mergeCell ref="G1024:H1024"/>
    <mergeCell ref="I1024:J1024"/>
    <mergeCell ref="K1024:L1024"/>
    <mergeCell ref="M1024:N1024"/>
    <mergeCell ref="O1024:P1024"/>
    <mergeCell ref="Q1024:R1024"/>
    <mergeCell ref="S1024:T1024"/>
    <mergeCell ref="U1024:V1024"/>
    <mergeCell ref="W1024:X1024"/>
    <mergeCell ref="Y1024:Z1024"/>
    <mergeCell ref="F1025:G1025"/>
    <mergeCell ref="H1025:I1025"/>
    <mergeCell ref="J1025:K1025"/>
    <mergeCell ref="L1025:M1025"/>
    <mergeCell ref="N1025:O1025"/>
    <mergeCell ref="P1025:Q1025"/>
    <mergeCell ref="R1025:S1025"/>
    <mergeCell ref="T1025:U1025"/>
    <mergeCell ref="V1025:W1025"/>
    <mergeCell ref="X1025:Y1025"/>
    <mergeCell ref="Z1025:AA1025"/>
    <mergeCell ref="E1022:F1022"/>
    <mergeCell ref="G1022:H1022"/>
    <mergeCell ref="I1022:J1022"/>
    <mergeCell ref="K1022:L1022"/>
    <mergeCell ref="M1022:N1022"/>
    <mergeCell ref="O1022:P1022"/>
    <mergeCell ref="Q1022:R1022"/>
    <mergeCell ref="S1022:T1022"/>
    <mergeCell ref="U1022:V1022"/>
    <mergeCell ref="W1022:X1022"/>
    <mergeCell ref="Y1022:Z1022"/>
    <mergeCell ref="F1023:G1023"/>
    <mergeCell ref="H1023:I1023"/>
    <mergeCell ref="J1023:K1023"/>
    <mergeCell ref="L1023:M1023"/>
    <mergeCell ref="N1023:O1023"/>
    <mergeCell ref="P1023:Q1023"/>
    <mergeCell ref="R1023:S1023"/>
    <mergeCell ref="T1023:U1023"/>
    <mergeCell ref="V1023:W1023"/>
    <mergeCell ref="X1023:Y1023"/>
    <mergeCell ref="Z1023:AA1023"/>
    <mergeCell ref="E1020:F1020"/>
    <mergeCell ref="G1020:H1020"/>
    <mergeCell ref="I1020:J1020"/>
    <mergeCell ref="K1020:L1020"/>
    <mergeCell ref="M1020:N1020"/>
    <mergeCell ref="O1020:P1020"/>
    <mergeCell ref="Q1020:R1020"/>
    <mergeCell ref="S1020:T1020"/>
    <mergeCell ref="U1020:V1020"/>
    <mergeCell ref="W1020:X1020"/>
    <mergeCell ref="Y1020:Z1020"/>
    <mergeCell ref="F1021:G1021"/>
    <mergeCell ref="H1021:I1021"/>
    <mergeCell ref="J1021:K1021"/>
    <mergeCell ref="L1021:M1021"/>
    <mergeCell ref="N1021:O1021"/>
    <mergeCell ref="P1021:Q1021"/>
    <mergeCell ref="R1021:S1021"/>
    <mergeCell ref="T1021:U1021"/>
    <mergeCell ref="V1021:W1021"/>
    <mergeCell ref="X1021:Y1021"/>
    <mergeCell ref="Z1021:AA1021"/>
    <mergeCell ref="E1018:F1018"/>
    <mergeCell ref="G1018:H1018"/>
    <mergeCell ref="I1018:J1018"/>
    <mergeCell ref="K1018:L1018"/>
    <mergeCell ref="M1018:N1018"/>
    <mergeCell ref="O1018:P1018"/>
    <mergeCell ref="Q1018:R1018"/>
    <mergeCell ref="S1018:T1018"/>
    <mergeCell ref="U1018:V1018"/>
    <mergeCell ref="W1018:X1018"/>
    <mergeCell ref="Y1018:Z1018"/>
    <mergeCell ref="F1019:G1019"/>
    <mergeCell ref="H1019:I1019"/>
    <mergeCell ref="J1019:K1019"/>
    <mergeCell ref="L1019:M1019"/>
    <mergeCell ref="N1019:O1019"/>
    <mergeCell ref="P1019:Q1019"/>
    <mergeCell ref="R1019:S1019"/>
    <mergeCell ref="T1019:U1019"/>
    <mergeCell ref="V1019:W1019"/>
    <mergeCell ref="X1019:Y1019"/>
    <mergeCell ref="Z1019:AA1019"/>
    <mergeCell ref="E1016:F1016"/>
    <mergeCell ref="G1016:H1016"/>
    <mergeCell ref="I1016:J1016"/>
    <mergeCell ref="K1016:L1016"/>
    <mergeCell ref="M1016:N1016"/>
    <mergeCell ref="O1016:P1016"/>
    <mergeCell ref="Q1016:R1016"/>
    <mergeCell ref="S1016:T1016"/>
    <mergeCell ref="U1016:V1016"/>
    <mergeCell ref="W1016:X1016"/>
    <mergeCell ref="Y1016:Z1016"/>
    <mergeCell ref="F1017:G1017"/>
    <mergeCell ref="H1017:I1017"/>
    <mergeCell ref="J1017:K1017"/>
    <mergeCell ref="L1017:M1017"/>
    <mergeCell ref="N1017:O1017"/>
    <mergeCell ref="P1017:Q1017"/>
    <mergeCell ref="R1017:S1017"/>
    <mergeCell ref="T1017:U1017"/>
    <mergeCell ref="V1017:W1017"/>
    <mergeCell ref="X1017:Y1017"/>
    <mergeCell ref="Z1017:AA1017"/>
    <mergeCell ref="E1014:F1014"/>
    <mergeCell ref="G1014:H1014"/>
    <mergeCell ref="I1014:J1014"/>
    <mergeCell ref="K1014:L1014"/>
    <mergeCell ref="M1014:N1014"/>
    <mergeCell ref="O1014:P1014"/>
    <mergeCell ref="Q1014:R1014"/>
    <mergeCell ref="S1014:T1014"/>
    <mergeCell ref="U1014:V1014"/>
    <mergeCell ref="W1014:X1014"/>
    <mergeCell ref="Y1014:Z1014"/>
    <mergeCell ref="F1015:G1015"/>
    <mergeCell ref="H1015:I1015"/>
    <mergeCell ref="J1015:K1015"/>
    <mergeCell ref="L1015:M1015"/>
    <mergeCell ref="N1015:O1015"/>
    <mergeCell ref="P1015:Q1015"/>
    <mergeCell ref="R1015:S1015"/>
    <mergeCell ref="T1015:U1015"/>
    <mergeCell ref="V1015:W1015"/>
    <mergeCell ref="X1015:Y1015"/>
    <mergeCell ref="Z1015:AA1015"/>
    <mergeCell ref="E1012:F1012"/>
    <mergeCell ref="G1012:H1012"/>
    <mergeCell ref="I1012:J1012"/>
    <mergeCell ref="K1012:L1012"/>
    <mergeCell ref="M1012:N1012"/>
    <mergeCell ref="O1012:P1012"/>
    <mergeCell ref="Q1012:R1012"/>
    <mergeCell ref="S1012:T1012"/>
    <mergeCell ref="U1012:V1012"/>
    <mergeCell ref="W1012:X1012"/>
    <mergeCell ref="Y1012:Z1012"/>
    <mergeCell ref="F1013:G1013"/>
    <mergeCell ref="H1013:I1013"/>
    <mergeCell ref="J1013:K1013"/>
    <mergeCell ref="L1013:M1013"/>
    <mergeCell ref="N1013:O1013"/>
    <mergeCell ref="P1013:Q1013"/>
    <mergeCell ref="R1013:S1013"/>
    <mergeCell ref="T1013:U1013"/>
    <mergeCell ref="V1013:W1013"/>
    <mergeCell ref="X1013:Y1013"/>
    <mergeCell ref="Z1013:AA1013"/>
    <mergeCell ref="E1010:F1010"/>
    <mergeCell ref="G1010:H1010"/>
    <mergeCell ref="I1010:J1010"/>
    <mergeCell ref="K1010:L1010"/>
    <mergeCell ref="M1010:N1010"/>
    <mergeCell ref="O1010:P1010"/>
    <mergeCell ref="Q1010:R1010"/>
    <mergeCell ref="S1010:T1010"/>
    <mergeCell ref="U1010:V1010"/>
    <mergeCell ref="W1010:X1010"/>
    <mergeCell ref="Y1010:Z1010"/>
    <mergeCell ref="F1011:G1011"/>
    <mergeCell ref="H1011:I1011"/>
    <mergeCell ref="J1011:K1011"/>
    <mergeCell ref="L1011:M1011"/>
    <mergeCell ref="N1011:O1011"/>
    <mergeCell ref="P1011:Q1011"/>
    <mergeCell ref="R1011:S1011"/>
    <mergeCell ref="T1011:U1011"/>
    <mergeCell ref="V1011:W1011"/>
    <mergeCell ref="X1011:Y1011"/>
    <mergeCell ref="Z1011:AA1011"/>
    <mergeCell ref="E1008:F1008"/>
    <mergeCell ref="G1008:H1008"/>
    <mergeCell ref="I1008:J1008"/>
    <mergeCell ref="K1008:L1008"/>
    <mergeCell ref="M1008:N1008"/>
    <mergeCell ref="O1008:P1008"/>
    <mergeCell ref="Q1008:R1008"/>
    <mergeCell ref="S1008:T1008"/>
    <mergeCell ref="U1008:V1008"/>
    <mergeCell ref="W1008:X1008"/>
    <mergeCell ref="Y1008:Z1008"/>
    <mergeCell ref="F1009:G1009"/>
    <mergeCell ref="H1009:I1009"/>
    <mergeCell ref="J1009:K1009"/>
    <mergeCell ref="L1009:M1009"/>
    <mergeCell ref="N1009:O1009"/>
    <mergeCell ref="P1009:Q1009"/>
    <mergeCell ref="R1009:S1009"/>
    <mergeCell ref="T1009:U1009"/>
    <mergeCell ref="V1009:W1009"/>
    <mergeCell ref="X1009:Y1009"/>
    <mergeCell ref="Z1009:AA1009"/>
    <mergeCell ref="E1006:F1006"/>
    <mergeCell ref="G1006:H1006"/>
    <mergeCell ref="I1006:J1006"/>
    <mergeCell ref="K1006:L1006"/>
    <mergeCell ref="M1006:N1006"/>
    <mergeCell ref="O1006:P1006"/>
    <mergeCell ref="Q1006:R1006"/>
    <mergeCell ref="S1006:T1006"/>
    <mergeCell ref="U1006:V1006"/>
    <mergeCell ref="W1006:X1006"/>
    <mergeCell ref="Y1006:Z1006"/>
    <mergeCell ref="F1007:G1007"/>
    <mergeCell ref="H1007:I1007"/>
    <mergeCell ref="J1007:K1007"/>
    <mergeCell ref="L1007:M1007"/>
    <mergeCell ref="N1007:O1007"/>
    <mergeCell ref="P1007:Q1007"/>
    <mergeCell ref="R1007:S1007"/>
    <mergeCell ref="T1007:U1007"/>
    <mergeCell ref="V1007:W1007"/>
    <mergeCell ref="X1007:Y1007"/>
    <mergeCell ref="Z1007:AA1007"/>
    <mergeCell ref="E1004:F1004"/>
    <mergeCell ref="G1004:H1004"/>
    <mergeCell ref="I1004:J1004"/>
    <mergeCell ref="K1004:L1004"/>
    <mergeCell ref="M1004:N1004"/>
    <mergeCell ref="O1004:P1004"/>
    <mergeCell ref="Q1004:R1004"/>
    <mergeCell ref="S1004:T1004"/>
    <mergeCell ref="U1004:V1004"/>
    <mergeCell ref="W1004:X1004"/>
    <mergeCell ref="Y1004:Z1004"/>
    <mergeCell ref="F1005:G1005"/>
    <mergeCell ref="H1005:I1005"/>
    <mergeCell ref="J1005:K1005"/>
    <mergeCell ref="L1005:M1005"/>
    <mergeCell ref="N1005:O1005"/>
    <mergeCell ref="P1005:Q1005"/>
    <mergeCell ref="R1005:S1005"/>
    <mergeCell ref="T1005:U1005"/>
    <mergeCell ref="V1005:W1005"/>
    <mergeCell ref="X1005:Y1005"/>
    <mergeCell ref="Z1005:AA1005"/>
    <mergeCell ref="E1002:F1002"/>
    <mergeCell ref="G1002:H1002"/>
    <mergeCell ref="I1002:J1002"/>
    <mergeCell ref="K1002:L1002"/>
    <mergeCell ref="M1002:N1002"/>
    <mergeCell ref="O1002:P1002"/>
    <mergeCell ref="Q1002:R1002"/>
    <mergeCell ref="S1002:T1002"/>
    <mergeCell ref="U1002:V1002"/>
    <mergeCell ref="W1002:X1002"/>
    <mergeCell ref="Y1002:Z1002"/>
    <mergeCell ref="F1003:G1003"/>
    <mergeCell ref="H1003:I1003"/>
    <mergeCell ref="J1003:K1003"/>
    <mergeCell ref="L1003:M1003"/>
    <mergeCell ref="N1003:O1003"/>
    <mergeCell ref="P1003:Q1003"/>
    <mergeCell ref="R1003:S1003"/>
    <mergeCell ref="T1003:U1003"/>
    <mergeCell ref="V1003:W1003"/>
    <mergeCell ref="X1003:Y1003"/>
    <mergeCell ref="Z1003:AA1003"/>
    <mergeCell ref="E1000:F1000"/>
    <mergeCell ref="G1000:H1000"/>
    <mergeCell ref="I1000:J1000"/>
    <mergeCell ref="K1000:L1000"/>
    <mergeCell ref="M1000:N1000"/>
    <mergeCell ref="O1000:P1000"/>
    <mergeCell ref="Q1000:R1000"/>
    <mergeCell ref="S1000:T1000"/>
    <mergeCell ref="U1000:V1000"/>
    <mergeCell ref="W1000:X1000"/>
    <mergeCell ref="Y1000:Z1000"/>
    <mergeCell ref="F1001:G1001"/>
    <mergeCell ref="H1001:I1001"/>
    <mergeCell ref="J1001:K1001"/>
    <mergeCell ref="L1001:M1001"/>
    <mergeCell ref="N1001:O1001"/>
    <mergeCell ref="P1001:Q1001"/>
    <mergeCell ref="R1001:S1001"/>
    <mergeCell ref="T1001:U1001"/>
    <mergeCell ref="V1001:W1001"/>
    <mergeCell ref="X1001:Y1001"/>
    <mergeCell ref="Z1001:AA1001"/>
    <mergeCell ref="E998:F998"/>
    <mergeCell ref="G998:H998"/>
    <mergeCell ref="I998:J998"/>
    <mergeCell ref="K998:L998"/>
    <mergeCell ref="M998:N998"/>
    <mergeCell ref="O998:P998"/>
    <mergeCell ref="Q998:R998"/>
    <mergeCell ref="S998:T998"/>
    <mergeCell ref="U998:V998"/>
    <mergeCell ref="W998:X998"/>
    <mergeCell ref="Y998:Z998"/>
    <mergeCell ref="F999:G999"/>
    <mergeCell ref="H999:I999"/>
    <mergeCell ref="J999:K999"/>
    <mergeCell ref="L999:M999"/>
    <mergeCell ref="N999:O999"/>
    <mergeCell ref="P999:Q999"/>
    <mergeCell ref="R999:S999"/>
    <mergeCell ref="T999:U999"/>
    <mergeCell ref="V999:W999"/>
    <mergeCell ref="X999:Y999"/>
    <mergeCell ref="Z999:AA999"/>
    <mergeCell ref="E996:F996"/>
    <mergeCell ref="G996:H996"/>
    <mergeCell ref="I996:J996"/>
    <mergeCell ref="K996:L996"/>
    <mergeCell ref="M996:N996"/>
    <mergeCell ref="O996:P996"/>
    <mergeCell ref="Q996:R996"/>
    <mergeCell ref="S996:T996"/>
    <mergeCell ref="U996:V996"/>
    <mergeCell ref="W996:X996"/>
    <mergeCell ref="Y996:Z996"/>
    <mergeCell ref="F997:G997"/>
    <mergeCell ref="H997:I997"/>
    <mergeCell ref="J997:K997"/>
    <mergeCell ref="L997:M997"/>
    <mergeCell ref="N997:O997"/>
    <mergeCell ref="P997:Q997"/>
    <mergeCell ref="R997:S997"/>
    <mergeCell ref="T997:U997"/>
    <mergeCell ref="V997:W997"/>
    <mergeCell ref="X997:Y997"/>
    <mergeCell ref="Z997:AA997"/>
    <mergeCell ref="E994:F994"/>
    <mergeCell ref="G994:H994"/>
    <mergeCell ref="I994:J994"/>
    <mergeCell ref="K994:L994"/>
    <mergeCell ref="M994:N994"/>
    <mergeCell ref="O994:P994"/>
    <mergeCell ref="Q994:R994"/>
    <mergeCell ref="S994:T994"/>
    <mergeCell ref="U994:V994"/>
    <mergeCell ref="W994:X994"/>
    <mergeCell ref="Y994:Z994"/>
    <mergeCell ref="F995:G995"/>
    <mergeCell ref="H995:I995"/>
    <mergeCell ref="J995:K995"/>
    <mergeCell ref="L995:M995"/>
    <mergeCell ref="N995:O995"/>
    <mergeCell ref="P995:Q995"/>
    <mergeCell ref="R995:S995"/>
    <mergeCell ref="T995:U995"/>
    <mergeCell ref="V995:W995"/>
    <mergeCell ref="X995:Y995"/>
    <mergeCell ref="Z995:AA995"/>
    <mergeCell ref="E992:F992"/>
    <mergeCell ref="G992:H992"/>
    <mergeCell ref="I992:J992"/>
    <mergeCell ref="K992:L992"/>
    <mergeCell ref="M992:N992"/>
    <mergeCell ref="O992:P992"/>
    <mergeCell ref="Q992:R992"/>
    <mergeCell ref="S992:T992"/>
    <mergeCell ref="U992:V992"/>
    <mergeCell ref="W992:X992"/>
    <mergeCell ref="Y992:Z992"/>
    <mergeCell ref="F993:G993"/>
    <mergeCell ref="H993:I993"/>
    <mergeCell ref="J993:K993"/>
    <mergeCell ref="L993:M993"/>
    <mergeCell ref="N993:O993"/>
    <mergeCell ref="P993:Q993"/>
    <mergeCell ref="R993:S993"/>
    <mergeCell ref="T993:U993"/>
    <mergeCell ref="V993:W993"/>
    <mergeCell ref="X993:Y993"/>
    <mergeCell ref="Z993:AA993"/>
    <mergeCell ref="E990:F990"/>
    <mergeCell ref="G990:H990"/>
    <mergeCell ref="I990:J990"/>
    <mergeCell ref="K990:L990"/>
    <mergeCell ref="M990:N990"/>
    <mergeCell ref="O990:P990"/>
    <mergeCell ref="Q990:R990"/>
    <mergeCell ref="S990:T990"/>
    <mergeCell ref="U990:V990"/>
    <mergeCell ref="W990:X990"/>
    <mergeCell ref="Y990:Z990"/>
    <mergeCell ref="F991:G991"/>
    <mergeCell ref="H991:I991"/>
    <mergeCell ref="J991:K991"/>
    <mergeCell ref="L991:M991"/>
    <mergeCell ref="N991:O991"/>
    <mergeCell ref="P991:Q991"/>
    <mergeCell ref="R991:S991"/>
    <mergeCell ref="T991:U991"/>
    <mergeCell ref="V991:W991"/>
    <mergeCell ref="X991:Y991"/>
    <mergeCell ref="Z991:AA991"/>
    <mergeCell ref="E988:F988"/>
    <mergeCell ref="G988:H988"/>
    <mergeCell ref="I988:J988"/>
    <mergeCell ref="K988:L988"/>
    <mergeCell ref="M988:N988"/>
    <mergeCell ref="O988:P988"/>
    <mergeCell ref="Q988:R988"/>
    <mergeCell ref="S988:T988"/>
    <mergeCell ref="U988:V988"/>
    <mergeCell ref="W988:X988"/>
    <mergeCell ref="Y988:Z988"/>
    <mergeCell ref="F989:G989"/>
    <mergeCell ref="H989:I989"/>
    <mergeCell ref="J989:K989"/>
    <mergeCell ref="L989:M989"/>
    <mergeCell ref="N989:O989"/>
    <mergeCell ref="P989:Q989"/>
    <mergeCell ref="R989:S989"/>
    <mergeCell ref="T989:U989"/>
    <mergeCell ref="V989:W989"/>
    <mergeCell ref="X989:Y989"/>
    <mergeCell ref="Z989:AA989"/>
    <mergeCell ref="E986:F986"/>
    <mergeCell ref="G986:H986"/>
    <mergeCell ref="I986:J986"/>
    <mergeCell ref="K986:L986"/>
    <mergeCell ref="M986:N986"/>
    <mergeCell ref="O986:P986"/>
    <mergeCell ref="Q986:R986"/>
    <mergeCell ref="S986:T986"/>
    <mergeCell ref="U986:V986"/>
    <mergeCell ref="W986:X986"/>
    <mergeCell ref="Y986:Z986"/>
    <mergeCell ref="F987:G987"/>
    <mergeCell ref="H987:I987"/>
    <mergeCell ref="J987:K987"/>
    <mergeCell ref="L987:M987"/>
    <mergeCell ref="N987:O987"/>
    <mergeCell ref="P987:Q987"/>
    <mergeCell ref="R987:S987"/>
    <mergeCell ref="T987:U987"/>
    <mergeCell ref="V987:W987"/>
    <mergeCell ref="X987:Y987"/>
    <mergeCell ref="Z987:AA987"/>
    <mergeCell ref="E984:F984"/>
    <mergeCell ref="G984:H984"/>
    <mergeCell ref="I984:J984"/>
    <mergeCell ref="K984:L984"/>
    <mergeCell ref="M984:N984"/>
    <mergeCell ref="O984:P984"/>
    <mergeCell ref="Q984:R984"/>
    <mergeCell ref="S984:T984"/>
    <mergeCell ref="U984:V984"/>
    <mergeCell ref="W984:X984"/>
    <mergeCell ref="Y984:Z984"/>
    <mergeCell ref="F985:G985"/>
    <mergeCell ref="H985:I985"/>
    <mergeCell ref="J985:K985"/>
    <mergeCell ref="L985:M985"/>
    <mergeCell ref="N985:O985"/>
    <mergeCell ref="P985:Q985"/>
    <mergeCell ref="R985:S985"/>
    <mergeCell ref="T985:U985"/>
    <mergeCell ref="V985:W985"/>
    <mergeCell ref="X985:Y985"/>
    <mergeCell ref="Z985:AA985"/>
    <mergeCell ref="E982:F982"/>
    <mergeCell ref="G982:H982"/>
    <mergeCell ref="I982:J982"/>
    <mergeCell ref="K982:L982"/>
    <mergeCell ref="M982:N982"/>
    <mergeCell ref="O982:P982"/>
    <mergeCell ref="Q982:R982"/>
    <mergeCell ref="S982:T982"/>
    <mergeCell ref="U982:V982"/>
    <mergeCell ref="W982:X982"/>
    <mergeCell ref="Y982:Z982"/>
    <mergeCell ref="F983:G983"/>
    <mergeCell ref="H983:I983"/>
    <mergeCell ref="J983:K983"/>
    <mergeCell ref="L983:M983"/>
    <mergeCell ref="N983:O983"/>
    <mergeCell ref="P983:Q983"/>
    <mergeCell ref="R983:S983"/>
    <mergeCell ref="T983:U983"/>
    <mergeCell ref="V983:W983"/>
    <mergeCell ref="X983:Y983"/>
    <mergeCell ref="Z983:AA983"/>
    <mergeCell ref="E980:F980"/>
    <mergeCell ref="G980:H980"/>
    <mergeCell ref="I980:J980"/>
    <mergeCell ref="K980:L980"/>
    <mergeCell ref="M980:N980"/>
    <mergeCell ref="O980:P980"/>
    <mergeCell ref="Q980:R980"/>
    <mergeCell ref="S980:T980"/>
    <mergeCell ref="U980:V980"/>
    <mergeCell ref="W980:X980"/>
    <mergeCell ref="Y980:Z980"/>
    <mergeCell ref="F981:G981"/>
    <mergeCell ref="H981:I981"/>
    <mergeCell ref="J981:K981"/>
    <mergeCell ref="L981:M981"/>
    <mergeCell ref="N981:O981"/>
    <mergeCell ref="P981:Q981"/>
    <mergeCell ref="R981:S981"/>
    <mergeCell ref="T981:U981"/>
    <mergeCell ref="V981:W981"/>
    <mergeCell ref="X981:Y981"/>
    <mergeCell ref="Z981:AA981"/>
    <mergeCell ref="E978:F978"/>
    <mergeCell ref="G978:H978"/>
    <mergeCell ref="I978:J978"/>
    <mergeCell ref="K978:L978"/>
    <mergeCell ref="M978:N978"/>
    <mergeCell ref="O978:P978"/>
    <mergeCell ref="Q978:R978"/>
    <mergeCell ref="S978:T978"/>
    <mergeCell ref="U978:V978"/>
    <mergeCell ref="W978:X978"/>
    <mergeCell ref="Y978:Z978"/>
    <mergeCell ref="F979:G979"/>
    <mergeCell ref="H979:I979"/>
    <mergeCell ref="J979:K979"/>
    <mergeCell ref="L979:M979"/>
    <mergeCell ref="N979:O979"/>
    <mergeCell ref="P979:Q979"/>
    <mergeCell ref="R979:S979"/>
    <mergeCell ref="T979:U979"/>
    <mergeCell ref="V979:W979"/>
    <mergeCell ref="X979:Y979"/>
    <mergeCell ref="Z979:AA979"/>
    <mergeCell ref="E976:F976"/>
    <mergeCell ref="G976:H976"/>
    <mergeCell ref="I976:J976"/>
    <mergeCell ref="K976:L976"/>
    <mergeCell ref="M976:N976"/>
    <mergeCell ref="O976:P976"/>
    <mergeCell ref="Q976:R976"/>
    <mergeCell ref="S976:T976"/>
    <mergeCell ref="U976:V976"/>
    <mergeCell ref="W976:X976"/>
    <mergeCell ref="Y976:Z976"/>
    <mergeCell ref="F977:G977"/>
    <mergeCell ref="H977:I977"/>
    <mergeCell ref="J977:K977"/>
    <mergeCell ref="L977:M977"/>
    <mergeCell ref="N977:O977"/>
    <mergeCell ref="P977:Q977"/>
    <mergeCell ref="R977:S977"/>
    <mergeCell ref="T977:U977"/>
    <mergeCell ref="V977:W977"/>
    <mergeCell ref="X977:Y977"/>
    <mergeCell ref="Z977:AA977"/>
    <mergeCell ref="E974:F974"/>
    <mergeCell ref="G974:H974"/>
    <mergeCell ref="I974:J974"/>
    <mergeCell ref="K974:L974"/>
    <mergeCell ref="M974:N974"/>
    <mergeCell ref="O974:P974"/>
    <mergeCell ref="Q974:R974"/>
    <mergeCell ref="S974:T974"/>
    <mergeCell ref="U974:V974"/>
    <mergeCell ref="W974:X974"/>
    <mergeCell ref="Y974:Z974"/>
    <mergeCell ref="F975:G975"/>
    <mergeCell ref="H975:I975"/>
    <mergeCell ref="J975:K975"/>
    <mergeCell ref="L975:M975"/>
    <mergeCell ref="N975:O975"/>
    <mergeCell ref="P975:Q975"/>
    <mergeCell ref="R975:S975"/>
    <mergeCell ref="T975:U975"/>
    <mergeCell ref="V975:W975"/>
    <mergeCell ref="X975:Y975"/>
    <mergeCell ref="Z975:AA975"/>
    <mergeCell ref="E972:F972"/>
    <mergeCell ref="G972:H972"/>
    <mergeCell ref="I972:J972"/>
    <mergeCell ref="K972:L972"/>
    <mergeCell ref="M972:N972"/>
    <mergeCell ref="O972:P972"/>
    <mergeCell ref="Q972:R972"/>
    <mergeCell ref="S972:T972"/>
    <mergeCell ref="U972:V972"/>
    <mergeCell ref="W972:X972"/>
    <mergeCell ref="Y972:Z972"/>
    <mergeCell ref="F973:G973"/>
    <mergeCell ref="H973:I973"/>
    <mergeCell ref="J973:K973"/>
    <mergeCell ref="L973:M973"/>
    <mergeCell ref="N973:O973"/>
    <mergeCell ref="P973:Q973"/>
    <mergeCell ref="R973:S973"/>
    <mergeCell ref="T973:U973"/>
    <mergeCell ref="V973:W973"/>
    <mergeCell ref="X973:Y973"/>
    <mergeCell ref="Z973:AA973"/>
    <mergeCell ref="E970:F970"/>
    <mergeCell ref="G970:H970"/>
    <mergeCell ref="I970:J970"/>
    <mergeCell ref="K970:L970"/>
    <mergeCell ref="M970:N970"/>
    <mergeCell ref="O970:P970"/>
    <mergeCell ref="Q970:R970"/>
    <mergeCell ref="S970:T970"/>
    <mergeCell ref="U970:V970"/>
    <mergeCell ref="W970:X970"/>
    <mergeCell ref="Y970:Z970"/>
    <mergeCell ref="F971:G971"/>
    <mergeCell ref="H971:I971"/>
    <mergeCell ref="J971:K971"/>
    <mergeCell ref="L971:M971"/>
    <mergeCell ref="N971:O971"/>
    <mergeCell ref="P971:Q971"/>
    <mergeCell ref="R971:S971"/>
    <mergeCell ref="T971:U971"/>
    <mergeCell ref="V971:W971"/>
    <mergeCell ref="X971:Y971"/>
    <mergeCell ref="Z971:AA971"/>
    <mergeCell ref="E968:F968"/>
    <mergeCell ref="G968:H968"/>
    <mergeCell ref="I968:J968"/>
    <mergeCell ref="K968:L968"/>
    <mergeCell ref="M968:N968"/>
    <mergeCell ref="O968:P968"/>
    <mergeCell ref="Q968:R968"/>
    <mergeCell ref="S968:T968"/>
    <mergeCell ref="U968:V968"/>
    <mergeCell ref="W968:X968"/>
    <mergeCell ref="Y968:Z968"/>
    <mergeCell ref="F969:G969"/>
    <mergeCell ref="H969:I969"/>
    <mergeCell ref="J969:K969"/>
    <mergeCell ref="L969:M969"/>
    <mergeCell ref="N969:O969"/>
    <mergeCell ref="P969:Q969"/>
    <mergeCell ref="R969:S969"/>
    <mergeCell ref="T969:U969"/>
    <mergeCell ref="V969:W969"/>
    <mergeCell ref="X969:Y969"/>
    <mergeCell ref="Z969:AA969"/>
    <mergeCell ref="E966:F966"/>
    <mergeCell ref="G966:H966"/>
    <mergeCell ref="I966:J966"/>
    <mergeCell ref="K966:L966"/>
    <mergeCell ref="M966:N966"/>
    <mergeCell ref="O966:P966"/>
    <mergeCell ref="Q966:R966"/>
    <mergeCell ref="S966:T966"/>
    <mergeCell ref="U966:V966"/>
    <mergeCell ref="W966:X966"/>
    <mergeCell ref="Y966:Z966"/>
    <mergeCell ref="F967:G967"/>
    <mergeCell ref="H967:I967"/>
    <mergeCell ref="J967:K967"/>
    <mergeCell ref="L967:M967"/>
    <mergeCell ref="N967:O967"/>
    <mergeCell ref="P967:Q967"/>
    <mergeCell ref="R967:S967"/>
    <mergeCell ref="T967:U967"/>
    <mergeCell ref="V967:W967"/>
    <mergeCell ref="X967:Y967"/>
    <mergeCell ref="Z967:AA967"/>
    <mergeCell ref="E964:F964"/>
    <mergeCell ref="G964:H964"/>
    <mergeCell ref="I964:J964"/>
    <mergeCell ref="K964:L964"/>
    <mergeCell ref="M964:N964"/>
    <mergeCell ref="O964:P964"/>
    <mergeCell ref="Q964:R964"/>
    <mergeCell ref="S964:T964"/>
    <mergeCell ref="U964:V964"/>
    <mergeCell ref="W964:X964"/>
    <mergeCell ref="Y964:Z964"/>
    <mergeCell ref="F965:G965"/>
    <mergeCell ref="H965:I965"/>
    <mergeCell ref="J965:K965"/>
    <mergeCell ref="L965:M965"/>
    <mergeCell ref="N965:O965"/>
    <mergeCell ref="P965:Q965"/>
    <mergeCell ref="R965:S965"/>
    <mergeCell ref="T965:U965"/>
    <mergeCell ref="V965:W965"/>
    <mergeCell ref="X965:Y965"/>
    <mergeCell ref="Z965:AA965"/>
    <mergeCell ref="E962:F962"/>
    <mergeCell ref="G962:H962"/>
    <mergeCell ref="I962:J962"/>
    <mergeCell ref="K962:L962"/>
    <mergeCell ref="M962:N962"/>
    <mergeCell ref="O962:P962"/>
    <mergeCell ref="Q962:R962"/>
    <mergeCell ref="S962:T962"/>
    <mergeCell ref="U962:V962"/>
    <mergeCell ref="W962:X962"/>
    <mergeCell ref="Y962:Z962"/>
    <mergeCell ref="F963:G963"/>
    <mergeCell ref="H963:I963"/>
    <mergeCell ref="J963:K963"/>
    <mergeCell ref="L963:M963"/>
    <mergeCell ref="N963:O963"/>
    <mergeCell ref="P963:Q963"/>
    <mergeCell ref="R963:S963"/>
    <mergeCell ref="T963:U963"/>
    <mergeCell ref="V963:W963"/>
    <mergeCell ref="X963:Y963"/>
    <mergeCell ref="Z963:AA963"/>
    <mergeCell ref="E960:F960"/>
    <mergeCell ref="G960:H960"/>
    <mergeCell ref="I960:J960"/>
    <mergeCell ref="K960:L960"/>
    <mergeCell ref="M960:N960"/>
    <mergeCell ref="O960:P960"/>
    <mergeCell ref="Q960:R960"/>
    <mergeCell ref="S960:T960"/>
    <mergeCell ref="U960:V960"/>
    <mergeCell ref="W960:X960"/>
    <mergeCell ref="Y960:Z960"/>
    <mergeCell ref="F961:G961"/>
    <mergeCell ref="H961:I961"/>
    <mergeCell ref="J961:K961"/>
    <mergeCell ref="L961:M961"/>
    <mergeCell ref="N961:O961"/>
    <mergeCell ref="P961:Q961"/>
    <mergeCell ref="R961:S961"/>
    <mergeCell ref="T961:U961"/>
    <mergeCell ref="V961:W961"/>
    <mergeCell ref="X961:Y961"/>
    <mergeCell ref="Z961:AA961"/>
    <mergeCell ref="E958:F958"/>
    <mergeCell ref="G958:H958"/>
    <mergeCell ref="I958:J958"/>
    <mergeCell ref="K958:L958"/>
    <mergeCell ref="M958:N958"/>
    <mergeCell ref="O958:P958"/>
    <mergeCell ref="Q958:R958"/>
    <mergeCell ref="S958:T958"/>
    <mergeCell ref="U958:V958"/>
    <mergeCell ref="W958:X958"/>
    <mergeCell ref="Y958:Z958"/>
    <mergeCell ref="F959:G959"/>
    <mergeCell ref="H959:I959"/>
    <mergeCell ref="J959:K959"/>
    <mergeCell ref="L959:M959"/>
    <mergeCell ref="N959:O959"/>
    <mergeCell ref="P959:Q959"/>
    <mergeCell ref="R959:S959"/>
    <mergeCell ref="T959:U959"/>
    <mergeCell ref="V959:W959"/>
    <mergeCell ref="X959:Y959"/>
    <mergeCell ref="Z959:AA959"/>
    <mergeCell ref="E956:F956"/>
    <mergeCell ref="G956:H956"/>
    <mergeCell ref="I956:J956"/>
    <mergeCell ref="K956:L956"/>
    <mergeCell ref="M956:N956"/>
    <mergeCell ref="O956:P956"/>
    <mergeCell ref="Q956:R956"/>
    <mergeCell ref="S956:T956"/>
    <mergeCell ref="U956:V956"/>
    <mergeCell ref="W956:X956"/>
    <mergeCell ref="Y956:Z956"/>
    <mergeCell ref="F957:G957"/>
    <mergeCell ref="H957:I957"/>
    <mergeCell ref="J957:K957"/>
    <mergeCell ref="L957:M957"/>
    <mergeCell ref="N957:O957"/>
    <mergeCell ref="P957:Q957"/>
    <mergeCell ref="R957:S957"/>
    <mergeCell ref="T957:U957"/>
    <mergeCell ref="V957:W957"/>
    <mergeCell ref="X957:Y957"/>
    <mergeCell ref="Z957:AA957"/>
    <mergeCell ref="E954:F954"/>
    <mergeCell ref="G954:H954"/>
    <mergeCell ref="I954:J954"/>
    <mergeCell ref="K954:L954"/>
    <mergeCell ref="M954:N954"/>
    <mergeCell ref="O954:P954"/>
    <mergeCell ref="Q954:R954"/>
    <mergeCell ref="S954:T954"/>
    <mergeCell ref="U954:V954"/>
    <mergeCell ref="W954:X954"/>
    <mergeCell ref="Y954:Z954"/>
    <mergeCell ref="F955:G955"/>
    <mergeCell ref="H955:I955"/>
    <mergeCell ref="J955:K955"/>
    <mergeCell ref="L955:M955"/>
    <mergeCell ref="N955:O955"/>
    <mergeCell ref="P955:Q955"/>
    <mergeCell ref="R955:S955"/>
    <mergeCell ref="T955:U955"/>
    <mergeCell ref="V955:W955"/>
    <mergeCell ref="X955:Y955"/>
    <mergeCell ref="Z955:AA955"/>
    <mergeCell ref="E952:F952"/>
    <mergeCell ref="G952:H952"/>
    <mergeCell ref="I952:J952"/>
    <mergeCell ref="K952:L952"/>
    <mergeCell ref="M952:N952"/>
    <mergeCell ref="O952:P952"/>
    <mergeCell ref="Q952:R952"/>
    <mergeCell ref="S952:T952"/>
    <mergeCell ref="U952:V952"/>
    <mergeCell ref="W952:X952"/>
    <mergeCell ref="Y952:Z952"/>
    <mergeCell ref="F953:G953"/>
    <mergeCell ref="H953:I953"/>
    <mergeCell ref="J953:K953"/>
    <mergeCell ref="L953:M953"/>
    <mergeCell ref="N953:O953"/>
    <mergeCell ref="P953:Q953"/>
    <mergeCell ref="R953:S953"/>
    <mergeCell ref="T953:U953"/>
    <mergeCell ref="V953:W953"/>
    <mergeCell ref="X953:Y953"/>
    <mergeCell ref="Z953:AA953"/>
    <mergeCell ref="E950:F950"/>
    <mergeCell ref="G950:H950"/>
    <mergeCell ref="I950:J950"/>
    <mergeCell ref="K950:L950"/>
    <mergeCell ref="M950:N950"/>
    <mergeCell ref="O950:P950"/>
    <mergeCell ref="Q950:R950"/>
    <mergeCell ref="S950:T950"/>
    <mergeCell ref="U950:V950"/>
    <mergeCell ref="W950:X950"/>
    <mergeCell ref="Y950:Z950"/>
    <mergeCell ref="F951:G951"/>
    <mergeCell ref="H951:I951"/>
    <mergeCell ref="J951:K951"/>
    <mergeCell ref="L951:M951"/>
    <mergeCell ref="N951:O951"/>
    <mergeCell ref="P951:Q951"/>
    <mergeCell ref="R951:S951"/>
    <mergeCell ref="T951:U951"/>
    <mergeCell ref="V951:W951"/>
    <mergeCell ref="X951:Y951"/>
    <mergeCell ref="Z951:AA951"/>
    <mergeCell ref="E948:F948"/>
    <mergeCell ref="G948:H948"/>
    <mergeCell ref="I948:J948"/>
    <mergeCell ref="K948:L948"/>
    <mergeCell ref="M948:N948"/>
    <mergeCell ref="O948:P948"/>
    <mergeCell ref="Q948:R948"/>
    <mergeCell ref="S948:T948"/>
    <mergeCell ref="U948:V948"/>
    <mergeCell ref="W948:X948"/>
    <mergeCell ref="Y948:Z948"/>
    <mergeCell ref="F949:G949"/>
    <mergeCell ref="H949:I949"/>
    <mergeCell ref="J949:K949"/>
    <mergeCell ref="L949:M949"/>
    <mergeCell ref="N949:O949"/>
    <mergeCell ref="P949:Q949"/>
    <mergeCell ref="R949:S949"/>
    <mergeCell ref="T949:U949"/>
    <mergeCell ref="V949:W949"/>
    <mergeCell ref="X949:Y949"/>
    <mergeCell ref="Z949:AA949"/>
    <mergeCell ref="E946:F946"/>
    <mergeCell ref="G946:H946"/>
    <mergeCell ref="I946:J946"/>
    <mergeCell ref="K946:L946"/>
    <mergeCell ref="M946:N946"/>
    <mergeCell ref="O946:P946"/>
    <mergeCell ref="Q946:R946"/>
    <mergeCell ref="S946:T946"/>
    <mergeCell ref="U946:V946"/>
    <mergeCell ref="W946:X946"/>
    <mergeCell ref="Y946:Z946"/>
    <mergeCell ref="F947:G947"/>
    <mergeCell ref="H947:I947"/>
    <mergeCell ref="J947:K947"/>
    <mergeCell ref="L947:M947"/>
    <mergeCell ref="N947:O947"/>
    <mergeCell ref="P947:Q947"/>
    <mergeCell ref="R947:S947"/>
    <mergeCell ref="T947:U947"/>
    <mergeCell ref="V947:W947"/>
    <mergeCell ref="X947:Y947"/>
    <mergeCell ref="Z947:AA947"/>
    <mergeCell ref="E944:F944"/>
    <mergeCell ref="G944:H944"/>
    <mergeCell ref="I944:J944"/>
    <mergeCell ref="K944:L944"/>
    <mergeCell ref="M944:N944"/>
    <mergeCell ref="O944:P944"/>
    <mergeCell ref="Q944:R944"/>
    <mergeCell ref="S944:T944"/>
    <mergeCell ref="U944:V944"/>
    <mergeCell ref="W944:X944"/>
    <mergeCell ref="Y944:Z944"/>
    <mergeCell ref="F945:G945"/>
    <mergeCell ref="H945:I945"/>
    <mergeCell ref="J945:K945"/>
    <mergeCell ref="L945:M945"/>
    <mergeCell ref="N945:O945"/>
    <mergeCell ref="P945:Q945"/>
    <mergeCell ref="R945:S945"/>
    <mergeCell ref="T945:U945"/>
    <mergeCell ref="V945:W945"/>
    <mergeCell ref="X945:Y945"/>
    <mergeCell ref="Z945:AA945"/>
    <mergeCell ref="E942:F942"/>
    <mergeCell ref="G942:H942"/>
    <mergeCell ref="I942:J942"/>
    <mergeCell ref="K942:L942"/>
    <mergeCell ref="M942:N942"/>
    <mergeCell ref="O942:P942"/>
    <mergeCell ref="Q942:R942"/>
    <mergeCell ref="S942:T942"/>
    <mergeCell ref="U942:V942"/>
    <mergeCell ref="W942:X942"/>
    <mergeCell ref="Y942:Z942"/>
    <mergeCell ref="F943:G943"/>
    <mergeCell ref="H943:I943"/>
    <mergeCell ref="J943:K943"/>
    <mergeCell ref="L943:M943"/>
    <mergeCell ref="N943:O943"/>
    <mergeCell ref="P943:Q943"/>
    <mergeCell ref="R943:S943"/>
    <mergeCell ref="T943:U943"/>
    <mergeCell ref="V943:W943"/>
    <mergeCell ref="X943:Y943"/>
    <mergeCell ref="Z943:AA943"/>
    <mergeCell ref="E940:F940"/>
    <mergeCell ref="G940:H940"/>
    <mergeCell ref="I940:J940"/>
    <mergeCell ref="K940:L940"/>
    <mergeCell ref="M940:N940"/>
    <mergeCell ref="O940:P940"/>
    <mergeCell ref="Q940:R940"/>
    <mergeCell ref="S940:T940"/>
    <mergeCell ref="U940:V940"/>
    <mergeCell ref="W940:X940"/>
    <mergeCell ref="Y940:Z940"/>
    <mergeCell ref="F941:G941"/>
    <mergeCell ref="H941:I941"/>
    <mergeCell ref="J941:K941"/>
    <mergeCell ref="L941:M941"/>
    <mergeCell ref="N941:O941"/>
    <mergeCell ref="P941:Q941"/>
    <mergeCell ref="R941:S941"/>
    <mergeCell ref="T941:U941"/>
    <mergeCell ref="V941:W941"/>
    <mergeCell ref="X941:Y941"/>
    <mergeCell ref="Z941:AA941"/>
    <mergeCell ref="E938:F938"/>
    <mergeCell ref="G938:H938"/>
    <mergeCell ref="I938:J938"/>
    <mergeCell ref="K938:L938"/>
    <mergeCell ref="M938:N938"/>
    <mergeCell ref="O938:P938"/>
    <mergeCell ref="Q938:R938"/>
    <mergeCell ref="S938:T938"/>
    <mergeCell ref="U938:V938"/>
    <mergeCell ref="W938:X938"/>
    <mergeCell ref="Y938:Z938"/>
    <mergeCell ref="F939:G939"/>
    <mergeCell ref="H939:I939"/>
    <mergeCell ref="J939:K939"/>
    <mergeCell ref="L939:M939"/>
    <mergeCell ref="N939:O939"/>
    <mergeCell ref="P939:Q939"/>
    <mergeCell ref="R939:S939"/>
    <mergeCell ref="T939:U939"/>
    <mergeCell ref="V939:W939"/>
    <mergeCell ref="X939:Y939"/>
    <mergeCell ref="Z939:AA939"/>
    <mergeCell ref="E936:F936"/>
    <mergeCell ref="G936:H936"/>
    <mergeCell ref="I936:J936"/>
    <mergeCell ref="K936:L936"/>
    <mergeCell ref="M936:N936"/>
    <mergeCell ref="O936:P936"/>
    <mergeCell ref="Q936:R936"/>
    <mergeCell ref="S936:T936"/>
    <mergeCell ref="U936:V936"/>
    <mergeCell ref="W936:X936"/>
    <mergeCell ref="Y936:Z936"/>
    <mergeCell ref="F937:G937"/>
    <mergeCell ref="H937:I937"/>
    <mergeCell ref="J937:K937"/>
    <mergeCell ref="L937:M937"/>
    <mergeCell ref="N937:O937"/>
    <mergeCell ref="P937:Q937"/>
    <mergeCell ref="R937:S937"/>
    <mergeCell ref="T937:U937"/>
    <mergeCell ref="V937:W937"/>
    <mergeCell ref="X937:Y937"/>
    <mergeCell ref="Z937:AA937"/>
    <mergeCell ref="E934:F934"/>
    <mergeCell ref="G934:H934"/>
    <mergeCell ref="I934:J934"/>
    <mergeCell ref="K934:L934"/>
    <mergeCell ref="M934:N934"/>
    <mergeCell ref="O934:P934"/>
    <mergeCell ref="Q934:R934"/>
    <mergeCell ref="S934:T934"/>
    <mergeCell ref="U934:V934"/>
    <mergeCell ref="W934:X934"/>
    <mergeCell ref="Y934:Z934"/>
    <mergeCell ref="F935:G935"/>
    <mergeCell ref="H935:I935"/>
    <mergeCell ref="J935:K935"/>
    <mergeCell ref="L935:M935"/>
    <mergeCell ref="N935:O935"/>
    <mergeCell ref="P935:Q935"/>
    <mergeCell ref="R935:S935"/>
    <mergeCell ref="T935:U935"/>
    <mergeCell ref="V935:W935"/>
    <mergeCell ref="X935:Y935"/>
    <mergeCell ref="Z935:AA935"/>
    <mergeCell ref="E932:F932"/>
    <mergeCell ref="G932:H932"/>
    <mergeCell ref="I932:J932"/>
    <mergeCell ref="K932:L932"/>
    <mergeCell ref="M932:N932"/>
    <mergeCell ref="O932:P932"/>
    <mergeCell ref="Q932:R932"/>
    <mergeCell ref="S932:T932"/>
    <mergeCell ref="U932:V932"/>
    <mergeCell ref="W932:X932"/>
    <mergeCell ref="Y932:Z932"/>
    <mergeCell ref="F933:G933"/>
    <mergeCell ref="H933:I933"/>
    <mergeCell ref="J933:K933"/>
    <mergeCell ref="L933:M933"/>
    <mergeCell ref="N933:O933"/>
    <mergeCell ref="P933:Q933"/>
    <mergeCell ref="R933:S933"/>
    <mergeCell ref="T933:U933"/>
    <mergeCell ref="V933:W933"/>
    <mergeCell ref="X933:Y933"/>
    <mergeCell ref="Z933:AA933"/>
    <mergeCell ref="E930:F930"/>
    <mergeCell ref="G930:H930"/>
    <mergeCell ref="I930:J930"/>
    <mergeCell ref="K930:L930"/>
    <mergeCell ref="M930:N930"/>
    <mergeCell ref="O930:P930"/>
    <mergeCell ref="Q930:R930"/>
    <mergeCell ref="S930:T930"/>
    <mergeCell ref="U930:V930"/>
    <mergeCell ref="W930:X930"/>
    <mergeCell ref="Y930:Z930"/>
    <mergeCell ref="F931:G931"/>
    <mergeCell ref="H931:I931"/>
    <mergeCell ref="J931:K931"/>
    <mergeCell ref="L931:M931"/>
    <mergeCell ref="N931:O931"/>
    <mergeCell ref="P931:Q931"/>
    <mergeCell ref="R931:S931"/>
    <mergeCell ref="T931:U931"/>
    <mergeCell ref="V931:W931"/>
    <mergeCell ref="X931:Y931"/>
    <mergeCell ref="Z931:AA931"/>
    <mergeCell ref="E928:F928"/>
    <mergeCell ref="G928:H928"/>
    <mergeCell ref="I928:J928"/>
    <mergeCell ref="K928:L928"/>
    <mergeCell ref="M928:N928"/>
    <mergeCell ref="O928:P928"/>
    <mergeCell ref="Q928:R928"/>
    <mergeCell ref="S928:T928"/>
    <mergeCell ref="U928:V928"/>
    <mergeCell ref="W928:X928"/>
    <mergeCell ref="Y928:Z928"/>
    <mergeCell ref="F929:G929"/>
    <mergeCell ref="H929:I929"/>
    <mergeCell ref="J929:K929"/>
    <mergeCell ref="L929:M929"/>
    <mergeCell ref="N929:O929"/>
    <mergeCell ref="P929:Q929"/>
    <mergeCell ref="R929:S929"/>
    <mergeCell ref="T929:U929"/>
    <mergeCell ref="V929:W929"/>
    <mergeCell ref="X929:Y929"/>
    <mergeCell ref="Z929:AA929"/>
    <mergeCell ref="E926:F926"/>
    <mergeCell ref="G926:H926"/>
    <mergeCell ref="I926:J926"/>
    <mergeCell ref="K926:L926"/>
    <mergeCell ref="M926:N926"/>
    <mergeCell ref="O926:P926"/>
    <mergeCell ref="Q926:R926"/>
    <mergeCell ref="S926:T926"/>
    <mergeCell ref="U926:V926"/>
    <mergeCell ref="W926:X926"/>
    <mergeCell ref="Y926:Z926"/>
    <mergeCell ref="F927:G927"/>
    <mergeCell ref="H927:I927"/>
    <mergeCell ref="J927:K927"/>
    <mergeCell ref="L927:M927"/>
    <mergeCell ref="N927:O927"/>
    <mergeCell ref="P927:Q927"/>
    <mergeCell ref="R927:S927"/>
    <mergeCell ref="T927:U927"/>
    <mergeCell ref="V927:W927"/>
    <mergeCell ref="X927:Y927"/>
    <mergeCell ref="Z927:AA927"/>
    <mergeCell ref="E924:F924"/>
    <mergeCell ref="G924:H924"/>
    <mergeCell ref="I924:J924"/>
    <mergeCell ref="K924:L924"/>
    <mergeCell ref="M924:N924"/>
    <mergeCell ref="O924:P924"/>
    <mergeCell ref="Q924:R924"/>
    <mergeCell ref="S924:T924"/>
    <mergeCell ref="U924:V924"/>
    <mergeCell ref="W924:X924"/>
    <mergeCell ref="Y924:Z924"/>
    <mergeCell ref="F925:G925"/>
    <mergeCell ref="H925:I925"/>
    <mergeCell ref="J925:K925"/>
    <mergeCell ref="L925:M925"/>
    <mergeCell ref="N925:O925"/>
    <mergeCell ref="P925:Q925"/>
    <mergeCell ref="R925:S925"/>
    <mergeCell ref="T925:U925"/>
    <mergeCell ref="V925:W925"/>
    <mergeCell ref="X925:Y925"/>
    <mergeCell ref="Z925:AA925"/>
    <mergeCell ref="E922:F922"/>
    <mergeCell ref="G922:H922"/>
    <mergeCell ref="I922:J922"/>
    <mergeCell ref="K922:L922"/>
    <mergeCell ref="M922:N922"/>
    <mergeCell ref="O922:P922"/>
    <mergeCell ref="Q922:R922"/>
    <mergeCell ref="S922:T922"/>
    <mergeCell ref="U922:V922"/>
    <mergeCell ref="W922:X922"/>
    <mergeCell ref="Y922:Z922"/>
    <mergeCell ref="F923:G923"/>
    <mergeCell ref="H923:I923"/>
    <mergeCell ref="J923:K923"/>
    <mergeCell ref="L923:M923"/>
    <mergeCell ref="N923:O923"/>
    <mergeCell ref="P923:Q923"/>
    <mergeCell ref="R923:S923"/>
    <mergeCell ref="T923:U923"/>
    <mergeCell ref="V923:W923"/>
    <mergeCell ref="X923:Y923"/>
    <mergeCell ref="Z923:AA923"/>
    <mergeCell ref="E920:F920"/>
    <mergeCell ref="G920:H920"/>
    <mergeCell ref="I920:J920"/>
    <mergeCell ref="K920:L920"/>
    <mergeCell ref="M920:N920"/>
    <mergeCell ref="O920:P920"/>
    <mergeCell ref="Q920:R920"/>
    <mergeCell ref="S920:T920"/>
    <mergeCell ref="U920:V920"/>
    <mergeCell ref="W920:X920"/>
    <mergeCell ref="Y920:Z920"/>
    <mergeCell ref="F921:G921"/>
    <mergeCell ref="H921:I921"/>
    <mergeCell ref="J921:K921"/>
    <mergeCell ref="L921:M921"/>
    <mergeCell ref="N921:O921"/>
    <mergeCell ref="P921:Q921"/>
    <mergeCell ref="R921:S921"/>
    <mergeCell ref="T921:U921"/>
    <mergeCell ref="V921:W921"/>
    <mergeCell ref="X921:Y921"/>
    <mergeCell ref="Z921:AA921"/>
    <mergeCell ref="E918:F918"/>
    <mergeCell ref="G918:H918"/>
    <mergeCell ref="I918:J918"/>
    <mergeCell ref="K918:L918"/>
    <mergeCell ref="M918:N918"/>
    <mergeCell ref="O918:P918"/>
    <mergeCell ref="Q918:R918"/>
    <mergeCell ref="S918:T918"/>
    <mergeCell ref="U918:V918"/>
    <mergeCell ref="W918:X918"/>
    <mergeCell ref="Y918:Z918"/>
    <mergeCell ref="F919:G919"/>
    <mergeCell ref="H919:I919"/>
    <mergeCell ref="J919:K919"/>
    <mergeCell ref="L919:M919"/>
    <mergeCell ref="N919:O919"/>
    <mergeCell ref="P919:Q919"/>
    <mergeCell ref="R919:S919"/>
    <mergeCell ref="T919:U919"/>
    <mergeCell ref="V919:W919"/>
    <mergeCell ref="X919:Y919"/>
    <mergeCell ref="Z919:AA919"/>
    <mergeCell ref="E916:F916"/>
    <mergeCell ref="G916:H916"/>
    <mergeCell ref="I916:J916"/>
    <mergeCell ref="K916:L916"/>
    <mergeCell ref="M916:N916"/>
    <mergeCell ref="O916:P916"/>
    <mergeCell ref="Q916:R916"/>
    <mergeCell ref="S916:T916"/>
    <mergeCell ref="U916:V916"/>
    <mergeCell ref="W916:X916"/>
    <mergeCell ref="Y916:Z916"/>
    <mergeCell ref="F917:G917"/>
    <mergeCell ref="H917:I917"/>
    <mergeCell ref="J917:K917"/>
    <mergeCell ref="L917:M917"/>
    <mergeCell ref="N917:O917"/>
    <mergeCell ref="P917:Q917"/>
    <mergeCell ref="R917:S917"/>
    <mergeCell ref="T917:U917"/>
    <mergeCell ref="V917:W917"/>
    <mergeCell ref="X917:Y917"/>
    <mergeCell ref="Z917:AA917"/>
    <mergeCell ref="E914:F914"/>
    <mergeCell ref="G914:H914"/>
    <mergeCell ref="I914:J914"/>
    <mergeCell ref="K914:L914"/>
    <mergeCell ref="M914:N914"/>
    <mergeCell ref="O914:P914"/>
    <mergeCell ref="Q914:R914"/>
    <mergeCell ref="S914:T914"/>
    <mergeCell ref="U914:V914"/>
    <mergeCell ref="W914:X914"/>
    <mergeCell ref="Y914:Z914"/>
    <mergeCell ref="F915:G915"/>
    <mergeCell ref="H915:I915"/>
    <mergeCell ref="J915:K915"/>
    <mergeCell ref="L915:M915"/>
    <mergeCell ref="N915:O915"/>
    <mergeCell ref="P915:Q915"/>
    <mergeCell ref="R915:S915"/>
    <mergeCell ref="T915:U915"/>
    <mergeCell ref="V915:W915"/>
    <mergeCell ref="X915:Y915"/>
    <mergeCell ref="Z915:AA915"/>
    <mergeCell ref="E912:F912"/>
    <mergeCell ref="G912:H912"/>
    <mergeCell ref="I912:J912"/>
    <mergeCell ref="K912:L912"/>
    <mergeCell ref="M912:N912"/>
    <mergeCell ref="O912:P912"/>
    <mergeCell ref="Q912:R912"/>
    <mergeCell ref="S912:T912"/>
    <mergeCell ref="U912:V912"/>
    <mergeCell ref="W912:X912"/>
    <mergeCell ref="Y912:Z912"/>
    <mergeCell ref="F913:G913"/>
    <mergeCell ref="H913:I913"/>
    <mergeCell ref="J913:K913"/>
    <mergeCell ref="L913:M913"/>
    <mergeCell ref="N913:O913"/>
    <mergeCell ref="P913:Q913"/>
    <mergeCell ref="R913:S913"/>
    <mergeCell ref="T913:U913"/>
    <mergeCell ref="V913:W913"/>
    <mergeCell ref="X913:Y913"/>
    <mergeCell ref="Z913:AA913"/>
    <mergeCell ref="E910:F910"/>
    <mergeCell ref="G910:H910"/>
    <mergeCell ref="I910:J910"/>
    <mergeCell ref="K910:L910"/>
    <mergeCell ref="M910:N910"/>
    <mergeCell ref="O910:P910"/>
    <mergeCell ref="Q910:R910"/>
    <mergeCell ref="S910:T910"/>
    <mergeCell ref="U910:V910"/>
    <mergeCell ref="W910:X910"/>
    <mergeCell ref="Y910:Z910"/>
    <mergeCell ref="F911:G911"/>
    <mergeCell ref="H911:I911"/>
    <mergeCell ref="J911:K911"/>
    <mergeCell ref="L911:M911"/>
    <mergeCell ref="N911:O911"/>
    <mergeCell ref="P911:Q911"/>
    <mergeCell ref="R911:S911"/>
    <mergeCell ref="T911:U911"/>
    <mergeCell ref="V911:W911"/>
    <mergeCell ref="X911:Y911"/>
    <mergeCell ref="Z911:AA911"/>
    <mergeCell ref="E908:F908"/>
    <mergeCell ref="G908:H908"/>
    <mergeCell ref="I908:J908"/>
    <mergeCell ref="K908:L908"/>
    <mergeCell ref="M908:N908"/>
    <mergeCell ref="O908:P908"/>
    <mergeCell ref="Q908:R908"/>
    <mergeCell ref="S908:T908"/>
    <mergeCell ref="U908:V908"/>
    <mergeCell ref="W908:X908"/>
    <mergeCell ref="Y908:Z908"/>
    <mergeCell ref="F909:G909"/>
    <mergeCell ref="H909:I909"/>
    <mergeCell ref="J909:K909"/>
    <mergeCell ref="L909:M909"/>
    <mergeCell ref="N909:O909"/>
    <mergeCell ref="P909:Q909"/>
    <mergeCell ref="R909:S909"/>
    <mergeCell ref="T909:U909"/>
    <mergeCell ref="V909:W909"/>
    <mergeCell ref="X909:Y909"/>
    <mergeCell ref="Z909:AA909"/>
    <mergeCell ref="E906:F906"/>
    <mergeCell ref="G906:H906"/>
    <mergeCell ref="I906:J906"/>
    <mergeCell ref="K906:L906"/>
    <mergeCell ref="M906:N906"/>
    <mergeCell ref="O906:P906"/>
    <mergeCell ref="Q906:R906"/>
    <mergeCell ref="S906:T906"/>
    <mergeCell ref="U906:V906"/>
    <mergeCell ref="W906:X906"/>
    <mergeCell ref="Y906:Z906"/>
    <mergeCell ref="F907:G907"/>
    <mergeCell ref="H907:I907"/>
    <mergeCell ref="J907:K907"/>
    <mergeCell ref="L907:M907"/>
    <mergeCell ref="N907:O907"/>
    <mergeCell ref="P907:Q907"/>
    <mergeCell ref="R907:S907"/>
    <mergeCell ref="T907:U907"/>
    <mergeCell ref="V907:W907"/>
    <mergeCell ref="X907:Y907"/>
    <mergeCell ref="Z907:AA907"/>
    <mergeCell ref="E904:F904"/>
    <mergeCell ref="G904:H904"/>
    <mergeCell ref="I904:J904"/>
    <mergeCell ref="K904:L904"/>
    <mergeCell ref="M904:N904"/>
    <mergeCell ref="O904:P904"/>
    <mergeCell ref="Q904:R904"/>
    <mergeCell ref="S904:T904"/>
    <mergeCell ref="U904:V904"/>
    <mergeCell ref="W904:X904"/>
    <mergeCell ref="Y904:Z904"/>
    <mergeCell ref="F905:G905"/>
    <mergeCell ref="H905:I905"/>
    <mergeCell ref="J905:K905"/>
    <mergeCell ref="L905:M905"/>
    <mergeCell ref="N905:O905"/>
    <mergeCell ref="P905:Q905"/>
    <mergeCell ref="R905:S905"/>
    <mergeCell ref="T905:U905"/>
    <mergeCell ref="V905:W905"/>
    <mergeCell ref="X905:Y905"/>
    <mergeCell ref="Z905:AA905"/>
    <mergeCell ref="E902:F902"/>
    <mergeCell ref="G902:H902"/>
    <mergeCell ref="I902:J902"/>
    <mergeCell ref="K902:L902"/>
    <mergeCell ref="M902:N902"/>
    <mergeCell ref="O902:P902"/>
    <mergeCell ref="Q902:R902"/>
    <mergeCell ref="S902:T902"/>
    <mergeCell ref="U902:V902"/>
    <mergeCell ref="W902:X902"/>
    <mergeCell ref="Y902:Z902"/>
    <mergeCell ref="F903:G903"/>
    <mergeCell ref="H903:I903"/>
    <mergeCell ref="J903:K903"/>
    <mergeCell ref="L903:M903"/>
    <mergeCell ref="N903:O903"/>
    <mergeCell ref="P903:Q903"/>
    <mergeCell ref="R903:S903"/>
    <mergeCell ref="T903:U903"/>
    <mergeCell ref="V903:W903"/>
    <mergeCell ref="X903:Y903"/>
    <mergeCell ref="Z903:AA903"/>
    <mergeCell ref="E900:F900"/>
    <mergeCell ref="G900:H900"/>
    <mergeCell ref="I900:J900"/>
    <mergeCell ref="K900:L900"/>
    <mergeCell ref="M900:N900"/>
    <mergeCell ref="O900:P900"/>
    <mergeCell ref="Q900:R900"/>
    <mergeCell ref="S900:T900"/>
    <mergeCell ref="U900:V900"/>
    <mergeCell ref="W900:X900"/>
    <mergeCell ref="Y900:Z900"/>
    <mergeCell ref="F901:G901"/>
    <mergeCell ref="H901:I901"/>
    <mergeCell ref="J901:K901"/>
    <mergeCell ref="L901:M901"/>
    <mergeCell ref="N901:O901"/>
    <mergeCell ref="P901:Q901"/>
    <mergeCell ref="R901:S901"/>
    <mergeCell ref="T901:U901"/>
    <mergeCell ref="V901:W901"/>
    <mergeCell ref="X901:Y901"/>
    <mergeCell ref="Z901:AA901"/>
    <mergeCell ref="E898:F898"/>
    <mergeCell ref="G898:H898"/>
    <mergeCell ref="I898:J898"/>
    <mergeCell ref="K898:L898"/>
    <mergeCell ref="M898:N898"/>
    <mergeCell ref="O898:P898"/>
    <mergeCell ref="Q898:R898"/>
    <mergeCell ref="S898:T898"/>
    <mergeCell ref="U898:V898"/>
    <mergeCell ref="W898:X898"/>
    <mergeCell ref="Y898:Z898"/>
    <mergeCell ref="F899:G899"/>
    <mergeCell ref="H899:I899"/>
    <mergeCell ref="J899:K899"/>
    <mergeCell ref="L899:M899"/>
    <mergeCell ref="N899:O899"/>
    <mergeCell ref="P899:Q899"/>
    <mergeCell ref="R899:S899"/>
    <mergeCell ref="T899:U899"/>
    <mergeCell ref="V899:W899"/>
    <mergeCell ref="X899:Y899"/>
    <mergeCell ref="Z899:AA899"/>
    <mergeCell ref="E896:F896"/>
    <mergeCell ref="G896:H896"/>
    <mergeCell ref="I896:J896"/>
    <mergeCell ref="K896:L896"/>
    <mergeCell ref="M896:N896"/>
    <mergeCell ref="O896:P896"/>
    <mergeCell ref="Q896:R896"/>
    <mergeCell ref="S896:T896"/>
    <mergeCell ref="U896:V896"/>
    <mergeCell ref="W896:X896"/>
    <mergeCell ref="Y896:Z896"/>
    <mergeCell ref="F897:G897"/>
    <mergeCell ref="H897:I897"/>
    <mergeCell ref="J897:K897"/>
    <mergeCell ref="L897:M897"/>
    <mergeCell ref="N897:O897"/>
    <mergeCell ref="P897:Q897"/>
    <mergeCell ref="R897:S897"/>
    <mergeCell ref="T897:U897"/>
    <mergeCell ref="V897:W897"/>
    <mergeCell ref="X897:Y897"/>
    <mergeCell ref="Z897:AA897"/>
    <mergeCell ref="E894:F894"/>
    <mergeCell ref="G894:H894"/>
    <mergeCell ref="I894:J894"/>
    <mergeCell ref="K894:L894"/>
    <mergeCell ref="M894:N894"/>
    <mergeCell ref="O894:P894"/>
    <mergeCell ref="Q894:R894"/>
    <mergeCell ref="S894:T894"/>
    <mergeCell ref="U894:V894"/>
    <mergeCell ref="W894:X894"/>
    <mergeCell ref="Y894:Z894"/>
    <mergeCell ref="F895:G895"/>
    <mergeCell ref="H895:I895"/>
    <mergeCell ref="J895:K895"/>
    <mergeCell ref="L895:M895"/>
    <mergeCell ref="N895:O895"/>
    <mergeCell ref="P895:Q895"/>
    <mergeCell ref="R895:S895"/>
    <mergeCell ref="T895:U895"/>
    <mergeCell ref="V895:W895"/>
    <mergeCell ref="X895:Y895"/>
    <mergeCell ref="Z895:AA895"/>
    <mergeCell ref="E892:F892"/>
    <mergeCell ref="G892:H892"/>
    <mergeCell ref="I892:J892"/>
    <mergeCell ref="K892:L892"/>
    <mergeCell ref="M892:N892"/>
    <mergeCell ref="O892:P892"/>
    <mergeCell ref="Q892:R892"/>
    <mergeCell ref="S892:T892"/>
    <mergeCell ref="U892:V892"/>
    <mergeCell ref="W892:X892"/>
    <mergeCell ref="Y892:Z892"/>
    <mergeCell ref="F893:G893"/>
    <mergeCell ref="H893:I893"/>
    <mergeCell ref="J893:K893"/>
    <mergeCell ref="L893:M893"/>
    <mergeCell ref="N893:O893"/>
    <mergeCell ref="P893:Q893"/>
    <mergeCell ref="R893:S893"/>
    <mergeCell ref="T893:U893"/>
    <mergeCell ref="V893:W893"/>
    <mergeCell ref="X893:Y893"/>
    <mergeCell ref="Z893:AA893"/>
    <mergeCell ref="E890:F890"/>
    <mergeCell ref="G890:H890"/>
    <mergeCell ref="I890:J890"/>
    <mergeCell ref="K890:L890"/>
    <mergeCell ref="M890:N890"/>
    <mergeCell ref="O890:P890"/>
    <mergeCell ref="Q890:R890"/>
    <mergeCell ref="S890:T890"/>
    <mergeCell ref="U890:V890"/>
    <mergeCell ref="W890:X890"/>
    <mergeCell ref="Y890:Z890"/>
    <mergeCell ref="F891:G891"/>
    <mergeCell ref="H891:I891"/>
    <mergeCell ref="J891:K891"/>
    <mergeCell ref="L891:M891"/>
    <mergeCell ref="N891:O891"/>
    <mergeCell ref="P891:Q891"/>
    <mergeCell ref="R891:S891"/>
    <mergeCell ref="T891:U891"/>
    <mergeCell ref="V891:W891"/>
    <mergeCell ref="X891:Y891"/>
    <mergeCell ref="Z891:AA891"/>
    <mergeCell ref="E888:F888"/>
    <mergeCell ref="G888:H888"/>
    <mergeCell ref="I888:J888"/>
    <mergeCell ref="K888:L888"/>
    <mergeCell ref="M888:N888"/>
    <mergeCell ref="O888:P888"/>
    <mergeCell ref="Q888:R888"/>
    <mergeCell ref="S888:T888"/>
    <mergeCell ref="U888:V888"/>
    <mergeCell ref="W888:X888"/>
    <mergeCell ref="Y888:Z888"/>
    <mergeCell ref="F889:G889"/>
    <mergeCell ref="H889:I889"/>
    <mergeCell ref="J889:K889"/>
    <mergeCell ref="L889:M889"/>
    <mergeCell ref="N889:O889"/>
    <mergeCell ref="P889:Q889"/>
    <mergeCell ref="R889:S889"/>
    <mergeCell ref="T889:U889"/>
    <mergeCell ref="V889:W889"/>
    <mergeCell ref="X889:Y889"/>
    <mergeCell ref="Z889:AA889"/>
    <mergeCell ref="E886:F886"/>
    <mergeCell ref="G886:H886"/>
    <mergeCell ref="I886:J886"/>
    <mergeCell ref="K886:L886"/>
    <mergeCell ref="M886:N886"/>
    <mergeCell ref="O886:P886"/>
    <mergeCell ref="Q886:R886"/>
    <mergeCell ref="S886:T886"/>
    <mergeCell ref="U886:V886"/>
    <mergeCell ref="W886:X886"/>
    <mergeCell ref="Y886:Z886"/>
    <mergeCell ref="F887:G887"/>
    <mergeCell ref="H887:I887"/>
    <mergeCell ref="J887:K887"/>
    <mergeCell ref="L887:M887"/>
    <mergeCell ref="N887:O887"/>
    <mergeCell ref="P887:Q887"/>
    <mergeCell ref="R887:S887"/>
    <mergeCell ref="T887:U887"/>
    <mergeCell ref="V887:W887"/>
    <mergeCell ref="X887:Y887"/>
    <mergeCell ref="Z887:AA887"/>
    <mergeCell ref="E884:F884"/>
    <mergeCell ref="G884:H884"/>
    <mergeCell ref="I884:J884"/>
    <mergeCell ref="K884:L884"/>
    <mergeCell ref="M884:N884"/>
    <mergeCell ref="O884:P884"/>
    <mergeCell ref="Q884:R884"/>
    <mergeCell ref="S884:T884"/>
    <mergeCell ref="U884:V884"/>
    <mergeCell ref="W884:X884"/>
    <mergeCell ref="Y884:Z884"/>
    <mergeCell ref="F885:G885"/>
    <mergeCell ref="H885:I885"/>
    <mergeCell ref="J885:K885"/>
    <mergeCell ref="L885:M885"/>
    <mergeCell ref="N885:O885"/>
    <mergeCell ref="P885:Q885"/>
    <mergeCell ref="R885:S885"/>
    <mergeCell ref="T885:U885"/>
    <mergeCell ref="V885:W885"/>
    <mergeCell ref="X885:Y885"/>
    <mergeCell ref="Z885:AA885"/>
    <mergeCell ref="E882:F882"/>
    <mergeCell ref="G882:H882"/>
    <mergeCell ref="I882:J882"/>
    <mergeCell ref="K882:L882"/>
    <mergeCell ref="M882:N882"/>
    <mergeCell ref="O882:P882"/>
    <mergeCell ref="Q882:R882"/>
    <mergeCell ref="S882:T882"/>
    <mergeCell ref="U882:V882"/>
    <mergeCell ref="W882:X882"/>
    <mergeCell ref="Y882:Z882"/>
    <mergeCell ref="F883:G883"/>
    <mergeCell ref="H883:I883"/>
    <mergeCell ref="J883:K883"/>
    <mergeCell ref="L883:M883"/>
    <mergeCell ref="N883:O883"/>
    <mergeCell ref="P883:Q883"/>
    <mergeCell ref="R883:S883"/>
    <mergeCell ref="T883:U883"/>
    <mergeCell ref="V883:W883"/>
    <mergeCell ref="X883:Y883"/>
    <mergeCell ref="Z883:AA883"/>
    <mergeCell ref="E880:F880"/>
    <mergeCell ref="G880:H880"/>
    <mergeCell ref="I880:J880"/>
    <mergeCell ref="K880:L880"/>
    <mergeCell ref="M880:N880"/>
    <mergeCell ref="O880:P880"/>
    <mergeCell ref="Q880:R880"/>
    <mergeCell ref="S880:T880"/>
    <mergeCell ref="U880:V880"/>
    <mergeCell ref="W880:X880"/>
    <mergeCell ref="Y880:Z880"/>
    <mergeCell ref="F881:G881"/>
    <mergeCell ref="H881:I881"/>
    <mergeCell ref="J881:K881"/>
    <mergeCell ref="L881:M881"/>
    <mergeCell ref="N881:O881"/>
    <mergeCell ref="P881:Q881"/>
    <mergeCell ref="R881:S881"/>
    <mergeCell ref="T881:U881"/>
    <mergeCell ref="V881:W881"/>
    <mergeCell ref="X881:Y881"/>
    <mergeCell ref="Z881:AA881"/>
    <mergeCell ref="E878:F878"/>
    <mergeCell ref="G878:H878"/>
    <mergeCell ref="I878:J878"/>
    <mergeCell ref="K878:L878"/>
    <mergeCell ref="M878:N878"/>
    <mergeCell ref="O878:P878"/>
    <mergeCell ref="Q878:R878"/>
    <mergeCell ref="S878:T878"/>
    <mergeCell ref="U878:V878"/>
    <mergeCell ref="W878:X878"/>
    <mergeCell ref="Y878:Z878"/>
    <mergeCell ref="F879:G879"/>
    <mergeCell ref="H879:I879"/>
    <mergeCell ref="J879:K879"/>
    <mergeCell ref="L879:M879"/>
    <mergeCell ref="N879:O879"/>
    <mergeCell ref="P879:Q879"/>
    <mergeCell ref="R879:S879"/>
    <mergeCell ref="T879:U879"/>
    <mergeCell ref="V879:W879"/>
    <mergeCell ref="X879:Y879"/>
    <mergeCell ref="Z879:AA879"/>
    <mergeCell ref="E876:F876"/>
    <mergeCell ref="G876:H876"/>
    <mergeCell ref="I876:J876"/>
    <mergeCell ref="K876:L876"/>
    <mergeCell ref="M876:N876"/>
    <mergeCell ref="O876:P876"/>
    <mergeCell ref="Q876:R876"/>
    <mergeCell ref="S876:T876"/>
    <mergeCell ref="U876:V876"/>
    <mergeCell ref="W876:X876"/>
    <mergeCell ref="Y876:Z876"/>
    <mergeCell ref="F877:G877"/>
    <mergeCell ref="H877:I877"/>
    <mergeCell ref="J877:K877"/>
    <mergeCell ref="L877:M877"/>
    <mergeCell ref="N877:O877"/>
    <mergeCell ref="P877:Q877"/>
    <mergeCell ref="R877:S877"/>
    <mergeCell ref="T877:U877"/>
    <mergeCell ref="V877:W877"/>
    <mergeCell ref="X877:Y877"/>
    <mergeCell ref="Z877:AA877"/>
    <mergeCell ref="E874:F874"/>
    <mergeCell ref="G874:H874"/>
    <mergeCell ref="I874:J874"/>
    <mergeCell ref="K874:L874"/>
    <mergeCell ref="M874:N874"/>
    <mergeCell ref="O874:P874"/>
    <mergeCell ref="Q874:R874"/>
    <mergeCell ref="S874:T874"/>
    <mergeCell ref="U874:V874"/>
    <mergeCell ref="W874:X874"/>
    <mergeCell ref="Y874:Z874"/>
    <mergeCell ref="F875:G875"/>
    <mergeCell ref="H875:I875"/>
    <mergeCell ref="J875:K875"/>
    <mergeCell ref="L875:M875"/>
    <mergeCell ref="N875:O875"/>
    <mergeCell ref="P875:Q875"/>
    <mergeCell ref="R875:S875"/>
    <mergeCell ref="T875:U875"/>
    <mergeCell ref="V875:W875"/>
    <mergeCell ref="X875:Y875"/>
    <mergeCell ref="Z875:AA875"/>
    <mergeCell ref="E872:F872"/>
    <mergeCell ref="G872:H872"/>
    <mergeCell ref="I872:J872"/>
    <mergeCell ref="K872:L872"/>
    <mergeCell ref="M872:N872"/>
    <mergeCell ref="O872:P872"/>
    <mergeCell ref="Q872:R872"/>
    <mergeCell ref="S872:T872"/>
    <mergeCell ref="U872:V872"/>
    <mergeCell ref="W872:X872"/>
    <mergeCell ref="Y872:Z872"/>
    <mergeCell ref="F873:G873"/>
    <mergeCell ref="H873:I873"/>
    <mergeCell ref="J873:K873"/>
    <mergeCell ref="L873:M873"/>
    <mergeCell ref="N873:O873"/>
    <mergeCell ref="P873:Q873"/>
    <mergeCell ref="R873:S873"/>
    <mergeCell ref="T873:U873"/>
    <mergeCell ref="V873:W873"/>
    <mergeCell ref="X873:Y873"/>
    <mergeCell ref="Z873:AA873"/>
    <mergeCell ref="E870:F870"/>
    <mergeCell ref="G870:H870"/>
    <mergeCell ref="I870:J870"/>
    <mergeCell ref="K870:L870"/>
    <mergeCell ref="M870:N870"/>
    <mergeCell ref="O870:P870"/>
    <mergeCell ref="Q870:R870"/>
    <mergeCell ref="S870:T870"/>
    <mergeCell ref="U870:V870"/>
    <mergeCell ref="W870:X870"/>
    <mergeCell ref="Y870:Z870"/>
    <mergeCell ref="F871:G871"/>
    <mergeCell ref="H871:I871"/>
    <mergeCell ref="J871:K871"/>
    <mergeCell ref="L871:M871"/>
    <mergeCell ref="N871:O871"/>
    <mergeCell ref="P871:Q871"/>
    <mergeCell ref="R871:S871"/>
    <mergeCell ref="T871:U871"/>
    <mergeCell ref="V871:W871"/>
    <mergeCell ref="X871:Y871"/>
    <mergeCell ref="Z871:AA871"/>
    <mergeCell ref="E868:F868"/>
    <mergeCell ref="G868:H868"/>
    <mergeCell ref="I868:J868"/>
    <mergeCell ref="K868:L868"/>
    <mergeCell ref="M868:N868"/>
    <mergeCell ref="O868:P868"/>
    <mergeCell ref="Q868:R868"/>
    <mergeCell ref="S868:T868"/>
    <mergeCell ref="U868:V868"/>
    <mergeCell ref="W868:X868"/>
    <mergeCell ref="Y868:Z868"/>
    <mergeCell ref="F869:G869"/>
    <mergeCell ref="H869:I869"/>
    <mergeCell ref="J869:K869"/>
    <mergeCell ref="L869:M869"/>
    <mergeCell ref="N869:O869"/>
    <mergeCell ref="P869:Q869"/>
    <mergeCell ref="R869:S869"/>
    <mergeCell ref="T869:U869"/>
    <mergeCell ref="V869:W869"/>
    <mergeCell ref="X869:Y869"/>
    <mergeCell ref="Z869:AA869"/>
    <mergeCell ref="E866:F866"/>
    <mergeCell ref="G866:H866"/>
    <mergeCell ref="I866:J866"/>
    <mergeCell ref="K866:L866"/>
    <mergeCell ref="M866:N866"/>
    <mergeCell ref="O866:P866"/>
    <mergeCell ref="Q866:R866"/>
    <mergeCell ref="S866:T866"/>
    <mergeCell ref="U866:V866"/>
    <mergeCell ref="W866:X866"/>
    <mergeCell ref="Y866:Z866"/>
    <mergeCell ref="F867:G867"/>
    <mergeCell ref="H867:I867"/>
    <mergeCell ref="J867:K867"/>
    <mergeCell ref="L867:M867"/>
    <mergeCell ref="N867:O867"/>
    <mergeCell ref="P867:Q867"/>
    <mergeCell ref="R867:S867"/>
    <mergeCell ref="T867:U867"/>
    <mergeCell ref="V867:W867"/>
    <mergeCell ref="X867:Y867"/>
    <mergeCell ref="Z867:AA867"/>
    <mergeCell ref="E864:F864"/>
    <mergeCell ref="G864:H864"/>
    <mergeCell ref="I864:J864"/>
    <mergeCell ref="K864:L864"/>
    <mergeCell ref="M864:N864"/>
    <mergeCell ref="O864:P864"/>
    <mergeCell ref="Q864:R864"/>
    <mergeCell ref="S864:T864"/>
    <mergeCell ref="U864:V864"/>
    <mergeCell ref="W864:X864"/>
    <mergeCell ref="Y864:Z864"/>
    <mergeCell ref="F865:G865"/>
    <mergeCell ref="H865:I865"/>
    <mergeCell ref="J865:K865"/>
    <mergeCell ref="L865:M865"/>
    <mergeCell ref="N865:O865"/>
    <mergeCell ref="P865:Q865"/>
    <mergeCell ref="R865:S865"/>
    <mergeCell ref="T865:U865"/>
    <mergeCell ref="V865:W865"/>
    <mergeCell ref="X865:Y865"/>
    <mergeCell ref="Z865:AA865"/>
    <mergeCell ref="E862:F862"/>
    <mergeCell ref="G862:H862"/>
    <mergeCell ref="I862:J862"/>
    <mergeCell ref="K862:L862"/>
    <mergeCell ref="M862:N862"/>
    <mergeCell ref="O862:P862"/>
    <mergeCell ref="Q862:R862"/>
    <mergeCell ref="S862:T862"/>
    <mergeCell ref="U862:V862"/>
    <mergeCell ref="W862:X862"/>
    <mergeCell ref="Y862:Z862"/>
    <mergeCell ref="F863:G863"/>
    <mergeCell ref="H863:I863"/>
    <mergeCell ref="J863:K863"/>
    <mergeCell ref="L863:M863"/>
    <mergeCell ref="N863:O863"/>
    <mergeCell ref="P863:Q863"/>
    <mergeCell ref="R863:S863"/>
    <mergeCell ref="T863:U863"/>
    <mergeCell ref="V863:W863"/>
    <mergeCell ref="X863:Y863"/>
    <mergeCell ref="Z863:AA863"/>
    <mergeCell ref="E860:F860"/>
    <mergeCell ref="G860:H860"/>
    <mergeCell ref="I860:J860"/>
    <mergeCell ref="K860:L860"/>
    <mergeCell ref="M860:N860"/>
    <mergeCell ref="O860:P860"/>
    <mergeCell ref="Q860:R860"/>
    <mergeCell ref="S860:T860"/>
    <mergeCell ref="U860:V860"/>
    <mergeCell ref="W860:X860"/>
    <mergeCell ref="Y860:Z860"/>
    <mergeCell ref="F861:G861"/>
    <mergeCell ref="H861:I861"/>
    <mergeCell ref="J861:K861"/>
    <mergeCell ref="L861:M861"/>
    <mergeCell ref="N861:O861"/>
    <mergeCell ref="P861:Q861"/>
    <mergeCell ref="R861:S861"/>
    <mergeCell ref="T861:U861"/>
    <mergeCell ref="V861:W861"/>
    <mergeCell ref="X861:Y861"/>
    <mergeCell ref="Z861:AA861"/>
    <mergeCell ref="E858:F858"/>
    <mergeCell ref="G858:H858"/>
    <mergeCell ref="I858:J858"/>
    <mergeCell ref="K858:L858"/>
    <mergeCell ref="M858:N858"/>
    <mergeCell ref="O858:P858"/>
    <mergeCell ref="Q858:R858"/>
    <mergeCell ref="S858:T858"/>
    <mergeCell ref="U858:V858"/>
    <mergeCell ref="W858:X858"/>
    <mergeCell ref="Y858:Z858"/>
    <mergeCell ref="F859:G859"/>
    <mergeCell ref="H859:I859"/>
    <mergeCell ref="J859:K859"/>
    <mergeCell ref="L859:M859"/>
    <mergeCell ref="N859:O859"/>
    <mergeCell ref="P859:Q859"/>
    <mergeCell ref="R859:S859"/>
    <mergeCell ref="T859:U859"/>
    <mergeCell ref="V859:W859"/>
    <mergeCell ref="X859:Y859"/>
    <mergeCell ref="Z859:AA859"/>
    <mergeCell ref="E856:F856"/>
    <mergeCell ref="G856:H856"/>
    <mergeCell ref="I856:J856"/>
    <mergeCell ref="K856:L856"/>
    <mergeCell ref="M856:N856"/>
    <mergeCell ref="O856:P856"/>
    <mergeCell ref="Q856:R856"/>
    <mergeCell ref="S856:T856"/>
    <mergeCell ref="U856:V856"/>
    <mergeCell ref="W856:X856"/>
    <mergeCell ref="Y856:Z856"/>
    <mergeCell ref="F857:G857"/>
    <mergeCell ref="H857:I857"/>
    <mergeCell ref="J857:K857"/>
    <mergeCell ref="L857:M857"/>
    <mergeCell ref="N857:O857"/>
    <mergeCell ref="P857:Q857"/>
    <mergeCell ref="R857:S857"/>
    <mergeCell ref="T857:U857"/>
    <mergeCell ref="V857:W857"/>
    <mergeCell ref="X857:Y857"/>
    <mergeCell ref="Z857:AA857"/>
    <mergeCell ref="E854:F854"/>
    <mergeCell ref="G854:H854"/>
    <mergeCell ref="I854:J854"/>
    <mergeCell ref="K854:L854"/>
    <mergeCell ref="M854:N854"/>
    <mergeCell ref="O854:P854"/>
    <mergeCell ref="Q854:R854"/>
    <mergeCell ref="S854:T854"/>
    <mergeCell ref="U854:V854"/>
    <mergeCell ref="W854:X854"/>
    <mergeCell ref="Y854:Z854"/>
    <mergeCell ref="F855:G855"/>
    <mergeCell ref="H855:I855"/>
    <mergeCell ref="J855:K855"/>
    <mergeCell ref="L855:M855"/>
    <mergeCell ref="N855:O855"/>
    <mergeCell ref="P855:Q855"/>
    <mergeCell ref="R855:S855"/>
    <mergeCell ref="T855:U855"/>
    <mergeCell ref="V855:W855"/>
    <mergeCell ref="X855:Y855"/>
    <mergeCell ref="Z855:AA855"/>
    <mergeCell ref="E852:F852"/>
    <mergeCell ref="G852:H852"/>
    <mergeCell ref="I852:J852"/>
    <mergeCell ref="K852:L852"/>
    <mergeCell ref="M852:N852"/>
    <mergeCell ref="O852:P852"/>
    <mergeCell ref="Q852:R852"/>
    <mergeCell ref="S852:T852"/>
    <mergeCell ref="U852:V852"/>
    <mergeCell ref="W852:X852"/>
    <mergeCell ref="Y852:Z852"/>
    <mergeCell ref="F853:G853"/>
    <mergeCell ref="H853:I853"/>
    <mergeCell ref="J853:K853"/>
    <mergeCell ref="L853:M853"/>
    <mergeCell ref="N853:O853"/>
    <mergeCell ref="P853:Q853"/>
    <mergeCell ref="R853:S853"/>
    <mergeCell ref="T853:U853"/>
    <mergeCell ref="V853:W853"/>
    <mergeCell ref="X853:Y853"/>
    <mergeCell ref="Z853:AA853"/>
    <mergeCell ref="E850:F850"/>
    <mergeCell ref="G850:H850"/>
    <mergeCell ref="I850:J850"/>
    <mergeCell ref="K850:L850"/>
    <mergeCell ref="M850:N850"/>
    <mergeCell ref="O850:P850"/>
    <mergeCell ref="Q850:R850"/>
    <mergeCell ref="S850:T850"/>
    <mergeCell ref="U850:V850"/>
    <mergeCell ref="W850:X850"/>
    <mergeCell ref="Y850:Z850"/>
    <mergeCell ref="F851:G851"/>
    <mergeCell ref="H851:I851"/>
    <mergeCell ref="J851:K851"/>
    <mergeCell ref="L851:M851"/>
    <mergeCell ref="N851:O851"/>
    <mergeCell ref="P851:Q851"/>
    <mergeCell ref="R851:S851"/>
    <mergeCell ref="T851:U851"/>
    <mergeCell ref="V851:W851"/>
    <mergeCell ref="X851:Y851"/>
    <mergeCell ref="Z851:AA851"/>
    <mergeCell ref="E848:F848"/>
    <mergeCell ref="G848:H848"/>
    <mergeCell ref="I848:J848"/>
    <mergeCell ref="K848:L848"/>
    <mergeCell ref="M848:N848"/>
    <mergeCell ref="O848:P848"/>
    <mergeCell ref="Q848:R848"/>
    <mergeCell ref="S848:T848"/>
    <mergeCell ref="U848:V848"/>
    <mergeCell ref="W848:X848"/>
    <mergeCell ref="Y848:Z848"/>
    <mergeCell ref="F849:G849"/>
    <mergeCell ref="H849:I849"/>
    <mergeCell ref="J849:K849"/>
    <mergeCell ref="L849:M849"/>
    <mergeCell ref="N849:O849"/>
    <mergeCell ref="P849:Q849"/>
    <mergeCell ref="R849:S849"/>
    <mergeCell ref="T849:U849"/>
    <mergeCell ref="V849:W849"/>
    <mergeCell ref="X849:Y849"/>
    <mergeCell ref="Z849:AA849"/>
    <mergeCell ref="E846:F846"/>
    <mergeCell ref="G846:H846"/>
    <mergeCell ref="I846:J846"/>
    <mergeCell ref="K846:L846"/>
    <mergeCell ref="M846:N846"/>
    <mergeCell ref="O846:P846"/>
    <mergeCell ref="Q846:R846"/>
    <mergeCell ref="S846:T846"/>
    <mergeCell ref="U846:V846"/>
    <mergeCell ref="W846:X846"/>
    <mergeCell ref="Y846:Z846"/>
    <mergeCell ref="F847:G847"/>
    <mergeCell ref="H847:I847"/>
    <mergeCell ref="J847:K847"/>
    <mergeCell ref="L847:M847"/>
    <mergeCell ref="N847:O847"/>
    <mergeCell ref="P847:Q847"/>
    <mergeCell ref="R847:S847"/>
    <mergeCell ref="T847:U847"/>
    <mergeCell ref="V847:W847"/>
    <mergeCell ref="X847:Y847"/>
    <mergeCell ref="Z847:AA847"/>
    <mergeCell ref="E844:F844"/>
    <mergeCell ref="G844:H844"/>
    <mergeCell ref="I844:J844"/>
    <mergeCell ref="K844:L844"/>
    <mergeCell ref="M844:N844"/>
    <mergeCell ref="O844:P844"/>
    <mergeCell ref="Q844:R844"/>
    <mergeCell ref="S844:T844"/>
    <mergeCell ref="U844:V844"/>
    <mergeCell ref="W844:X844"/>
    <mergeCell ref="Y844:Z844"/>
    <mergeCell ref="F845:G845"/>
    <mergeCell ref="H845:I845"/>
    <mergeCell ref="J845:K845"/>
    <mergeCell ref="L845:M845"/>
    <mergeCell ref="N845:O845"/>
    <mergeCell ref="P845:Q845"/>
    <mergeCell ref="R845:S845"/>
    <mergeCell ref="T845:U845"/>
    <mergeCell ref="V845:W845"/>
    <mergeCell ref="X845:Y845"/>
    <mergeCell ref="Z845:AA845"/>
    <mergeCell ref="E842:F842"/>
    <mergeCell ref="G842:H842"/>
    <mergeCell ref="I842:J842"/>
    <mergeCell ref="K842:L842"/>
    <mergeCell ref="M842:N842"/>
    <mergeCell ref="O842:P842"/>
    <mergeCell ref="Q842:R842"/>
    <mergeCell ref="S842:T842"/>
    <mergeCell ref="U842:V842"/>
    <mergeCell ref="W842:X842"/>
    <mergeCell ref="Y842:Z842"/>
    <mergeCell ref="F843:G843"/>
    <mergeCell ref="H843:I843"/>
    <mergeCell ref="J843:K843"/>
    <mergeCell ref="L843:M843"/>
    <mergeCell ref="N843:O843"/>
    <mergeCell ref="P843:Q843"/>
    <mergeCell ref="R843:S843"/>
    <mergeCell ref="T843:U843"/>
    <mergeCell ref="V843:W843"/>
    <mergeCell ref="X843:Y843"/>
    <mergeCell ref="Z843:AA843"/>
    <mergeCell ref="E840:F840"/>
    <mergeCell ref="G840:H840"/>
    <mergeCell ref="I840:J840"/>
    <mergeCell ref="K840:L840"/>
    <mergeCell ref="M840:N840"/>
    <mergeCell ref="O840:P840"/>
    <mergeCell ref="Q840:R840"/>
    <mergeCell ref="S840:T840"/>
    <mergeCell ref="U840:V840"/>
    <mergeCell ref="W840:X840"/>
    <mergeCell ref="Y840:Z840"/>
    <mergeCell ref="F841:G841"/>
    <mergeCell ref="H841:I841"/>
    <mergeCell ref="J841:K841"/>
    <mergeCell ref="L841:M841"/>
    <mergeCell ref="N841:O841"/>
    <mergeCell ref="P841:Q841"/>
    <mergeCell ref="R841:S841"/>
    <mergeCell ref="T841:U841"/>
    <mergeCell ref="V841:W841"/>
    <mergeCell ref="X841:Y841"/>
    <mergeCell ref="Z841:AA841"/>
    <mergeCell ref="E838:F838"/>
    <mergeCell ref="G838:H838"/>
    <mergeCell ref="I838:J838"/>
    <mergeCell ref="K838:L838"/>
    <mergeCell ref="M838:N838"/>
    <mergeCell ref="O838:P838"/>
    <mergeCell ref="Q838:R838"/>
    <mergeCell ref="S838:T838"/>
    <mergeCell ref="U838:V838"/>
    <mergeCell ref="W838:X838"/>
    <mergeCell ref="Y838:Z838"/>
    <mergeCell ref="F839:G839"/>
    <mergeCell ref="H839:I839"/>
    <mergeCell ref="J839:K839"/>
    <mergeCell ref="L839:M839"/>
    <mergeCell ref="N839:O839"/>
    <mergeCell ref="P839:Q839"/>
    <mergeCell ref="R839:S839"/>
    <mergeCell ref="T839:U839"/>
    <mergeCell ref="V839:W839"/>
    <mergeCell ref="X839:Y839"/>
    <mergeCell ref="Z839:AA839"/>
    <mergeCell ref="E836:F836"/>
    <mergeCell ref="G836:H836"/>
    <mergeCell ref="I836:J836"/>
    <mergeCell ref="K836:L836"/>
    <mergeCell ref="M836:N836"/>
    <mergeCell ref="O836:P836"/>
    <mergeCell ref="Q836:R836"/>
    <mergeCell ref="S836:T836"/>
    <mergeCell ref="U836:V836"/>
    <mergeCell ref="W836:X836"/>
    <mergeCell ref="Y836:Z836"/>
    <mergeCell ref="F837:G837"/>
    <mergeCell ref="H837:I837"/>
    <mergeCell ref="J837:K837"/>
    <mergeCell ref="L837:M837"/>
    <mergeCell ref="N837:O837"/>
    <mergeCell ref="P837:Q837"/>
    <mergeCell ref="R837:S837"/>
    <mergeCell ref="T837:U837"/>
    <mergeCell ref="V837:W837"/>
    <mergeCell ref="X837:Y837"/>
    <mergeCell ref="Z837:AA837"/>
    <mergeCell ref="E834:F834"/>
    <mergeCell ref="G834:H834"/>
    <mergeCell ref="I834:J834"/>
    <mergeCell ref="K834:L834"/>
    <mergeCell ref="M834:N834"/>
    <mergeCell ref="O834:P834"/>
    <mergeCell ref="Q834:R834"/>
    <mergeCell ref="S834:T834"/>
    <mergeCell ref="U834:V834"/>
    <mergeCell ref="W834:X834"/>
    <mergeCell ref="Y834:Z834"/>
    <mergeCell ref="F835:G835"/>
    <mergeCell ref="H835:I835"/>
    <mergeCell ref="J835:K835"/>
    <mergeCell ref="L835:M835"/>
    <mergeCell ref="N835:O835"/>
    <mergeCell ref="P835:Q835"/>
    <mergeCell ref="R835:S835"/>
    <mergeCell ref="T835:U835"/>
    <mergeCell ref="V835:W835"/>
    <mergeCell ref="X835:Y835"/>
    <mergeCell ref="Z835:AA835"/>
    <mergeCell ref="E832:F832"/>
    <mergeCell ref="G832:H832"/>
    <mergeCell ref="I832:J832"/>
    <mergeCell ref="K832:L832"/>
    <mergeCell ref="M832:N832"/>
    <mergeCell ref="O832:P832"/>
    <mergeCell ref="Q832:R832"/>
    <mergeCell ref="S832:T832"/>
    <mergeCell ref="U832:V832"/>
    <mergeCell ref="W832:X832"/>
    <mergeCell ref="Y832:Z832"/>
    <mergeCell ref="F833:G833"/>
    <mergeCell ref="H833:I833"/>
    <mergeCell ref="J833:K833"/>
    <mergeCell ref="L833:M833"/>
    <mergeCell ref="N833:O833"/>
    <mergeCell ref="P833:Q833"/>
    <mergeCell ref="R833:S833"/>
    <mergeCell ref="T833:U833"/>
    <mergeCell ref="V833:W833"/>
    <mergeCell ref="X833:Y833"/>
    <mergeCell ref="Z833:AA833"/>
    <mergeCell ref="E830:F830"/>
    <mergeCell ref="G830:H830"/>
    <mergeCell ref="I830:J830"/>
    <mergeCell ref="K830:L830"/>
    <mergeCell ref="M830:N830"/>
    <mergeCell ref="O830:P830"/>
    <mergeCell ref="Q830:R830"/>
    <mergeCell ref="S830:T830"/>
    <mergeCell ref="U830:V830"/>
    <mergeCell ref="W830:X830"/>
    <mergeCell ref="Y830:Z830"/>
    <mergeCell ref="F831:G831"/>
    <mergeCell ref="H831:I831"/>
    <mergeCell ref="J831:K831"/>
    <mergeCell ref="L831:M831"/>
    <mergeCell ref="N831:O831"/>
    <mergeCell ref="P831:Q831"/>
    <mergeCell ref="R831:S831"/>
    <mergeCell ref="T831:U831"/>
    <mergeCell ref="V831:W831"/>
    <mergeCell ref="X831:Y831"/>
    <mergeCell ref="Z831:AA831"/>
    <mergeCell ref="E828:F828"/>
    <mergeCell ref="G828:H828"/>
    <mergeCell ref="I828:J828"/>
    <mergeCell ref="K828:L828"/>
    <mergeCell ref="M828:N828"/>
    <mergeCell ref="O828:P828"/>
    <mergeCell ref="Q828:R828"/>
    <mergeCell ref="S828:T828"/>
    <mergeCell ref="U828:V828"/>
    <mergeCell ref="W828:X828"/>
    <mergeCell ref="Y828:Z828"/>
    <mergeCell ref="F829:G829"/>
    <mergeCell ref="H829:I829"/>
    <mergeCell ref="J829:K829"/>
    <mergeCell ref="L829:M829"/>
    <mergeCell ref="N829:O829"/>
    <mergeCell ref="P829:Q829"/>
    <mergeCell ref="R829:S829"/>
    <mergeCell ref="T829:U829"/>
    <mergeCell ref="V829:W829"/>
    <mergeCell ref="X829:Y829"/>
    <mergeCell ref="Z829:AA829"/>
    <mergeCell ref="E826:F826"/>
    <mergeCell ref="G826:H826"/>
    <mergeCell ref="I826:J826"/>
    <mergeCell ref="K826:L826"/>
    <mergeCell ref="M826:N826"/>
    <mergeCell ref="O826:P826"/>
    <mergeCell ref="Q826:R826"/>
    <mergeCell ref="S826:T826"/>
    <mergeCell ref="U826:V826"/>
    <mergeCell ref="W826:X826"/>
    <mergeCell ref="Y826:Z826"/>
    <mergeCell ref="F827:G827"/>
    <mergeCell ref="H827:I827"/>
    <mergeCell ref="J827:K827"/>
    <mergeCell ref="L827:M827"/>
    <mergeCell ref="N827:O827"/>
    <mergeCell ref="P827:Q827"/>
    <mergeCell ref="R827:S827"/>
    <mergeCell ref="T827:U827"/>
    <mergeCell ref="V827:W827"/>
    <mergeCell ref="X827:Y827"/>
    <mergeCell ref="Z827:AA827"/>
    <mergeCell ref="E824:F824"/>
    <mergeCell ref="G824:H824"/>
    <mergeCell ref="I824:J824"/>
    <mergeCell ref="K824:L824"/>
    <mergeCell ref="M824:N824"/>
    <mergeCell ref="O824:P824"/>
    <mergeCell ref="Q824:R824"/>
    <mergeCell ref="S824:T824"/>
    <mergeCell ref="U824:V824"/>
    <mergeCell ref="W824:X824"/>
    <mergeCell ref="Y824:Z824"/>
    <mergeCell ref="F825:G825"/>
    <mergeCell ref="H825:I825"/>
    <mergeCell ref="J825:K825"/>
    <mergeCell ref="L825:M825"/>
    <mergeCell ref="N825:O825"/>
    <mergeCell ref="P825:Q825"/>
    <mergeCell ref="R825:S825"/>
    <mergeCell ref="T825:U825"/>
    <mergeCell ref="V825:W825"/>
    <mergeCell ref="X825:Y825"/>
    <mergeCell ref="Z825:AA825"/>
    <mergeCell ref="E822:F822"/>
    <mergeCell ref="G822:H822"/>
    <mergeCell ref="I822:J822"/>
    <mergeCell ref="K822:L822"/>
    <mergeCell ref="M822:N822"/>
    <mergeCell ref="O822:P822"/>
    <mergeCell ref="Q822:R822"/>
    <mergeCell ref="S822:T822"/>
    <mergeCell ref="U822:V822"/>
    <mergeCell ref="W822:X822"/>
    <mergeCell ref="Y822:Z822"/>
    <mergeCell ref="F823:G823"/>
    <mergeCell ref="H823:I823"/>
    <mergeCell ref="J823:K823"/>
    <mergeCell ref="L823:M823"/>
    <mergeCell ref="N823:O823"/>
    <mergeCell ref="P823:Q823"/>
    <mergeCell ref="R823:S823"/>
    <mergeCell ref="T823:U823"/>
    <mergeCell ref="V823:W823"/>
    <mergeCell ref="X823:Y823"/>
    <mergeCell ref="Z823:AA823"/>
    <mergeCell ref="E820:F820"/>
    <mergeCell ref="G820:H820"/>
    <mergeCell ref="I820:J820"/>
    <mergeCell ref="K820:L820"/>
    <mergeCell ref="M820:N820"/>
    <mergeCell ref="O820:P820"/>
    <mergeCell ref="Q820:R820"/>
    <mergeCell ref="S820:T820"/>
    <mergeCell ref="U820:V820"/>
    <mergeCell ref="W820:X820"/>
    <mergeCell ref="Y820:Z820"/>
    <mergeCell ref="F821:G821"/>
    <mergeCell ref="H821:I821"/>
    <mergeCell ref="J821:K821"/>
    <mergeCell ref="L821:M821"/>
    <mergeCell ref="N821:O821"/>
    <mergeCell ref="P821:Q821"/>
    <mergeCell ref="R821:S821"/>
    <mergeCell ref="T821:U821"/>
    <mergeCell ref="V821:W821"/>
    <mergeCell ref="X821:Y821"/>
    <mergeCell ref="Z821:AA821"/>
    <mergeCell ref="E818:F818"/>
    <mergeCell ref="G818:H818"/>
    <mergeCell ref="I818:J818"/>
    <mergeCell ref="K818:L818"/>
    <mergeCell ref="M818:N818"/>
    <mergeCell ref="O818:P818"/>
    <mergeCell ref="Q818:R818"/>
    <mergeCell ref="S818:T818"/>
    <mergeCell ref="U818:V818"/>
    <mergeCell ref="W818:X818"/>
    <mergeCell ref="Y818:Z818"/>
    <mergeCell ref="F819:G819"/>
    <mergeCell ref="H819:I819"/>
    <mergeCell ref="J819:K819"/>
    <mergeCell ref="L819:M819"/>
    <mergeCell ref="N819:O819"/>
    <mergeCell ref="P819:Q819"/>
    <mergeCell ref="R819:S819"/>
    <mergeCell ref="T819:U819"/>
    <mergeCell ref="V819:W819"/>
    <mergeCell ref="X819:Y819"/>
    <mergeCell ref="Z819:AA819"/>
    <mergeCell ref="E816:F816"/>
    <mergeCell ref="G816:H816"/>
    <mergeCell ref="I816:J816"/>
    <mergeCell ref="K816:L816"/>
    <mergeCell ref="M816:N816"/>
    <mergeCell ref="O816:P816"/>
    <mergeCell ref="Q816:R816"/>
    <mergeCell ref="S816:T816"/>
    <mergeCell ref="U816:V816"/>
    <mergeCell ref="W816:X816"/>
    <mergeCell ref="Y816:Z816"/>
    <mergeCell ref="F817:G817"/>
    <mergeCell ref="H817:I817"/>
    <mergeCell ref="J817:K817"/>
    <mergeCell ref="L817:M817"/>
    <mergeCell ref="N817:O817"/>
    <mergeCell ref="P817:Q817"/>
    <mergeCell ref="R817:S817"/>
    <mergeCell ref="T817:U817"/>
    <mergeCell ref="V817:W817"/>
    <mergeCell ref="X817:Y817"/>
    <mergeCell ref="Z817:AA817"/>
    <mergeCell ref="E814:F814"/>
    <mergeCell ref="G814:H814"/>
    <mergeCell ref="I814:J814"/>
    <mergeCell ref="K814:L814"/>
    <mergeCell ref="M814:N814"/>
    <mergeCell ref="O814:P814"/>
    <mergeCell ref="Q814:R814"/>
    <mergeCell ref="S814:T814"/>
    <mergeCell ref="U814:V814"/>
    <mergeCell ref="W814:X814"/>
    <mergeCell ref="Y814:Z814"/>
    <mergeCell ref="F815:G815"/>
    <mergeCell ref="H815:I815"/>
    <mergeCell ref="J815:K815"/>
    <mergeCell ref="L815:M815"/>
    <mergeCell ref="N815:O815"/>
    <mergeCell ref="P815:Q815"/>
    <mergeCell ref="R815:S815"/>
    <mergeCell ref="T815:U815"/>
    <mergeCell ref="V815:W815"/>
    <mergeCell ref="X815:Y815"/>
    <mergeCell ref="Z815:AA815"/>
    <mergeCell ref="E812:F812"/>
    <mergeCell ref="G812:H812"/>
    <mergeCell ref="I812:J812"/>
    <mergeCell ref="K812:L812"/>
    <mergeCell ref="M812:N812"/>
    <mergeCell ref="O812:P812"/>
    <mergeCell ref="Q812:R812"/>
    <mergeCell ref="S812:T812"/>
    <mergeCell ref="U812:V812"/>
    <mergeCell ref="W812:X812"/>
    <mergeCell ref="Y812:Z812"/>
    <mergeCell ref="F813:G813"/>
    <mergeCell ref="H813:I813"/>
    <mergeCell ref="J813:K813"/>
    <mergeCell ref="L813:M813"/>
    <mergeCell ref="N813:O813"/>
    <mergeCell ref="P813:Q813"/>
    <mergeCell ref="R813:S813"/>
    <mergeCell ref="T813:U813"/>
    <mergeCell ref="V813:W813"/>
    <mergeCell ref="X813:Y813"/>
    <mergeCell ref="Z813:AA813"/>
    <mergeCell ref="E810:F810"/>
    <mergeCell ref="G810:H810"/>
    <mergeCell ref="I810:J810"/>
    <mergeCell ref="K810:L810"/>
    <mergeCell ref="M810:N810"/>
    <mergeCell ref="O810:P810"/>
    <mergeCell ref="Q810:R810"/>
    <mergeCell ref="S810:T810"/>
    <mergeCell ref="U810:V810"/>
    <mergeCell ref="W810:X810"/>
    <mergeCell ref="Y810:Z810"/>
    <mergeCell ref="F811:G811"/>
    <mergeCell ref="H811:I811"/>
    <mergeCell ref="J811:K811"/>
    <mergeCell ref="L811:M811"/>
    <mergeCell ref="N811:O811"/>
    <mergeCell ref="P811:Q811"/>
    <mergeCell ref="R811:S811"/>
    <mergeCell ref="T811:U811"/>
    <mergeCell ref="V811:W811"/>
    <mergeCell ref="X811:Y811"/>
    <mergeCell ref="Z811:AA811"/>
    <mergeCell ref="E808:F808"/>
    <mergeCell ref="G808:H808"/>
    <mergeCell ref="I808:J808"/>
    <mergeCell ref="K808:L808"/>
    <mergeCell ref="M808:N808"/>
    <mergeCell ref="O808:P808"/>
    <mergeCell ref="Q808:R808"/>
    <mergeCell ref="S808:T808"/>
    <mergeCell ref="U808:V808"/>
    <mergeCell ref="W808:X808"/>
    <mergeCell ref="Y808:Z808"/>
    <mergeCell ref="F809:G809"/>
    <mergeCell ref="H809:I809"/>
    <mergeCell ref="J809:K809"/>
    <mergeCell ref="L809:M809"/>
    <mergeCell ref="N809:O809"/>
    <mergeCell ref="P809:Q809"/>
    <mergeCell ref="R809:S809"/>
    <mergeCell ref="T809:U809"/>
    <mergeCell ref="V809:W809"/>
    <mergeCell ref="X809:Y809"/>
    <mergeCell ref="Z809:AA809"/>
    <mergeCell ref="E806:F806"/>
    <mergeCell ref="G806:H806"/>
    <mergeCell ref="I806:J806"/>
    <mergeCell ref="K806:L806"/>
    <mergeCell ref="M806:N806"/>
    <mergeCell ref="O806:P806"/>
    <mergeCell ref="Q806:R806"/>
    <mergeCell ref="S806:T806"/>
    <mergeCell ref="U806:V806"/>
    <mergeCell ref="W806:X806"/>
    <mergeCell ref="Y806:Z806"/>
    <mergeCell ref="F807:G807"/>
    <mergeCell ref="H807:I807"/>
    <mergeCell ref="J807:K807"/>
    <mergeCell ref="L807:M807"/>
    <mergeCell ref="N807:O807"/>
    <mergeCell ref="P807:Q807"/>
    <mergeCell ref="R807:S807"/>
    <mergeCell ref="T807:U807"/>
    <mergeCell ref="V807:W807"/>
    <mergeCell ref="X807:Y807"/>
    <mergeCell ref="Z807:AA807"/>
    <mergeCell ref="E804:F804"/>
    <mergeCell ref="G804:H804"/>
    <mergeCell ref="I804:J804"/>
    <mergeCell ref="K804:L804"/>
    <mergeCell ref="M804:N804"/>
    <mergeCell ref="O804:P804"/>
    <mergeCell ref="Q804:R804"/>
    <mergeCell ref="S804:T804"/>
    <mergeCell ref="U804:V804"/>
    <mergeCell ref="W804:X804"/>
    <mergeCell ref="Y804:Z804"/>
    <mergeCell ref="F805:G805"/>
    <mergeCell ref="H805:I805"/>
    <mergeCell ref="J805:K805"/>
    <mergeCell ref="L805:M805"/>
    <mergeCell ref="N805:O805"/>
    <mergeCell ref="P805:Q805"/>
    <mergeCell ref="R805:S805"/>
    <mergeCell ref="T805:U805"/>
    <mergeCell ref="V805:W805"/>
    <mergeCell ref="X805:Y805"/>
    <mergeCell ref="Z805:AA805"/>
    <mergeCell ref="E802:F802"/>
    <mergeCell ref="G802:H802"/>
    <mergeCell ref="I802:J802"/>
    <mergeCell ref="K802:L802"/>
    <mergeCell ref="M802:N802"/>
    <mergeCell ref="O802:P802"/>
    <mergeCell ref="Q802:R802"/>
    <mergeCell ref="S802:T802"/>
    <mergeCell ref="U802:V802"/>
    <mergeCell ref="W802:X802"/>
    <mergeCell ref="Y802:Z802"/>
    <mergeCell ref="F803:G803"/>
    <mergeCell ref="H803:I803"/>
    <mergeCell ref="J803:K803"/>
    <mergeCell ref="L803:M803"/>
    <mergeCell ref="N803:O803"/>
    <mergeCell ref="P803:Q803"/>
    <mergeCell ref="R803:S803"/>
    <mergeCell ref="T803:U803"/>
    <mergeCell ref="V803:W803"/>
    <mergeCell ref="X803:Y803"/>
    <mergeCell ref="Z803:AA803"/>
    <mergeCell ref="E800:F800"/>
    <mergeCell ref="G800:H800"/>
    <mergeCell ref="I800:J800"/>
    <mergeCell ref="K800:L800"/>
    <mergeCell ref="M800:N800"/>
    <mergeCell ref="O800:P800"/>
    <mergeCell ref="Q800:R800"/>
    <mergeCell ref="S800:T800"/>
    <mergeCell ref="U800:V800"/>
    <mergeCell ref="W800:X800"/>
    <mergeCell ref="Y800:Z800"/>
    <mergeCell ref="F801:G801"/>
    <mergeCell ref="H801:I801"/>
    <mergeCell ref="J801:K801"/>
    <mergeCell ref="L801:M801"/>
    <mergeCell ref="N801:O801"/>
    <mergeCell ref="P801:Q801"/>
    <mergeCell ref="R801:S801"/>
    <mergeCell ref="T801:U801"/>
    <mergeCell ref="V801:W801"/>
    <mergeCell ref="X801:Y801"/>
    <mergeCell ref="Z801:AA801"/>
    <mergeCell ref="E798:F798"/>
    <mergeCell ref="G798:H798"/>
    <mergeCell ref="I798:J798"/>
    <mergeCell ref="K798:L798"/>
    <mergeCell ref="M798:N798"/>
    <mergeCell ref="O798:P798"/>
    <mergeCell ref="Q798:R798"/>
    <mergeCell ref="S798:T798"/>
    <mergeCell ref="U798:V798"/>
    <mergeCell ref="W798:X798"/>
    <mergeCell ref="Y798:Z798"/>
    <mergeCell ref="F799:G799"/>
    <mergeCell ref="H799:I799"/>
    <mergeCell ref="J799:K799"/>
    <mergeCell ref="L799:M799"/>
    <mergeCell ref="N799:O799"/>
    <mergeCell ref="P799:Q799"/>
    <mergeCell ref="R799:S799"/>
    <mergeCell ref="T799:U799"/>
    <mergeCell ref="V799:W799"/>
    <mergeCell ref="X799:Y799"/>
    <mergeCell ref="Z799:AA799"/>
    <mergeCell ref="E796:F796"/>
    <mergeCell ref="G796:H796"/>
    <mergeCell ref="I796:J796"/>
    <mergeCell ref="K796:L796"/>
    <mergeCell ref="M796:N796"/>
    <mergeCell ref="O796:P796"/>
    <mergeCell ref="Q796:R796"/>
    <mergeCell ref="S796:T796"/>
    <mergeCell ref="U796:V796"/>
    <mergeCell ref="W796:X796"/>
    <mergeCell ref="Y796:Z796"/>
    <mergeCell ref="F797:G797"/>
    <mergeCell ref="H797:I797"/>
    <mergeCell ref="J797:K797"/>
    <mergeCell ref="L797:M797"/>
    <mergeCell ref="N797:O797"/>
    <mergeCell ref="P797:Q797"/>
    <mergeCell ref="R797:S797"/>
    <mergeCell ref="T797:U797"/>
    <mergeCell ref="V797:W797"/>
    <mergeCell ref="X797:Y797"/>
    <mergeCell ref="Z797:AA797"/>
    <mergeCell ref="E794:F794"/>
    <mergeCell ref="G794:H794"/>
    <mergeCell ref="I794:J794"/>
    <mergeCell ref="K794:L794"/>
    <mergeCell ref="M794:N794"/>
    <mergeCell ref="O794:P794"/>
    <mergeCell ref="Q794:R794"/>
    <mergeCell ref="S794:T794"/>
    <mergeCell ref="U794:V794"/>
    <mergeCell ref="W794:X794"/>
    <mergeCell ref="Y794:Z794"/>
    <mergeCell ref="F795:G795"/>
    <mergeCell ref="H795:I795"/>
    <mergeCell ref="J795:K795"/>
    <mergeCell ref="L795:M795"/>
    <mergeCell ref="N795:O795"/>
    <mergeCell ref="P795:Q795"/>
    <mergeCell ref="R795:S795"/>
    <mergeCell ref="T795:U795"/>
    <mergeCell ref="V795:W795"/>
    <mergeCell ref="X795:Y795"/>
    <mergeCell ref="Z795:AA795"/>
    <mergeCell ref="E792:F792"/>
    <mergeCell ref="G792:H792"/>
    <mergeCell ref="I792:J792"/>
    <mergeCell ref="K792:L792"/>
    <mergeCell ref="M792:N792"/>
    <mergeCell ref="O792:P792"/>
    <mergeCell ref="Q792:R792"/>
    <mergeCell ref="S792:T792"/>
    <mergeCell ref="U792:V792"/>
    <mergeCell ref="W792:X792"/>
    <mergeCell ref="Y792:Z792"/>
    <mergeCell ref="F793:G793"/>
    <mergeCell ref="H793:I793"/>
    <mergeCell ref="J793:K793"/>
    <mergeCell ref="L793:M793"/>
    <mergeCell ref="N793:O793"/>
    <mergeCell ref="P793:Q793"/>
    <mergeCell ref="R793:S793"/>
    <mergeCell ref="T793:U793"/>
    <mergeCell ref="V793:W793"/>
    <mergeCell ref="X793:Y793"/>
    <mergeCell ref="Z793:AA793"/>
    <mergeCell ref="E790:F790"/>
    <mergeCell ref="G790:H790"/>
    <mergeCell ref="I790:J790"/>
    <mergeCell ref="K790:L790"/>
    <mergeCell ref="M790:N790"/>
    <mergeCell ref="O790:P790"/>
    <mergeCell ref="Q790:R790"/>
    <mergeCell ref="S790:T790"/>
    <mergeCell ref="U790:V790"/>
    <mergeCell ref="W790:X790"/>
    <mergeCell ref="Y790:Z790"/>
    <mergeCell ref="F791:G791"/>
    <mergeCell ref="H791:I791"/>
    <mergeCell ref="J791:K791"/>
    <mergeCell ref="L791:M791"/>
    <mergeCell ref="N791:O791"/>
    <mergeCell ref="P791:Q791"/>
    <mergeCell ref="R791:S791"/>
    <mergeCell ref="T791:U791"/>
    <mergeCell ref="V791:W791"/>
    <mergeCell ref="X791:Y791"/>
    <mergeCell ref="Z791:AA791"/>
    <mergeCell ref="E788:F788"/>
    <mergeCell ref="G788:H788"/>
    <mergeCell ref="I788:J788"/>
    <mergeCell ref="K788:L788"/>
    <mergeCell ref="M788:N788"/>
    <mergeCell ref="O788:P788"/>
    <mergeCell ref="Q788:R788"/>
    <mergeCell ref="S788:T788"/>
    <mergeCell ref="U788:V788"/>
    <mergeCell ref="W788:X788"/>
    <mergeCell ref="Y788:Z788"/>
    <mergeCell ref="F789:G789"/>
    <mergeCell ref="H789:I789"/>
    <mergeCell ref="J789:K789"/>
    <mergeCell ref="L789:M789"/>
    <mergeCell ref="N789:O789"/>
    <mergeCell ref="P789:Q789"/>
    <mergeCell ref="R789:S789"/>
    <mergeCell ref="T789:U789"/>
    <mergeCell ref="V789:W789"/>
    <mergeCell ref="X789:Y789"/>
    <mergeCell ref="Z789:AA789"/>
    <mergeCell ref="E786:F786"/>
    <mergeCell ref="G786:H786"/>
    <mergeCell ref="I786:J786"/>
    <mergeCell ref="K786:L786"/>
    <mergeCell ref="M786:N786"/>
    <mergeCell ref="O786:P786"/>
    <mergeCell ref="Q786:R786"/>
    <mergeCell ref="S786:T786"/>
    <mergeCell ref="U786:V786"/>
    <mergeCell ref="W786:X786"/>
    <mergeCell ref="Y786:Z786"/>
    <mergeCell ref="F787:G787"/>
    <mergeCell ref="H787:I787"/>
    <mergeCell ref="J787:K787"/>
    <mergeCell ref="L787:M787"/>
    <mergeCell ref="N787:O787"/>
    <mergeCell ref="P787:Q787"/>
    <mergeCell ref="R787:S787"/>
    <mergeCell ref="T787:U787"/>
    <mergeCell ref="V787:W787"/>
    <mergeCell ref="X787:Y787"/>
    <mergeCell ref="Z787:AA787"/>
    <mergeCell ref="E784:F784"/>
    <mergeCell ref="G784:H784"/>
    <mergeCell ref="I784:J784"/>
    <mergeCell ref="K784:L784"/>
    <mergeCell ref="M784:N784"/>
    <mergeCell ref="O784:P784"/>
    <mergeCell ref="Q784:R784"/>
    <mergeCell ref="S784:T784"/>
    <mergeCell ref="U784:V784"/>
    <mergeCell ref="W784:X784"/>
    <mergeCell ref="Y784:Z784"/>
    <mergeCell ref="F785:G785"/>
    <mergeCell ref="H785:I785"/>
    <mergeCell ref="J785:K785"/>
    <mergeCell ref="L785:M785"/>
    <mergeCell ref="N785:O785"/>
    <mergeCell ref="P785:Q785"/>
    <mergeCell ref="R785:S785"/>
    <mergeCell ref="T785:U785"/>
    <mergeCell ref="V785:W785"/>
    <mergeCell ref="X785:Y785"/>
    <mergeCell ref="Z785:AA785"/>
    <mergeCell ref="E782:F782"/>
    <mergeCell ref="G782:H782"/>
    <mergeCell ref="I782:J782"/>
    <mergeCell ref="K782:L782"/>
    <mergeCell ref="M782:N782"/>
    <mergeCell ref="O782:P782"/>
    <mergeCell ref="Q782:R782"/>
    <mergeCell ref="S782:T782"/>
    <mergeCell ref="U782:V782"/>
    <mergeCell ref="W782:X782"/>
    <mergeCell ref="Y782:Z782"/>
    <mergeCell ref="F783:G783"/>
    <mergeCell ref="H783:I783"/>
    <mergeCell ref="J783:K783"/>
    <mergeCell ref="L783:M783"/>
    <mergeCell ref="N783:O783"/>
    <mergeCell ref="P783:Q783"/>
    <mergeCell ref="R783:S783"/>
    <mergeCell ref="T783:U783"/>
    <mergeCell ref="V783:W783"/>
    <mergeCell ref="X783:Y783"/>
    <mergeCell ref="Z783:AA783"/>
    <mergeCell ref="E780:F780"/>
    <mergeCell ref="G780:H780"/>
    <mergeCell ref="I780:J780"/>
    <mergeCell ref="K780:L780"/>
    <mergeCell ref="M780:N780"/>
    <mergeCell ref="O780:P780"/>
    <mergeCell ref="Q780:R780"/>
    <mergeCell ref="S780:T780"/>
    <mergeCell ref="U780:V780"/>
    <mergeCell ref="W780:X780"/>
    <mergeCell ref="Y780:Z780"/>
    <mergeCell ref="F781:G781"/>
    <mergeCell ref="H781:I781"/>
    <mergeCell ref="J781:K781"/>
    <mergeCell ref="L781:M781"/>
    <mergeCell ref="N781:O781"/>
    <mergeCell ref="P781:Q781"/>
    <mergeCell ref="R781:S781"/>
    <mergeCell ref="T781:U781"/>
    <mergeCell ref="V781:W781"/>
    <mergeCell ref="X781:Y781"/>
    <mergeCell ref="Z781:AA781"/>
    <mergeCell ref="E778:F778"/>
    <mergeCell ref="G778:H778"/>
    <mergeCell ref="I778:J778"/>
    <mergeCell ref="K778:L778"/>
    <mergeCell ref="M778:N778"/>
    <mergeCell ref="O778:P778"/>
    <mergeCell ref="Q778:R778"/>
    <mergeCell ref="S778:T778"/>
    <mergeCell ref="U778:V778"/>
    <mergeCell ref="W778:X778"/>
    <mergeCell ref="Y778:Z778"/>
    <mergeCell ref="F779:G779"/>
    <mergeCell ref="H779:I779"/>
    <mergeCell ref="J779:K779"/>
    <mergeCell ref="L779:M779"/>
    <mergeCell ref="N779:O779"/>
    <mergeCell ref="P779:Q779"/>
    <mergeCell ref="R779:S779"/>
    <mergeCell ref="T779:U779"/>
    <mergeCell ref="V779:W779"/>
    <mergeCell ref="X779:Y779"/>
    <mergeCell ref="Z779:AA779"/>
    <mergeCell ref="E776:F776"/>
    <mergeCell ref="G776:H776"/>
    <mergeCell ref="I776:J776"/>
    <mergeCell ref="K776:L776"/>
    <mergeCell ref="M776:N776"/>
    <mergeCell ref="O776:P776"/>
    <mergeCell ref="Q776:R776"/>
    <mergeCell ref="S776:T776"/>
    <mergeCell ref="U776:V776"/>
    <mergeCell ref="W776:X776"/>
    <mergeCell ref="Y776:Z776"/>
    <mergeCell ref="F777:G777"/>
    <mergeCell ref="H777:I777"/>
    <mergeCell ref="J777:K777"/>
    <mergeCell ref="L777:M777"/>
    <mergeCell ref="N777:O777"/>
    <mergeCell ref="P777:Q777"/>
    <mergeCell ref="R777:S777"/>
    <mergeCell ref="T777:U777"/>
    <mergeCell ref="V777:W777"/>
    <mergeCell ref="X777:Y777"/>
    <mergeCell ref="Z777:AA777"/>
    <mergeCell ref="E774:F774"/>
    <mergeCell ref="G774:H774"/>
    <mergeCell ref="I774:J774"/>
    <mergeCell ref="K774:L774"/>
    <mergeCell ref="M774:N774"/>
    <mergeCell ref="O774:P774"/>
    <mergeCell ref="Q774:R774"/>
    <mergeCell ref="S774:T774"/>
    <mergeCell ref="U774:V774"/>
    <mergeCell ref="W774:X774"/>
    <mergeCell ref="Y774:Z774"/>
    <mergeCell ref="F775:G775"/>
    <mergeCell ref="H775:I775"/>
    <mergeCell ref="J775:K775"/>
    <mergeCell ref="L775:M775"/>
    <mergeCell ref="N775:O775"/>
    <mergeCell ref="P775:Q775"/>
    <mergeCell ref="R775:S775"/>
    <mergeCell ref="T775:U775"/>
    <mergeCell ref="V775:W775"/>
    <mergeCell ref="X775:Y775"/>
    <mergeCell ref="Z775:AA775"/>
    <mergeCell ref="E772:F772"/>
    <mergeCell ref="G772:H772"/>
    <mergeCell ref="I772:J772"/>
    <mergeCell ref="K772:L772"/>
    <mergeCell ref="M772:N772"/>
    <mergeCell ref="O772:P772"/>
    <mergeCell ref="Q772:R772"/>
    <mergeCell ref="S772:T772"/>
    <mergeCell ref="U772:V772"/>
    <mergeCell ref="W772:X772"/>
    <mergeCell ref="Y772:Z772"/>
    <mergeCell ref="F773:G773"/>
    <mergeCell ref="H773:I773"/>
    <mergeCell ref="J773:K773"/>
    <mergeCell ref="L773:M773"/>
    <mergeCell ref="N773:O773"/>
    <mergeCell ref="P773:Q773"/>
    <mergeCell ref="R773:S773"/>
    <mergeCell ref="T773:U773"/>
    <mergeCell ref="V773:W773"/>
    <mergeCell ref="X773:Y773"/>
    <mergeCell ref="Z773:AA773"/>
    <mergeCell ref="E770:F770"/>
    <mergeCell ref="G770:H770"/>
    <mergeCell ref="I770:J770"/>
    <mergeCell ref="K770:L770"/>
    <mergeCell ref="M770:N770"/>
    <mergeCell ref="O770:P770"/>
    <mergeCell ref="Q770:R770"/>
    <mergeCell ref="S770:T770"/>
    <mergeCell ref="U770:V770"/>
    <mergeCell ref="W770:X770"/>
    <mergeCell ref="Y770:Z770"/>
    <mergeCell ref="F771:G771"/>
    <mergeCell ref="H771:I771"/>
    <mergeCell ref="J771:K771"/>
    <mergeCell ref="L771:M771"/>
    <mergeCell ref="N771:O771"/>
    <mergeCell ref="P771:Q771"/>
    <mergeCell ref="R771:S771"/>
    <mergeCell ref="T771:U771"/>
    <mergeCell ref="V771:W771"/>
    <mergeCell ref="X771:Y771"/>
    <mergeCell ref="Z771:AA771"/>
    <mergeCell ref="E768:F768"/>
    <mergeCell ref="G768:H768"/>
    <mergeCell ref="I768:J768"/>
    <mergeCell ref="K768:L768"/>
    <mergeCell ref="M768:N768"/>
    <mergeCell ref="O768:P768"/>
    <mergeCell ref="Q768:R768"/>
    <mergeCell ref="S768:T768"/>
    <mergeCell ref="U768:V768"/>
    <mergeCell ref="W768:X768"/>
    <mergeCell ref="Y768:Z768"/>
    <mergeCell ref="F769:G769"/>
    <mergeCell ref="H769:I769"/>
    <mergeCell ref="J769:K769"/>
    <mergeCell ref="L769:M769"/>
    <mergeCell ref="N769:O769"/>
    <mergeCell ref="P769:Q769"/>
    <mergeCell ref="R769:S769"/>
    <mergeCell ref="T769:U769"/>
    <mergeCell ref="V769:W769"/>
    <mergeCell ref="X769:Y769"/>
    <mergeCell ref="Z769:AA769"/>
    <mergeCell ref="E766:F766"/>
    <mergeCell ref="G766:H766"/>
    <mergeCell ref="I766:J766"/>
    <mergeCell ref="K766:L766"/>
    <mergeCell ref="M766:N766"/>
    <mergeCell ref="O766:P766"/>
    <mergeCell ref="Q766:R766"/>
    <mergeCell ref="S766:T766"/>
    <mergeCell ref="U766:V766"/>
    <mergeCell ref="W766:X766"/>
    <mergeCell ref="Y766:Z766"/>
    <mergeCell ref="F767:G767"/>
    <mergeCell ref="H767:I767"/>
    <mergeCell ref="J767:K767"/>
    <mergeCell ref="L767:M767"/>
    <mergeCell ref="N767:O767"/>
    <mergeCell ref="P767:Q767"/>
    <mergeCell ref="R767:S767"/>
    <mergeCell ref="T767:U767"/>
    <mergeCell ref="V767:W767"/>
    <mergeCell ref="X767:Y767"/>
    <mergeCell ref="Z767:AA767"/>
    <mergeCell ref="E764:F764"/>
    <mergeCell ref="G764:H764"/>
    <mergeCell ref="I764:J764"/>
    <mergeCell ref="K764:L764"/>
    <mergeCell ref="M764:N764"/>
    <mergeCell ref="O764:P764"/>
    <mergeCell ref="Q764:R764"/>
    <mergeCell ref="S764:T764"/>
    <mergeCell ref="U764:V764"/>
    <mergeCell ref="W764:X764"/>
    <mergeCell ref="Y764:Z764"/>
    <mergeCell ref="F765:G765"/>
    <mergeCell ref="H765:I765"/>
    <mergeCell ref="J765:K765"/>
    <mergeCell ref="L765:M765"/>
    <mergeCell ref="N765:O765"/>
    <mergeCell ref="P765:Q765"/>
    <mergeCell ref="R765:S765"/>
    <mergeCell ref="T765:U765"/>
    <mergeCell ref="V765:W765"/>
    <mergeCell ref="X765:Y765"/>
    <mergeCell ref="Z765:AA765"/>
    <mergeCell ref="E762:F762"/>
    <mergeCell ref="G762:H762"/>
    <mergeCell ref="I762:J762"/>
    <mergeCell ref="K762:L762"/>
    <mergeCell ref="M762:N762"/>
    <mergeCell ref="O762:P762"/>
    <mergeCell ref="Q762:R762"/>
    <mergeCell ref="S762:T762"/>
    <mergeCell ref="U762:V762"/>
    <mergeCell ref="W762:X762"/>
    <mergeCell ref="Y762:Z762"/>
    <mergeCell ref="F763:G763"/>
    <mergeCell ref="H763:I763"/>
    <mergeCell ref="J763:K763"/>
    <mergeCell ref="L763:M763"/>
    <mergeCell ref="N763:O763"/>
    <mergeCell ref="P763:Q763"/>
    <mergeCell ref="R763:S763"/>
    <mergeCell ref="T763:U763"/>
    <mergeCell ref="V763:W763"/>
    <mergeCell ref="X763:Y763"/>
    <mergeCell ref="Z763:AA763"/>
    <mergeCell ref="E760:F760"/>
    <mergeCell ref="G760:H760"/>
    <mergeCell ref="I760:J760"/>
    <mergeCell ref="K760:L760"/>
    <mergeCell ref="M760:N760"/>
    <mergeCell ref="O760:P760"/>
    <mergeCell ref="Q760:R760"/>
    <mergeCell ref="S760:T760"/>
    <mergeCell ref="U760:V760"/>
    <mergeCell ref="W760:X760"/>
    <mergeCell ref="Y760:Z760"/>
    <mergeCell ref="F761:G761"/>
    <mergeCell ref="H761:I761"/>
    <mergeCell ref="J761:K761"/>
    <mergeCell ref="L761:M761"/>
    <mergeCell ref="N761:O761"/>
    <mergeCell ref="P761:Q761"/>
    <mergeCell ref="R761:S761"/>
    <mergeCell ref="T761:U761"/>
    <mergeCell ref="V761:W761"/>
    <mergeCell ref="X761:Y761"/>
    <mergeCell ref="Z761:AA761"/>
    <mergeCell ref="E758:F758"/>
    <mergeCell ref="G758:H758"/>
    <mergeCell ref="I758:J758"/>
    <mergeCell ref="K758:L758"/>
    <mergeCell ref="M758:N758"/>
    <mergeCell ref="O758:P758"/>
    <mergeCell ref="Q758:R758"/>
    <mergeCell ref="S758:T758"/>
    <mergeCell ref="U758:V758"/>
    <mergeCell ref="W758:X758"/>
    <mergeCell ref="Y758:Z758"/>
    <mergeCell ref="F759:G759"/>
    <mergeCell ref="H759:I759"/>
    <mergeCell ref="J759:K759"/>
    <mergeCell ref="L759:M759"/>
    <mergeCell ref="N759:O759"/>
    <mergeCell ref="P759:Q759"/>
    <mergeCell ref="R759:S759"/>
    <mergeCell ref="T759:U759"/>
    <mergeCell ref="V759:W759"/>
    <mergeCell ref="X759:Y759"/>
    <mergeCell ref="Z759:AA759"/>
    <mergeCell ref="E756:F756"/>
    <mergeCell ref="G756:H756"/>
    <mergeCell ref="I756:J756"/>
    <mergeCell ref="K756:L756"/>
    <mergeCell ref="M756:N756"/>
    <mergeCell ref="O756:P756"/>
    <mergeCell ref="Q756:R756"/>
    <mergeCell ref="S756:T756"/>
    <mergeCell ref="U756:V756"/>
    <mergeCell ref="W756:X756"/>
    <mergeCell ref="Y756:Z756"/>
    <mergeCell ref="F757:G757"/>
    <mergeCell ref="H757:I757"/>
    <mergeCell ref="J757:K757"/>
    <mergeCell ref="L757:M757"/>
    <mergeCell ref="N757:O757"/>
    <mergeCell ref="P757:Q757"/>
    <mergeCell ref="R757:S757"/>
    <mergeCell ref="T757:U757"/>
    <mergeCell ref="V757:W757"/>
    <mergeCell ref="X757:Y757"/>
    <mergeCell ref="Z757:AA757"/>
    <mergeCell ref="E754:F754"/>
    <mergeCell ref="G754:H754"/>
    <mergeCell ref="I754:J754"/>
    <mergeCell ref="K754:L754"/>
    <mergeCell ref="M754:N754"/>
    <mergeCell ref="O754:P754"/>
    <mergeCell ref="Q754:R754"/>
    <mergeCell ref="S754:T754"/>
    <mergeCell ref="U754:V754"/>
    <mergeCell ref="W754:X754"/>
    <mergeCell ref="Y754:Z754"/>
    <mergeCell ref="F755:G755"/>
    <mergeCell ref="H755:I755"/>
    <mergeCell ref="J755:K755"/>
    <mergeCell ref="L755:M755"/>
    <mergeCell ref="N755:O755"/>
    <mergeCell ref="P755:Q755"/>
    <mergeCell ref="R755:S755"/>
    <mergeCell ref="T755:U755"/>
    <mergeCell ref="V755:W755"/>
    <mergeCell ref="X755:Y755"/>
    <mergeCell ref="Z755:AA755"/>
    <mergeCell ref="E752:F752"/>
    <mergeCell ref="G752:H752"/>
    <mergeCell ref="I752:J752"/>
    <mergeCell ref="K752:L752"/>
    <mergeCell ref="M752:N752"/>
    <mergeCell ref="O752:P752"/>
    <mergeCell ref="Q752:R752"/>
    <mergeCell ref="S752:T752"/>
    <mergeCell ref="U752:V752"/>
    <mergeCell ref="W752:X752"/>
    <mergeCell ref="Y752:Z752"/>
    <mergeCell ref="F753:G753"/>
    <mergeCell ref="H753:I753"/>
    <mergeCell ref="J753:K753"/>
    <mergeCell ref="L753:M753"/>
    <mergeCell ref="N753:O753"/>
    <mergeCell ref="P753:Q753"/>
    <mergeCell ref="R753:S753"/>
    <mergeCell ref="T753:U753"/>
    <mergeCell ref="V753:W753"/>
    <mergeCell ref="X753:Y753"/>
    <mergeCell ref="Z753:AA753"/>
    <mergeCell ref="E750:F750"/>
    <mergeCell ref="G750:H750"/>
    <mergeCell ref="I750:J750"/>
    <mergeCell ref="K750:L750"/>
    <mergeCell ref="M750:N750"/>
    <mergeCell ref="O750:P750"/>
    <mergeCell ref="Q750:R750"/>
    <mergeCell ref="S750:T750"/>
    <mergeCell ref="U750:V750"/>
    <mergeCell ref="W750:X750"/>
    <mergeCell ref="Y750:Z750"/>
    <mergeCell ref="F751:G751"/>
    <mergeCell ref="H751:I751"/>
    <mergeCell ref="J751:K751"/>
    <mergeCell ref="L751:M751"/>
    <mergeCell ref="N751:O751"/>
    <mergeCell ref="P751:Q751"/>
    <mergeCell ref="R751:S751"/>
    <mergeCell ref="T751:U751"/>
    <mergeCell ref="V751:W751"/>
    <mergeCell ref="X751:Y751"/>
    <mergeCell ref="Z751:AA751"/>
    <mergeCell ref="E748:F748"/>
    <mergeCell ref="G748:H748"/>
    <mergeCell ref="I748:J748"/>
    <mergeCell ref="K748:L748"/>
    <mergeCell ref="M748:N748"/>
    <mergeCell ref="O748:P748"/>
    <mergeCell ref="Q748:R748"/>
    <mergeCell ref="S748:T748"/>
    <mergeCell ref="U748:V748"/>
    <mergeCell ref="W748:X748"/>
    <mergeCell ref="Y748:Z748"/>
    <mergeCell ref="F749:G749"/>
    <mergeCell ref="H749:I749"/>
    <mergeCell ref="J749:K749"/>
    <mergeCell ref="L749:M749"/>
    <mergeCell ref="N749:O749"/>
    <mergeCell ref="P749:Q749"/>
    <mergeCell ref="R749:S749"/>
    <mergeCell ref="T749:U749"/>
    <mergeCell ref="V749:W749"/>
    <mergeCell ref="X749:Y749"/>
    <mergeCell ref="Z749:AA749"/>
    <mergeCell ref="E746:F746"/>
    <mergeCell ref="G746:H746"/>
    <mergeCell ref="I746:J746"/>
    <mergeCell ref="K746:L746"/>
    <mergeCell ref="M746:N746"/>
    <mergeCell ref="O746:P746"/>
    <mergeCell ref="Q746:R746"/>
    <mergeCell ref="S746:T746"/>
    <mergeCell ref="U746:V746"/>
    <mergeCell ref="W746:X746"/>
    <mergeCell ref="Y746:Z746"/>
    <mergeCell ref="F747:G747"/>
    <mergeCell ref="H747:I747"/>
    <mergeCell ref="J747:K747"/>
    <mergeCell ref="L747:M747"/>
    <mergeCell ref="N747:O747"/>
    <mergeCell ref="P747:Q747"/>
    <mergeCell ref="R747:S747"/>
    <mergeCell ref="T747:U747"/>
    <mergeCell ref="V747:W747"/>
    <mergeCell ref="X747:Y747"/>
    <mergeCell ref="Z747:AA747"/>
    <mergeCell ref="E744:F744"/>
    <mergeCell ref="G744:H744"/>
    <mergeCell ref="I744:J744"/>
    <mergeCell ref="K744:L744"/>
    <mergeCell ref="M744:N744"/>
    <mergeCell ref="O744:P744"/>
    <mergeCell ref="Q744:R744"/>
    <mergeCell ref="S744:T744"/>
    <mergeCell ref="U744:V744"/>
    <mergeCell ref="W744:X744"/>
    <mergeCell ref="Y744:Z744"/>
    <mergeCell ref="F745:G745"/>
    <mergeCell ref="H745:I745"/>
    <mergeCell ref="J745:K745"/>
    <mergeCell ref="L745:M745"/>
    <mergeCell ref="N745:O745"/>
    <mergeCell ref="P745:Q745"/>
    <mergeCell ref="R745:S745"/>
    <mergeCell ref="T745:U745"/>
    <mergeCell ref="V745:W745"/>
    <mergeCell ref="X745:Y745"/>
    <mergeCell ref="Z745:AA745"/>
    <mergeCell ref="E742:F742"/>
    <mergeCell ref="G742:H742"/>
    <mergeCell ref="I742:J742"/>
    <mergeCell ref="K742:L742"/>
    <mergeCell ref="M742:N742"/>
    <mergeCell ref="O742:P742"/>
    <mergeCell ref="Q742:R742"/>
    <mergeCell ref="S742:T742"/>
    <mergeCell ref="U742:V742"/>
    <mergeCell ref="W742:X742"/>
    <mergeCell ref="Y742:Z742"/>
    <mergeCell ref="F743:G743"/>
    <mergeCell ref="H743:I743"/>
    <mergeCell ref="J743:K743"/>
    <mergeCell ref="L743:M743"/>
    <mergeCell ref="N743:O743"/>
    <mergeCell ref="P743:Q743"/>
    <mergeCell ref="R743:S743"/>
    <mergeCell ref="T743:U743"/>
    <mergeCell ref="V743:W743"/>
    <mergeCell ref="X743:Y743"/>
    <mergeCell ref="Z743:AA743"/>
    <mergeCell ref="E740:F740"/>
    <mergeCell ref="G740:H740"/>
    <mergeCell ref="I740:J740"/>
    <mergeCell ref="K740:L740"/>
    <mergeCell ref="M740:N740"/>
    <mergeCell ref="O740:P740"/>
    <mergeCell ref="Q740:R740"/>
    <mergeCell ref="S740:T740"/>
    <mergeCell ref="U740:V740"/>
    <mergeCell ref="W740:X740"/>
    <mergeCell ref="Y740:Z740"/>
    <mergeCell ref="F741:G741"/>
    <mergeCell ref="H741:I741"/>
    <mergeCell ref="J741:K741"/>
    <mergeCell ref="L741:M741"/>
    <mergeCell ref="N741:O741"/>
    <mergeCell ref="P741:Q741"/>
    <mergeCell ref="R741:S741"/>
    <mergeCell ref="T741:U741"/>
    <mergeCell ref="V741:W741"/>
    <mergeCell ref="X741:Y741"/>
    <mergeCell ref="Z741:AA741"/>
    <mergeCell ref="E738:F738"/>
    <mergeCell ref="G738:H738"/>
    <mergeCell ref="I738:J738"/>
    <mergeCell ref="K738:L738"/>
    <mergeCell ref="M738:N738"/>
    <mergeCell ref="O738:P738"/>
    <mergeCell ref="Q738:R738"/>
    <mergeCell ref="S738:T738"/>
    <mergeCell ref="U738:V738"/>
    <mergeCell ref="W738:X738"/>
    <mergeCell ref="Y738:Z738"/>
    <mergeCell ref="F739:G739"/>
    <mergeCell ref="H739:I739"/>
    <mergeCell ref="J739:K739"/>
    <mergeCell ref="L739:M739"/>
    <mergeCell ref="N739:O739"/>
    <mergeCell ref="P739:Q739"/>
    <mergeCell ref="R739:S739"/>
    <mergeCell ref="T739:U739"/>
    <mergeCell ref="V739:W739"/>
    <mergeCell ref="X739:Y739"/>
    <mergeCell ref="Z739:AA739"/>
    <mergeCell ref="E736:F736"/>
    <mergeCell ref="G736:H736"/>
    <mergeCell ref="I736:J736"/>
    <mergeCell ref="K736:L736"/>
    <mergeCell ref="M736:N736"/>
    <mergeCell ref="O736:P736"/>
    <mergeCell ref="Q736:R736"/>
    <mergeCell ref="S736:T736"/>
    <mergeCell ref="U736:V736"/>
    <mergeCell ref="W736:X736"/>
    <mergeCell ref="Y736:Z736"/>
    <mergeCell ref="F737:G737"/>
    <mergeCell ref="H737:I737"/>
    <mergeCell ref="J737:K737"/>
    <mergeCell ref="L737:M737"/>
    <mergeCell ref="N737:O737"/>
    <mergeCell ref="P737:Q737"/>
    <mergeCell ref="R737:S737"/>
    <mergeCell ref="T737:U737"/>
    <mergeCell ref="V737:W737"/>
    <mergeCell ref="X737:Y737"/>
    <mergeCell ref="Z737:AA737"/>
    <mergeCell ref="E734:F734"/>
    <mergeCell ref="G734:H734"/>
    <mergeCell ref="I734:J734"/>
    <mergeCell ref="K734:L734"/>
    <mergeCell ref="M734:N734"/>
    <mergeCell ref="O734:P734"/>
    <mergeCell ref="Q734:R734"/>
    <mergeCell ref="S734:T734"/>
    <mergeCell ref="U734:V734"/>
    <mergeCell ref="W734:X734"/>
    <mergeCell ref="Y734:Z734"/>
    <mergeCell ref="F735:G735"/>
    <mergeCell ref="H735:I735"/>
    <mergeCell ref="J735:K735"/>
    <mergeCell ref="L735:M735"/>
    <mergeCell ref="N735:O735"/>
    <mergeCell ref="P735:Q735"/>
    <mergeCell ref="R735:S735"/>
    <mergeCell ref="T735:U735"/>
    <mergeCell ref="V735:W735"/>
    <mergeCell ref="X735:Y735"/>
    <mergeCell ref="Z735:AA735"/>
    <mergeCell ref="E732:F732"/>
    <mergeCell ref="G732:H732"/>
    <mergeCell ref="I732:J732"/>
    <mergeCell ref="K732:L732"/>
    <mergeCell ref="M732:N732"/>
    <mergeCell ref="O732:P732"/>
    <mergeCell ref="Q732:R732"/>
    <mergeCell ref="S732:T732"/>
    <mergeCell ref="U732:V732"/>
    <mergeCell ref="W732:X732"/>
    <mergeCell ref="Y732:Z732"/>
    <mergeCell ref="F733:G733"/>
    <mergeCell ref="H733:I733"/>
    <mergeCell ref="J733:K733"/>
    <mergeCell ref="L733:M733"/>
    <mergeCell ref="N733:O733"/>
    <mergeCell ref="P733:Q733"/>
    <mergeCell ref="R733:S733"/>
    <mergeCell ref="T733:U733"/>
    <mergeCell ref="V733:W733"/>
    <mergeCell ref="X733:Y733"/>
    <mergeCell ref="Z733:AA733"/>
    <mergeCell ref="E730:F730"/>
    <mergeCell ref="G730:H730"/>
    <mergeCell ref="I730:J730"/>
    <mergeCell ref="K730:L730"/>
    <mergeCell ref="M730:N730"/>
    <mergeCell ref="O730:P730"/>
    <mergeCell ref="Q730:R730"/>
    <mergeCell ref="S730:T730"/>
    <mergeCell ref="U730:V730"/>
    <mergeCell ref="W730:X730"/>
    <mergeCell ref="Y730:Z730"/>
    <mergeCell ref="F731:G731"/>
    <mergeCell ref="H731:I731"/>
    <mergeCell ref="J731:K731"/>
    <mergeCell ref="L731:M731"/>
    <mergeCell ref="N731:O731"/>
    <mergeCell ref="P731:Q731"/>
    <mergeCell ref="R731:S731"/>
    <mergeCell ref="T731:U731"/>
    <mergeCell ref="V731:W731"/>
    <mergeCell ref="X731:Y731"/>
    <mergeCell ref="Z731:AA731"/>
    <mergeCell ref="E728:F728"/>
    <mergeCell ref="G728:H728"/>
    <mergeCell ref="I728:J728"/>
    <mergeCell ref="K728:L728"/>
    <mergeCell ref="M728:N728"/>
    <mergeCell ref="O728:P728"/>
    <mergeCell ref="Q728:R728"/>
    <mergeCell ref="S728:T728"/>
    <mergeCell ref="U728:V728"/>
    <mergeCell ref="W728:X728"/>
    <mergeCell ref="Y728:Z728"/>
    <mergeCell ref="F729:G729"/>
    <mergeCell ref="H729:I729"/>
    <mergeCell ref="J729:K729"/>
    <mergeCell ref="L729:M729"/>
    <mergeCell ref="N729:O729"/>
    <mergeCell ref="P729:Q729"/>
    <mergeCell ref="R729:S729"/>
    <mergeCell ref="T729:U729"/>
    <mergeCell ref="V729:W729"/>
    <mergeCell ref="X729:Y729"/>
    <mergeCell ref="Z729:AA729"/>
    <mergeCell ref="E726:F726"/>
    <mergeCell ref="G726:H726"/>
    <mergeCell ref="I726:J726"/>
    <mergeCell ref="K726:L726"/>
    <mergeCell ref="M726:N726"/>
    <mergeCell ref="O726:P726"/>
    <mergeCell ref="Q726:R726"/>
    <mergeCell ref="S726:T726"/>
    <mergeCell ref="U726:V726"/>
    <mergeCell ref="W726:X726"/>
    <mergeCell ref="Y726:Z726"/>
    <mergeCell ref="F727:G727"/>
    <mergeCell ref="H727:I727"/>
    <mergeCell ref="J727:K727"/>
    <mergeCell ref="L727:M727"/>
    <mergeCell ref="N727:O727"/>
    <mergeCell ref="P727:Q727"/>
    <mergeCell ref="R727:S727"/>
    <mergeCell ref="T727:U727"/>
    <mergeCell ref="V727:W727"/>
    <mergeCell ref="X727:Y727"/>
    <mergeCell ref="Z727:AA727"/>
    <mergeCell ref="E724:F724"/>
    <mergeCell ref="G724:H724"/>
    <mergeCell ref="I724:J724"/>
    <mergeCell ref="K724:L724"/>
    <mergeCell ref="M724:N724"/>
    <mergeCell ref="O724:P724"/>
    <mergeCell ref="Q724:R724"/>
    <mergeCell ref="S724:T724"/>
    <mergeCell ref="U724:V724"/>
    <mergeCell ref="W724:X724"/>
    <mergeCell ref="Y724:Z724"/>
    <mergeCell ref="F725:G725"/>
    <mergeCell ref="H725:I725"/>
    <mergeCell ref="J725:K725"/>
    <mergeCell ref="L725:M725"/>
    <mergeCell ref="N725:O725"/>
    <mergeCell ref="P725:Q725"/>
    <mergeCell ref="R725:S725"/>
    <mergeCell ref="T725:U725"/>
    <mergeCell ref="V725:W725"/>
    <mergeCell ref="X725:Y725"/>
    <mergeCell ref="Z725:AA725"/>
    <mergeCell ref="E722:F722"/>
    <mergeCell ref="G722:H722"/>
    <mergeCell ref="I722:J722"/>
    <mergeCell ref="K722:L722"/>
    <mergeCell ref="M722:N722"/>
    <mergeCell ref="O722:P722"/>
    <mergeCell ref="Q722:R722"/>
    <mergeCell ref="S722:T722"/>
    <mergeCell ref="U722:V722"/>
    <mergeCell ref="W722:X722"/>
    <mergeCell ref="Y722:Z722"/>
    <mergeCell ref="F723:G723"/>
    <mergeCell ref="H723:I723"/>
    <mergeCell ref="J723:K723"/>
    <mergeCell ref="L723:M723"/>
    <mergeCell ref="N723:O723"/>
    <mergeCell ref="P723:Q723"/>
    <mergeCell ref="R723:S723"/>
    <mergeCell ref="T723:U723"/>
    <mergeCell ref="V723:W723"/>
    <mergeCell ref="X723:Y723"/>
    <mergeCell ref="Z723:AA723"/>
    <mergeCell ref="E720:F720"/>
    <mergeCell ref="G720:H720"/>
    <mergeCell ref="I720:J720"/>
    <mergeCell ref="K720:L720"/>
    <mergeCell ref="M720:N720"/>
    <mergeCell ref="O720:P720"/>
    <mergeCell ref="Q720:R720"/>
    <mergeCell ref="S720:T720"/>
    <mergeCell ref="U720:V720"/>
    <mergeCell ref="W720:X720"/>
    <mergeCell ref="Y720:Z720"/>
    <mergeCell ref="F721:G721"/>
    <mergeCell ref="H721:I721"/>
    <mergeCell ref="J721:K721"/>
    <mergeCell ref="L721:M721"/>
    <mergeCell ref="N721:O721"/>
    <mergeCell ref="P721:Q721"/>
    <mergeCell ref="R721:S721"/>
    <mergeCell ref="T721:U721"/>
    <mergeCell ref="V721:W721"/>
    <mergeCell ref="X721:Y721"/>
    <mergeCell ref="Z721:AA721"/>
    <mergeCell ref="E718:F718"/>
    <mergeCell ref="G718:H718"/>
    <mergeCell ref="I718:J718"/>
    <mergeCell ref="K718:L718"/>
    <mergeCell ref="M718:N718"/>
    <mergeCell ref="O718:P718"/>
    <mergeCell ref="Q718:R718"/>
    <mergeCell ref="S718:T718"/>
    <mergeCell ref="U718:V718"/>
    <mergeCell ref="W718:X718"/>
    <mergeCell ref="Y718:Z718"/>
    <mergeCell ref="F719:G719"/>
    <mergeCell ref="H719:I719"/>
    <mergeCell ref="J719:K719"/>
    <mergeCell ref="L719:M719"/>
    <mergeCell ref="N719:O719"/>
    <mergeCell ref="P719:Q719"/>
    <mergeCell ref="R719:S719"/>
    <mergeCell ref="T719:U719"/>
    <mergeCell ref="V719:W719"/>
    <mergeCell ref="X719:Y719"/>
    <mergeCell ref="Z719:AA719"/>
    <mergeCell ref="E716:F716"/>
    <mergeCell ref="G716:H716"/>
    <mergeCell ref="I716:J716"/>
    <mergeCell ref="K716:L716"/>
    <mergeCell ref="M716:N716"/>
    <mergeCell ref="O716:P716"/>
    <mergeCell ref="Q716:R716"/>
    <mergeCell ref="S716:T716"/>
    <mergeCell ref="U716:V716"/>
    <mergeCell ref="W716:X716"/>
    <mergeCell ref="Y716:Z716"/>
    <mergeCell ref="F717:G717"/>
    <mergeCell ref="H717:I717"/>
    <mergeCell ref="J717:K717"/>
    <mergeCell ref="L717:M717"/>
    <mergeCell ref="N717:O717"/>
    <mergeCell ref="P717:Q717"/>
    <mergeCell ref="R717:S717"/>
    <mergeCell ref="T717:U717"/>
    <mergeCell ref="V717:W717"/>
    <mergeCell ref="X717:Y717"/>
    <mergeCell ref="Z717:AA717"/>
    <mergeCell ref="E714:F714"/>
    <mergeCell ref="G714:H714"/>
    <mergeCell ref="I714:J714"/>
    <mergeCell ref="K714:L714"/>
    <mergeCell ref="M714:N714"/>
    <mergeCell ref="O714:P714"/>
    <mergeCell ref="Q714:R714"/>
    <mergeCell ref="S714:T714"/>
    <mergeCell ref="U714:V714"/>
    <mergeCell ref="W714:X714"/>
    <mergeCell ref="Y714:Z714"/>
    <mergeCell ref="F715:G715"/>
    <mergeCell ref="H715:I715"/>
    <mergeCell ref="J715:K715"/>
    <mergeCell ref="L715:M715"/>
    <mergeCell ref="N715:O715"/>
    <mergeCell ref="P715:Q715"/>
    <mergeCell ref="R715:S715"/>
    <mergeCell ref="T715:U715"/>
    <mergeCell ref="V715:W715"/>
    <mergeCell ref="X715:Y715"/>
    <mergeCell ref="Z715:AA715"/>
    <mergeCell ref="E712:F712"/>
    <mergeCell ref="G712:H712"/>
    <mergeCell ref="I712:J712"/>
    <mergeCell ref="K712:L712"/>
    <mergeCell ref="M712:N712"/>
    <mergeCell ref="O712:P712"/>
    <mergeCell ref="Q712:R712"/>
    <mergeCell ref="S712:T712"/>
    <mergeCell ref="U712:V712"/>
    <mergeCell ref="W712:X712"/>
    <mergeCell ref="Y712:Z712"/>
    <mergeCell ref="F713:G713"/>
    <mergeCell ref="H713:I713"/>
    <mergeCell ref="J713:K713"/>
    <mergeCell ref="L713:M713"/>
    <mergeCell ref="N713:O713"/>
    <mergeCell ref="P713:Q713"/>
    <mergeCell ref="R713:S713"/>
    <mergeCell ref="T713:U713"/>
    <mergeCell ref="V713:W713"/>
    <mergeCell ref="X713:Y713"/>
    <mergeCell ref="Z713:AA713"/>
    <mergeCell ref="E710:F710"/>
    <mergeCell ref="G710:H710"/>
    <mergeCell ref="I710:J710"/>
    <mergeCell ref="K710:L710"/>
    <mergeCell ref="M710:N710"/>
    <mergeCell ref="O710:P710"/>
    <mergeCell ref="Q710:R710"/>
    <mergeCell ref="S710:T710"/>
    <mergeCell ref="U710:V710"/>
    <mergeCell ref="W710:X710"/>
    <mergeCell ref="Y710:Z710"/>
    <mergeCell ref="F711:G711"/>
    <mergeCell ref="H711:I711"/>
    <mergeCell ref="J711:K711"/>
    <mergeCell ref="L711:M711"/>
    <mergeCell ref="N711:O711"/>
    <mergeCell ref="P711:Q711"/>
    <mergeCell ref="R711:S711"/>
    <mergeCell ref="T711:U711"/>
    <mergeCell ref="V711:W711"/>
    <mergeCell ref="X711:Y711"/>
    <mergeCell ref="Z711:AA711"/>
    <mergeCell ref="E708:F708"/>
    <mergeCell ref="G708:H708"/>
    <mergeCell ref="I708:J708"/>
    <mergeCell ref="K708:L708"/>
    <mergeCell ref="M708:N708"/>
    <mergeCell ref="O708:P708"/>
    <mergeCell ref="Q708:R708"/>
    <mergeCell ref="S708:T708"/>
    <mergeCell ref="U708:V708"/>
    <mergeCell ref="W708:X708"/>
    <mergeCell ref="Y708:Z708"/>
    <mergeCell ref="F709:G709"/>
    <mergeCell ref="H709:I709"/>
    <mergeCell ref="J709:K709"/>
    <mergeCell ref="L709:M709"/>
    <mergeCell ref="N709:O709"/>
    <mergeCell ref="P709:Q709"/>
    <mergeCell ref="R709:S709"/>
    <mergeCell ref="T709:U709"/>
    <mergeCell ref="V709:W709"/>
    <mergeCell ref="X709:Y709"/>
    <mergeCell ref="Z709:AA709"/>
    <mergeCell ref="E706:F706"/>
    <mergeCell ref="G706:H706"/>
    <mergeCell ref="I706:J706"/>
    <mergeCell ref="K706:L706"/>
    <mergeCell ref="M706:N706"/>
    <mergeCell ref="O706:P706"/>
    <mergeCell ref="Q706:R706"/>
    <mergeCell ref="S706:T706"/>
    <mergeCell ref="U706:V706"/>
    <mergeCell ref="W706:X706"/>
    <mergeCell ref="Y706:Z706"/>
    <mergeCell ref="F707:G707"/>
    <mergeCell ref="H707:I707"/>
    <mergeCell ref="J707:K707"/>
    <mergeCell ref="L707:M707"/>
    <mergeCell ref="N707:O707"/>
    <mergeCell ref="P707:Q707"/>
    <mergeCell ref="R707:S707"/>
    <mergeCell ref="T707:U707"/>
    <mergeCell ref="V707:W707"/>
    <mergeCell ref="X707:Y707"/>
    <mergeCell ref="Z707:AA707"/>
    <mergeCell ref="E704:F704"/>
    <mergeCell ref="G704:H704"/>
    <mergeCell ref="I704:J704"/>
    <mergeCell ref="K704:L704"/>
    <mergeCell ref="M704:N704"/>
    <mergeCell ref="O704:P704"/>
    <mergeCell ref="Q704:R704"/>
    <mergeCell ref="S704:T704"/>
    <mergeCell ref="U704:V704"/>
    <mergeCell ref="W704:X704"/>
    <mergeCell ref="Y704:Z704"/>
    <mergeCell ref="F705:G705"/>
    <mergeCell ref="H705:I705"/>
    <mergeCell ref="J705:K705"/>
    <mergeCell ref="L705:M705"/>
    <mergeCell ref="N705:O705"/>
    <mergeCell ref="P705:Q705"/>
    <mergeCell ref="R705:S705"/>
    <mergeCell ref="T705:U705"/>
    <mergeCell ref="V705:W705"/>
    <mergeCell ref="X705:Y705"/>
    <mergeCell ref="Z705:AA705"/>
    <mergeCell ref="E702:F702"/>
    <mergeCell ref="G702:H702"/>
    <mergeCell ref="I702:J702"/>
    <mergeCell ref="K702:L702"/>
    <mergeCell ref="M702:N702"/>
    <mergeCell ref="O702:P702"/>
    <mergeCell ref="Q702:R702"/>
    <mergeCell ref="S702:T702"/>
    <mergeCell ref="U702:V702"/>
    <mergeCell ref="W702:X702"/>
    <mergeCell ref="Y702:Z702"/>
    <mergeCell ref="F703:G703"/>
    <mergeCell ref="H703:I703"/>
    <mergeCell ref="J703:K703"/>
    <mergeCell ref="L703:M703"/>
    <mergeCell ref="N703:O703"/>
    <mergeCell ref="P703:Q703"/>
    <mergeCell ref="R703:S703"/>
    <mergeCell ref="T703:U703"/>
    <mergeCell ref="V703:W703"/>
    <mergeCell ref="X703:Y703"/>
    <mergeCell ref="Z703:AA703"/>
    <mergeCell ref="E700:F700"/>
    <mergeCell ref="G700:H700"/>
    <mergeCell ref="I700:J700"/>
    <mergeCell ref="K700:L700"/>
    <mergeCell ref="M700:N700"/>
    <mergeCell ref="O700:P700"/>
    <mergeCell ref="Q700:R700"/>
    <mergeCell ref="S700:T700"/>
    <mergeCell ref="U700:V700"/>
    <mergeCell ref="W700:X700"/>
    <mergeCell ref="Y700:Z700"/>
    <mergeCell ref="F701:G701"/>
    <mergeCell ref="H701:I701"/>
    <mergeCell ref="J701:K701"/>
    <mergeCell ref="L701:M701"/>
    <mergeCell ref="N701:O701"/>
    <mergeCell ref="P701:Q701"/>
    <mergeCell ref="R701:S701"/>
    <mergeCell ref="T701:U701"/>
    <mergeCell ref="V701:W701"/>
    <mergeCell ref="X701:Y701"/>
    <mergeCell ref="Z701:AA701"/>
    <mergeCell ref="E698:F698"/>
    <mergeCell ref="G698:H698"/>
    <mergeCell ref="I698:J698"/>
    <mergeCell ref="K698:L698"/>
    <mergeCell ref="M698:N698"/>
    <mergeCell ref="O698:P698"/>
    <mergeCell ref="Q698:R698"/>
    <mergeCell ref="S698:T698"/>
    <mergeCell ref="U698:V698"/>
    <mergeCell ref="W698:X698"/>
    <mergeCell ref="Y698:Z698"/>
    <mergeCell ref="F699:G699"/>
    <mergeCell ref="H699:I699"/>
    <mergeCell ref="J699:K699"/>
    <mergeCell ref="L699:M699"/>
    <mergeCell ref="N699:O699"/>
    <mergeCell ref="P699:Q699"/>
    <mergeCell ref="R699:S699"/>
    <mergeCell ref="T699:U699"/>
    <mergeCell ref="V699:W699"/>
    <mergeCell ref="X699:Y699"/>
    <mergeCell ref="Z699:AA699"/>
    <mergeCell ref="E696:F696"/>
    <mergeCell ref="G696:H696"/>
    <mergeCell ref="I696:J696"/>
    <mergeCell ref="K696:L696"/>
    <mergeCell ref="M696:N696"/>
    <mergeCell ref="O696:P696"/>
    <mergeCell ref="Q696:R696"/>
    <mergeCell ref="S696:T696"/>
    <mergeCell ref="U696:V696"/>
    <mergeCell ref="W696:X696"/>
    <mergeCell ref="Y696:Z696"/>
    <mergeCell ref="F697:G697"/>
    <mergeCell ref="H697:I697"/>
    <mergeCell ref="J697:K697"/>
    <mergeCell ref="L697:M697"/>
    <mergeCell ref="N697:O697"/>
    <mergeCell ref="P697:Q697"/>
    <mergeCell ref="R697:S697"/>
    <mergeCell ref="T697:U697"/>
    <mergeCell ref="V697:W697"/>
    <mergeCell ref="X697:Y697"/>
    <mergeCell ref="Z697:AA697"/>
    <mergeCell ref="E694:F694"/>
    <mergeCell ref="G694:H694"/>
    <mergeCell ref="I694:J694"/>
    <mergeCell ref="K694:L694"/>
    <mergeCell ref="M694:N694"/>
    <mergeCell ref="O694:P694"/>
    <mergeCell ref="Q694:R694"/>
    <mergeCell ref="S694:T694"/>
    <mergeCell ref="U694:V694"/>
    <mergeCell ref="W694:X694"/>
    <mergeCell ref="Y694:Z694"/>
    <mergeCell ref="F695:G695"/>
    <mergeCell ref="H695:I695"/>
    <mergeCell ref="J695:K695"/>
    <mergeCell ref="L695:M695"/>
    <mergeCell ref="N695:O695"/>
    <mergeCell ref="P695:Q695"/>
    <mergeCell ref="R695:S695"/>
    <mergeCell ref="T695:U695"/>
    <mergeCell ref="V695:W695"/>
    <mergeCell ref="X695:Y695"/>
    <mergeCell ref="Z695:AA695"/>
    <mergeCell ref="E692:F692"/>
    <mergeCell ref="G692:H692"/>
    <mergeCell ref="I692:J692"/>
    <mergeCell ref="K692:L692"/>
    <mergeCell ref="M692:N692"/>
    <mergeCell ref="O692:P692"/>
    <mergeCell ref="Q692:R692"/>
    <mergeCell ref="S692:T692"/>
    <mergeCell ref="U692:V692"/>
    <mergeCell ref="W692:X692"/>
    <mergeCell ref="Y692:Z692"/>
    <mergeCell ref="F693:G693"/>
    <mergeCell ref="H693:I693"/>
    <mergeCell ref="J693:K693"/>
    <mergeCell ref="L693:M693"/>
    <mergeCell ref="N693:O693"/>
    <mergeCell ref="P693:Q693"/>
    <mergeCell ref="R693:S693"/>
    <mergeCell ref="T693:U693"/>
    <mergeCell ref="V693:W693"/>
    <mergeCell ref="X693:Y693"/>
    <mergeCell ref="Z693:AA693"/>
    <mergeCell ref="E690:F690"/>
    <mergeCell ref="G690:H690"/>
    <mergeCell ref="I690:J690"/>
    <mergeCell ref="K690:L690"/>
    <mergeCell ref="M690:N690"/>
    <mergeCell ref="O690:P690"/>
    <mergeCell ref="Q690:R690"/>
    <mergeCell ref="S690:T690"/>
    <mergeCell ref="U690:V690"/>
    <mergeCell ref="W690:X690"/>
    <mergeCell ref="Y690:Z690"/>
    <mergeCell ref="F691:G691"/>
    <mergeCell ref="H691:I691"/>
    <mergeCell ref="J691:K691"/>
    <mergeCell ref="L691:M691"/>
    <mergeCell ref="N691:O691"/>
    <mergeCell ref="P691:Q691"/>
    <mergeCell ref="R691:S691"/>
    <mergeCell ref="T691:U691"/>
    <mergeCell ref="V691:W691"/>
    <mergeCell ref="X691:Y691"/>
    <mergeCell ref="Z691:AA691"/>
    <mergeCell ref="E688:F688"/>
    <mergeCell ref="G688:H688"/>
    <mergeCell ref="I688:J688"/>
    <mergeCell ref="K688:L688"/>
    <mergeCell ref="M688:N688"/>
    <mergeCell ref="O688:P688"/>
    <mergeCell ref="Q688:R688"/>
    <mergeCell ref="S688:T688"/>
    <mergeCell ref="U688:V688"/>
    <mergeCell ref="W688:X688"/>
    <mergeCell ref="Y688:Z688"/>
    <mergeCell ref="F689:G689"/>
    <mergeCell ref="H689:I689"/>
    <mergeCell ref="J689:K689"/>
    <mergeCell ref="L689:M689"/>
    <mergeCell ref="N689:O689"/>
    <mergeCell ref="P689:Q689"/>
    <mergeCell ref="R689:S689"/>
    <mergeCell ref="T689:U689"/>
    <mergeCell ref="V689:W689"/>
    <mergeCell ref="X689:Y689"/>
    <mergeCell ref="Z689:AA689"/>
    <mergeCell ref="E686:F686"/>
    <mergeCell ref="G686:H686"/>
    <mergeCell ref="I686:J686"/>
    <mergeCell ref="K686:L686"/>
    <mergeCell ref="M686:N686"/>
    <mergeCell ref="O686:P686"/>
    <mergeCell ref="Q686:R686"/>
    <mergeCell ref="S686:T686"/>
    <mergeCell ref="U686:V686"/>
    <mergeCell ref="W686:X686"/>
    <mergeCell ref="Y686:Z686"/>
    <mergeCell ref="F687:G687"/>
    <mergeCell ref="H687:I687"/>
    <mergeCell ref="J687:K687"/>
    <mergeCell ref="L687:M687"/>
    <mergeCell ref="N687:O687"/>
    <mergeCell ref="P687:Q687"/>
    <mergeCell ref="R687:S687"/>
    <mergeCell ref="T687:U687"/>
    <mergeCell ref="V687:W687"/>
    <mergeCell ref="X687:Y687"/>
    <mergeCell ref="Z687:AA687"/>
    <mergeCell ref="E684:F684"/>
    <mergeCell ref="G684:H684"/>
    <mergeCell ref="I684:J684"/>
    <mergeCell ref="K684:L684"/>
    <mergeCell ref="M684:N684"/>
    <mergeCell ref="O684:P684"/>
    <mergeCell ref="Q684:R684"/>
    <mergeCell ref="S684:T684"/>
    <mergeCell ref="U684:V684"/>
    <mergeCell ref="W684:X684"/>
    <mergeCell ref="Y684:Z684"/>
    <mergeCell ref="F685:G685"/>
    <mergeCell ref="H685:I685"/>
    <mergeCell ref="J685:K685"/>
    <mergeCell ref="L685:M685"/>
    <mergeCell ref="N685:O685"/>
    <mergeCell ref="P685:Q685"/>
    <mergeCell ref="R685:S685"/>
    <mergeCell ref="T685:U685"/>
    <mergeCell ref="V685:W685"/>
    <mergeCell ref="X685:Y685"/>
    <mergeCell ref="Z685:AA685"/>
    <mergeCell ref="E682:F682"/>
    <mergeCell ref="G682:H682"/>
    <mergeCell ref="I682:J682"/>
    <mergeCell ref="K682:L682"/>
    <mergeCell ref="M682:N682"/>
    <mergeCell ref="O682:P682"/>
    <mergeCell ref="Q682:R682"/>
    <mergeCell ref="S682:T682"/>
    <mergeCell ref="U682:V682"/>
    <mergeCell ref="W682:X682"/>
    <mergeCell ref="Y682:Z682"/>
    <mergeCell ref="F683:G683"/>
    <mergeCell ref="H683:I683"/>
    <mergeCell ref="J683:K683"/>
    <mergeCell ref="L683:M683"/>
    <mergeCell ref="N683:O683"/>
    <mergeCell ref="P683:Q683"/>
    <mergeCell ref="R683:S683"/>
    <mergeCell ref="T683:U683"/>
    <mergeCell ref="V683:W683"/>
    <mergeCell ref="X683:Y683"/>
    <mergeCell ref="Z683:AA683"/>
    <mergeCell ref="E680:F680"/>
    <mergeCell ref="G680:H680"/>
    <mergeCell ref="I680:J680"/>
    <mergeCell ref="K680:L680"/>
    <mergeCell ref="M680:N680"/>
    <mergeCell ref="O680:P680"/>
    <mergeCell ref="Q680:R680"/>
    <mergeCell ref="S680:T680"/>
    <mergeCell ref="U680:V680"/>
    <mergeCell ref="W680:X680"/>
    <mergeCell ref="Y680:Z680"/>
    <mergeCell ref="F681:G681"/>
    <mergeCell ref="H681:I681"/>
    <mergeCell ref="J681:K681"/>
    <mergeCell ref="L681:M681"/>
    <mergeCell ref="N681:O681"/>
    <mergeCell ref="P681:Q681"/>
    <mergeCell ref="R681:S681"/>
    <mergeCell ref="T681:U681"/>
    <mergeCell ref="V681:W681"/>
    <mergeCell ref="X681:Y681"/>
    <mergeCell ref="Z681:AA681"/>
    <mergeCell ref="E678:F678"/>
    <mergeCell ref="G678:H678"/>
    <mergeCell ref="I678:J678"/>
    <mergeCell ref="K678:L678"/>
    <mergeCell ref="M678:N678"/>
    <mergeCell ref="O678:P678"/>
    <mergeCell ref="Q678:R678"/>
    <mergeCell ref="S678:T678"/>
    <mergeCell ref="U678:V678"/>
    <mergeCell ref="W678:X678"/>
    <mergeCell ref="Y678:Z678"/>
    <mergeCell ref="F679:G679"/>
    <mergeCell ref="H679:I679"/>
    <mergeCell ref="J679:K679"/>
    <mergeCell ref="L679:M679"/>
    <mergeCell ref="N679:O679"/>
    <mergeCell ref="P679:Q679"/>
    <mergeCell ref="R679:S679"/>
    <mergeCell ref="T679:U679"/>
    <mergeCell ref="V679:W679"/>
    <mergeCell ref="X679:Y679"/>
    <mergeCell ref="Z679:AA679"/>
    <mergeCell ref="E676:F676"/>
    <mergeCell ref="G676:H676"/>
    <mergeCell ref="I676:J676"/>
    <mergeCell ref="K676:L676"/>
    <mergeCell ref="M676:N676"/>
    <mergeCell ref="O676:P676"/>
    <mergeCell ref="Q676:R676"/>
    <mergeCell ref="S676:T676"/>
    <mergeCell ref="U676:V676"/>
    <mergeCell ref="W676:X676"/>
    <mergeCell ref="Y676:Z676"/>
    <mergeCell ref="F677:G677"/>
    <mergeCell ref="H677:I677"/>
    <mergeCell ref="J677:K677"/>
    <mergeCell ref="L677:M677"/>
    <mergeCell ref="N677:O677"/>
    <mergeCell ref="P677:Q677"/>
    <mergeCell ref="R677:S677"/>
    <mergeCell ref="T677:U677"/>
    <mergeCell ref="V677:W677"/>
    <mergeCell ref="X677:Y677"/>
    <mergeCell ref="Z677:AA677"/>
    <mergeCell ref="E674:F674"/>
    <mergeCell ref="G674:H674"/>
    <mergeCell ref="I674:J674"/>
    <mergeCell ref="K674:L674"/>
    <mergeCell ref="M674:N674"/>
    <mergeCell ref="O674:P674"/>
    <mergeCell ref="Q674:R674"/>
    <mergeCell ref="S674:T674"/>
    <mergeCell ref="U674:V674"/>
    <mergeCell ref="W674:X674"/>
    <mergeCell ref="Y674:Z674"/>
    <mergeCell ref="F675:G675"/>
    <mergeCell ref="H675:I675"/>
    <mergeCell ref="J675:K675"/>
    <mergeCell ref="L675:M675"/>
    <mergeCell ref="N675:O675"/>
    <mergeCell ref="P675:Q675"/>
    <mergeCell ref="R675:S675"/>
    <mergeCell ref="T675:U675"/>
    <mergeCell ref="V675:W675"/>
    <mergeCell ref="X675:Y675"/>
    <mergeCell ref="Z675:AA675"/>
    <mergeCell ref="E672:F672"/>
    <mergeCell ref="G672:H672"/>
    <mergeCell ref="I672:J672"/>
    <mergeCell ref="K672:L672"/>
    <mergeCell ref="M672:N672"/>
    <mergeCell ref="O672:P672"/>
    <mergeCell ref="Q672:R672"/>
    <mergeCell ref="S672:T672"/>
    <mergeCell ref="U672:V672"/>
    <mergeCell ref="W672:X672"/>
    <mergeCell ref="Y672:Z672"/>
    <mergeCell ref="F673:G673"/>
    <mergeCell ref="H673:I673"/>
    <mergeCell ref="J673:K673"/>
    <mergeCell ref="L673:M673"/>
    <mergeCell ref="N673:O673"/>
    <mergeCell ref="P673:Q673"/>
    <mergeCell ref="R673:S673"/>
    <mergeCell ref="T673:U673"/>
    <mergeCell ref="V673:W673"/>
    <mergeCell ref="X673:Y673"/>
    <mergeCell ref="Z673:AA673"/>
    <mergeCell ref="E670:F670"/>
    <mergeCell ref="G670:H670"/>
    <mergeCell ref="I670:J670"/>
    <mergeCell ref="K670:L670"/>
    <mergeCell ref="M670:N670"/>
    <mergeCell ref="O670:P670"/>
    <mergeCell ref="Q670:R670"/>
    <mergeCell ref="S670:T670"/>
    <mergeCell ref="U670:V670"/>
    <mergeCell ref="W670:X670"/>
    <mergeCell ref="Y670:Z670"/>
    <mergeCell ref="F671:G671"/>
    <mergeCell ref="H671:I671"/>
    <mergeCell ref="J671:K671"/>
    <mergeCell ref="L671:M671"/>
    <mergeCell ref="N671:O671"/>
    <mergeCell ref="P671:Q671"/>
    <mergeCell ref="R671:S671"/>
    <mergeCell ref="T671:U671"/>
    <mergeCell ref="V671:W671"/>
    <mergeCell ref="X671:Y671"/>
    <mergeCell ref="Z671:AA671"/>
    <mergeCell ref="E668:F668"/>
    <mergeCell ref="G668:H668"/>
    <mergeCell ref="I668:J668"/>
    <mergeCell ref="K668:L668"/>
    <mergeCell ref="M668:N668"/>
    <mergeCell ref="O668:P668"/>
    <mergeCell ref="Q668:R668"/>
    <mergeCell ref="S668:T668"/>
    <mergeCell ref="U668:V668"/>
    <mergeCell ref="W668:X668"/>
    <mergeCell ref="Y668:Z668"/>
    <mergeCell ref="F669:G669"/>
    <mergeCell ref="H669:I669"/>
    <mergeCell ref="J669:K669"/>
    <mergeCell ref="L669:M669"/>
    <mergeCell ref="N669:O669"/>
    <mergeCell ref="P669:Q669"/>
    <mergeCell ref="R669:S669"/>
    <mergeCell ref="T669:U669"/>
    <mergeCell ref="V669:W669"/>
    <mergeCell ref="X669:Y669"/>
    <mergeCell ref="Z669:AA669"/>
    <mergeCell ref="E666:F666"/>
    <mergeCell ref="G666:H666"/>
    <mergeCell ref="I666:J666"/>
    <mergeCell ref="K666:L666"/>
    <mergeCell ref="M666:N666"/>
    <mergeCell ref="O666:P666"/>
    <mergeCell ref="Q666:R666"/>
    <mergeCell ref="S666:T666"/>
    <mergeCell ref="U666:V666"/>
    <mergeCell ref="W666:X666"/>
    <mergeCell ref="Y666:Z666"/>
    <mergeCell ref="F667:G667"/>
    <mergeCell ref="H667:I667"/>
    <mergeCell ref="J667:K667"/>
    <mergeCell ref="L667:M667"/>
    <mergeCell ref="N667:O667"/>
    <mergeCell ref="P667:Q667"/>
    <mergeCell ref="R667:S667"/>
    <mergeCell ref="T667:U667"/>
    <mergeCell ref="V667:W667"/>
    <mergeCell ref="X667:Y667"/>
    <mergeCell ref="Z667:AA667"/>
    <mergeCell ref="E664:F664"/>
    <mergeCell ref="G664:H664"/>
    <mergeCell ref="I664:J664"/>
    <mergeCell ref="K664:L664"/>
    <mergeCell ref="M664:N664"/>
    <mergeCell ref="O664:P664"/>
    <mergeCell ref="Q664:R664"/>
    <mergeCell ref="S664:T664"/>
    <mergeCell ref="U664:V664"/>
    <mergeCell ref="W664:X664"/>
    <mergeCell ref="Y664:Z664"/>
    <mergeCell ref="F665:G665"/>
    <mergeCell ref="H665:I665"/>
    <mergeCell ref="J665:K665"/>
    <mergeCell ref="L665:M665"/>
    <mergeCell ref="N665:O665"/>
    <mergeCell ref="P665:Q665"/>
    <mergeCell ref="R665:S665"/>
    <mergeCell ref="T665:U665"/>
    <mergeCell ref="V665:W665"/>
    <mergeCell ref="X665:Y665"/>
    <mergeCell ref="Z665:AA665"/>
    <mergeCell ref="E662:F662"/>
    <mergeCell ref="G662:H662"/>
    <mergeCell ref="I662:J662"/>
    <mergeCell ref="K662:L662"/>
    <mergeCell ref="M662:N662"/>
    <mergeCell ref="O662:P662"/>
    <mergeCell ref="Q662:R662"/>
    <mergeCell ref="S662:T662"/>
    <mergeCell ref="U662:V662"/>
    <mergeCell ref="W662:X662"/>
    <mergeCell ref="Y662:Z662"/>
    <mergeCell ref="F663:G663"/>
    <mergeCell ref="H663:I663"/>
    <mergeCell ref="J663:K663"/>
    <mergeCell ref="L663:M663"/>
    <mergeCell ref="N663:O663"/>
    <mergeCell ref="P663:Q663"/>
    <mergeCell ref="R663:S663"/>
    <mergeCell ref="T663:U663"/>
    <mergeCell ref="V663:W663"/>
    <mergeCell ref="X663:Y663"/>
    <mergeCell ref="Z663:AA663"/>
    <mergeCell ref="E660:F660"/>
    <mergeCell ref="G660:H660"/>
    <mergeCell ref="I660:J660"/>
    <mergeCell ref="K660:L660"/>
    <mergeCell ref="M660:N660"/>
    <mergeCell ref="O660:P660"/>
    <mergeCell ref="Q660:R660"/>
    <mergeCell ref="S660:T660"/>
    <mergeCell ref="U660:V660"/>
    <mergeCell ref="W660:X660"/>
    <mergeCell ref="Y660:Z660"/>
    <mergeCell ref="F661:G661"/>
    <mergeCell ref="H661:I661"/>
    <mergeCell ref="J661:K661"/>
    <mergeCell ref="L661:M661"/>
    <mergeCell ref="N661:O661"/>
    <mergeCell ref="P661:Q661"/>
    <mergeCell ref="R661:S661"/>
    <mergeCell ref="T661:U661"/>
    <mergeCell ref="V661:W661"/>
    <mergeCell ref="X661:Y661"/>
    <mergeCell ref="Z661:AA661"/>
    <mergeCell ref="E658:F658"/>
    <mergeCell ref="G658:H658"/>
    <mergeCell ref="I658:J658"/>
    <mergeCell ref="K658:L658"/>
    <mergeCell ref="M658:N658"/>
    <mergeCell ref="O658:P658"/>
    <mergeCell ref="Q658:R658"/>
    <mergeCell ref="S658:T658"/>
    <mergeCell ref="U658:V658"/>
    <mergeCell ref="W658:X658"/>
    <mergeCell ref="Y658:Z658"/>
    <mergeCell ref="F659:G659"/>
    <mergeCell ref="H659:I659"/>
    <mergeCell ref="J659:K659"/>
    <mergeCell ref="L659:M659"/>
    <mergeCell ref="N659:O659"/>
    <mergeCell ref="P659:Q659"/>
    <mergeCell ref="R659:S659"/>
    <mergeCell ref="T659:U659"/>
    <mergeCell ref="V659:W659"/>
    <mergeCell ref="X659:Y659"/>
    <mergeCell ref="Z659:AA659"/>
    <mergeCell ref="E656:F656"/>
    <mergeCell ref="G656:H656"/>
    <mergeCell ref="I656:J656"/>
    <mergeCell ref="K656:L656"/>
    <mergeCell ref="M656:N656"/>
    <mergeCell ref="O656:P656"/>
    <mergeCell ref="Q656:R656"/>
    <mergeCell ref="S656:T656"/>
    <mergeCell ref="U656:V656"/>
    <mergeCell ref="W656:X656"/>
    <mergeCell ref="Y656:Z656"/>
    <mergeCell ref="F657:G657"/>
    <mergeCell ref="H657:I657"/>
    <mergeCell ref="J657:K657"/>
    <mergeCell ref="L657:M657"/>
    <mergeCell ref="N657:O657"/>
    <mergeCell ref="P657:Q657"/>
    <mergeCell ref="R657:S657"/>
    <mergeCell ref="T657:U657"/>
    <mergeCell ref="V657:W657"/>
    <mergeCell ref="X657:Y657"/>
    <mergeCell ref="Z657:AA657"/>
    <mergeCell ref="E654:F654"/>
    <mergeCell ref="G654:H654"/>
    <mergeCell ref="I654:J654"/>
    <mergeCell ref="K654:L654"/>
    <mergeCell ref="M654:N654"/>
    <mergeCell ref="O654:P654"/>
    <mergeCell ref="Q654:R654"/>
    <mergeCell ref="S654:T654"/>
    <mergeCell ref="U654:V654"/>
    <mergeCell ref="W654:X654"/>
    <mergeCell ref="Y654:Z654"/>
    <mergeCell ref="F655:G655"/>
    <mergeCell ref="H655:I655"/>
    <mergeCell ref="J655:K655"/>
    <mergeCell ref="L655:M655"/>
    <mergeCell ref="N655:O655"/>
    <mergeCell ref="P655:Q655"/>
    <mergeCell ref="R655:S655"/>
    <mergeCell ref="T655:U655"/>
    <mergeCell ref="V655:W655"/>
    <mergeCell ref="X655:Y655"/>
    <mergeCell ref="Z655:AA655"/>
    <mergeCell ref="E652:F652"/>
    <mergeCell ref="G652:H652"/>
    <mergeCell ref="I652:J652"/>
    <mergeCell ref="K652:L652"/>
    <mergeCell ref="M652:N652"/>
    <mergeCell ref="O652:P652"/>
    <mergeCell ref="Q652:R652"/>
    <mergeCell ref="S652:T652"/>
    <mergeCell ref="U652:V652"/>
    <mergeCell ref="W652:X652"/>
    <mergeCell ref="Y652:Z652"/>
    <mergeCell ref="F653:G653"/>
    <mergeCell ref="H653:I653"/>
    <mergeCell ref="J653:K653"/>
    <mergeCell ref="L653:M653"/>
    <mergeCell ref="N653:O653"/>
    <mergeCell ref="P653:Q653"/>
    <mergeCell ref="R653:S653"/>
    <mergeCell ref="T653:U653"/>
    <mergeCell ref="V653:W653"/>
    <mergeCell ref="X653:Y653"/>
    <mergeCell ref="Z653:AA653"/>
    <mergeCell ref="E650:F650"/>
    <mergeCell ref="G650:H650"/>
    <mergeCell ref="I650:J650"/>
    <mergeCell ref="K650:L650"/>
    <mergeCell ref="M650:N650"/>
    <mergeCell ref="O650:P650"/>
    <mergeCell ref="Q650:R650"/>
    <mergeCell ref="S650:T650"/>
    <mergeCell ref="U650:V650"/>
    <mergeCell ref="W650:X650"/>
    <mergeCell ref="Y650:Z650"/>
    <mergeCell ref="F651:G651"/>
    <mergeCell ref="H651:I651"/>
    <mergeCell ref="J651:K651"/>
    <mergeCell ref="L651:M651"/>
    <mergeCell ref="N651:O651"/>
    <mergeCell ref="P651:Q651"/>
    <mergeCell ref="R651:S651"/>
    <mergeCell ref="T651:U651"/>
    <mergeCell ref="V651:W651"/>
    <mergeCell ref="X651:Y651"/>
    <mergeCell ref="Z651:AA651"/>
    <mergeCell ref="E648:F648"/>
    <mergeCell ref="G648:H648"/>
    <mergeCell ref="I648:J648"/>
    <mergeCell ref="K648:L648"/>
    <mergeCell ref="M648:N648"/>
    <mergeCell ref="O648:P648"/>
    <mergeCell ref="Q648:R648"/>
    <mergeCell ref="S648:T648"/>
    <mergeCell ref="U648:V648"/>
    <mergeCell ref="W648:X648"/>
    <mergeCell ref="Y648:Z648"/>
    <mergeCell ref="F649:G649"/>
    <mergeCell ref="H649:I649"/>
    <mergeCell ref="J649:K649"/>
    <mergeCell ref="L649:M649"/>
    <mergeCell ref="N649:O649"/>
    <mergeCell ref="P649:Q649"/>
    <mergeCell ref="R649:S649"/>
    <mergeCell ref="T649:U649"/>
    <mergeCell ref="V649:W649"/>
    <mergeCell ref="X649:Y649"/>
    <mergeCell ref="Z649:AA649"/>
    <mergeCell ref="E646:F646"/>
    <mergeCell ref="G646:H646"/>
    <mergeCell ref="I646:J646"/>
    <mergeCell ref="K646:L646"/>
    <mergeCell ref="M646:N646"/>
    <mergeCell ref="O646:P646"/>
    <mergeCell ref="Q646:R646"/>
    <mergeCell ref="S646:T646"/>
    <mergeCell ref="U646:V646"/>
    <mergeCell ref="W646:X646"/>
    <mergeCell ref="Y646:Z646"/>
    <mergeCell ref="F647:G647"/>
    <mergeCell ref="H647:I647"/>
    <mergeCell ref="J647:K647"/>
    <mergeCell ref="L647:M647"/>
    <mergeCell ref="N647:O647"/>
    <mergeCell ref="P647:Q647"/>
    <mergeCell ref="R647:S647"/>
    <mergeCell ref="T647:U647"/>
    <mergeCell ref="V647:W647"/>
    <mergeCell ref="X647:Y647"/>
    <mergeCell ref="Z647:AA647"/>
    <mergeCell ref="E644:F644"/>
    <mergeCell ref="G644:H644"/>
    <mergeCell ref="I644:J644"/>
    <mergeCell ref="K644:L644"/>
    <mergeCell ref="M644:N644"/>
    <mergeCell ref="O644:P644"/>
    <mergeCell ref="Q644:R644"/>
    <mergeCell ref="S644:T644"/>
    <mergeCell ref="U644:V644"/>
    <mergeCell ref="W644:X644"/>
    <mergeCell ref="Y644:Z644"/>
    <mergeCell ref="F645:G645"/>
    <mergeCell ref="H645:I645"/>
    <mergeCell ref="J645:K645"/>
    <mergeCell ref="L645:M645"/>
    <mergeCell ref="N645:O645"/>
    <mergeCell ref="P645:Q645"/>
    <mergeCell ref="R645:S645"/>
    <mergeCell ref="T645:U645"/>
    <mergeCell ref="V645:W645"/>
    <mergeCell ref="X645:Y645"/>
    <mergeCell ref="Z645:AA645"/>
    <mergeCell ref="E642:F642"/>
    <mergeCell ref="G642:H642"/>
    <mergeCell ref="I642:J642"/>
    <mergeCell ref="K642:L642"/>
    <mergeCell ref="M642:N642"/>
    <mergeCell ref="O642:P642"/>
    <mergeCell ref="Q642:R642"/>
    <mergeCell ref="S642:T642"/>
    <mergeCell ref="U642:V642"/>
    <mergeCell ref="W642:X642"/>
    <mergeCell ref="Y642:Z642"/>
    <mergeCell ref="F643:G643"/>
    <mergeCell ref="H643:I643"/>
    <mergeCell ref="J643:K643"/>
    <mergeCell ref="L643:M643"/>
    <mergeCell ref="N643:O643"/>
    <mergeCell ref="P643:Q643"/>
    <mergeCell ref="R643:S643"/>
    <mergeCell ref="T643:U643"/>
    <mergeCell ref="V643:W643"/>
    <mergeCell ref="X643:Y643"/>
    <mergeCell ref="Z643:AA643"/>
    <mergeCell ref="E640:F640"/>
    <mergeCell ref="G640:H640"/>
    <mergeCell ref="I640:J640"/>
    <mergeCell ref="K640:L640"/>
    <mergeCell ref="M640:N640"/>
    <mergeCell ref="O640:P640"/>
    <mergeCell ref="Q640:R640"/>
    <mergeCell ref="S640:T640"/>
    <mergeCell ref="U640:V640"/>
    <mergeCell ref="W640:X640"/>
    <mergeCell ref="Y640:Z640"/>
    <mergeCell ref="F641:G641"/>
    <mergeCell ref="H641:I641"/>
    <mergeCell ref="J641:K641"/>
    <mergeCell ref="L641:M641"/>
    <mergeCell ref="N641:O641"/>
    <mergeCell ref="P641:Q641"/>
    <mergeCell ref="R641:S641"/>
    <mergeCell ref="T641:U641"/>
    <mergeCell ref="V641:W641"/>
    <mergeCell ref="X641:Y641"/>
    <mergeCell ref="Z641:AA641"/>
    <mergeCell ref="E638:F638"/>
    <mergeCell ref="G638:H638"/>
    <mergeCell ref="I638:J638"/>
    <mergeCell ref="K638:L638"/>
    <mergeCell ref="M638:N638"/>
    <mergeCell ref="O638:P638"/>
    <mergeCell ref="Q638:R638"/>
    <mergeCell ref="S638:T638"/>
    <mergeCell ref="U638:V638"/>
    <mergeCell ref="W638:X638"/>
    <mergeCell ref="Y638:Z638"/>
    <mergeCell ref="F639:G639"/>
    <mergeCell ref="H639:I639"/>
    <mergeCell ref="J639:K639"/>
    <mergeCell ref="L639:M639"/>
    <mergeCell ref="N639:O639"/>
    <mergeCell ref="P639:Q639"/>
    <mergeCell ref="R639:S639"/>
    <mergeCell ref="T639:U639"/>
    <mergeCell ref="V639:W639"/>
    <mergeCell ref="X639:Y639"/>
    <mergeCell ref="Z639:AA639"/>
    <mergeCell ref="E636:F636"/>
    <mergeCell ref="G636:H636"/>
    <mergeCell ref="I636:J636"/>
    <mergeCell ref="K636:L636"/>
    <mergeCell ref="M636:N636"/>
    <mergeCell ref="O636:P636"/>
    <mergeCell ref="Q636:R636"/>
    <mergeCell ref="S636:T636"/>
    <mergeCell ref="U636:V636"/>
    <mergeCell ref="W636:X636"/>
    <mergeCell ref="Y636:Z636"/>
    <mergeCell ref="F637:G637"/>
    <mergeCell ref="H637:I637"/>
    <mergeCell ref="J637:K637"/>
    <mergeCell ref="L637:M637"/>
    <mergeCell ref="N637:O637"/>
    <mergeCell ref="P637:Q637"/>
    <mergeCell ref="R637:S637"/>
    <mergeCell ref="T637:U637"/>
    <mergeCell ref="V637:W637"/>
    <mergeCell ref="X637:Y637"/>
    <mergeCell ref="Z637:AA637"/>
    <mergeCell ref="E634:F634"/>
    <mergeCell ref="G634:H634"/>
    <mergeCell ref="I634:J634"/>
    <mergeCell ref="K634:L634"/>
    <mergeCell ref="M634:N634"/>
    <mergeCell ref="O634:P634"/>
    <mergeCell ref="Q634:R634"/>
    <mergeCell ref="S634:T634"/>
    <mergeCell ref="U634:V634"/>
    <mergeCell ref="W634:X634"/>
    <mergeCell ref="Y634:Z634"/>
    <mergeCell ref="F635:G635"/>
    <mergeCell ref="H635:I635"/>
    <mergeCell ref="J635:K635"/>
    <mergeCell ref="L635:M635"/>
    <mergeCell ref="N635:O635"/>
    <mergeCell ref="P635:Q635"/>
    <mergeCell ref="R635:S635"/>
    <mergeCell ref="T635:U635"/>
    <mergeCell ref="V635:W635"/>
    <mergeCell ref="X635:Y635"/>
    <mergeCell ref="Z635:AA635"/>
    <mergeCell ref="E632:F632"/>
    <mergeCell ref="G632:H632"/>
    <mergeCell ref="I632:J632"/>
    <mergeCell ref="K632:L632"/>
    <mergeCell ref="M632:N632"/>
    <mergeCell ref="O632:P632"/>
    <mergeCell ref="Q632:R632"/>
    <mergeCell ref="S632:T632"/>
    <mergeCell ref="U632:V632"/>
    <mergeCell ref="W632:X632"/>
    <mergeCell ref="Y632:Z632"/>
    <mergeCell ref="F633:G633"/>
    <mergeCell ref="H633:I633"/>
    <mergeCell ref="J633:K633"/>
    <mergeCell ref="L633:M633"/>
    <mergeCell ref="N633:O633"/>
    <mergeCell ref="P633:Q633"/>
    <mergeCell ref="R633:S633"/>
    <mergeCell ref="T633:U633"/>
    <mergeCell ref="V633:W633"/>
    <mergeCell ref="X633:Y633"/>
    <mergeCell ref="Z633:AA633"/>
    <mergeCell ref="E630:F630"/>
    <mergeCell ref="G630:H630"/>
    <mergeCell ref="I630:J630"/>
    <mergeCell ref="K630:L630"/>
    <mergeCell ref="M630:N630"/>
    <mergeCell ref="O630:P630"/>
    <mergeCell ref="Q630:R630"/>
    <mergeCell ref="S630:T630"/>
    <mergeCell ref="U630:V630"/>
    <mergeCell ref="W630:X630"/>
    <mergeCell ref="Y630:Z630"/>
    <mergeCell ref="F631:G631"/>
    <mergeCell ref="H631:I631"/>
    <mergeCell ref="J631:K631"/>
    <mergeCell ref="L631:M631"/>
    <mergeCell ref="N631:O631"/>
    <mergeCell ref="P631:Q631"/>
    <mergeCell ref="R631:S631"/>
    <mergeCell ref="T631:U631"/>
    <mergeCell ref="V631:W631"/>
    <mergeCell ref="X631:Y631"/>
    <mergeCell ref="Z631:AA631"/>
    <mergeCell ref="E628:F628"/>
    <mergeCell ref="G628:H628"/>
    <mergeCell ref="I628:J628"/>
    <mergeCell ref="K628:L628"/>
    <mergeCell ref="M628:N628"/>
    <mergeCell ref="O628:P628"/>
    <mergeCell ref="Q628:R628"/>
    <mergeCell ref="S628:T628"/>
    <mergeCell ref="U628:V628"/>
    <mergeCell ref="W628:X628"/>
    <mergeCell ref="Y628:Z628"/>
    <mergeCell ref="F629:G629"/>
    <mergeCell ref="H629:I629"/>
    <mergeCell ref="J629:K629"/>
    <mergeCell ref="L629:M629"/>
    <mergeCell ref="N629:O629"/>
    <mergeCell ref="P629:Q629"/>
    <mergeCell ref="R629:S629"/>
    <mergeCell ref="T629:U629"/>
    <mergeCell ref="V629:W629"/>
    <mergeCell ref="X629:Y629"/>
    <mergeCell ref="Z629:AA629"/>
    <mergeCell ref="E626:F626"/>
    <mergeCell ref="G626:H626"/>
    <mergeCell ref="I626:J626"/>
    <mergeCell ref="K626:L626"/>
    <mergeCell ref="M626:N626"/>
    <mergeCell ref="O626:P626"/>
    <mergeCell ref="Q626:R626"/>
    <mergeCell ref="S626:T626"/>
    <mergeCell ref="U626:V626"/>
    <mergeCell ref="W626:X626"/>
    <mergeCell ref="Y626:Z626"/>
    <mergeCell ref="F627:G627"/>
    <mergeCell ref="H627:I627"/>
    <mergeCell ref="J627:K627"/>
    <mergeCell ref="L627:M627"/>
    <mergeCell ref="N627:O627"/>
    <mergeCell ref="P627:Q627"/>
    <mergeCell ref="R627:S627"/>
    <mergeCell ref="T627:U627"/>
    <mergeCell ref="V627:W627"/>
    <mergeCell ref="X627:Y627"/>
    <mergeCell ref="Z627:AA627"/>
    <mergeCell ref="E624:F624"/>
    <mergeCell ref="G624:H624"/>
    <mergeCell ref="I624:J624"/>
    <mergeCell ref="K624:L624"/>
    <mergeCell ref="M624:N624"/>
    <mergeCell ref="O624:P624"/>
    <mergeCell ref="Q624:R624"/>
    <mergeCell ref="S624:T624"/>
    <mergeCell ref="U624:V624"/>
    <mergeCell ref="W624:X624"/>
    <mergeCell ref="Y624:Z624"/>
    <mergeCell ref="F625:G625"/>
    <mergeCell ref="H625:I625"/>
    <mergeCell ref="J625:K625"/>
    <mergeCell ref="L625:M625"/>
    <mergeCell ref="N625:O625"/>
    <mergeCell ref="P625:Q625"/>
    <mergeCell ref="R625:S625"/>
    <mergeCell ref="T625:U625"/>
    <mergeCell ref="V625:W625"/>
    <mergeCell ref="X625:Y625"/>
    <mergeCell ref="Z625:AA625"/>
    <mergeCell ref="E622:F622"/>
    <mergeCell ref="G622:H622"/>
    <mergeCell ref="I622:J622"/>
    <mergeCell ref="K622:L622"/>
    <mergeCell ref="M622:N622"/>
    <mergeCell ref="O622:P622"/>
    <mergeCell ref="Q622:R622"/>
    <mergeCell ref="S622:T622"/>
    <mergeCell ref="U622:V622"/>
    <mergeCell ref="W622:X622"/>
    <mergeCell ref="Y622:Z622"/>
    <mergeCell ref="F623:G623"/>
    <mergeCell ref="H623:I623"/>
    <mergeCell ref="J623:K623"/>
    <mergeCell ref="L623:M623"/>
    <mergeCell ref="N623:O623"/>
    <mergeCell ref="P623:Q623"/>
    <mergeCell ref="R623:S623"/>
    <mergeCell ref="T623:U623"/>
    <mergeCell ref="V623:W623"/>
    <mergeCell ref="X623:Y623"/>
    <mergeCell ref="Z623:AA623"/>
    <mergeCell ref="E620:F620"/>
    <mergeCell ref="G620:H620"/>
    <mergeCell ref="I620:J620"/>
    <mergeCell ref="K620:L620"/>
    <mergeCell ref="M620:N620"/>
    <mergeCell ref="O620:P620"/>
    <mergeCell ref="Q620:R620"/>
    <mergeCell ref="S620:T620"/>
    <mergeCell ref="U620:V620"/>
    <mergeCell ref="W620:X620"/>
    <mergeCell ref="Y620:Z620"/>
    <mergeCell ref="F621:G621"/>
    <mergeCell ref="H621:I621"/>
    <mergeCell ref="J621:K621"/>
    <mergeCell ref="L621:M621"/>
    <mergeCell ref="N621:O621"/>
    <mergeCell ref="P621:Q621"/>
    <mergeCell ref="R621:S621"/>
    <mergeCell ref="T621:U621"/>
    <mergeCell ref="V621:W621"/>
    <mergeCell ref="X621:Y621"/>
    <mergeCell ref="Z621:AA621"/>
    <mergeCell ref="E618:F618"/>
    <mergeCell ref="G618:H618"/>
    <mergeCell ref="I618:J618"/>
    <mergeCell ref="K618:L618"/>
    <mergeCell ref="M618:N618"/>
    <mergeCell ref="O618:P618"/>
    <mergeCell ref="Q618:R618"/>
    <mergeCell ref="S618:T618"/>
    <mergeCell ref="U618:V618"/>
    <mergeCell ref="W618:X618"/>
    <mergeCell ref="Y618:Z618"/>
    <mergeCell ref="F619:G619"/>
    <mergeCell ref="H619:I619"/>
    <mergeCell ref="J619:K619"/>
    <mergeCell ref="L619:M619"/>
    <mergeCell ref="N619:O619"/>
    <mergeCell ref="P619:Q619"/>
    <mergeCell ref="R619:S619"/>
    <mergeCell ref="T619:U619"/>
    <mergeCell ref="V619:W619"/>
    <mergeCell ref="X619:Y619"/>
    <mergeCell ref="Z619:AA619"/>
    <mergeCell ref="E616:F616"/>
    <mergeCell ref="G616:H616"/>
    <mergeCell ref="I616:J616"/>
    <mergeCell ref="K616:L616"/>
    <mergeCell ref="M616:N616"/>
    <mergeCell ref="O616:P616"/>
    <mergeCell ref="Q616:R616"/>
    <mergeCell ref="S616:T616"/>
    <mergeCell ref="U616:V616"/>
    <mergeCell ref="W616:X616"/>
    <mergeCell ref="Y616:Z616"/>
    <mergeCell ref="F617:G617"/>
    <mergeCell ref="H617:I617"/>
    <mergeCell ref="J617:K617"/>
    <mergeCell ref="L617:M617"/>
    <mergeCell ref="N617:O617"/>
    <mergeCell ref="P617:Q617"/>
    <mergeCell ref="R617:S617"/>
    <mergeCell ref="T617:U617"/>
    <mergeCell ref="V617:W617"/>
    <mergeCell ref="X617:Y617"/>
    <mergeCell ref="Z617:AA617"/>
    <mergeCell ref="E614:F614"/>
    <mergeCell ref="G614:H614"/>
    <mergeCell ref="I614:J614"/>
    <mergeCell ref="K614:L614"/>
    <mergeCell ref="M614:N614"/>
    <mergeCell ref="O614:P614"/>
    <mergeCell ref="Q614:R614"/>
    <mergeCell ref="S614:T614"/>
    <mergeCell ref="U614:V614"/>
    <mergeCell ref="W614:X614"/>
    <mergeCell ref="Y614:Z614"/>
    <mergeCell ref="F615:G615"/>
    <mergeCell ref="H615:I615"/>
    <mergeCell ref="J615:K615"/>
    <mergeCell ref="L615:M615"/>
    <mergeCell ref="N615:O615"/>
    <mergeCell ref="P615:Q615"/>
    <mergeCell ref="R615:S615"/>
    <mergeCell ref="T615:U615"/>
    <mergeCell ref="V615:W615"/>
    <mergeCell ref="X615:Y615"/>
    <mergeCell ref="Z615:AA615"/>
    <mergeCell ref="E612:F612"/>
    <mergeCell ref="G612:H612"/>
    <mergeCell ref="I612:J612"/>
    <mergeCell ref="K612:L612"/>
    <mergeCell ref="M612:N612"/>
    <mergeCell ref="O612:P612"/>
    <mergeCell ref="Q612:R612"/>
    <mergeCell ref="S612:T612"/>
    <mergeCell ref="U612:V612"/>
    <mergeCell ref="W612:X612"/>
    <mergeCell ref="Y612:Z612"/>
    <mergeCell ref="F613:G613"/>
    <mergeCell ref="H613:I613"/>
    <mergeCell ref="J613:K613"/>
    <mergeCell ref="L613:M613"/>
    <mergeCell ref="N613:O613"/>
    <mergeCell ref="P613:Q613"/>
    <mergeCell ref="R613:S613"/>
    <mergeCell ref="T613:U613"/>
    <mergeCell ref="V613:W613"/>
    <mergeCell ref="X613:Y613"/>
    <mergeCell ref="Z613:AA613"/>
    <mergeCell ref="E610:F610"/>
    <mergeCell ref="G610:H610"/>
    <mergeCell ref="I610:J610"/>
    <mergeCell ref="K610:L610"/>
    <mergeCell ref="M610:N610"/>
    <mergeCell ref="O610:P610"/>
    <mergeCell ref="Q610:R610"/>
    <mergeCell ref="S610:T610"/>
    <mergeCell ref="U610:V610"/>
    <mergeCell ref="W610:X610"/>
    <mergeCell ref="Y610:Z610"/>
    <mergeCell ref="F611:G611"/>
    <mergeCell ref="H611:I611"/>
    <mergeCell ref="J611:K611"/>
    <mergeCell ref="L611:M611"/>
    <mergeCell ref="N611:O611"/>
    <mergeCell ref="P611:Q611"/>
    <mergeCell ref="R611:S611"/>
    <mergeCell ref="T611:U611"/>
    <mergeCell ref="V611:W611"/>
    <mergeCell ref="X611:Y611"/>
    <mergeCell ref="Z611:AA611"/>
    <mergeCell ref="E608:F608"/>
    <mergeCell ref="G608:H608"/>
    <mergeCell ref="I608:J608"/>
    <mergeCell ref="K608:L608"/>
    <mergeCell ref="M608:N608"/>
    <mergeCell ref="O608:P608"/>
    <mergeCell ref="Q608:R608"/>
    <mergeCell ref="S608:T608"/>
    <mergeCell ref="U608:V608"/>
    <mergeCell ref="W608:X608"/>
    <mergeCell ref="Y608:Z608"/>
    <mergeCell ref="F609:G609"/>
    <mergeCell ref="H609:I609"/>
    <mergeCell ref="J609:K609"/>
    <mergeCell ref="L609:M609"/>
    <mergeCell ref="N609:O609"/>
    <mergeCell ref="P609:Q609"/>
    <mergeCell ref="R609:S609"/>
    <mergeCell ref="T609:U609"/>
    <mergeCell ref="V609:W609"/>
    <mergeCell ref="X609:Y609"/>
    <mergeCell ref="Z609:AA609"/>
    <mergeCell ref="E606:F606"/>
    <mergeCell ref="G606:H606"/>
    <mergeCell ref="I606:J606"/>
    <mergeCell ref="K606:L606"/>
    <mergeCell ref="M606:N606"/>
    <mergeCell ref="O606:P606"/>
    <mergeCell ref="Q606:R606"/>
    <mergeCell ref="S606:T606"/>
    <mergeCell ref="U606:V606"/>
    <mergeCell ref="W606:X606"/>
    <mergeCell ref="Y606:Z606"/>
    <mergeCell ref="F607:G607"/>
    <mergeCell ref="H607:I607"/>
    <mergeCell ref="J607:K607"/>
    <mergeCell ref="L607:M607"/>
    <mergeCell ref="N607:O607"/>
    <mergeCell ref="P607:Q607"/>
    <mergeCell ref="R607:S607"/>
    <mergeCell ref="T607:U607"/>
    <mergeCell ref="V607:W607"/>
    <mergeCell ref="X607:Y607"/>
    <mergeCell ref="Z607:AA607"/>
    <mergeCell ref="E604:F604"/>
    <mergeCell ref="G604:H604"/>
    <mergeCell ref="I604:J604"/>
    <mergeCell ref="K604:L604"/>
    <mergeCell ref="M604:N604"/>
    <mergeCell ref="O604:P604"/>
    <mergeCell ref="Q604:R604"/>
    <mergeCell ref="S604:T604"/>
    <mergeCell ref="U604:V604"/>
    <mergeCell ref="W604:X604"/>
    <mergeCell ref="Y604:Z604"/>
    <mergeCell ref="F605:G605"/>
    <mergeCell ref="H605:I605"/>
    <mergeCell ref="J605:K605"/>
    <mergeCell ref="L605:M605"/>
    <mergeCell ref="N605:O605"/>
    <mergeCell ref="P605:Q605"/>
    <mergeCell ref="R605:S605"/>
    <mergeCell ref="T605:U605"/>
    <mergeCell ref="V605:W605"/>
    <mergeCell ref="X605:Y605"/>
    <mergeCell ref="Z605:AA605"/>
    <mergeCell ref="E602:F602"/>
    <mergeCell ref="G602:H602"/>
    <mergeCell ref="I602:J602"/>
    <mergeCell ref="K602:L602"/>
    <mergeCell ref="M602:N602"/>
    <mergeCell ref="O602:P602"/>
    <mergeCell ref="Q602:R602"/>
    <mergeCell ref="S602:T602"/>
    <mergeCell ref="U602:V602"/>
    <mergeCell ref="W602:X602"/>
    <mergeCell ref="Y602:Z602"/>
    <mergeCell ref="F603:G603"/>
    <mergeCell ref="H603:I603"/>
    <mergeCell ref="J603:K603"/>
    <mergeCell ref="L603:M603"/>
    <mergeCell ref="N603:O603"/>
    <mergeCell ref="P603:Q603"/>
    <mergeCell ref="R603:S603"/>
    <mergeCell ref="T603:U603"/>
    <mergeCell ref="V603:W603"/>
    <mergeCell ref="X603:Y603"/>
    <mergeCell ref="Z603:AA603"/>
    <mergeCell ref="E600:F600"/>
    <mergeCell ref="G600:H600"/>
    <mergeCell ref="I600:J600"/>
    <mergeCell ref="K600:L600"/>
    <mergeCell ref="M600:N600"/>
    <mergeCell ref="O600:P600"/>
    <mergeCell ref="Q600:R600"/>
    <mergeCell ref="S600:T600"/>
    <mergeCell ref="U600:V600"/>
    <mergeCell ref="W600:X600"/>
    <mergeCell ref="Y600:Z600"/>
    <mergeCell ref="F601:G601"/>
    <mergeCell ref="H601:I601"/>
    <mergeCell ref="J601:K601"/>
    <mergeCell ref="L601:M601"/>
    <mergeCell ref="N601:O601"/>
    <mergeCell ref="P601:Q601"/>
    <mergeCell ref="R601:S601"/>
    <mergeCell ref="T601:U601"/>
    <mergeCell ref="V601:W601"/>
    <mergeCell ref="X601:Y601"/>
    <mergeCell ref="Z601:AA601"/>
    <mergeCell ref="E598:F598"/>
    <mergeCell ref="G598:H598"/>
    <mergeCell ref="I598:J598"/>
    <mergeCell ref="K598:L598"/>
    <mergeCell ref="M598:N598"/>
    <mergeCell ref="O598:P598"/>
    <mergeCell ref="Q598:R598"/>
    <mergeCell ref="S598:T598"/>
    <mergeCell ref="U598:V598"/>
    <mergeCell ref="W598:X598"/>
    <mergeCell ref="Y598:Z598"/>
    <mergeCell ref="F599:G599"/>
    <mergeCell ref="H599:I599"/>
    <mergeCell ref="J599:K599"/>
    <mergeCell ref="L599:M599"/>
    <mergeCell ref="N599:O599"/>
    <mergeCell ref="P599:Q599"/>
    <mergeCell ref="R599:S599"/>
    <mergeCell ref="T599:U599"/>
    <mergeCell ref="V599:W599"/>
    <mergeCell ref="X599:Y599"/>
    <mergeCell ref="Z599:AA599"/>
    <mergeCell ref="E596:F596"/>
    <mergeCell ref="G596:H596"/>
    <mergeCell ref="I596:J596"/>
    <mergeCell ref="K596:L596"/>
    <mergeCell ref="M596:N596"/>
    <mergeCell ref="O596:P596"/>
    <mergeCell ref="Q596:R596"/>
    <mergeCell ref="S596:T596"/>
    <mergeCell ref="U596:V596"/>
    <mergeCell ref="W596:X596"/>
    <mergeCell ref="Y596:Z596"/>
    <mergeCell ref="F597:G597"/>
    <mergeCell ref="H597:I597"/>
    <mergeCell ref="J597:K597"/>
    <mergeCell ref="L597:M597"/>
    <mergeCell ref="N597:O597"/>
    <mergeCell ref="P597:Q597"/>
    <mergeCell ref="R597:S597"/>
    <mergeCell ref="T597:U597"/>
    <mergeCell ref="V597:W597"/>
    <mergeCell ref="X597:Y597"/>
    <mergeCell ref="Z597:AA597"/>
    <mergeCell ref="E594:F594"/>
    <mergeCell ref="G594:H594"/>
    <mergeCell ref="I594:J594"/>
    <mergeCell ref="K594:L594"/>
    <mergeCell ref="M594:N594"/>
    <mergeCell ref="O594:P594"/>
    <mergeCell ref="Q594:R594"/>
    <mergeCell ref="S594:T594"/>
    <mergeCell ref="U594:V594"/>
    <mergeCell ref="W594:X594"/>
    <mergeCell ref="Y594:Z594"/>
    <mergeCell ref="F595:G595"/>
    <mergeCell ref="H595:I595"/>
    <mergeCell ref="J595:K595"/>
    <mergeCell ref="L595:M595"/>
    <mergeCell ref="N595:O595"/>
    <mergeCell ref="P595:Q595"/>
    <mergeCell ref="R595:S595"/>
    <mergeCell ref="T595:U595"/>
    <mergeCell ref="V595:W595"/>
    <mergeCell ref="X595:Y595"/>
    <mergeCell ref="Z595:AA595"/>
    <mergeCell ref="E592:F592"/>
    <mergeCell ref="G592:H592"/>
    <mergeCell ref="I592:J592"/>
    <mergeCell ref="K592:L592"/>
    <mergeCell ref="M592:N592"/>
    <mergeCell ref="O592:P592"/>
    <mergeCell ref="Q592:R592"/>
    <mergeCell ref="S592:T592"/>
    <mergeCell ref="U592:V592"/>
    <mergeCell ref="W592:X592"/>
    <mergeCell ref="Y592:Z592"/>
    <mergeCell ref="F593:G593"/>
    <mergeCell ref="H593:I593"/>
    <mergeCell ref="J593:K593"/>
    <mergeCell ref="L593:M593"/>
    <mergeCell ref="N593:O593"/>
    <mergeCell ref="P593:Q593"/>
    <mergeCell ref="R593:S593"/>
    <mergeCell ref="T593:U593"/>
    <mergeCell ref="V593:W593"/>
    <mergeCell ref="X593:Y593"/>
    <mergeCell ref="Z593:AA593"/>
    <mergeCell ref="E590:F590"/>
    <mergeCell ref="G590:H590"/>
    <mergeCell ref="I590:J590"/>
    <mergeCell ref="K590:L590"/>
    <mergeCell ref="M590:N590"/>
    <mergeCell ref="O590:P590"/>
    <mergeCell ref="Q590:R590"/>
    <mergeCell ref="S590:T590"/>
    <mergeCell ref="U590:V590"/>
    <mergeCell ref="W590:X590"/>
    <mergeCell ref="Y590:Z590"/>
    <mergeCell ref="F591:G591"/>
    <mergeCell ref="H591:I591"/>
    <mergeCell ref="J591:K591"/>
    <mergeCell ref="L591:M591"/>
    <mergeCell ref="N591:O591"/>
    <mergeCell ref="P591:Q591"/>
    <mergeCell ref="R591:S591"/>
    <mergeCell ref="T591:U591"/>
    <mergeCell ref="V591:W591"/>
    <mergeCell ref="X591:Y591"/>
    <mergeCell ref="Z591:AA591"/>
    <mergeCell ref="E588:F588"/>
    <mergeCell ref="G588:H588"/>
    <mergeCell ref="I588:J588"/>
    <mergeCell ref="K588:L588"/>
    <mergeCell ref="M588:N588"/>
    <mergeCell ref="O588:P588"/>
    <mergeCell ref="Q588:R588"/>
    <mergeCell ref="S588:T588"/>
    <mergeCell ref="U588:V588"/>
    <mergeCell ref="W588:X588"/>
    <mergeCell ref="Y588:Z588"/>
    <mergeCell ref="F589:G589"/>
    <mergeCell ref="H589:I589"/>
    <mergeCell ref="J589:K589"/>
    <mergeCell ref="L589:M589"/>
    <mergeCell ref="N589:O589"/>
    <mergeCell ref="P589:Q589"/>
    <mergeCell ref="R589:S589"/>
    <mergeCell ref="T589:U589"/>
    <mergeCell ref="V589:W589"/>
    <mergeCell ref="X589:Y589"/>
    <mergeCell ref="Z589:AA589"/>
    <mergeCell ref="E586:F586"/>
    <mergeCell ref="G586:H586"/>
    <mergeCell ref="I586:J586"/>
    <mergeCell ref="K586:L586"/>
    <mergeCell ref="M586:N586"/>
    <mergeCell ref="O586:P586"/>
    <mergeCell ref="Q586:R586"/>
    <mergeCell ref="S586:T586"/>
    <mergeCell ref="U586:V586"/>
    <mergeCell ref="W586:X586"/>
    <mergeCell ref="Y586:Z586"/>
    <mergeCell ref="F587:G587"/>
    <mergeCell ref="H587:I587"/>
    <mergeCell ref="J587:K587"/>
    <mergeCell ref="L587:M587"/>
    <mergeCell ref="N587:O587"/>
    <mergeCell ref="P587:Q587"/>
    <mergeCell ref="R587:S587"/>
    <mergeCell ref="T587:U587"/>
    <mergeCell ref="V587:W587"/>
    <mergeCell ref="X587:Y587"/>
    <mergeCell ref="Z587:AA587"/>
    <mergeCell ref="E584:F584"/>
    <mergeCell ref="G584:H584"/>
    <mergeCell ref="I584:J584"/>
    <mergeCell ref="K584:L584"/>
    <mergeCell ref="M584:N584"/>
    <mergeCell ref="O584:P584"/>
    <mergeCell ref="Q584:R584"/>
    <mergeCell ref="S584:T584"/>
    <mergeCell ref="U584:V584"/>
    <mergeCell ref="W584:X584"/>
    <mergeCell ref="Y584:Z584"/>
    <mergeCell ref="F585:G585"/>
    <mergeCell ref="H585:I585"/>
    <mergeCell ref="J585:K585"/>
    <mergeCell ref="L585:M585"/>
    <mergeCell ref="N585:O585"/>
    <mergeCell ref="P585:Q585"/>
    <mergeCell ref="R585:S585"/>
    <mergeCell ref="T585:U585"/>
    <mergeCell ref="V585:W585"/>
    <mergeCell ref="X585:Y585"/>
    <mergeCell ref="Z585:AA585"/>
    <mergeCell ref="E582:F582"/>
    <mergeCell ref="G582:H582"/>
    <mergeCell ref="I582:J582"/>
    <mergeCell ref="K582:L582"/>
    <mergeCell ref="M582:N582"/>
    <mergeCell ref="O582:P582"/>
    <mergeCell ref="Q582:R582"/>
    <mergeCell ref="S582:T582"/>
    <mergeCell ref="U582:V582"/>
    <mergeCell ref="W582:X582"/>
    <mergeCell ref="Y582:Z582"/>
    <mergeCell ref="F583:G583"/>
    <mergeCell ref="H583:I583"/>
    <mergeCell ref="J583:K583"/>
    <mergeCell ref="L583:M583"/>
    <mergeCell ref="N583:O583"/>
    <mergeCell ref="P583:Q583"/>
    <mergeCell ref="R583:S583"/>
    <mergeCell ref="T583:U583"/>
    <mergeCell ref="V583:W583"/>
    <mergeCell ref="X583:Y583"/>
    <mergeCell ref="Z583:AA583"/>
    <mergeCell ref="E580:F580"/>
    <mergeCell ref="G580:H580"/>
    <mergeCell ref="I580:J580"/>
    <mergeCell ref="K580:L580"/>
    <mergeCell ref="M580:N580"/>
    <mergeCell ref="O580:P580"/>
    <mergeCell ref="Q580:R580"/>
    <mergeCell ref="S580:T580"/>
    <mergeCell ref="U580:V580"/>
    <mergeCell ref="W580:X580"/>
    <mergeCell ref="Y580:Z580"/>
    <mergeCell ref="F581:G581"/>
    <mergeCell ref="H581:I581"/>
    <mergeCell ref="J581:K581"/>
    <mergeCell ref="L581:M581"/>
    <mergeCell ref="N581:O581"/>
    <mergeCell ref="P581:Q581"/>
    <mergeCell ref="R581:S581"/>
    <mergeCell ref="T581:U581"/>
    <mergeCell ref="V581:W581"/>
    <mergeCell ref="X581:Y581"/>
    <mergeCell ref="Z581:AA581"/>
    <mergeCell ref="E578:F578"/>
    <mergeCell ref="G578:H578"/>
    <mergeCell ref="I578:J578"/>
    <mergeCell ref="K578:L578"/>
    <mergeCell ref="M578:N578"/>
    <mergeCell ref="O578:P578"/>
    <mergeCell ref="Q578:R578"/>
    <mergeCell ref="S578:T578"/>
    <mergeCell ref="U578:V578"/>
    <mergeCell ref="W578:X578"/>
    <mergeCell ref="Y578:Z578"/>
    <mergeCell ref="F579:G579"/>
    <mergeCell ref="H579:I579"/>
    <mergeCell ref="J579:K579"/>
    <mergeCell ref="L579:M579"/>
    <mergeCell ref="N579:O579"/>
    <mergeCell ref="P579:Q579"/>
    <mergeCell ref="R579:S579"/>
    <mergeCell ref="T579:U579"/>
    <mergeCell ref="V579:W579"/>
    <mergeCell ref="X579:Y579"/>
    <mergeCell ref="Z579:AA579"/>
    <mergeCell ref="E576:F576"/>
    <mergeCell ref="G576:H576"/>
    <mergeCell ref="I576:J576"/>
    <mergeCell ref="K576:L576"/>
    <mergeCell ref="M576:N576"/>
    <mergeCell ref="O576:P576"/>
    <mergeCell ref="Q576:R576"/>
    <mergeCell ref="S576:T576"/>
    <mergeCell ref="U576:V576"/>
    <mergeCell ref="W576:X576"/>
    <mergeCell ref="Y576:Z576"/>
    <mergeCell ref="F577:G577"/>
    <mergeCell ref="H577:I577"/>
    <mergeCell ref="J577:K577"/>
    <mergeCell ref="L577:M577"/>
    <mergeCell ref="N577:O577"/>
    <mergeCell ref="P577:Q577"/>
    <mergeCell ref="R577:S577"/>
    <mergeCell ref="T577:U577"/>
    <mergeCell ref="V577:W577"/>
    <mergeCell ref="X577:Y577"/>
    <mergeCell ref="Z577:AA577"/>
    <mergeCell ref="E574:F574"/>
    <mergeCell ref="G574:H574"/>
    <mergeCell ref="I574:J574"/>
    <mergeCell ref="K574:L574"/>
    <mergeCell ref="M574:N574"/>
    <mergeCell ref="O574:P574"/>
    <mergeCell ref="Q574:R574"/>
    <mergeCell ref="S574:T574"/>
    <mergeCell ref="U574:V574"/>
    <mergeCell ref="W574:X574"/>
    <mergeCell ref="Y574:Z574"/>
    <mergeCell ref="F575:G575"/>
    <mergeCell ref="H575:I575"/>
    <mergeCell ref="J575:K575"/>
    <mergeCell ref="L575:M575"/>
    <mergeCell ref="N575:O575"/>
    <mergeCell ref="P575:Q575"/>
    <mergeCell ref="R575:S575"/>
    <mergeCell ref="T575:U575"/>
    <mergeCell ref="V575:W575"/>
    <mergeCell ref="X575:Y575"/>
    <mergeCell ref="Z575:AA575"/>
    <mergeCell ref="E572:F572"/>
    <mergeCell ref="G572:H572"/>
    <mergeCell ref="I572:J572"/>
    <mergeCell ref="K572:L572"/>
    <mergeCell ref="M572:N572"/>
    <mergeCell ref="O572:P572"/>
    <mergeCell ref="Q572:R572"/>
    <mergeCell ref="S572:T572"/>
    <mergeCell ref="U572:V572"/>
    <mergeCell ref="W572:X572"/>
    <mergeCell ref="Y572:Z572"/>
    <mergeCell ref="F573:G573"/>
    <mergeCell ref="H573:I573"/>
    <mergeCell ref="J573:K573"/>
    <mergeCell ref="L573:M573"/>
    <mergeCell ref="N573:O573"/>
    <mergeCell ref="P573:Q573"/>
    <mergeCell ref="R573:S573"/>
    <mergeCell ref="T573:U573"/>
    <mergeCell ref="V573:W573"/>
    <mergeCell ref="X573:Y573"/>
    <mergeCell ref="Z573:AA573"/>
    <mergeCell ref="E570:F570"/>
    <mergeCell ref="G570:H570"/>
    <mergeCell ref="I570:J570"/>
    <mergeCell ref="K570:L570"/>
    <mergeCell ref="M570:N570"/>
    <mergeCell ref="O570:P570"/>
    <mergeCell ref="Q570:R570"/>
    <mergeCell ref="S570:T570"/>
    <mergeCell ref="U570:V570"/>
    <mergeCell ref="W570:X570"/>
    <mergeCell ref="Y570:Z570"/>
    <mergeCell ref="F571:G571"/>
    <mergeCell ref="H571:I571"/>
    <mergeCell ref="J571:K571"/>
    <mergeCell ref="L571:M571"/>
    <mergeCell ref="N571:O571"/>
    <mergeCell ref="P571:Q571"/>
    <mergeCell ref="R571:S571"/>
    <mergeCell ref="T571:U571"/>
    <mergeCell ref="V571:W571"/>
    <mergeCell ref="X571:Y571"/>
    <mergeCell ref="Z571:AA571"/>
    <mergeCell ref="E568:F568"/>
    <mergeCell ref="G568:H568"/>
    <mergeCell ref="I568:J568"/>
    <mergeCell ref="K568:L568"/>
    <mergeCell ref="M568:N568"/>
    <mergeCell ref="O568:P568"/>
    <mergeCell ref="Q568:R568"/>
    <mergeCell ref="S568:T568"/>
    <mergeCell ref="U568:V568"/>
    <mergeCell ref="W568:X568"/>
    <mergeCell ref="Y568:Z568"/>
    <mergeCell ref="F569:G569"/>
    <mergeCell ref="H569:I569"/>
    <mergeCell ref="J569:K569"/>
    <mergeCell ref="L569:M569"/>
    <mergeCell ref="N569:O569"/>
    <mergeCell ref="P569:Q569"/>
    <mergeCell ref="R569:S569"/>
    <mergeCell ref="T569:U569"/>
    <mergeCell ref="V569:W569"/>
    <mergeCell ref="X569:Y569"/>
    <mergeCell ref="Z569:AA569"/>
    <mergeCell ref="E566:F566"/>
    <mergeCell ref="G566:H566"/>
    <mergeCell ref="I566:J566"/>
    <mergeCell ref="K566:L566"/>
    <mergeCell ref="M566:N566"/>
    <mergeCell ref="O566:P566"/>
    <mergeCell ref="Q566:R566"/>
    <mergeCell ref="S566:T566"/>
    <mergeCell ref="U566:V566"/>
    <mergeCell ref="W566:X566"/>
    <mergeCell ref="Y566:Z566"/>
    <mergeCell ref="F567:G567"/>
    <mergeCell ref="H567:I567"/>
    <mergeCell ref="J567:K567"/>
    <mergeCell ref="L567:M567"/>
    <mergeCell ref="N567:O567"/>
    <mergeCell ref="P567:Q567"/>
    <mergeCell ref="R567:S567"/>
    <mergeCell ref="T567:U567"/>
    <mergeCell ref="V567:W567"/>
    <mergeCell ref="X567:Y567"/>
    <mergeCell ref="Z567:AA567"/>
    <mergeCell ref="E564:F564"/>
    <mergeCell ref="G564:H564"/>
    <mergeCell ref="I564:J564"/>
    <mergeCell ref="K564:L564"/>
    <mergeCell ref="M564:N564"/>
    <mergeCell ref="O564:P564"/>
    <mergeCell ref="Q564:R564"/>
    <mergeCell ref="S564:T564"/>
    <mergeCell ref="U564:V564"/>
    <mergeCell ref="W564:X564"/>
    <mergeCell ref="Y564:Z564"/>
    <mergeCell ref="F565:G565"/>
    <mergeCell ref="H565:I565"/>
    <mergeCell ref="J565:K565"/>
    <mergeCell ref="L565:M565"/>
    <mergeCell ref="N565:O565"/>
    <mergeCell ref="P565:Q565"/>
    <mergeCell ref="R565:S565"/>
    <mergeCell ref="T565:U565"/>
    <mergeCell ref="V565:W565"/>
    <mergeCell ref="X565:Y565"/>
    <mergeCell ref="Z565:AA565"/>
    <mergeCell ref="E562:F562"/>
    <mergeCell ref="G562:H562"/>
    <mergeCell ref="I562:J562"/>
    <mergeCell ref="K562:L562"/>
    <mergeCell ref="M562:N562"/>
    <mergeCell ref="O562:P562"/>
    <mergeCell ref="Q562:R562"/>
    <mergeCell ref="S562:T562"/>
    <mergeCell ref="U562:V562"/>
    <mergeCell ref="W562:X562"/>
    <mergeCell ref="Y562:Z562"/>
    <mergeCell ref="F563:G563"/>
    <mergeCell ref="H563:I563"/>
    <mergeCell ref="J563:K563"/>
    <mergeCell ref="L563:M563"/>
    <mergeCell ref="N563:O563"/>
    <mergeCell ref="P563:Q563"/>
    <mergeCell ref="R563:S563"/>
    <mergeCell ref="T563:U563"/>
    <mergeCell ref="V563:W563"/>
    <mergeCell ref="X563:Y563"/>
    <mergeCell ref="Z563:AA563"/>
    <mergeCell ref="E560:F560"/>
    <mergeCell ref="G560:H560"/>
    <mergeCell ref="I560:J560"/>
    <mergeCell ref="K560:L560"/>
    <mergeCell ref="M560:N560"/>
    <mergeCell ref="O560:P560"/>
    <mergeCell ref="Q560:R560"/>
    <mergeCell ref="S560:T560"/>
    <mergeCell ref="U560:V560"/>
    <mergeCell ref="W560:X560"/>
    <mergeCell ref="Y560:Z560"/>
    <mergeCell ref="F561:G561"/>
    <mergeCell ref="H561:I561"/>
    <mergeCell ref="J561:K561"/>
    <mergeCell ref="L561:M561"/>
    <mergeCell ref="N561:O561"/>
    <mergeCell ref="P561:Q561"/>
    <mergeCell ref="R561:S561"/>
    <mergeCell ref="T561:U561"/>
    <mergeCell ref="V561:W561"/>
    <mergeCell ref="X561:Y561"/>
    <mergeCell ref="Z561:AA561"/>
    <mergeCell ref="E558:F558"/>
    <mergeCell ref="G558:H558"/>
    <mergeCell ref="I558:J558"/>
    <mergeCell ref="K558:L558"/>
    <mergeCell ref="M558:N558"/>
    <mergeCell ref="O558:P558"/>
    <mergeCell ref="Q558:R558"/>
    <mergeCell ref="S558:T558"/>
    <mergeCell ref="U558:V558"/>
    <mergeCell ref="W558:X558"/>
    <mergeCell ref="Y558:Z558"/>
    <mergeCell ref="F559:G559"/>
    <mergeCell ref="H559:I559"/>
    <mergeCell ref="J559:K559"/>
    <mergeCell ref="L559:M559"/>
    <mergeCell ref="N559:O559"/>
    <mergeCell ref="P559:Q559"/>
    <mergeCell ref="R559:S559"/>
    <mergeCell ref="T559:U559"/>
    <mergeCell ref="V559:W559"/>
    <mergeCell ref="X559:Y559"/>
    <mergeCell ref="Z559:AA559"/>
    <mergeCell ref="E556:F556"/>
    <mergeCell ref="G556:H556"/>
    <mergeCell ref="I556:J556"/>
    <mergeCell ref="K556:L556"/>
    <mergeCell ref="M556:N556"/>
    <mergeCell ref="O556:P556"/>
    <mergeCell ref="Q556:R556"/>
    <mergeCell ref="S556:T556"/>
    <mergeCell ref="U556:V556"/>
    <mergeCell ref="W556:X556"/>
    <mergeCell ref="Y556:Z556"/>
    <mergeCell ref="F557:G557"/>
    <mergeCell ref="H557:I557"/>
    <mergeCell ref="J557:K557"/>
    <mergeCell ref="L557:M557"/>
    <mergeCell ref="N557:O557"/>
    <mergeCell ref="P557:Q557"/>
    <mergeCell ref="R557:S557"/>
    <mergeCell ref="T557:U557"/>
    <mergeCell ref="V557:W557"/>
    <mergeCell ref="X557:Y557"/>
    <mergeCell ref="Z557:AA557"/>
    <mergeCell ref="E554:F554"/>
    <mergeCell ref="G554:H554"/>
    <mergeCell ref="I554:J554"/>
    <mergeCell ref="K554:L554"/>
    <mergeCell ref="M554:N554"/>
    <mergeCell ref="O554:P554"/>
    <mergeCell ref="Q554:R554"/>
    <mergeCell ref="S554:T554"/>
    <mergeCell ref="U554:V554"/>
    <mergeCell ref="W554:X554"/>
    <mergeCell ref="Y554:Z554"/>
    <mergeCell ref="F555:G555"/>
    <mergeCell ref="H555:I555"/>
    <mergeCell ref="J555:K555"/>
    <mergeCell ref="L555:M555"/>
    <mergeCell ref="N555:O555"/>
    <mergeCell ref="P555:Q555"/>
    <mergeCell ref="R555:S555"/>
    <mergeCell ref="T555:U555"/>
    <mergeCell ref="V555:W555"/>
    <mergeCell ref="X555:Y555"/>
    <mergeCell ref="Z555:AA555"/>
    <mergeCell ref="E552:F552"/>
    <mergeCell ref="G552:H552"/>
    <mergeCell ref="I552:J552"/>
    <mergeCell ref="K552:L552"/>
    <mergeCell ref="M552:N552"/>
    <mergeCell ref="O552:P552"/>
    <mergeCell ref="Q552:R552"/>
    <mergeCell ref="S552:T552"/>
    <mergeCell ref="U552:V552"/>
    <mergeCell ref="W552:X552"/>
    <mergeCell ref="Y552:Z552"/>
    <mergeCell ref="F553:G553"/>
    <mergeCell ref="H553:I553"/>
    <mergeCell ref="J553:K553"/>
    <mergeCell ref="L553:M553"/>
    <mergeCell ref="N553:O553"/>
    <mergeCell ref="P553:Q553"/>
    <mergeCell ref="R553:S553"/>
    <mergeCell ref="T553:U553"/>
    <mergeCell ref="V553:W553"/>
    <mergeCell ref="X553:Y553"/>
    <mergeCell ref="Z553:AA553"/>
    <mergeCell ref="E550:F550"/>
    <mergeCell ref="G550:H550"/>
    <mergeCell ref="I550:J550"/>
    <mergeCell ref="K550:L550"/>
    <mergeCell ref="M550:N550"/>
    <mergeCell ref="O550:P550"/>
    <mergeCell ref="Q550:R550"/>
    <mergeCell ref="S550:T550"/>
    <mergeCell ref="U550:V550"/>
    <mergeCell ref="W550:X550"/>
    <mergeCell ref="Y550:Z550"/>
    <mergeCell ref="F551:G551"/>
    <mergeCell ref="H551:I551"/>
    <mergeCell ref="J551:K551"/>
    <mergeCell ref="L551:M551"/>
    <mergeCell ref="N551:O551"/>
    <mergeCell ref="P551:Q551"/>
    <mergeCell ref="R551:S551"/>
    <mergeCell ref="T551:U551"/>
    <mergeCell ref="V551:W551"/>
    <mergeCell ref="X551:Y551"/>
    <mergeCell ref="Z551:AA551"/>
    <mergeCell ref="E548:F548"/>
    <mergeCell ref="G548:H548"/>
    <mergeCell ref="I548:J548"/>
    <mergeCell ref="K548:L548"/>
    <mergeCell ref="M548:N548"/>
    <mergeCell ref="O548:P548"/>
    <mergeCell ref="Q548:R548"/>
    <mergeCell ref="S548:T548"/>
    <mergeCell ref="U548:V548"/>
    <mergeCell ref="W548:X548"/>
    <mergeCell ref="Y548:Z548"/>
    <mergeCell ref="F549:G549"/>
    <mergeCell ref="H549:I549"/>
    <mergeCell ref="J549:K549"/>
    <mergeCell ref="L549:M549"/>
    <mergeCell ref="N549:O549"/>
    <mergeCell ref="P549:Q549"/>
    <mergeCell ref="R549:S549"/>
    <mergeCell ref="T549:U549"/>
    <mergeCell ref="V549:W549"/>
    <mergeCell ref="X549:Y549"/>
    <mergeCell ref="Z549:AA549"/>
    <mergeCell ref="E546:F546"/>
    <mergeCell ref="G546:H546"/>
    <mergeCell ref="I546:J546"/>
    <mergeCell ref="K546:L546"/>
    <mergeCell ref="M546:N546"/>
    <mergeCell ref="O546:P546"/>
    <mergeCell ref="Q546:R546"/>
    <mergeCell ref="S546:T546"/>
    <mergeCell ref="U546:V546"/>
    <mergeCell ref="W546:X546"/>
    <mergeCell ref="Y546:Z546"/>
    <mergeCell ref="F547:G547"/>
    <mergeCell ref="H547:I547"/>
    <mergeCell ref="J547:K547"/>
    <mergeCell ref="L547:M547"/>
    <mergeCell ref="N547:O547"/>
    <mergeCell ref="P547:Q547"/>
    <mergeCell ref="R547:S547"/>
    <mergeCell ref="T547:U547"/>
    <mergeCell ref="V547:W547"/>
    <mergeCell ref="X547:Y547"/>
    <mergeCell ref="Z547:AA547"/>
    <mergeCell ref="E544:F544"/>
    <mergeCell ref="G544:H544"/>
    <mergeCell ref="I544:J544"/>
    <mergeCell ref="K544:L544"/>
    <mergeCell ref="M544:N544"/>
    <mergeCell ref="O544:P544"/>
    <mergeCell ref="Q544:R544"/>
    <mergeCell ref="S544:T544"/>
    <mergeCell ref="U544:V544"/>
    <mergeCell ref="W544:X544"/>
    <mergeCell ref="Y544:Z544"/>
    <mergeCell ref="F545:G545"/>
    <mergeCell ref="H545:I545"/>
    <mergeCell ref="J545:K545"/>
    <mergeCell ref="L545:M545"/>
    <mergeCell ref="N545:O545"/>
    <mergeCell ref="P545:Q545"/>
    <mergeCell ref="R545:S545"/>
    <mergeCell ref="T545:U545"/>
    <mergeCell ref="V545:W545"/>
    <mergeCell ref="X545:Y545"/>
    <mergeCell ref="Z545:AA545"/>
    <mergeCell ref="E542:F542"/>
    <mergeCell ref="G542:H542"/>
    <mergeCell ref="I542:J542"/>
    <mergeCell ref="K542:L542"/>
    <mergeCell ref="M542:N542"/>
    <mergeCell ref="O542:P542"/>
    <mergeCell ref="Q542:R542"/>
    <mergeCell ref="S542:T542"/>
    <mergeCell ref="U542:V542"/>
    <mergeCell ref="W542:X542"/>
    <mergeCell ref="Y542:Z542"/>
    <mergeCell ref="F543:G543"/>
    <mergeCell ref="H543:I543"/>
    <mergeCell ref="J543:K543"/>
    <mergeCell ref="L543:M543"/>
    <mergeCell ref="N543:O543"/>
    <mergeCell ref="P543:Q543"/>
    <mergeCell ref="R543:S543"/>
    <mergeCell ref="T543:U543"/>
    <mergeCell ref="V543:W543"/>
    <mergeCell ref="X543:Y543"/>
    <mergeCell ref="Z543:AA543"/>
    <mergeCell ref="E540:F540"/>
    <mergeCell ref="G540:H540"/>
    <mergeCell ref="I540:J540"/>
    <mergeCell ref="K540:L540"/>
    <mergeCell ref="M540:N540"/>
    <mergeCell ref="O540:P540"/>
    <mergeCell ref="Q540:R540"/>
    <mergeCell ref="S540:T540"/>
    <mergeCell ref="U540:V540"/>
    <mergeCell ref="W540:X540"/>
    <mergeCell ref="Y540:Z540"/>
    <mergeCell ref="F541:G541"/>
    <mergeCell ref="H541:I541"/>
    <mergeCell ref="J541:K541"/>
    <mergeCell ref="L541:M541"/>
    <mergeCell ref="N541:O541"/>
    <mergeCell ref="P541:Q541"/>
    <mergeCell ref="R541:S541"/>
    <mergeCell ref="T541:U541"/>
    <mergeCell ref="V541:W541"/>
    <mergeCell ref="X541:Y541"/>
    <mergeCell ref="Z541:AA541"/>
    <mergeCell ref="E538:F538"/>
    <mergeCell ref="G538:H538"/>
    <mergeCell ref="I538:J538"/>
    <mergeCell ref="K538:L538"/>
    <mergeCell ref="M538:N538"/>
    <mergeCell ref="O538:P538"/>
    <mergeCell ref="Q538:R538"/>
    <mergeCell ref="S538:T538"/>
    <mergeCell ref="U538:V538"/>
    <mergeCell ref="W538:X538"/>
    <mergeCell ref="Y538:Z538"/>
    <mergeCell ref="F539:G539"/>
    <mergeCell ref="H539:I539"/>
    <mergeCell ref="J539:K539"/>
    <mergeCell ref="L539:M539"/>
    <mergeCell ref="N539:O539"/>
    <mergeCell ref="P539:Q539"/>
    <mergeCell ref="R539:S539"/>
    <mergeCell ref="T539:U539"/>
    <mergeCell ref="V539:W539"/>
    <mergeCell ref="X539:Y539"/>
    <mergeCell ref="Z539:AA539"/>
    <mergeCell ref="E536:F536"/>
    <mergeCell ref="G536:H536"/>
    <mergeCell ref="I536:J536"/>
    <mergeCell ref="K536:L536"/>
    <mergeCell ref="M536:N536"/>
    <mergeCell ref="O536:P536"/>
    <mergeCell ref="Q536:R536"/>
    <mergeCell ref="S536:T536"/>
    <mergeCell ref="U536:V536"/>
    <mergeCell ref="W536:X536"/>
    <mergeCell ref="Y536:Z536"/>
    <mergeCell ref="F537:G537"/>
    <mergeCell ref="H537:I537"/>
    <mergeCell ref="J537:K537"/>
    <mergeCell ref="L537:M537"/>
    <mergeCell ref="N537:O537"/>
    <mergeCell ref="P537:Q537"/>
    <mergeCell ref="R537:S537"/>
    <mergeCell ref="T537:U537"/>
    <mergeCell ref="V537:W537"/>
    <mergeCell ref="X537:Y537"/>
    <mergeCell ref="Z537:AA537"/>
    <mergeCell ref="E534:F534"/>
    <mergeCell ref="G534:H534"/>
    <mergeCell ref="I534:J534"/>
    <mergeCell ref="K534:L534"/>
    <mergeCell ref="M534:N534"/>
    <mergeCell ref="O534:P534"/>
    <mergeCell ref="Q534:R534"/>
    <mergeCell ref="S534:T534"/>
    <mergeCell ref="U534:V534"/>
    <mergeCell ref="W534:X534"/>
    <mergeCell ref="Y534:Z534"/>
    <mergeCell ref="F535:G535"/>
    <mergeCell ref="H535:I535"/>
    <mergeCell ref="J535:K535"/>
    <mergeCell ref="L535:M535"/>
    <mergeCell ref="N535:O535"/>
    <mergeCell ref="P535:Q535"/>
    <mergeCell ref="R535:S535"/>
    <mergeCell ref="T535:U535"/>
    <mergeCell ref="V535:W535"/>
    <mergeCell ref="X535:Y535"/>
    <mergeCell ref="Z535:AA535"/>
    <mergeCell ref="E532:F532"/>
    <mergeCell ref="G532:H532"/>
    <mergeCell ref="I532:J532"/>
    <mergeCell ref="K532:L532"/>
    <mergeCell ref="M532:N532"/>
    <mergeCell ref="O532:P532"/>
    <mergeCell ref="Q532:R532"/>
    <mergeCell ref="S532:T532"/>
    <mergeCell ref="U532:V532"/>
    <mergeCell ref="W532:X532"/>
    <mergeCell ref="Y532:Z532"/>
    <mergeCell ref="F533:G533"/>
    <mergeCell ref="H533:I533"/>
    <mergeCell ref="J533:K533"/>
    <mergeCell ref="L533:M533"/>
    <mergeCell ref="N533:O533"/>
    <mergeCell ref="P533:Q533"/>
    <mergeCell ref="R533:S533"/>
    <mergeCell ref="T533:U533"/>
    <mergeCell ref="V533:W533"/>
    <mergeCell ref="X533:Y533"/>
    <mergeCell ref="Z533:AA533"/>
    <mergeCell ref="E530:F530"/>
    <mergeCell ref="G530:H530"/>
    <mergeCell ref="I530:J530"/>
    <mergeCell ref="K530:L530"/>
    <mergeCell ref="M530:N530"/>
    <mergeCell ref="O530:P530"/>
    <mergeCell ref="Q530:R530"/>
    <mergeCell ref="S530:T530"/>
    <mergeCell ref="U530:V530"/>
    <mergeCell ref="W530:X530"/>
    <mergeCell ref="Y530:Z530"/>
    <mergeCell ref="F531:G531"/>
    <mergeCell ref="H531:I531"/>
    <mergeCell ref="J531:K531"/>
    <mergeCell ref="L531:M531"/>
    <mergeCell ref="N531:O531"/>
    <mergeCell ref="P531:Q531"/>
    <mergeCell ref="R531:S531"/>
    <mergeCell ref="T531:U531"/>
    <mergeCell ref="V531:W531"/>
    <mergeCell ref="X531:Y531"/>
    <mergeCell ref="Z531:AA531"/>
    <mergeCell ref="E528:F528"/>
    <mergeCell ref="G528:H528"/>
    <mergeCell ref="I528:J528"/>
    <mergeCell ref="K528:L528"/>
    <mergeCell ref="M528:N528"/>
    <mergeCell ref="O528:P528"/>
    <mergeCell ref="Q528:R528"/>
    <mergeCell ref="S528:T528"/>
    <mergeCell ref="U528:V528"/>
    <mergeCell ref="W528:X528"/>
    <mergeCell ref="Y528:Z528"/>
    <mergeCell ref="F529:G529"/>
    <mergeCell ref="H529:I529"/>
    <mergeCell ref="J529:K529"/>
    <mergeCell ref="L529:M529"/>
    <mergeCell ref="N529:O529"/>
    <mergeCell ref="P529:Q529"/>
    <mergeCell ref="R529:S529"/>
    <mergeCell ref="T529:U529"/>
    <mergeCell ref="V529:W529"/>
    <mergeCell ref="X529:Y529"/>
    <mergeCell ref="Z529:AA529"/>
    <mergeCell ref="E526:F526"/>
    <mergeCell ref="G526:H526"/>
    <mergeCell ref="I526:J526"/>
    <mergeCell ref="K526:L526"/>
    <mergeCell ref="M526:N526"/>
    <mergeCell ref="O526:P526"/>
    <mergeCell ref="Q526:R526"/>
    <mergeCell ref="S526:T526"/>
    <mergeCell ref="U526:V526"/>
    <mergeCell ref="W526:X526"/>
    <mergeCell ref="Y526:Z526"/>
    <mergeCell ref="F527:G527"/>
    <mergeCell ref="H527:I527"/>
    <mergeCell ref="J527:K527"/>
    <mergeCell ref="L527:M527"/>
    <mergeCell ref="N527:O527"/>
    <mergeCell ref="P527:Q527"/>
    <mergeCell ref="R527:S527"/>
    <mergeCell ref="T527:U527"/>
    <mergeCell ref="V527:W527"/>
    <mergeCell ref="X527:Y527"/>
    <mergeCell ref="Z527:AA527"/>
    <mergeCell ref="E524:F524"/>
    <mergeCell ref="G524:H524"/>
    <mergeCell ref="I524:J524"/>
    <mergeCell ref="K524:L524"/>
    <mergeCell ref="M524:N524"/>
    <mergeCell ref="O524:P524"/>
    <mergeCell ref="Q524:R524"/>
    <mergeCell ref="S524:T524"/>
    <mergeCell ref="U524:V524"/>
    <mergeCell ref="W524:X524"/>
    <mergeCell ref="Y524:Z524"/>
    <mergeCell ref="F525:G525"/>
    <mergeCell ref="H525:I525"/>
    <mergeCell ref="J525:K525"/>
    <mergeCell ref="L525:M525"/>
    <mergeCell ref="N525:O525"/>
    <mergeCell ref="P525:Q525"/>
    <mergeCell ref="R525:S525"/>
    <mergeCell ref="T525:U525"/>
    <mergeCell ref="V525:W525"/>
    <mergeCell ref="X525:Y525"/>
    <mergeCell ref="Z525:AA525"/>
    <mergeCell ref="E522:F522"/>
    <mergeCell ref="G522:H522"/>
    <mergeCell ref="I522:J522"/>
    <mergeCell ref="K522:L522"/>
    <mergeCell ref="M522:N522"/>
    <mergeCell ref="O522:P522"/>
    <mergeCell ref="Q522:R522"/>
    <mergeCell ref="S522:T522"/>
    <mergeCell ref="U522:V522"/>
    <mergeCell ref="W522:X522"/>
    <mergeCell ref="Y522:Z522"/>
    <mergeCell ref="F523:G523"/>
    <mergeCell ref="H523:I523"/>
    <mergeCell ref="J523:K523"/>
    <mergeCell ref="L523:M523"/>
    <mergeCell ref="N523:O523"/>
    <mergeCell ref="P523:Q523"/>
    <mergeCell ref="R523:S523"/>
    <mergeCell ref="T523:U523"/>
    <mergeCell ref="V523:W523"/>
    <mergeCell ref="X523:Y523"/>
    <mergeCell ref="Z523:AA523"/>
    <mergeCell ref="E520:F520"/>
    <mergeCell ref="G520:H520"/>
    <mergeCell ref="I520:J520"/>
    <mergeCell ref="K520:L520"/>
    <mergeCell ref="M520:N520"/>
    <mergeCell ref="O520:P520"/>
    <mergeCell ref="Q520:R520"/>
    <mergeCell ref="S520:T520"/>
    <mergeCell ref="U520:V520"/>
    <mergeCell ref="W520:X520"/>
    <mergeCell ref="Y520:Z520"/>
    <mergeCell ref="F521:G521"/>
    <mergeCell ref="H521:I521"/>
    <mergeCell ref="J521:K521"/>
    <mergeCell ref="L521:M521"/>
    <mergeCell ref="N521:O521"/>
    <mergeCell ref="P521:Q521"/>
    <mergeCell ref="R521:S521"/>
    <mergeCell ref="T521:U521"/>
    <mergeCell ref="V521:W521"/>
    <mergeCell ref="X521:Y521"/>
    <mergeCell ref="Z521:AA521"/>
    <mergeCell ref="E518:F518"/>
    <mergeCell ref="G518:H518"/>
    <mergeCell ref="I518:J518"/>
    <mergeCell ref="K518:L518"/>
    <mergeCell ref="M518:N518"/>
    <mergeCell ref="O518:P518"/>
    <mergeCell ref="Q518:R518"/>
    <mergeCell ref="S518:T518"/>
    <mergeCell ref="U518:V518"/>
    <mergeCell ref="W518:X518"/>
    <mergeCell ref="Y518:Z518"/>
    <mergeCell ref="F519:G519"/>
    <mergeCell ref="H519:I519"/>
    <mergeCell ref="J519:K519"/>
    <mergeCell ref="L519:M519"/>
    <mergeCell ref="N519:O519"/>
    <mergeCell ref="P519:Q519"/>
    <mergeCell ref="R519:S519"/>
    <mergeCell ref="T519:U519"/>
    <mergeCell ref="V519:W519"/>
    <mergeCell ref="X519:Y519"/>
    <mergeCell ref="Z519:AA519"/>
    <mergeCell ref="E516:F516"/>
    <mergeCell ref="G516:H516"/>
    <mergeCell ref="I516:J516"/>
    <mergeCell ref="K516:L516"/>
    <mergeCell ref="M516:N516"/>
    <mergeCell ref="O516:P516"/>
    <mergeCell ref="Q516:R516"/>
    <mergeCell ref="S516:T516"/>
    <mergeCell ref="U516:V516"/>
    <mergeCell ref="W516:X516"/>
    <mergeCell ref="Y516:Z516"/>
    <mergeCell ref="F517:G517"/>
    <mergeCell ref="H517:I517"/>
    <mergeCell ref="J517:K517"/>
    <mergeCell ref="L517:M517"/>
    <mergeCell ref="N517:O517"/>
    <mergeCell ref="P517:Q517"/>
    <mergeCell ref="R517:S517"/>
    <mergeCell ref="T517:U517"/>
    <mergeCell ref="V517:W517"/>
    <mergeCell ref="X517:Y517"/>
    <mergeCell ref="Z517:AA517"/>
    <mergeCell ref="E514:F514"/>
    <mergeCell ref="G514:H514"/>
    <mergeCell ref="I514:J514"/>
    <mergeCell ref="K514:L514"/>
    <mergeCell ref="M514:N514"/>
    <mergeCell ref="O514:P514"/>
    <mergeCell ref="Q514:R514"/>
    <mergeCell ref="S514:T514"/>
    <mergeCell ref="U514:V514"/>
    <mergeCell ref="W514:X514"/>
    <mergeCell ref="Y514:Z514"/>
    <mergeCell ref="F515:G515"/>
    <mergeCell ref="H515:I515"/>
    <mergeCell ref="J515:K515"/>
    <mergeCell ref="L515:M515"/>
    <mergeCell ref="N515:O515"/>
    <mergeCell ref="P515:Q515"/>
    <mergeCell ref="R515:S515"/>
    <mergeCell ref="T515:U515"/>
    <mergeCell ref="V515:W515"/>
    <mergeCell ref="X515:Y515"/>
    <mergeCell ref="Z515:AA515"/>
    <mergeCell ref="E512:F512"/>
    <mergeCell ref="G512:H512"/>
    <mergeCell ref="I512:J512"/>
    <mergeCell ref="K512:L512"/>
    <mergeCell ref="M512:N512"/>
    <mergeCell ref="O512:P512"/>
    <mergeCell ref="Q512:R512"/>
    <mergeCell ref="S512:T512"/>
    <mergeCell ref="U512:V512"/>
    <mergeCell ref="W512:X512"/>
    <mergeCell ref="Y512:Z512"/>
    <mergeCell ref="F513:G513"/>
    <mergeCell ref="H513:I513"/>
    <mergeCell ref="J513:K513"/>
    <mergeCell ref="L513:M513"/>
    <mergeCell ref="N513:O513"/>
    <mergeCell ref="P513:Q513"/>
    <mergeCell ref="R513:S513"/>
    <mergeCell ref="T513:U513"/>
    <mergeCell ref="V513:W513"/>
    <mergeCell ref="X513:Y513"/>
    <mergeCell ref="Z513:AA513"/>
    <mergeCell ref="E510:F510"/>
    <mergeCell ref="G510:H510"/>
    <mergeCell ref="I510:J510"/>
    <mergeCell ref="K510:L510"/>
    <mergeCell ref="M510:N510"/>
    <mergeCell ref="O510:P510"/>
    <mergeCell ref="Q510:R510"/>
    <mergeCell ref="S510:T510"/>
    <mergeCell ref="U510:V510"/>
    <mergeCell ref="W510:X510"/>
    <mergeCell ref="Y510:Z510"/>
    <mergeCell ref="F511:G511"/>
    <mergeCell ref="H511:I511"/>
    <mergeCell ref="J511:K511"/>
    <mergeCell ref="L511:M511"/>
    <mergeCell ref="N511:O511"/>
    <mergeCell ref="P511:Q511"/>
    <mergeCell ref="R511:S511"/>
    <mergeCell ref="T511:U511"/>
    <mergeCell ref="V511:W511"/>
    <mergeCell ref="X511:Y511"/>
    <mergeCell ref="Z511:AA511"/>
    <mergeCell ref="E508:F508"/>
    <mergeCell ref="G508:H508"/>
    <mergeCell ref="I508:J508"/>
    <mergeCell ref="K508:L508"/>
    <mergeCell ref="M508:N508"/>
    <mergeCell ref="O508:P508"/>
    <mergeCell ref="Q508:R508"/>
    <mergeCell ref="S508:T508"/>
    <mergeCell ref="U508:V508"/>
    <mergeCell ref="W508:X508"/>
    <mergeCell ref="Y508:Z508"/>
    <mergeCell ref="F509:G509"/>
    <mergeCell ref="H509:I509"/>
    <mergeCell ref="J509:K509"/>
    <mergeCell ref="L509:M509"/>
    <mergeCell ref="N509:O509"/>
    <mergeCell ref="P509:Q509"/>
    <mergeCell ref="R509:S509"/>
    <mergeCell ref="T509:U509"/>
    <mergeCell ref="V509:W509"/>
    <mergeCell ref="X509:Y509"/>
    <mergeCell ref="Z509:AA509"/>
    <mergeCell ref="E506:F506"/>
    <mergeCell ref="G506:H506"/>
    <mergeCell ref="I506:J506"/>
    <mergeCell ref="K506:L506"/>
    <mergeCell ref="M506:N506"/>
    <mergeCell ref="O506:P506"/>
    <mergeCell ref="Q506:R506"/>
    <mergeCell ref="S506:T506"/>
    <mergeCell ref="U506:V506"/>
    <mergeCell ref="W506:X506"/>
    <mergeCell ref="Y506:Z506"/>
    <mergeCell ref="F507:G507"/>
    <mergeCell ref="H507:I507"/>
    <mergeCell ref="J507:K507"/>
    <mergeCell ref="L507:M507"/>
    <mergeCell ref="N507:O507"/>
    <mergeCell ref="P507:Q507"/>
    <mergeCell ref="R507:S507"/>
    <mergeCell ref="T507:U507"/>
    <mergeCell ref="V507:W507"/>
    <mergeCell ref="X507:Y507"/>
    <mergeCell ref="Z507:AA507"/>
    <mergeCell ref="E504:F504"/>
    <mergeCell ref="G504:H504"/>
    <mergeCell ref="I504:J504"/>
    <mergeCell ref="K504:L504"/>
    <mergeCell ref="M504:N504"/>
    <mergeCell ref="O504:P504"/>
    <mergeCell ref="Q504:R504"/>
    <mergeCell ref="S504:T504"/>
    <mergeCell ref="U504:V504"/>
    <mergeCell ref="W504:X504"/>
    <mergeCell ref="Y504:Z504"/>
    <mergeCell ref="F505:G505"/>
    <mergeCell ref="H505:I505"/>
    <mergeCell ref="J505:K505"/>
    <mergeCell ref="L505:M505"/>
    <mergeCell ref="N505:O505"/>
    <mergeCell ref="P505:Q505"/>
    <mergeCell ref="R505:S505"/>
    <mergeCell ref="T505:U505"/>
    <mergeCell ref="V505:W505"/>
    <mergeCell ref="X505:Y505"/>
    <mergeCell ref="Z505:AA505"/>
    <mergeCell ref="E502:F502"/>
    <mergeCell ref="G502:H502"/>
    <mergeCell ref="I502:J502"/>
    <mergeCell ref="K502:L502"/>
    <mergeCell ref="M502:N502"/>
    <mergeCell ref="O502:P502"/>
    <mergeCell ref="Q502:R502"/>
    <mergeCell ref="S502:T502"/>
    <mergeCell ref="U502:V502"/>
    <mergeCell ref="W502:X502"/>
    <mergeCell ref="Y502:Z502"/>
    <mergeCell ref="F503:G503"/>
    <mergeCell ref="H503:I503"/>
    <mergeCell ref="J503:K503"/>
    <mergeCell ref="L503:M503"/>
    <mergeCell ref="N503:O503"/>
    <mergeCell ref="P503:Q503"/>
    <mergeCell ref="R503:S503"/>
    <mergeCell ref="T503:U503"/>
    <mergeCell ref="V503:W503"/>
    <mergeCell ref="X503:Y503"/>
    <mergeCell ref="Z503:AA503"/>
    <mergeCell ref="E500:F500"/>
    <mergeCell ref="G500:H500"/>
    <mergeCell ref="I500:J500"/>
    <mergeCell ref="K500:L500"/>
    <mergeCell ref="M500:N500"/>
    <mergeCell ref="O500:P500"/>
    <mergeCell ref="Q500:R500"/>
    <mergeCell ref="S500:T500"/>
    <mergeCell ref="U500:V500"/>
    <mergeCell ref="W500:X500"/>
    <mergeCell ref="Y500:Z500"/>
    <mergeCell ref="F501:G501"/>
    <mergeCell ref="H501:I501"/>
    <mergeCell ref="J501:K501"/>
    <mergeCell ref="L501:M501"/>
    <mergeCell ref="N501:O501"/>
    <mergeCell ref="P501:Q501"/>
    <mergeCell ref="R501:S501"/>
    <mergeCell ref="T501:U501"/>
    <mergeCell ref="V501:W501"/>
    <mergeCell ref="X501:Y501"/>
    <mergeCell ref="Z501:AA501"/>
    <mergeCell ref="E498:F498"/>
    <mergeCell ref="G498:H498"/>
    <mergeCell ref="I498:J498"/>
    <mergeCell ref="K498:L498"/>
    <mergeCell ref="M498:N498"/>
    <mergeCell ref="O498:P498"/>
    <mergeCell ref="Q498:R498"/>
    <mergeCell ref="S498:T498"/>
    <mergeCell ref="U498:V498"/>
    <mergeCell ref="W498:X498"/>
    <mergeCell ref="Y498:Z498"/>
    <mergeCell ref="F499:G499"/>
    <mergeCell ref="H499:I499"/>
    <mergeCell ref="J499:K499"/>
    <mergeCell ref="L499:M499"/>
    <mergeCell ref="N499:O499"/>
    <mergeCell ref="P499:Q499"/>
    <mergeCell ref="R499:S499"/>
    <mergeCell ref="T499:U499"/>
    <mergeCell ref="V499:W499"/>
    <mergeCell ref="X499:Y499"/>
    <mergeCell ref="Z499:AA499"/>
    <mergeCell ref="E496:F496"/>
    <mergeCell ref="G496:H496"/>
    <mergeCell ref="I496:J496"/>
    <mergeCell ref="K496:L496"/>
    <mergeCell ref="M496:N496"/>
    <mergeCell ref="O496:P496"/>
    <mergeCell ref="Q496:R496"/>
    <mergeCell ref="S496:T496"/>
    <mergeCell ref="U496:V496"/>
    <mergeCell ref="W496:X496"/>
    <mergeCell ref="Y496:Z496"/>
    <mergeCell ref="F497:G497"/>
    <mergeCell ref="H497:I497"/>
    <mergeCell ref="J497:K497"/>
    <mergeCell ref="L497:M497"/>
    <mergeCell ref="N497:O497"/>
    <mergeCell ref="P497:Q497"/>
    <mergeCell ref="R497:S497"/>
    <mergeCell ref="T497:U497"/>
    <mergeCell ref="V497:W497"/>
    <mergeCell ref="X497:Y497"/>
    <mergeCell ref="Z497:AA497"/>
    <mergeCell ref="E494:F494"/>
    <mergeCell ref="G494:H494"/>
    <mergeCell ref="I494:J494"/>
    <mergeCell ref="K494:L494"/>
    <mergeCell ref="M494:N494"/>
    <mergeCell ref="O494:P494"/>
    <mergeCell ref="Q494:R494"/>
    <mergeCell ref="S494:T494"/>
    <mergeCell ref="U494:V494"/>
    <mergeCell ref="W494:X494"/>
    <mergeCell ref="Y494:Z494"/>
    <mergeCell ref="F495:G495"/>
    <mergeCell ref="H495:I495"/>
    <mergeCell ref="J495:K495"/>
    <mergeCell ref="L495:M495"/>
    <mergeCell ref="N495:O495"/>
    <mergeCell ref="P495:Q495"/>
    <mergeCell ref="R495:S495"/>
    <mergeCell ref="T495:U495"/>
    <mergeCell ref="V495:W495"/>
    <mergeCell ref="X495:Y495"/>
    <mergeCell ref="Z495:AA495"/>
    <mergeCell ref="E492:F492"/>
    <mergeCell ref="G492:H492"/>
    <mergeCell ref="I492:J492"/>
    <mergeCell ref="K492:L492"/>
    <mergeCell ref="M492:N492"/>
    <mergeCell ref="O492:P492"/>
    <mergeCell ref="Q492:R492"/>
    <mergeCell ref="S492:T492"/>
    <mergeCell ref="U492:V492"/>
    <mergeCell ref="W492:X492"/>
    <mergeCell ref="Y492:Z492"/>
    <mergeCell ref="F493:G493"/>
    <mergeCell ref="H493:I493"/>
    <mergeCell ref="J493:K493"/>
    <mergeCell ref="L493:M493"/>
    <mergeCell ref="N493:O493"/>
    <mergeCell ref="P493:Q493"/>
    <mergeCell ref="R493:S493"/>
    <mergeCell ref="T493:U493"/>
    <mergeCell ref="V493:W493"/>
    <mergeCell ref="X493:Y493"/>
    <mergeCell ref="Z493:AA493"/>
    <mergeCell ref="E490:F490"/>
    <mergeCell ref="G490:H490"/>
    <mergeCell ref="I490:J490"/>
    <mergeCell ref="K490:L490"/>
    <mergeCell ref="M490:N490"/>
    <mergeCell ref="O490:P490"/>
    <mergeCell ref="Q490:R490"/>
    <mergeCell ref="S490:T490"/>
    <mergeCell ref="U490:V490"/>
    <mergeCell ref="W490:X490"/>
    <mergeCell ref="Y490:Z490"/>
    <mergeCell ref="F491:G491"/>
    <mergeCell ref="H491:I491"/>
    <mergeCell ref="J491:K491"/>
    <mergeCell ref="L491:M491"/>
    <mergeCell ref="N491:O491"/>
    <mergeCell ref="P491:Q491"/>
    <mergeCell ref="R491:S491"/>
    <mergeCell ref="T491:U491"/>
    <mergeCell ref="V491:W491"/>
    <mergeCell ref="X491:Y491"/>
    <mergeCell ref="Z491:AA491"/>
    <mergeCell ref="E488:F488"/>
    <mergeCell ref="G488:H488"/>
    <mergeCell ref="I488:J488"/>
    <mergeCell ref="K488:L488"/>
    <mergeCell ref="M488:N488"/>
    <mergeCell ref="O488:P488"/>
    <mergeCell ref="Q488:R488"/>
    <mergeCell ref="S488:T488"/>
    <mergeCell ref="U488:V488"/>
    <mergeCell ref="W488:X488"/>
    <mergeCell ref="Y488:Z488"/>
    <mergeCell ref="F489:G489"/>
    <mergeCell ref="H489:I489"/>
    <mergeCell ref="J489:K489"/>
    <mergeCell ref="L489:M489"/>
    <mergeCell ref="N489:O489"/>
    <mergeCell ref="P489:Q489"/>
    <mergeCell ref="R489:S489"/>
    <mergeCell ref="T489:U489"/>
    <mergeCell ref="V489:W489"/>
    <mergeCell ref="X489:Y489"/>
    <mergeCell ref="Z489:AA489"/>
    <mergeCell ref="E486:F486"/>
    <mergeCell ref="G486:H486"/>
    <mergeCell ref="I486:J486"/>
    <mergeCell ref="K486:L486"/>
    <mergeCell ref="M486:N486"/>
    <mergeCell ref="O486:P486"/>
    <mergeCell ref="Q486:R486"/>
    <mergeCell ref="S486:T486"/>
    <mergeCell ref="U486:V486"/>
    <mergeCell ref="W486:X486"/>
    <mergeCell ref="Y486:Z486"/>
    <mergeCell ref="F487:G487"/>
    <mergeCell ref="H487:I487"/>
    <mergeCell ref="J487:K487"/>
    <mergeCell ref="L487:M487"/>
    <mergeCell ref="N487:O487"/>
    <mergeCell ref="P487:Q487"/>
    <mergeCell ref="R487:S487"/>
    <mergeCell ref="T487:U487"/>
    <mergeCell ref="V487:W487"/>
    <mergeCell ref="X487:Y487"/>
    <mergeCell ref="Z487:AA487"/>
    <mergeCell ref="E484:F484"/>
    <mergeCell ref="G484:H484"/>
    <mergeCell ref="I484:J484"/>
    <mergeCell ref="K484:L484"/>
    <mergeCell ref="M484:N484"/>
    <mergeCell ref="O484:P484"/>
    <mergeCell ref="Q484:R484"/>
    <mergeCell ref="S484:T484"/>
    <mergeCell ref="U484:V484"/>
    <mergeCell ref="W484:X484"/>
    <mergeCell ref="Y484:Z484"/>
    <mergeCell ref="F485:G485"/>
    <mergeCell ref="H485:I485"/>
    <mergeCell ref="J485:K485"/>
    <mergeCell ref="L485:M485"/>
    <mergeCell ref="N485:O485"/>
    <mergeCell ref="P485:Q485"/>
    <mergeCell ref="R485:S485"/>
    <mergeCell ref="T485:U485"/>
    <mergeCell ref="V485:W485"/>
    <mergeCell ref="X485:Y485"/>
    <mergeCell ref="Z485:AA485"/>
    <mergeCell ref="E482:F482"/>
    <mergeCell ref="G482:H482"/>
    <mergeCell ref="I482:J482"/>
    <mergeCell ref="K482:L482"/>
    <mergeCell ref="M482:N482"/>
    <mergeCell ref="O482:P482"/>
    <mergeCell ref="Q482:R482"/>
    <mergeCell ref="S482:T482"/>
    <mergeCell ref="U482:V482"/>
    <mergeCell ref="W482:X482"/>
    <mergeCell ref="Y482:Z482"/>
    <mergeCell ref="F483:G483"/>
    <mergeCell ref="H483:I483"/>
    <mergeCell ref="J483:K483"/>
    <mergeCell ref="L483:M483"/>
    <mergeCell ref="N483:O483"/>
    <mergeCell ref="P483:Q483"/>
    <mergeCell ref="R483:S483"/>
    <mergeCell ref="T483:U483"/>
    <mergeCell ref="V483:W483"/>
    <mergeCell ref="X483:Y483"/>
    <mergeCell ref="Z483:AA483"/>
    <mergeCell ref="E480:F480"/>
    <mergeCell ref="G480:H480"/>
    <mergeCell ref="I480:J480"/>
    <mergeCell ref="K480:L480"/>
    <mergeCell ref="M480:N480"/>
    <mergeCell ref="O480:P480"/>
    <mergeCell ref="Q480:R480"/>
    <mergeCell ref="S480:T480"/>
    <mergeCell ref="U480:V480"/>
    <mergeCell ref="W480:X480"/>
    <mergeCell ref="Y480:Z480"/>
    <mergeCell ref="F481:G481"/>
    <mergeCell ref="H481:I481"/>
    <mergeCell ref="J481:K481"/>
    <mergeCell ref="L481:M481"/>
    <mergeCell ref="N481:O481"/>
    <mergeCell ref="P481:Q481"/>
    <mergeCell ref="R481:S481"/>
    <mergeCell ref="T481:U481"/>
    <mergeCell ref="V481:W481"/>
    <mergeCell ref="X481:Y481"/>
    <mergeCell ref="Z481:AA481"/>
    <mergeCell ref="E478:F478"/>
    <mergeCell ref="G478:H478"/>
    <mergeCell ref="I478:J478"/>
    <mergeCell ref="K478:L478"/>
    <mergeCell ref="M478:N478"/>
    <mergeCell ref="O478:P478"/>
    <mergeCell ref="Q478:R478"/>
    <mergeCell ref="S478:T478"/>
    <mergeCell ref="U478:V478"/>
    <mergeCell ref="W478:X478"/>
    <mergeCell ref="Y478:Z478"/>
    <mergeCell ref="F479:G479"/>
    <mergeCell ref="H479:I479"/>
    <mergeCell ref="J479:K479"/>
    <mergeCell ref="L479:M479"/>
    <mergeCell ref="N479:O479"/>
    <mergeCell ref="P479:Q479"/>
    <mergeCell ref="R479:S479"/>
    <mergeCell ref="T479:U479"/>
    <mergeCell ref="V479:W479"/>
    <mergeCell ref="X479:Y479"/>
    <mergeCell ref="Z479:AA479"/>
    <mergeCell ref="E476:F476"/>
    <mergeCell ref="G476:H476"/>
    <mergeCell ref="I476:J476"/>
    <mergeCell ref="K476:L476"/>
    <mergeCell ref="M476:N476"/>
    <mergeCell ref="O476:P476"/>
    <mergeCell ref="Q476:R476"/>
    <mergeCell ref="S476:T476"/>
    <mergeCell ref="U476:V476"/>
    <mergeCell ref="W476:X476"/>
    <mergeCell ref="Y476:Z476"/>
    <mergeCell ref="F477:G477"/>
    <mergeCell ref="H477:I477"/>
    <mergeCell ref="J477:K477"/>
    <mergeCell ref="L477:M477"/>
    <mergeCell ref="N477:O477"/>
    <mergeCell ref="P477:Q477"/>
    <mergeCell ref="R477:S477"/>
    <mergeCell ref="T477:U477"/>
    <mergeCell ref="V477:W477"/>
    <mergeCell ref="X477:Y477"/>
    <mergeCell ref="Z477:AA477"/>
    <mergeCell ref="E474:F474"/>
    <mergeCell ref="G474:H474"/>
    <mergeCell ref="I474:J474"/>
    <mergeCell ref="K474:L474"/>
    <mergeCell ref="M474:N474"/>
    <mergeCell ref="O474:P474"/>
    <mergeCell ref="Q474:R474"/>
    <mergeCell ref="S474:T474"/>
    <mergeCell ref="U474:V474"/>
    <mergeCell ref="W474:X474"/>
    <mergeCell ref="Y474:Z474"/>
    <mergeCell ref="F475:G475"/>
    <mergeCell ref="H475:I475"/>
    <mergeCell ref="J475:K475"/>
    <mergeCell ref="L475:M475"/>
    <mergeCell ref="N475:O475"/>
    <mergeCell ref="P475:Q475"/>
    <mergeCell ref="R475:S475"/>
    <mergeCell ref="T475:U475"/>
    <mergeCell ref="V475:W475"/>
    <mergeCell ref="X475:Y475"/>
    <mergeCell ref="Z475:AA475"/>
    <mergeCell ref="E472:F472"/>
    <mergeCell ref="G472:H472"/>
    <mergeCell ref="I472:J472"/>
    <mergeCell ref="K472:L472"/>
    <mergeCell ref="M472:N472"/>
    <mergeCell ref="O472:P472"/>
    <mergeCell ref="Q472:R472"/>
    <mergeCell ref="S472:T472"/>
    <mergeCell ref="U472:V472"/>
    <mergeCell ref="W472:X472"/>
    <mergeCell ref="Y472:Z472"/>
    <mergeCell ref="F473:G473"/>
    <mergeCell ref="H473:I473"/>
    <mergeCell ref="J473:K473"/>
    <mergeCell ref="L473:M473"/>
    <mergeCell ref="N473:O473"/>
    <mergeCell ref="P473:Q473"/>
    <mergeCell ref="R473:S473"/>
    <mergeCell ref="T473:U473"/>
    <mergeCell ref="V473:W473"/>
    <mergeCell ref="X473:Y473"/>
    <mergeCell ref="Z473:AA473"/>
    <mergeCell ref="E470:F470"/>
    <mergeCell ref="G470:H470"/>
    <mergeCell ref="I470:J470"/>
    <mergeCell ref="K470:L470"/>
    <mergeCell ref="M470:N470"/>
    <mergeCell ref="O470:P470"/>
    <mergeCell ref="Q470:R470"/>
    <mergeCell ref="S470:T470"/>
    <mergeCell ref="U470:V470"/>
    <mergeCell ref="W470:X470"/>
    <mergeCell ref="Y470:Z470"/>
    <mergeCell ref="F471:G471"/>
    <mergeCell ref="H471:I471"/>
    <mergeCell ref="J471:K471"/>
    <mergeCell ref="L471:M471"/>
    <mergeCell ref="N471:O471"/>
    <mergeCell ref="P471:Q471"/>
    <mergeCell ref="R471:S471"/>
    <mergeCell ref="T471:U471"/>
    <mergeCell ref="V471:W471"/>
    <mergeCell ref="X471:Y471"/>
    <mergeCell ref="Z471:AA471"/>
    <mergeCell ref="E468:F468"/>
    <mergeCell ref="G468:H468"/>
    <mergeCell ref="I468:J468"/>
    <mergeCell ref="K468:L468"/>
    <mergeCell ref="M468:N468"/>
    <mergeCell ref="O468:P468"/>
    <mergeCell ref="Q468:R468"/>
    <mergeCell ref="S468:T468"/>
    <mergeCell ref="U468:V468"/>
    <mergeCell ref="W468:X468"/>
    <mergeCell ref="Y468:Z468"/>
    <mergeCell ref="F469:G469"/>
    <mergeCell ref="H469:I469"/>
    <mergeCell ref="J469:K469"/>
    <mergeCell ref="L469:M469"/>
    <mergeCell ref="N469:O469"/>
    <mergeCell ref="P469:Q469"/>
    <mergeCell ref="R469:S469"/>
    <mergeCell ref="T469:U469"/>
    <mergeCell ref="V469:W469"/>
    <mergeCell ref="X469:Y469"/>
    <mergeCell ref="Z469:AA469"/>
    <mergeCell ref="E466:F466"/>
    <mergeCell ref="G466:H466"/>
    <mergeCell ref="I466:J466"/>
    <mergeCell ref="K466:L466"/>
    <mergeCell ref="M466:N466"/>
    <mergeCell ref="O466:P466"/>
    <mergeCell ref="Q466:R466"/>
    <mergeCell ref="S466:T466"/>
    <mergeCell ref="U466:V466"/>
    <mergeCell ref="W466:X466"/>
    <mergeCell ref="Y466:Z466"/>
    <mergeCell ref="F467:G467"/>
    <mergeCell ref="H467:I467"/>
    <mergeCell ref="J467:K467"/>
    <mergeCell ref="L467:M467"/>
    <mergeCell ref="N467:O467"/>
    <mergeCell ref="P467:Q467"/>
    <mergeCell ref="R467:S467"/>
    <mergeCell ref="T467:U467"/>
    <mergeCell ref="V467:W467"/>
    <mergeCell ref="X467:Y467"/>
    <mergeCell ref="Z467:AA467"/>
    <mergeCell ref="E464:F464"/>
    <mergeCell ref="G464:H464"/>
    <mergeCell ref="I464:J464"/>
    <mergeCell ref="K464:L464"/>
    <mergeCell ref="M464:N464"/>
    <mergeCell ref="O464:P464"/>
    <mergeCell ref="Q464:R464"/>
    <mergeCell ref="S464:T464"/>
    <mergeCell ref="U464:V464"/>
    <mergeCell ref="W464:X464"/>
    <mergeCell ref="Y464:Z464"/>
    <mergeCell ref="F465:G465"/>
    <mergeCell ref="H465:I465"/>
    <mergeCell ref="J465:K465"/>
    <mergeCell ref="L465:M465"/>
    <mergeCell ref="N465:O465"/>
    <mergeCell ref="P465:Q465"/>
    <mergeCell ref="R465:S465"/>
    <mergeCell ref="T465:U465"/>
    <mergeCell ref="V465:W465"/>
    <mergeCell ref="X465:Y465"/>
    <mergeCell ref="Z465:AA465"/>
    <mergeCell ref="E462:F462"/>
    <mergeCell ref="G462:H462"/>
    <mergeCell ref="I462:J462"/>
    <mergeCell ref="K462:L462"/>
    <mergeCell ref="M462:N462"/>
    <mergeCell ref="O462:P462"/>
    <mergeCell ref="Q462:R462"/>
    <mergeCell ref="S462:T462"/>
    <mergeCell ref="U462:V462"/>
    <mergeCell ref="W462:X462"/>
    <mergeCell ref="Y462:Z462"/>
    <mergeCell ref="F463:G463"/>
    <mergeCell ref="H463:I463"/>
    <mergeCell ref="J463:K463"/>
    <mergeCell ref="L463:M463"/>
    <mergeCell ref="N463:O463"/>
    <mergeCell ref="P463:Q463"/>
    <mergeCell ref="R463:S463"/>
    <mergeCell ref="T463:U463"/>
    <mergeCell ref="V463:W463"/>
    <mergeCell ref="X463:Y463"/>
    <mergeCell ref="Z463:AA463"/>
    <mergeCell ref="E460:F460"/>
    <mergeCell ref="G460:H460"/>
    <mergeCell ref="I460:J460"/>
    <mergeCell ref="K460:L460"/>
    <mergeCell ref="M460:N460"/>
    <mergeCell ref="O460:P460"/>
    <mergeCell ref="Q460:R460"/>
    <mergeCell ref="S460:T460"/>
    <mergeCell ref="U460:V460"/>
    <mergeCell ref="W460:X460"/>
    <mergeCell ref="Y460:Z460"/>
    <mergeCell ref="F461:G461"/>
    <mergeCell ref="H461:I461"/>
    <mergeCell ref="J461:K461"/>
    <mergeCell ref="L461:M461"/>
    <mergeCell ref="N461:O461"/>
    <mergeCell ref="P461:Q461"/>
    <mergeCell ref="R461:S461"/>
    <mergeCell ref="T461:U461"/>
    <mergeCell ref="V461:W461"/>
    <mergeCell ref="X461:Y461"/>
    <mergeCell ref="Z461:AA461"/>
    <mergeCell ref="E458:F458"/>
    <mergeCell ref="G458:H458"/>
    <mergeCell ref="I458:J458"/>
    <mergeCell ref="K458:L458"/>
    <mergeCell ref="M458:N458"/>
    <mergeCell ref="O458:P458"/>
    <mergeCell ref="Q458:R458"/>
    <mergeCell ref="S458:T458"/>
    <mergeCell ref="U458:V458"/>
    <mergeCell ref="W458:X458"/>
    <mergeCell ref="Y458:Z458"/>
    <mergeCell ref="F459:G459"/>
    <mergeCell ref="H459:I459"/>
    <mergeCell ref="J459:K459"/>
    <mergeCell ref="L459:M459"/>
    <mergeCell ref="N459:O459"/>
    <mergeCell ref="P459:Q459"/>
    <mergeCell ref="R459:S459"/>
    <mergeCell ref="T459:U459"/>
    <mergeCell ref="V459:W459"/>
    <mergeCell ref="X459:Y459"/>
    <mergeCell ref="Z459:AA459"/>
    <mergeCell ref="E456:F456"/>
    <mergeCell ref="G456:H456"/>
    <mergeCell ref="I456:J456"/>
    <mergeCell ref="K456:L456"/>
    <mergeCell ref="M456:N456"/>
    <mergeCell ref="O456:P456"/>
    <mergeCell ref="Q456:R456"/>
    <mergeCell ref="S456:T456"/>
    <mergeCell ref="U456:V456"/>
    <mergeCell ref="W456:X456"/>
    <mergeCell ref="Y456:Z456"/>
    <mergeCell ref="F457:G457"/>
    <mergeCell ref="H457:I457"/>
    <mergeCell ref="J457:K457"/>
    <mergeCell ref="L457:M457"/>
    <mergeCell ref="N457:O457"/>
    <mergeCell ref="P457:Q457"/>
    <mergeCell ref="R457:S457"/>
    <mergeCell ref="T457:U457"/>
    <mergeCell ref="V457:W457"/>
    <mergeCell ref="X457:Y457"/>
    <mergeCell ref="Z457:AA457"/>
    <mergeCell ref="E454:F454"/>
    <mergeCell ref="G454:H454"/>
    <mergeCell ref="I454:J454"/>
    <mergeCell ref="K454:L454"/>
    <mergeCell ref="M454:N454"/>
    <mergeCell ref="O454:P454"/>
    <mergeCell ref="Q454:R454"/>
    <mergeCell ref="S454:T454"/>
    <mergeCell ref="U454:V454"/>
    <mergeCell ref="W454:X454"/>
    <mergeCell ref="Y454:Z454"/>
    <mergeCell ref="F455:G455"/>
    <mergeCell ref="H455:I455"/>
    <mergeCell ref="J455:K455"/>
    <mergeCell ref="L455:M455"/>
    <mergeCell ref="N455:O455"/>
    <mergeCell ref="P455:Q455"/>
    <mergeCell ref="R455:S455"/>
    <mergeCell ref="T455:U455"/>
    <mergeCell ref="V455:W455"/>
    <mergeCell ref="X455:Y455"/>
    <mergeCell ref="Z455:AA455"/>
    <mergeCell ref="E452:F452"/>
    <mergeCell ref="G452:H452"/>
    <mergeCell ref="I452:J452"/>
    <mergeCell ref="K452:L452"/>
    <mergeCell ref="M452:N452"/>
    <mergeCell ref="O452:P452"/>
    <mergeCell ref="Q452:R452"/>
    <mergeCell ref="S452:T452"/>
    <mergeCell ref="U452:V452"/>
    <mergeCell ref="W452:X452"/>
    <mergeCell ref="Y452:Z452"/>
    <mergeCell ref="F453:G453"/>
    <mergeCell ref="H453:I453"/>
    <mergeCell ref="J453:K453"/>
    <mergeCell ref="L453:M453"/>
    <mergeCell ref="N453:O453"/>
    <mergeCell ref="P453:Q453"/>
    <mergeCell ref="R453:S453"/>
    <mergeCell ref="T453:U453"/>
    <mergeCell ref="V453:W453"/>
    <mergeCell ref="X453:Y453"/>
    <mergeCell ref="Z453:AA453"/>
    <mergeCell ref="E450:F450"/>
    <mergeCell ref="G450:H450"/>
    <mergeCell ref="I450:J450"/>
    <mergeCell ref="K450:L450"/>
    <mergeCell ref="M450:N450"/>
    <mergeCell ref="O450:P450"/>
    <mergeCell ref="Q450:R450"/>
    <mergeCell ref="S450:T450"/>
    <mergeCell ref="U450:V450"/>
    <mergeCell ref="W450:X450"/>
    <mergeCell ref="Y450:Z450"/>
    <mergeCell ref="F451:G451"/>
    <mergeCell ref="H451:I451"/>
    <mergeCell ref="J451:K451"/>
    <mergeCell ref="L451:M451"/>
    <mergeCell ref="N451:O451"/>
    <mergeCell ref="P451:Q451"/>
    <mergeCell ref="R451:S451"/>
    <mergeCell ref="T451:U451"/>
    <mergeCell ref="V451:W451"/>
    <mergeCell ref="X451:Y451"/>
    <mergeCell ref="Z451:AA451"/>
    <mergeCell ref="E448:F448"/>
    <mergeCell ref="G448:H448"/>
    <mergeCell ref="I448:J448"/>
    <mergeCell ref="K448:L448"/>
    <mergeCell ref="M448:N448"/>
    <mergeCell ref="O448:P448"/>
    <mergeCell ref="Q448:R448"/>
    <mergeCell ref="S448:T448"/>
    <mergeCell ref="U448:V448"/>
    <mergeCell ref="W448:X448"/>
    <mergeCell ref="Y448:Z448"/>
    <mergeCell ref="F449:G449"/>
    <mergeCell ref="H449:I449"/>
    <mergeCell ref="J449:K449"/>
    <mergeCell ref="L449:M449"/>
    <mergeCell ref="N449:O449"/>
    <mergeCell ref="P449:Q449"/>
    <mergeCell ref="R449:S449"/>
    <mergeCell ref="T449:U449"/>
    <mergeCell ref="V449:W449"/>
    <mergeCell ref="X449:Y449"/>
    <mergeCell ref="Z449:AA449"/>
    <mergeCell ref="E446:F446"/>
    <mergeCell ref="G446:H446"/>
    <mergeCell ref="I446:J446"/>
    <mergeCell ref="K446:L446"/>
    <mergeCell ref="M446:N446"/>
    <mergeCell ref="O446:P446"/>
    <mergeCell ref="Q446:R446"/>
    <mergeCell ref="S446:T446"/>
    <mergeCell ref="U446:V446"/>
    <mergeCell ref="W446:X446"/>
    <mergeCell ref="Y446:Z446"/>
    <mergeCell ref="F447:G447"/>
    <mergeCell ref="H447:I447"/>
    <mergeCell ref="J447:K447"/>
    <mergeCell ref="L447:M447"/>
    <mergeCell ref="N447:O447"/>
    <mergeCell ref="P447:Q447"/>
    <mergeCell ref="R447:S447"/>
    <mergeCell ref="T447:U447"/>
    <mergeCell ref="V447:W447"/>
    <mergeCell ref="X447:Y447"/>
    <mergeCell ref="Z447:AA447"/>
    <mergeCell ref="E444:F444"/>
    <mergeCell ref="G444:H444"/>
    <mergeCell ref="I444:J444"/>
    <mergeCell ref="K444:L444"/>
    <mergeCell ref="M444:N444"/>
    <mergeCell ref="O444:P444"/>
    <mergeCell ref="Q444:R444"/>
    <mergeCell ref="S444:T444"/>
    <mergeCell ref="U444:V444"/>
    <mergeCell ref="W444:X444"/>
    <mergeCell ref="Y444:Z444"/>
    <mergeCell ref="F445:G445"/>
    <mergeCell ref="H445:I445"/>
    <mergeCell ref="J445:K445"/>
    <mergeCell ref="L445:M445"/>
    <mergeCell ref="N445:O445"/>
    <mergeCell ref="P445:Q445"/>
    <mergeCell ref="R445:S445"/>
    <mergeCell ref="T445:U445"/>
    <mergeCell ref="V445:W445"/>
    <mergeCell ref="X445:Y445"/>
    <mergeCell ref="Z445:AA445"/>
    <mergeCell ref="E442:F442"/>
    <mergeCell ref="G442:H442"/>
    <mergeCell ref="I442:J442"/>
    <mergeCell ref="K442:L442"/>
    <mergeCell ref="M442:N442"/>
    <mergeCell ref="O442:P442"/>
    <mergeCell ref="Q442:R442"/>
    <mergeCell ref="S442:T442"/>
    <mergeCell ref="U442:V442"/>
    <mergeCell ref="W442:X442"/>
    <mergeCell ref="Y442:Z442"/>
    <mergeCell ref="F443:G443"/>
    <mergeCell ref="H443:I443"/>
    <mergeCell ref="J443:K443"/>
    <mergeCell ref="L443:M443"/>
    <mergeCell ref="N443:O443"/>
    <mergeCell ref="P443:Q443"/>
    <mergeCell ref="R443:S443"/>
    <mergeCell ref="T443:U443"/>
    <mergeCell ref="V443:W443"/>
    <mergeCell ref="X443:Y443"/>
    <mergeCell ref="Z443:AA443"/>
    <mergeCell ref="E440:F440"/>
    <mergeCell ref="G440:H440"/>
    <mergeCell ref="I440:J440"/>
    <mergeCell ref="K440:L440"/>
    <mergeCell ref="M440:N440"/>
    <mergeCell ref="O440:P440"/>
    <mergeCell ref="Q440:R440"/>
    <mergeCell ref="S440:T440"/>
    <mergeCell ref="U440:V440"/>
    <mergeCell ref="W440:X440"/>
    <mergeCell ref="Y440:Z440"/>
    <mergeCell ref="F441:G441"/>
    <mergeCell ref="H441:I441"/>
    <mergeCell ref="J441:K441"/>
    <mergeCell ref="L441:M441"/>
    <mergeCell ref="N441:O441"/>
    <mergeCell ref="P441:Q441"/>
    <mergeCell ref="R441:S441"/>
    <mergeCell ref="T441:U441"/>
    <mergeCell ref="V441:W441"/>
    <mergeCell ref="X441:Y441"/>
    <mergeCell ref="Z441:AA441"/>
    <mergeCell ref="E438:F438"/>
    <mergeCell ref="G438:H438"/>
    <mergeCell ref="I438:J438"/>
    <mergeCell ref="K438:L438"/>
    <mergeCell ref="M438:N438"/>
    <mergeCell ref="O438:P438"/>
    <mergeCell ref="Q438:R438"/>
    <mergeCell ref="S438:T438"/>
    <mergeCell ref="U438:V438"/>
    <mergeCell ref="W438:X438"/>
    <mergeCell ref="Y438:Z438"/>
    <mergeCell ref="F439:G439"/>
    <mergeCell ref="H439:I439"/>
    <mergeCell ref="J439:K439"/>
    <mergeCell ref="L439:M439"/>
    <mergeCell ref="N439:O439"/>
    <mergeCell ref="P439:Q439"/>
    <mergeCell ref="R439:S439"/>
    <mergeCell ref="T439:U439"/>
    <mergeCell ref="V439:W439"/>
    <mergeCell ref="X439:Y439"/>
    <mergeCell ref="Z439:AA439"/>
    <mergeCell ref="E436:F436"/>
    <mergeCell ref="G436:H436"/>
    <mergeCell ref="I436:J436"/>
    <mergeCell ref="K436:L436"/>
    <mergeCell ref="M436:N436"/>
    <mergeCell ref="O436:P436"/>
    <mergeCell ref="Q436:R436"/>
    <mergeCell ref="S436:T436"/>
    <mergeCell ref="U436:V436"/>
    <mergeCell ref="W436:X436"/>
    <mergeCell ref="Y436:Z436"/>
    <mergeCell ref="F437:G437"/>
    <mergeCell ref="H437:I437"/>
    <mergeCell ref="J437:K437"/>
    <mergeCell ref="L437:M437"/>
    <mergeCell ref="N437:O437"/>
    <mergeCell ref="P437:Q437"/>
    <mergeCell ref="R437:S437"/>
    <mergeCell ref="T437:U437"/>
    <mergeCell ref="V437:W437"/>
    <mergeCell ref="X437:Y437"/>
    <mergeCell ref="Z437:AA437"/>
    <mergeCell ref="E434:F434"/>
    <mergeCell ref="G434:H434"/>
    <mergeCell ref="I434:J434"/>
    <mergeCell ref="K434:L434"/>
    <mergeCell ref="M434:N434"/>
    <mergeCell ref="O434:P434"/>
    <mergeCell ref="Q434:R434"/>
    <mergeCell ref="S434:T434"/>
    <mergeCell ref="U434:V434"/>
    <mergeCell ref="W434:X434"/>
    <mergeCell ref="Y434:Z434"/>
    <mergeCell ref="F435:G435"/>
    <mergeCell ref="H435:I435"/>
    <mergeCell ref="J435:K435"/>
    <mergeCell ref="L435:M435"/>
    <mergeCell ref="N435:O435"/>
    <mergeCell ref="P435:Q435"/>
    <mergeCell ref="R435:S435"/>
    <mergeCell ref="T435:U435"/>
    <mergeCell ref="V435:W435"/>
    <mergeCell ref="X435:Y435"/>
    <mergeCell ref="Z435:AA435"/>
    <mergeCell ref="E432:F432"/>
    <mergeCell ref="G432:H432"/>
    <mergeCell ref="I432:J432"/>
    <mergeCell ref="K432:L432"/>
    <mergeCell ref="M432:N432"/>
    <mergeCell ref="O432:P432"/>
    <mergeCell ref="Q432:R432"/>
    <mergeCell ref="S432:T432"/>
    <mergeCell ref="U432:V432"/>
    <mergeCell ref="W432:X432"/>
    <mergeCell ref="Y432:Z432"/>
    <mergeCell ref="F433:G433"/>
    <mergeCell ref="H433:I433"/>
    <mergeCell ref="J433:K433"/>
    <mergeCell ref="L433:M433"/>
    <mergeCell ref="N433:O433"/>
    <mergeCell ref="P433:Q433"/>
    <mergeCell ref="R433:S433"/>
    <mergeCell ref="T433:U433"/>
    <mergeCell ref="V433:W433"/>
    <mergeCell ref="X433:Y433"/>
    <mergeCell ref="Z433:AA433"/>
    <mergeCell ref="E430:F430"/>
    <mergeCell ref="G430:H430"/>
    <mergeCell ref="I430:J430"/>
    <mergeCell ref="K430:L430"/>
    <mergeCell ref="M430:N430"/>
    <mergeCell ref="O430:P430"/>
    <mergeCell ref="Q430:R430"/>
    <mergeCell ref="S430:T430"/>
    <mergeCell ref="U430:V430"/>
    <mergeCell ref="W430:X430"/>
    <mergeCell ref="Y430:Z430"/>
    <mergeCell ref="F431:G431"/>
    <mergeCell ref="H431:I431"/>
    <mergeCell ref="J431:K431"/>
    <mergeCell ref="L431:M431"/>
    <mergeCell ref="N431:O431"/>
    <mergeCell ref="P431:Q431"/>
    <mergeCell ref="R431:S431"/>
    <mergeCell ref="T431:U431"/>
    <mergeCell ref="V431:W431"/>
    <mergeCell ref="X431:Y431"/>
    <mergeCell ref="Z431:AA431"/>
    <mergeCell ref="E428:F428"/>
    <mergeCell ref="G428:H428"/>
    <mergeCell ref="I428:J428"/>
    <mergeCell ref="K428:L428"/>
    <mergeCell ref="M428:N428"/>
    <mergeCell ref="O428:P428"/>
    <mergeCell ref="Q428:R428"/>
    <mergeCell ref="S428:T428"/>
    <mergeCell ref="U428:V428"/>
    <mergeCell ref="W428:X428"/>
    <mergeCell ref="Y428:Z428"/>
    <mergeCell ref="F429:G429"/>
    <mergeCell ref="H429:I429"/>
    <mergeCell ref="J429:K429"/>
    <mergeCell ref="L429:M429"/>
    <mergeCell ref="N429:O429"/>
    <mergeCell ref="P429:Q429"/>
    <mergeCell ref="R429:S429"/>
    <mergeCell ref="T429:U429"/>
    <mergeCell ref="V429:W429"/>
    <mergeCell ref="X429:Y429"/>
    <mergeCell ref="Z429:AA429"/>
    <mergeCell ref="E426:F426"/>
    <mergeCell ref="G426:H426"/>
    <mergeCell ref="I426:J426"/>
    <mergeCell ref="K426:L426"/>
    <mergeCell ref="M426:N426"/>
    <mergeCell ref="O426:P426"/>
    <mergeCell ref="Q426:R426"/>
    <mergeCell ref="S426:T426"/>
    <mergeCell ref="U426:V426"/>
    <mergeCell ref="W426:X426"/>
    <mergeCell ref="Y426:Z426"/>
    <mergeCell ref="F427:G427"/>
    <mergeCell ref="H427:I427"/>
    <mergeCell ref="J427:K427"/>
    <mergeCell ref="L427:M427"/>
    <mergeCell ref="N427:O427"/>
    <mergeCell ref="P427:Q427"/>
    <mergeCell ref="R427:S427"/>
    <mergeCell ref="T427:U427"/>
    <mergeCell ref="V427:W427"/>
    <mergeCell ref="X427:Y427"/>
    <mergeCell ref="Z427:AA427"/>
    <mergeCell ref="E424:F424"/>
    <mergeCell ref="G424:H424"/>
    <mergeCell ref="I424:J424"/>
    <mergeCell ref="K424:L424"/>
    <mergeCell ref="M424:N424"/>
    <mergeCell ref="O424:P424"/>
    <mergeCell ref="Q424:R424"/>
    <mergeCell ref="S424:T424"/>
    <mergeCell ref="U424:V424"/>
    <mergeCell ref="W424:X424"/>
    <mergeCell ref="Y424:Z424"/>
    <mergeCell ref="F425:G425"/>
    <mergeCell ref="H425:I425"/>
    <mergeCell ref="J425:K425"/>
    <mergeCell ref="L425:M425"/>
    <mergeCell ref="N425:O425"/>
    <mergeCell ref="P425:Q425"/>
    <mergeCell ref="R425:S425"/>
    <mergeCell ref="T425:U425"/>
    <mergeCell ref="V425:W425"/>
    <mergeCell ref="X425:Y425"/>
    <mergeCell ref="Z425:AA425"/>
    <mergeCell ref="E422:F422"/>
    <mergeCell ref="G422:H422"/>
    <mergeCell ref="I422:J422"/>
    <mergeCell ref="K422:L422"/>
    <mergeCell ref="M422:N422"/>
    <mergeCell ref="O422:P422"/>
    <mergeCell ref="Q422:R422"/>
    <mergeCell ref="S422:T422"/>
    <mergeCell ref="U422:V422"/>
    <mergeCell ref="W422:X422"/>
    <mergeCell ref="Y422:Z422"/>
    <mergeCell ref="F423:G423"/>
    <mergeCell ref="H423:I423"/>
    <mergeCell ref="J423:K423"/>
    <mergeCell ref="L423:M423"/>
    <mergeCell ref="N423:O423"/>
    <mergeCell ref="P423:Q423"/>
    <mergeCell ref="R423:S423"/>
    <mergeCell ref="T423:U423"/>
    <mergeCell ref="V423:W423"/>
    <mergeCell ref="X423:Y423"/>
    <mergeCell ref="Z423:AA423"/>
    <mergeCell ref="E420:F420"/>
    <mergeCell ref="G420:H420"/>
    <mergeCell ref="I420:J420"/>
    <mergeCell ref="K420:L420"/>
    <mergeCell ref="M420:N420"/>
    <mergeCell ref="O420:P420"/>
    <mergeCell ref="Q420:R420"/>
    <mergeCell ref="S420:T420"/>
    <mergeCell ref="U420:V420"/>
    <mergeCell ref="W420:X420"/>
    <mergeCell ref="Y420:Z420"/>
    <mergeCell ref="F421:G421"/>
    <mergeCell ref="H421:I421"/>
    <mergeCell ref="J421:K421"/>
    <mergeCell ref="L421:M421"/>
    <mergeCell ref="N421:O421"/>
    <mergeCell ref="P421:Q421"/>
    <mergeCell ref="R421:S421"/>
    <mergeCell ref="T421:U421"/>
    <mergeCell ref="V421:W421"/>
    <mergeCell ref="X421:Y421"/>
    <mergeCell ref="Z421:AA421"/>
    <mergeCell ref="E418:F418"/>
    <mergeCell ref="G418:H418"/>
    <mergeCell ref="I418:J418"/>
    <mergeCell ref="K418:L418"/>
    <mergeCell ref="M418:N418"/>
    <mergeCell ref="O418:P418"/>
    <mergeCell ref="Q418:R418"/>
    <mergeCell ref="S418:T418"/>
    <mergeCell ref="U418:V418"/>
    <mergeCell ref="W418:X418"/>
    <mergeCell ref="Y418:Z418"/>
    <mergeCell ref="F419:G419"/>
    <mergeCell ref="H419:I419"/>
    <mergeCell ref="J419:K419"/>
    <mergeCell ref="L419:M419"/>
    <mergeCell ref="N419:O419"/>
    <mergeCell ref="P419:Q419"/>
    <mergeCell ref="R419:S419"/>
    <mergeCell ref="T419:U419"/>
    <mergeCell ref="V419:W419"/>
    <mergeCell ref="X419:Y419"/>
    <mergeCell ref="Z419:AA419"/>
    <mergeCell ref="E416:F416"/>
    <mergeCell ref="G416:H416"/>
    <mergeCell ref="I416:J416"/>
    <mergeCell ref="K416:L416"/>
    <mergeCell ref="M416:N416"/>
    <mergeCell ref="O416:P416"/>
    <mergeCell ref="Q416:R416"/>
    <mergeCell ref="S416:T416"/>
    <mergeCell ref="U416:V416"/>
    <mergeCell ref="W416:X416"/>
    <mergeCell ref="Y416:Z416"/>
    <mergeCell ref="F417:G417"/>
    <mergeCell ref="H417:I417"/>
    <mergeCell ref="J417:K417"/>
    <mergeCell ref="L417:M417"/>
    <mergeCell ref="N417:O417"/>
    <mergeCell ref="P417:Q417"/>
    <mergeCell ref="R417:S417"/>
    <mergeCell ref="T417:U417"/>
    <mergeCell ref="V417:W417"/>
    <mergeCell ref="X417:Y417"/>
    <mergeCell ref="Z417:AA417"/>
    <mergeCell ref="E414:F414"/>
    <mergeCell ref="G414:H414"/>
    <mergeCell ref="I414:J414"/>
    <mergeCell ref="K414:L414"/>
    <mergeCell ref="M414:N414"/>
    <mergeCell ref="O414:P414"/>
    <mergeCell ref="Q414:R414"/>
    <mergeCell ref="S414:T414"/>
    <mergeCell ref="U414:V414"/>
    <mergeCell ref="W414:X414"/>
    <mergeCell ref="Y414:Z414"/>
    <mergeCell ref="F415:G415"/>
    <mergeCell ref="H415:I415"/>
    <mergeCell ref="J415:K415"/>
    <mergeCell ref="L415:M415"/>
    <mergeCell ref="N415:O415"/>
    <mergeCell ref="P415:Q415"/>
    <mergeCell ref="R415:S415"/>
    <mergeCell ref="T415:U415"/>
    <mergeCell ref="V415:W415"/>
    <mergeCell ref="X415:Y415"/>
    <mergeCell ref="Z415:AA415"/>
    <mergeCell ref="E412:F412"/>
    <mergeCell ref="G412:H412"/>
    <mergeCell ref="I412:J412"/>
    <mergeCell ref="K412:L412"/>
    <mergeCell ref="M412:N412"/>
    <mergeCell ref="O412:P412"/>
    <mergeCell ref="Q412:R412"/>
    <mergeCell ref="S412:T412"/>
    <mergeCell ref="U412:V412"/>
    <mergeCell ref="W412:X412"/>
    <mergeCell ref="Y412:Z412"/>
    <mergeCell ref="F413:G413"/>
    <mergeCell ref="H413:I413"/>
    <mergeCell ref="J413:K413"/>
    <mergeCell ref="L413:M413"/>
    <mergeCell ref="N413:O413"/>
    <mergeCell ref="P413:Q413"/>
    <mergeCell ref="R413:S413"/>
    <mergeCell ref="T413:U413"/>
    <mergeCell ref="V413:W413"/>
    <mergeCell ref="X413:Y413"/>
    <mergeCell ref="Z413:AA413"/>
    <mergeCell ref="E410:F410"/>
    <mergeCell ref="G410:H410"/>
    <mergeCell ref="I410:J410"/>
    <mergeCell ref="K410:L410"/>
    <mergeCell ref="M410:N410"/>
    <mergeCell ref="O410:P410"/>
    <mergeCell ref="Q410:R410"/>
    <mergeCell ref="S410:T410"/>
    <mergeCell ref="U410:V410"/>
    <mergeCell ref="W410:X410"/>
    <mergeCell ref="Y410:Z410"/>
    <mergeCell ref="F411:G411"/>
    <mergeCell ref="H411:I411"/>
    <mergeCell ref="J411:K411"/>
    <mergeCell ref="L411:M411"/>
    <mergeCell ref="N411:O411"/>
    <mergeCell ref="P411:Q411"/>
    <mergeCell ref="R411:S411"/>
    <mergeCell ref="T411:U411"/>
    <mergeCell ref="V411:W411"/>
    <mergeCell ref="X411:Y411"/>
    <mergeCell ref="Z411:AA411"/>
    <mergeCell ref="E408:F408"/>
    <mergeCell ref="G408:H408"/>
    <mergeCell ref="I408:J408"/>
    <mergeCell ref="K408:L408"/>
    <mergeCell ref="M408:N408"/>
    <mergeCell ref="O408:P408"/>
    <mergeCell ref="Q408:R408"/>
    <mergeCell ref="S408:T408"/>
    <mergeCell ref="U408:V408"/>
    <mergeCell ref="W408:X408"/>
    <mergeCell ref="Y408:Z408"/>
    <mergeCell ref="F409:G409"/>
    <mergeCell ref="H409:I409"/>
    <mergeCell ref="J409:K409"/>
    <mergeCell ref="L409:M409"/>
    <mergeCell ref="N409:O409"/>
    <mergeCell ref="P409:Q409"/>
    <mergeCell ref="R409:S409"/>
    <mergeCell ref="T409:U409"/>
    <mergeCell ref="V409:W409"/>
    <mergeCell ref="X409:Y409"/>
    <mergeCell ref="Z409:AA409"/>
    <mergeCell ref="E406:F406"/>
    <mergeCell ref="G406:H406"/>
    <mergeCell ref="I406:J406"/>
    <mergeCell ref="K406:L406"/>
    <mergeCell ref="M406:N406"/>
    <mergeCell ref="O406:P406"/>
    <mergeCell ref="Q406:R406"/>
    <mergeCell ref="S406:T406"/>
    <mergeCell ref="U406:V406"/>
    <mergeCell ref="W406:X406"/>
    <mergeCell ref="Y406:Z406"/>
    <mergeCell ref="F407:G407"/>
    <mergeCell ref="H407:I407"/>
    <mergeCell ref="J407:K407"/>
    <mergeCell ref="L407:M407"/>
    <mergeCell ref="N407:O407"/>
    <mergeCell ref="P407:Q407"/>
    <mergeCell ref="R407:S407"/>
    <mergeCell ref="T407:U407"/>
    <mergeCell ref="V407:W407"/>
    <mergeCell ref="X407:Y407"/>
    <mergeCell ref="Z407:AA407"/>
    <mergeCell ref="E404:F404"/>
    <mergeCell ref="G404:H404"/>
    <mergeCell ref="I404:J404"/>
    <mergeCell ref="K404:L404"/>
    <mergeCell ref="M404:N404"/>
    <mergeCell ref="O404:P404"/>
    <mergeCell ref="Q404:R404"/>
    <mergeCell ref="S404:T404"/>
    <mergeCell ref="U404:V404"/>
    <mergeCell ref="W404:X404"/>
    <mergeCell ref="Y404:Z404"/>
    <mergeCell ref="F405:G405"/>
    <mergeCell ref="H405:I405"/>
    <mergeCell ref="J405:K405"/>
    <mergeCell ref="L405:M405"/>
    <mergeCell ref="N405:O405"/>
    <mergeCell ref="P405:Q405"/>
    <mergeCell ref="R405:S405"/>
    <mergeCell ref="T405:U405"/>
    <mergeCell ref="V405:W405"/>
    <mergeCell ref="X405:Y405"/>
    <mergeCell ref="Z405:AA405"/>
    <mergeCell ref="E402:F402"/>
    <mergeCell ref="G402:H402"/>
    <mergeCell ref="I402:J402"/>
    <mergeCell ref="K402:L402"/>
    <mergeCell ref="M402:N402"/>
    <mergeCell ref="O402:P402"/>
    <mergeCell ref="Q402:R402"/>
    <mergeCell ref="S402:T402"/>
    <mergeCell ref="U402:V402"/>
    <mergeCell ref="W402:X402"/>
    <mergeCell ref="Y402:Z402"/>
    <mergeCell ref="F403:G403"/>
    <mergeCell ref="H403:I403"/>
    <mergeCell ref="J403:K403"/>
    <mergeCell ref="L403:M403"/>
    <mergeCell ref="N403:O403"/>
    <mergeCell ref="P403:Q403"/>
    <mergeCell ref="R403:S403"/>
    <mergeCell ref="T403:U403"/>
    <mergeCell ref="V403:W403"/>
    <mergeCell ref="X403:Y403"/>
    <mergeCell ref="Z403:AA403"/>
    <mergeCell ref="E400:F400"/>
    <mergeCell ref="G400:H400"/>
    <mergeCell ref="I400:J400"/>
    <mergeCell ref="K400:L400"/>
    <mergeCell ref="M400:N400"/>
    <mergeCell ref="O400:P400"/>
    <mergeCell ref="Q400:R400"/>
    <mergeCell ref="S400:T400"/>
    <mergeCell ref="U400:V400"/>
    <mergeCell ref="W400:X400"/>
    <mergeCell ref="Y400:Z400"/>
    <mergeCell ref="F401:G401"/>
    <mergeCell ref="H401:I401"/>
    <mergeCell ref="J401:K401"/>
    <mergeCell ref="L401:M401"/>
    <mergeCell ref="N401:O401"/>
    <mergeCell ref="P401:Q401"/>
    <mergeCell ref="R401:S401"/>
    <mergeCell ref="T401:U401"/>
    <mergeCell ref="V401:W401"/>
    <mergeCell ref="X401:Y401"/>
    <mergeCell ref="Z401:AA401"/>
    <mergeCell ref="E398:F398"/>
    <mergeCell ref="G398:H398"/>
    <mergeCell ref="I398:J398"/>
    <mergeCell ref="K398:L398"/>
    <mergeCell ref="M398:N398"/>
    <mergeCell ref="O398:P398"/>
    <mergeCell ref="Q398:R398"/>
    <mergeCell ref="S398:T398"/>
    <mergeCell ref="U398:V398"/>
    <mergeCell ref="W398:X398"/>
    <mergeCell ref="Y398:Z398"/>
    <mergeCell ref="F399:G399"/>
    <mergeCell ref="H399:I399"/>
    <mergeCell ref="J399:K399"/>
    <mergeCell ref="L399:M399"/>
    <mergeCell ref="N399:O399"/>
    <mergeCell ref="P399:Q399"/>
    <mergeCell ref="R399:S399"/>
    <mergeCell ref="T399:U399"/>
    <mergeCell ref="V399:W399"/>
    <mergeCell ref="X399:Y399"/>
    <mergeCell ref="Z399:AA399"/>
    <mergeCell ref="E396:F396"/>
    <mergeCell ref="G396:H396"/>
    <mergeCell ref="I396:J396"/>
    <mergeCell ref="K396:L396"/>
    <mergeCell ref="M396:N396"/>
    <mergeCell ref="O396:P396"/>
    <mergeCell ref="Q396:R396"/>
    <mergeCell ref="S396:T396"/>
    <mergeCell ref="U396:V396"/>
    <mergeCell ref="W396:X396"/>
    <mergeCell ref="Y396:Z396"/>
    <mergeCell ref="F397:G397"/>
    <mergeCell ref="H397:I397"/>
    <mergeCell ref="J397:K397"/>
    <mergeCell ref="L397:M397"/>
    <mergeCell ref="N397:O397"/>
    <mergeCell ref="P397:Q397"/>
    <mergeCell ref="R397:S397"/>
    <mergeCell ref="T397:U397"/>
    <mergeCell ref="V397:W397"/>
    <mergeCell ref="X397:Y397"/>
    <mergeCell ref="Z397:AA397"/>
    <mergeCell ref="E394:F394"/>
    <mergeCell ref="G394:H394"/>
    <mergeCell ref="I394:J394"/>
    <mergeCell ref="K394:L394"/>
    <mergeCell ref="M394:N394"/>
    <mergeCell ref="O394:P394"/>
    <mergeCell ref="Q394:R394"/>
    <mergeCell ref="S394:T394"/>
    <mergeCell ref="U394:V394"/>
    <mergeCell ref="W394:X394"/>
    <mergeCell ref="Y394:Z394"/>
    <mergeCell ref="F395:G395"/>
    <mergeCell ref="H395:I395"/>
    <mergeCell ref="J395:K395"/>
    <mergeCell ref="L395:M395"/>
    <mergeCell ref="N395:O395"/>
    <mergeCell ref="P395:Q395"/>
    <mergeCell ref="R395:S395"/>
    <mergeCell ref="T395:U395"/>
    <mergeCell ref="V395:W395"/>
    <mergeCell ref="X395:Y395"/>
    <mergeCell ref="Z395:AA395"/>
    <mergeCell ref="E392:F392"/>
    <mergeCell ref="G392:H392"/>
    <mergeCell ref="I392:J392"/>
    <mergeCell ref="K392:L392"/>
    <mergeCell ref="M392:N392"/>
    <mergeCell ref="O392:P392"/>
    <mergeCell ref="Q392:R392"/>
    <mergeCell ref="S392:T392"/>
    <mergeCell ref="U392:V392"/>
    <mergeCell ref="W392:X392"/>
    <mergeCell ref="Y392:Z392"/>
    <mergeCell ref="F393:G393"/>
    <mergeCell ref="H393:I393"/>
    <mergeCell ref="J393:K393"/>
    <mergeCell ref="L393:M393"/>
    <mergeCell ref="N393:O393"/>
    <mergeCell ref="P393:Q393"/>
    <mergeCell ref="R393:S393"/>
    <mergeCell ref="T393:U393"/>
    <mergeCell ref="V393:W393"/>
    <mergeCell ref="X393:Y393"/>
    <mergeCell ref="Z393:AA393"/>
    <mergeCell ref="E390:F390"/>
    <mergeCell ref="G390:H390"/>
    <mergeCell ref="I390:J390"/>
    <mergeCell ref="K390:L390"/>
    <mergeCell ref="M390:N390"/>
    <mergeCell ref="O390:P390"/>
    <mergeCell ref="Q390:R390"/>
    <mergeCell ref="S390:T390"/>
    <mergeCell ref="U390:V390"/>
    <mergeCell ref="W390:X390"/>
    <mergeCell ref="Y390:Z390"/>
    <mergeCell ref="F391:G391"/>
    <mergeCell ref="H391:I391"/>
    <mergeCell ref="J391:K391"/>
    <mergeCell ref="L391:M391"/>
    <mergeCell ref="N391:O391"/>
    <mergeCell ref="P391:Q391"/>
    <mergeCell ref="R391:S391"/>
    <mergeCell ref="T391:U391"/>
    <mergeCell ref="V391:W391"/>
    <mergeCell ref="X391:Y391"/>
    <mergeCell ref="Z391:AA391"/>
    <mergeCell ref="E388:F388"/>
    <mergeCell ref="G388:H388"/>
    <mergeCell ref="I388:J388"/>
    <mergeCell ref="K388:L388"/>
    <mergeCell ref="M388:N388"/>
    <mergeCell ref="O388:P388"/>
    <mergeCell ref="Q388:R388"/>
    <mergeCell ref="S388:T388"/>
    <mergeCell ref="U388:V388"/>
    <mergeCell ref="W388:X388"/>
    <mergeCell ref="Y388:Z388"/>
    <mergeCell ref="F389:G389"/>
    <mergeCell ref="H389:I389"/>
    <mergeCell ref="J389:K389"/>
    <mergeCell ref="L389:M389"/>
    <mergeCell ref="N389:O389"/>
    <mergeCell ref="P389:Q389"/>
    <mergeCell ref="R389:S389"/>
    <mergeCell ref="T389:U389"/>
    <mergeCell ref="V389:W389"/>
    <mergeCell ref="X389:Y389"/>
    <mergeCell ref="Z389:AA389"/>
    <mergeCell ref="E386:F386"/>
    <mergeCell ref="G386:H386"/>
    <mergeCell ref="I386:J386"/>
    <mergeCell ref="K386:L386"/>
    <mergeCell ref="M386:N386"/>
    <mergeCell ref="O386:P386"/>
    <mergeCell ref="Q386:R386"/>
    <mergeCell ref="S386:T386"/>
    <mergeCell ref="U386:V386"/>
    <mergeCell ref="W386:X386"/>
    <mergeCell ref="Y386:Z386"/>
    <mergeCell ref="F387:G387"/>
    <mergeCell ref="H387:I387"/>
    <mergeCell ref="J387:K387"/>
    <mergeCell ref="L387:M387"/>
    <mergeCell ref="N387:O387"/>
    <mergeCell ref="P387:Q387"/>
    <mergeCell ref="R387:S387"/>
    <mergeCell ref="T387:U387"/>
    <mergeCell ref="V387:W387"/>
    <mergeCell ref="X387:Y387"/>
    <mergeCell ref="Z387:AA387"/>
    <mergeCell ref="E384:F384"/>
    <mergeCell ref="G384:H384"/>
    <mergeCell ref="I384:J384"/>
    <mergeCell ref="K384:L384"/>
    <mergeCell ref="M384:N384"/>
    <mergeCell ref="O384:P384"/>
    <mergeCell ref="Q384:R384"/>
    <mergeCell ref="S384:T384"/>
    <mergeCell ref="U384:V384"/>
    <mergeCell ref="W384:X384"/>
    <mergeCell ref="Y384:Z384"/>
    <mergeCell ref="F385:G385"/>
    <mergeCell ref="H385:I385"/>
    <mergeCell ref="J385:K385"/>
    <mergeCell ref="L385:M385"/>
    <mergeCell ref="N385:O385"/>
    <mergeCell ref="P385:Q385"/>
    <mergeCell ref="R385:S385"/>
    <mergeCell ref="T385:U385"/>
    <mergeCell ref="V385:W385"/>
    <mergeCell ref="X385:Y385"/>
    <mergeCell ref="Z385:AA385"/>
    <mergeCell ref="E382:F382"/>
    <mergeCell ref="G382:H382"/>
    <mergeCell ref="I382:J382"/>
    <mergeCell ref="K382:L382"/>
    <mergeCell ref="M382:N382"/>
    <mergeCell ref="O382:P382"/>
    <mergeCell ref="Q382:R382"/>
    <mergeCell ref="S382:T382"/>
    <mergeCell ref="U382:V382"/>
    <mergeCell ref="W382:X382"/>
    <mergeCell ref="Y382:Z382"/>
    <mergeCell ref="F383:G383"/>
    <mergeCell ref="H383:I383"/>
    <mergeCell ref="J383:K383"/>
    <mergeCell ref="L383:M383"/>
    <mergeCell ref="N383:O383"/>
    <mergeCell ref="P383:Q383"/>
    <mergeCell ref="R383:S383"/>
    <mergeCell ref="T383:U383"/>
    <mergeCell ref="V383:W383"/>
    <mergeCell ref="X383:Y383"/>
    <mergeCell ref="Z383:AA383"/>
    <mergeCell ref="E380:F380"/>
    <mergeCell ref="G380:H380"/>
    <mergeCell ref="I380:J380"/>
    <mergeCell ref="K380:L380"/>
    <mergeCell ref="M380:N380"/>
    <mergeCell ref="O380:P380"/>
    <mergeCell ref="Q380:R380"/>
    <mergeCell ref="S380:T380"/>
    <mergeCell ref="U380:V380"/>
    <mergeCell ref="W380:X380"/>
    <mergeCell ref="Y380:Z380"/>
    <mergeCell ref="F381:G381"/>
    <mergeCell ref="H381:I381"/>
    <mergeCell ref="J381:K381"/>
    <mergeCell ref="L381:M381"/>
    <mergeCell ref="N381:O381"/>
    <mergeCell ref="P381:Q381"/>
    <mergeCell ref="R381:S381"/>
    <mergeCell ref="T381:U381"/>
    <mergeCell ref="V381:W381"/>
    <mergeCell ref="X381:Y381"/>
    <mergeCell ref="Z381:AA381"/>
    <mergeCell ref="E378:F378"/>
    <mergeCell ref="G378:H378"/>
    <mergeCell ref="I378:J378"/>
    <mergeCell ref="K378:L378"/>
    <mergeCell ref="M378:N378"/>
    <mergeCell ref="O378:P378"/>
    <mergeCell ref="Q378:R378"/>
    <mergeCell ref="S378:T378"/>
    <mergeCell ref="U378:V378"/>
    <mergeCell ref="W378:X378"/>
    <mergeCell ref="Y378:Z378"/>
    <mergeCell ref="F379:G379"/>
    <mergeCell ref="H379:I379"/>
    <mergeCell ref="J379:K379"/>
    <mergeCell ref="L379:M379"/>
    <mergeCell ref="N379:O379"/>
    <mergeCell ref="P379:Q379"/>
    <mergeCell ref="R379:S379"/>
    <mergeCell ref="T379:U379"/>
    <mergeCell ref="V379:W379"/>
    <mergeCell ref="X379:Y379"/>
    <mergeCell ref="Z379:AA379"/>
    <mergeCell ref="E376:F376"/>
    <mergeCell ref="G376:H376"/>
    <mergeCell ref="I376:J376"/>
    <mergeCell ref="K376:L376"/>
    <mergeCell ref="M376:N376"/>
    <mergeCell ref="O376:P376"/>
    <mergeCell ref="Q376:R376"/>
    <mergeCell ref="S376:T376"/>
    <mergeCell ref="U376:V376"/>
    <mergeCell ref="W376:X376"/>
    <mergeCell ref="Y376:Z376"/>
    <mergeCell ref="F377:G377"/>
    <mergeCell ref="H377:I377"/>
    <mergeCell ref="J377:K377"/>
    <mergeCell ref="L377:M377"/>
    <mergeCell ref="N377:O377"/>
    <mergeCell ref="P377:Q377"/>
    <mergeCell ref="R377:S377"/>
    <mergeCell ref="T377:U377"/>
    <mergeCell ref="V377:W377"/>
    <mergeCell ref="X377:Y377"/>
    <mergeCell ref="Z377:AA377"/>
    <mergeCell ref="E374:F374"/>
    <mergeCell ref="G374:H374"/>
    <mergeCell ref="I374:J374"/>
    <mergeCell ref="K374:L374"/>
    <mergeCell ref="M374:N374"/>
    <mergeCell ref="O374:P374"/>
    <mergeCell ref="Q374:R374"/>
    <mergeCell ref="S374:T374"/>
    <mergeCell ref="U374:V374"/>
    <mergeCell ref="W374:X374"/>
    <mergeCell ref="Y374:Z374"/>
    <mergeCell ref="F375:G375"/>
    <mergeCell ref="H375:I375"/>
    <mergeCell ref="J375:K375"/>
    <mergeCell ref="L375:M375"/>
    <mergeCell ref="N375:O375"/>
    <mergeCell ref="P375:Q375"/>
    <mergeCell ref="R375:S375"/>
    <mergeCell ref="T375:U375"/>
    <mergeCell ref="V375:W375"/>
    <mergeCell ref="X375:Y375"/>
    <mergeCell ref="Z375:AA375"/>
    <mergeCell ref="E372:F372"/>
    <mergeCell ref="G372:H372"/>
    <mergeCell ref="I372:J372"/>
    <mergeCell ref="K372:L372"/>
    <mergeCell ref="M372:N372"/>
    <mergeCell ref="O372:P372"/>
    <mergeCell ref="Q372:R372"/>
    <mergeCell ref="S372:T372"/>
    <mergeCell ref="U372:V372"/>
    <mergeCell ref="W372:X372"/>
    <mergeCell ref="Y372:Z372"/>
    <mergeCell ref="F373:G373"/>
    <mergeCell ref="H373:I373"/>
    <mergeCell ref="J373:K373"/>
    <mergeCell ref="L373:M373"/>
    <mergeCell ref="N373:O373"/>
    <mergeCell ref="P373:Q373"/>
    <mergeCell ref="R373:S373"/>
    <mergeCell ref="T373:U373"/>
    <mergeCell ref="V373:W373"/>
    <mergeCell ref="X373:Y373"/>
    <mergeCell ref="Z373:AA373"/>
    <mergeCell ref="E370:F370"/>
    <mergeCell ref="G370:H370"/>
    <mergeCell ref="I370:J370"/>
    <mergeCell ref="K370:L370"/>
    <mergeCell ref="M370:N370"/>
    <mergeCell ref="O370:P370"/>
    <mergeCell ref="Q370:R370"/>
    <mergeCell ref="S370:T370"/>
    <mergeCell ref="U370:V370"/>
    <mergeCell ref="W370:X370"/>
    <mergeCell ref="Y370:Z370"/>
    <mergeCell ref="F371:G371"/>
    <mergeCell ref="H371:I371"/>
    <mergeCell ref="J371:K371"/>
    <mergeCell ref="L371:M371"/>
    <mergeCell ref="N371:O371"/>
    <mergeCell ref="P371:Q371"/>
    <mergeCell ref="R371:S371"/>
    <mergeCell ref="T371:U371"/>
    <mergeCell ref="V371:W371"/>
    <mergeCell ref="X371:Y371"/>
    <mergeCell ref="Z371:AA371"/>
    <mergeCell ref="E368:F368"/>
    <mergeCell ref="G368:H368"/>
    <mergeCell ref="I368:J368"/>
    <mergeCell ref="K368:L368"/>
    <mergeCell ref="M368:N368"/>
    <mergeCell ref="O368:P368"/>
    <mergeCell ref="Q368:R368"/>
    <mergeCell ref="S368:T368"/>
    <mergeCell ref="U368:V368"/>
    <mergeCell ref="W368:X368"/>
    <mergeCell ref="Y368:Z368"/>
    <mergeCell ref="F369:G369"/>
    <mergeCell ref="H369:I369"/>
    <mergeCell ref="J369:K369"/>
    <mergeCell ref="L369:M369"/>
    <mergeCell ref="N369:O369"/>
    <mergeCell ref="P369:Q369"/>
    <mergeCell ref="R369:S369"/>
    <mergeCell ref="T369:U369"/>
    <mergeCell ref="V369:W369"/>
    <mergeCell ref="X369:Y369"/>
    <mergeCell ref="Z369:AA369"/>
    <mergeCell ref="E366:F366"/>
    <mergeCell ref="G366:H366"/>
    <mergeCell ref="I366:J366"/>
    <mergeCell ref="K366:L366"/>
    <mergeCell ref="M366:N366"/>
    <mergeCell ref="O366:P366"/>
    <mergeCell ref="Q366:R366"/>
    <mergeCell ref="S366:T366"/>
    <mergeCell ref="U366:V366"/>
    <mergeCell ref="W366:X366"/>
    <mergeCell ref="Y366:Z366"/>
    <mergeCell ref="F367:G367"/>
    <mergeCell ref="H367:I367"/>
    <mergeCell ref="J367:K367"/>
    <mergeCell ref="L367:M367"/>
    <mergeCell ref="N367:O367"/>
    <mergeCell ref="P367:Q367"/>
    <mergeCell ref="R367:S367"/>
    <mergeCell ref="T367:U367"/>
    <mergeCell ref="V367:W367"/>
    <mergeCell ref="X367:Y367"/>
    <mergeCell ref="Z367:AA367"/>
    <mergeCell ref="E364:F364"/>
    <mergeCell ref="G364:H364"/>
    <mergeCell ref="I364:J364"/>
    <mergeCell ref="K364:L364"/>
    <mergeCell ref="M364:N364"/>
    <mergeCell ref="O364:P364"/>
    <mergeCell ref="Q364:R364"/>
    <mergeCell ref="S364:T364"/>
    <mergeCell ref="U364:V364"/>
    <mergeCell ref="W364:X364"/>
    <mergeCell ref="Y364:Z364"/>
    <mergeCell ref="F365:G365"/>
    <mergeCell ref="H365:I365"/>
    <mergeCell ref="J365:K365"/>
    <mergeCell ref="L365:M365"/>
    <mergeCell ref="N365:O365"/>
    <mergeCell ref="P365:Q365"/>
    <mergeCell ref="R365:S365"/>
    <mergeCell ref="T365:U365"/>
    <mergeCell ref="V365:W365"/>
    <mergeCell ref="X365:Y365"/>
    <mergeCell ref="Z365:AA365"/>
    <mergeCell ref="E362:F362"/>
    <mergeCell ref="G362:H362"/>
    <mergeCell ref="I362:J362"/>
    <mergeCell ref="K362:L362"/>
    <mergeCell ref="M362:N362"/>
    <mergeCell ref="O362:P362"/>
    <mergeCell ref="Q362:R362"/>
    <mergeCell ref="S362:T362"/>
    <mergeCell ref="U362:V362"/>
    <mergeCell ref="W362:X362"/>
    <mergeCell ref="Y362:Z362"/>
    <mergeCell ref="F363:G363"/>
    <mergeCell ref="H363:I363"/>
    <mergeCell ref="J363:K363"/>
    <mergeCell ref="L363:M363"/>
    <mergeCell ref="N363:O363"/>
    <mergeCell ref="P363:Q363"/>
    <mergeCell ref="R363:S363"/>
    <mergeCell ref="T363:U363"/>
    <mergeCell ref="V363:W363"/>
    <mergeCell ref="X363:Y363"/>
    <mergeCell ref="Z363:AA363"/>
    <mergeCell ref="E360:F360"/>
    <mergeCell ref="G360:H360"/>
    <mergeCell ref="I360:J360"/>
    <mergeCell ref="K360:L360"/>
    <mergeCell ref="M360:N360"/>
    <mergeCell ref="O360:P360"/>
    <mergeCell ref="Q360:R360"/>
    <mergeCell ref="S360:T360"/>
    <mergeCell ref="U360:V360"/>
    <mergeCell ref="W360:X360"/>
    <mergeCell ref="Y360:Z360"/>
    <mergeCell ref="F361:G361"/>
    <mergeCell ref="H361:I361"/>
    <mergeCell ref="J361:K361"/>
    <mergeCell ref="L361:M361"/>
    <mergeCell ref="N361:O361"/>
    <mergeCell ref="P361:Q361"/>
    <mergeCell ref="R361:S361"/>
    <mergeCell ref="T361:U361"/>
    <mergeCell ref="V361:W361"/>
    <mergeCell ref="X361:Y361"/>
    <mergeCell ref="Z361:AA361"/>
    <mergeCell ref="E358:F358"/>
    <mergeCell ref="G358:H358"/>
    <mergeCell ref="I358:J358"/>
    <mergeCell ref="K358:L358"/>
    <mergeCell ref="M358:N358"/>
    <mergeCell ref="O358:P358"/>
    <mergeCell ref="Q358:R358"/>
    <mergeCell ref="S358:T358"/>
    <mergeCell ref="U358:V358"/>
    <mergeCell ref="W358:X358"/>
    <mergeCell ref="Y358:Z358"/>
    <mergeCell ref="F359:G359"/>
    <mergeCell ref="H359:I359"/>
    <mergeCell ref="J359:K359"/>
    <mergeCell ref="L359:M359"/>
    <mergeCell ref="N359:O359"/>
    <mergeCell ref="P359:Q359"/>
    <mergeCell ref="R359:S359"/>
    <mergeCell ref="T359:U359"/>
    <mergeCell ref="V359:W359"/>
    <mergeCell ref="X359:Y359"/>
    <mergeCell ref="Z359:AA359"/>
    <mergeCell ref="E356:F356"/>
    <mergeCell ref="G356:H356"/>
    <mergeCell ref="I356:J356"/>
    <mergeCell ref="K356:L356"/>
    <mergeCell ref="M356:N356"/>
    <mergeCell ref="O356:P356"/>
    <mergeCell ref="Q356:R356"/>
    <mergeCell ref="S356:T356"/>
    <mergeCell ref="U356:V356"/>
    <mergeCell ref="W356:X356"/>
    <mergeCell ref="Y356:Z356"/>
    <mergeCell ref="F357:G357"/>
    <mergeCell ref="H357:I357"/>
    <mergeCell ref="J357:K357"/>
    <mergeCell ref="L357:M357"/>
    <mergeCell ref="N357:O357"/>
    <mergeCell ref="P357:Q357"/>
    <mergeCell ref="R357:S357"/>
    <mergeCell ref="T357:U357"/>
    <mergeCell ref="V357:W357"/>
    <mergeCell ref="X357:Y357"/>
    <mergeCell ref="Z357:AA357"/>
    <mergeCell ref="E354:F354"/>
    <mergeCell ref="G354:H354"/>
    <mergeCell ref="I354:J354"/>
    <mergeCell ref="K354:L354"/>
    <mergeCell ref="M354:N354"/>
    <mergeCell ref="O354:P354"/>
    <mergeCell ref="Q354:R354"/>
    <mergeCell ref="S354:T354"/>
    <mergeCell ref="U354:V354"/>
    <mergeCell ref="W354:X354"/>
    <mergeCell ref="Y354:Z354"/>
    <mergeCell ref="F355:G355"/>
    <mergeCell ref="H355:I355"/>
    <mergeCell ref="J355:K355"/>
    <mergeCell ref="L355:M355"/>
    <mergeCell ref="N355:O355"/>
    <mergeCell ref="P355:Q355"/>
    <mergeCell ref="R355:S355"/>
    <mergeCell ref="T355:U355"/>
    <mergeCell ref="V355:W355"/>
    <mergeCell ref="X355:Y355"/>
    <mergeCell ref="Z355:AA355"/>
    <mergeCell ref="E352:F352"/>
    <mergeCell ref="G352:H352"/>
    <mergeCell ref="I352:J352"/>
    <mergeCell ref="K352:L352"/>
    <mergeCell ref="M352:N352"/>
    <mergeCell ref="O352:P352"/>
    <mergeCell ref="Q352:R352"/>
    <mergeCell ref="S352:T352"/>
    <mergeCell ref="U352:V352"/>
    <mergeCell ref="W352:X352"/>
    <mergeCell ref="Y352:Z352"/>
    <mergeCell ref="F353:G353"/>
    <mergeCell ref="H353:I353"/>
    <mergeCell ref="J353:K353"/>
    <mergeCell ref="L353:M353"/>
    <mergeCell ref="N353:O353"/>
    <mergeCell ref="P353:Q353"/>
    <mergeCell ref="R353:S353"/>
    <mergeCell ref="T353:U353"/>
    <mergeCell ref="V353:W353"/>
    <mergeCell ref="X353:Y353"/>
    <mergeCell ref="Z353:AA353"/>
    <mergeCell ref="E350:F350"/>
    <mergeCell ref="G350:H350"/>
    <mergeCell ref="I350:J350"/>
    <mergeCell ref="K350:L350"/>
    <mergeCell ref="M350:N350"/>
    <mergeCell ref="O350:P350"/>
    <mergeCell ref="Q350:R350"/>
    <mergeCell ref="S350:T350"/>
    <mergeCell ref="U350:V350"/>
    <mergeCell ref="W350:X350"/>
    <mergeCell ref="Y350:Z350"/>
    <mergeCell ref="F351:G351"/>
    <mergeCell ref="H351:I351"/>
    <mergeCell ref="J351:K351"/>
    <mergeCell ref="L351:M351"/>
    <mergeCell ref="N351:O351"/>
    <mergeCell ref="P351:Q351"/>
    <mergeCell ref="R351:S351"/>
    <mergeCell ref="T351:U351"/>
    <mergeCell ref="V351:W351"/>
    <mergeCell ref="X351:Y351"/>
    <mergeCell ref="Z351:AA351"/>
    <mergeCell ref="E348:F348"/>
    <mergeCell ref="G348:H348"/>
    <mergeCell ref="I348:J348"/>
    <mergeCell ref="K348:L348"/>
    <mergeCell ref="M348:N348"/>
    <mergeCell ref="O348:P348"/>
    <mergeCell ref="Q348:R348"/>
    <mergeCell ref="S348:T348"/>
    <mergeCell ref="U348:V348"/>
    <mergeCell ref="W348:X348"/>
    <mergeCell ref="Y348:Z348"/>
    <mergeCell ref="F349:G349"/>
    <mergeCell ref="H349:I349"/>
    <mergeCell ref="J349:K349"/>
    <mergeCell ref="L349:M349"/>
    <mergeCell ref="N349:O349"/>
    <mergeCell ref="P349:Q349"/>
    <mergeCell ref="R349:S349"/>
    <mergeCell ref="T349:U349"/>
    <mergeCell ref="V349:W349"/>
    <mergeCell ref="X349:Y349"/>
    <mergeCell ref="Z349:AA349"/>
    <mergeCell ref="E346:F346"/>
    <mergeCell ref="G346:H346"/>
    <mergeCell ref="I346:J346"/>
    <mergeCell ref="K346:L346"/>
    <mergeCell ref="M346:N346"/>
    <mergeCell ref="O346:P346"/>
    <mergeCell ref="Q346:R346"/>
    <mergeCell ref="S346:T346"/>
    <mergeCell ref="U346:V346"/>
    <mergeCell ref="W346:X346"/>
    <mergeCell ref="Y346:Z346"/>
    <mergeCell ref="F347:G347"/>
    <mergeCell ref="H347:I347"/>
    <mergeCell ref="J347:K347"/>
    <mergeCell ref="L347:M347"/>
    <mergeCell ref="N347:O347"/>
    <mergeCell ref="P347:Q347"/>
    <mergeCell ref="R347:S347"/>
    <mergeCell ref="T347:U347"/>
    <mergeCell ref="V347:W347"/>
    <mergeCell ref="X347:Y347"/>
    <mergeCell ref="Z347:AA347"/>
    <mergeCell ref="E344:F344"/>
    <mergeCell ref="G344:H344"/>
    <mergeCell ref="I344:J344"/>
    <mergeCell ref="K344:L344"/>
    <mergeCell ref="M344:N344"/>
    <mergeCell ref="O344:P344"/>
    <mergeCell ref="Q344:R344"/>
    <mergeCell ref="S344:T344"/>
    <mergeCell ref="U344:V344"/>
    <mergeCell ref="W344:X344"/>
    <mergeCell ref="Y344:Z344"/>
    <mergeCell ref="F345:G345"/>
    <mergeCell ref="H345:I345"/>
    <mergeCell ref="J345:K345"/>
    <mergeCell ref="L345:M345"/>
    <mergeCell ref="N345:O345"/>
    <mergeCell ref="P345:Q345"/>
    <mergeCell ref="R345:S345"/>
    <mergeCell ref="T345:U345"/>
    <mergeCell ref="V345:W345"/>
    <mergeCell ref="X345:Y345"/>
    <mergeCell ref="Z345:AA345"/>
    <mergeCell ref="E342:F342"/>
    <mergeCell ref="G342:H342"/>
    <mergeCell ref="I342:J342"/>
    <mergeCell ref="K342:L342"/>
    <mergeCell ref="M342:N342"/>
    <mergeCell ref="O342:P342"/>
    <mergeCell ref="Q342:R342"/>
    <mergeCell ref="S342:T342"/>
    <mergeCell ref="U342:V342"/>
    <mergeCell ref="W342:X342"/>
    <mergeCell ref="Y342:Z342"/>
    <mergeCell ref="F343:G343"/>
    <mergeCell ref="H343:I343"/>
    <mergeCell ref="J343:K343"/>
    <mergeCell ref="L343:M343"/>
    <mergeCell ref="N343:O343"/>
    <mergeCell ref="P343:Q343"/>
    <mergeCell ref="R343:S343"/>
    <mergeCell ref="T343:U343"/>
    <mergeCell ref="V343:W343"/>
    <mergeCell ref="X343:Y343"/>
    <mergeCell ref="Z343:AA343"/>
    <mergeCell ref="E340:F340"/>
    <mergeCell ref="G340:H340"/>
    <mergeCell ref="I340:J340"/>
    <mergeCell ref="K340:L340"/>
    <mergeCell ref="M340:N340"/>
    <mergeCell ref="O340:P340"/>
    <mergeCell ref="Q340:R340"/>
    <mergeCell ref="S340:T340"/>
    <mergeCell ref="U340:V340"/>
    <mergeCell ref="W340:X340"/>
    <mergeCell ref="Y340:Z340"/>
    <mergeCell ref="F341:G341"/>
    <mergeCell ref="H341:I341"/>
    <mergeCell ref="J341:K341"/>
    <mergeCell ref="L341:M341"/>
    <mergeCell ref="N341:O341"/>
    <mergeCell ref="P341:Q341"/>
    <mergeCell ref="R341:S341"/>
    <mergeCell ref="T341:U341"/>
    <mergeCell ref="V341:W341"/>
    <mergeCell ref="X341:Y341"/>
    <mergeCell ref="Z341:AA341"/>
    <mergeCell ref="E338:F338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F339:G339"/>
    <mergeCell ref="H339:I339"/>
    <mergeCell ref="J339:K339"/>
    <mergeCell ref="L339:M339"/>
    <mergeCell ref="N339:O339"/>
    <mergeCell ref="P339:Q339"/>
    <mergeCell ref="R339:S339"/>
    <mergeCell ref="T339:U339"/>
    <mergeCell ref="V339:W339"/>
    <mergeCell ref="X339:Y339"/>
    <mergeCell ref="Z339:AA339"/>
    <mergeCell ref="E336:F336"/>
    <mergeCell ref="G336:H336"/>
    <mergeCell ref="I336:J336"/>
    <mergeCell ref="K336:L336"/>
    <mergeCell ref="M336:N336"/>
    <mergeCell ref="O336:P336"/>
    <mergeCell ref="Q336:R336"/>
    <mergeCell ref="S336:T336"/>
    <mergeCell ref="U336:V336"/>
    <mergeCell ref="W336:X336"/>
    <mergeCell ref="Y336:Z336"/>
    <mergeCell ref="F337:G337"/>
    <mergeCell ref="H337:I337"/>
    <mergeCell ref="J337:K337"/>
    <mergeCell ref="L337:M337"/>
    <mergeCell ref="N337:O337"/>
    <mergeCell ref="P337:Q337"/>
    <mergeCell ref="R337:S337"/>
    <mergeCell ref="T337:U337"/>
    <mergeCell ref="V337:W337"/>
    <mergeCell ref="X337:Y337"/>
    <mergeCell ref="Z337:AA337"/>
    <mergeCell ref="E334:F334"/>
    <mergeCell ref="G334:H334"/>
    <mergeCell ref="I334:J334"/>
    <mergeCell ref="K334:L334"/>
    <mergeCell ref="M334:N334"/>
    <mergeCell ref="O334:P334"/>
    <mergeCell ref="Q334:R334"/>
    <mergeCell ref="S334:T334"/>
    <mergeCell ref="U334:V334"/>
    <mergeCell ref="W334:X334"/>
    <mergeCell ref="Y334:Z334"/>
    <mergeCell ref="F335:G335"/>
    <mergeCell ref="H335:I335"/>
    <mergeCell ref="J335:K335"/>
    <mergeCell ref="L335:M335"/>
    <mergeCell ref="N335:O335"/>
    <mergeCell ref="P335:Q335"/>
    <mergeCell ref="R335:S335"/>
    <mergeCell ref="T335:U335"/>
    <mergeCell ref="V335:W335"/>
    <mergeCell ref="X335:Y335"/>
    <mergeCell ref="Z335:AA335"/>
    <mergeCell ref="E332:F332"/>
    <mergeCell ref="G332:H332"/>
    <mergeCell ref="I332:J332"/>
    <mergeCell ref="K332:L332"/>
    <mergeCell ref="M332:N332"/>
    <mergeCell ref="O332:P332"/>
    <mergeCell ref="Q332:R332"/>
    <mergeCell ref="S332:T332"/>
    <mergeCell ref="U332:V332"/>
    <mergeCell ref="W332:X332"/>
    <mergeCell ref="Y332:Z332"/>
    <mergeCell ref="F333:G333"/>
    <mergeCell ref="H333:I333"/>
    <mergeCell ref="J333:K333"/>
    <mergeCell ref="L333:M333"/>
    <mergeCell ref="N333:O333"/>
    <mergeCell ref="P333:Q333"/>
    <mergeCell ref="R333:S333"/>
    <mergeCell ref="T333:U333"/>
    <mergeCell ref="V333:W333"/>
    <mergeCell ref="X333:Y333"/>
    <mergeCell ref="Z333:AA333"/>
    <mergeCell ref="E330:F330"/>
    <mergeCell ref="G330:H330"/>
    <mergeCell ref="I330:J330"/>
    <mergeCell ref="K330:L330"/>
    <mergeCell ref="M330:N330"/>
    <mergeCell ref="O330:P330"/>
    <mergeCell ref="Q330:R330"/>
    <mergeCell ref="S330:T330"/>
    <mergeCell ref="U330:V330"/>
    <mergeCell ref="W330:X330"/>
    <mergeCell ref="Y330:Z330"/>
    <mergeCell ref="F331:G331"/>
    <mergeCell ref="H331:I331"/>
    <mergeCell ref="J331:K331"/>
    <mergeCell ref="L331:M331"/>
    <mergeCell ref="N331:O331"/>
    <mergeCell ref="P331:Q331"/>
    <mergeCell ref="R331:S331"/>
    <mergeCell ref="T331:U331"/>
    <mergeCell ref="V331:W331"/>
    <mergeCell ref="X331:Y331"/>
    <mergeCell ref="Z331:AA331"/>
    <mergeCell ref="E328:F328"/>
    <mergeCell ref="G328:H328"/>
    <mergeCell ref="I328:J328"/>
    <mergeCell ref="K328:L328"/>
    <mergeCell ref="M328:N328"/>
    <mergeCell ref="O328:P328"/>
    <mergeCell ref="Q328:R328"/>
    <mergeCell ref="S328:T328"/>
    <mergeCell ref="U328:V328"/>
    <mergeCell ref="W328:X328"/>
    <mergeCell ref="Y328:Z328"/>
    <mergeCell ref="F329:G329"/>
    <mergeCell ref="H329:I329"/>
    <mergeCell ref="J329:K329"/>
    <mergeCell ref="L329:M329"/>
    <mergeCell ref="N329:O329"/>
    <mergeCell ref="P329:Q329"/>
    <mergeCell ref="R329:S329"/>
    <mergeCell ref="T329:U329"/>
    <mergeCell ref="V329:W329"/>
    <mergeCell ref="X329:Y329"/>
    <mergeCell ref="Z329:AA329"/>
    <mergeCell ref="E326:F326"/>
    <mergeCell ref="G326:H326"/>
    <mergeCell ref="I326:J326"/>
    <mergeCell ref="K326:L326"/>
    <mergeCell ref="M326:N326"/>
    <mergeCell ref="O326:P326"/>
    <mergeCell ref="Q326:R326"/>
    <mergeCell ref="S326:T326"/>
    <mergeCell ref="U326:V326"/>
    <mergeCell ref="W326:X326"/>
    <mergeCell ref="Y326:Z326"/>
    <mergeCell ref="F327:G327"/>
    <mergeCell ref="H327:I327"/>
    <mergeCell ref="J327:K327"/>
    <mergeCell ref="L327:M327"/>
    <mergeCell ref="N327:O327"/>
    <mergeCell ref="P327:Q327"/>
    <mergeCell ref="R327:S327"/>
    <mergeCell ref="T327:U327"/>
    <mergeCell ref="V327:W327"/>
    <mergeCell ref="X327:Y327"/>
    <mergeCell ref="Z327:AA327"/>
    <mergeCell ref="E324:F324"/>
    <mergeCell ref="G324:H324"/>
    <mergeCell ref="I324:J324"/>
    <mergeCell ref="K324:L324"/>
    <mergeCell ref="M324:N324"/>
    <mergeCell ref="O324:P324"/>
    <mergeCell ref="Q324:R324"/>
    <mergeCell ref="S324:T324"/>
    <mergeCell ref="U324:V324"/>
    <mergeCell ref="W324:X324"/>
    <mergeCell ref="Y324:Z324"/>
    <mergeCell ref="F325:G325"/>
    <mergeCell ref="H325:I325"/>
    <mergeCell ref="J325:K325"/>
    <mergeCell ref="L325:M325"/>
    <mergeCell ref="N325:O325"/>
    <mergeCell ref="P325:Q325"/>
    <mergeCell ref="R325:S325"/>
    <mergeCell ref="T325:U325"/>
    <mergeCell ref="V325:W325"/>
    <mergeCell ref="X325:Y325"/>
    <mergeCell ref="Z325:AA325"/>
    <mergeCell ref="E322:F322"/>
    <mergeCell ref="G322:H322"/>
    <mergeCell ref="I322:J322"/>
    <mergeCell ref="K322:L322"/>
    <mergeCell ref="M322:N322"/>
    <mergeCell ref="O322:P322"/>
    <mergeCell ref="Q322:R322"/>
    <mergeCell ref="S322:T322"/>
    <mergeCell ref="U322:V322"/>
    <mergeCell ref="W322:X322"/>
    <mergeCell ref="Y322:Z322"/>
    <mergeCell ref="F323:G323"/>
    <mergeCell ref="H323:I323"/>
    <mergeCell ref="J323:K323"/>
    <mergeCell ref="L323:M323"/>
    <mergeCell ref="N323:O323"/>
    <mergeCell ref="P323:Q323"/>
    <mergeCell ref="R323:S323"/>
    <mergeCell ref="T323:U323"/>
    <mergeCell ref="V323:W323"/>
    <mergeCell ref="X323:Y323"/>
    <mergeCell ref="Z323:AA323"/>
    <mergeCell ref="E320:F320"/>
    <mergeCell ref="G320:H320"/>
    <mergeCell ref="I320:J320"/>
    <mergeCell ref="K320:L320"/>
    <mergeCell ref="M320:N320"/>
    <mergeCell ref="O320:P320"/>
    <mergeCell ref="Q320:R320"/>
    <mergeCell ref="S320:T320"/>
    <mergeCell ref="U320:V320"/>
    <mergeCell ref="W320:X320"/>
    <mergeCell ref="Y320:Z320"/>
    <mergeCell ref="F321:G321"/>
    <mergeCell ref="H321:I321"/>
    <mergeCell ref="J321:K321"/>
    <mergeCell ref="L321:M321"/>
    <mergeCell ref="N321:O321"/>
    <mergeCell ref="P321:Q321"/>
    <mergeCell ref="R321:S321"/>
    <mergeCell ref="T321:U321"/>
    <mergeCell ref="V321:W321"/>
    <mergeCell ref="X321:Y321"/>
    <mergeCell ref="Z321:AA321"/>
    <mergeCell ref="E318:F318"/>
    <mergeCell ref="G318:H318"/>
    <mergeCell ref="I318:J318"/>
    <mergeCell ref="K318:L318"/>
    <mergeCell ref="M318:N318"/>
    <mergeCell ref="O318:P318"/>
    <mergeCell ref="Q318:R318"/>
    <mergeCell ref="S318:T318"/>
    <mergeCell ref="U318:V318"/>
    <mergeCell ref="W318:X318"/>
    <mergeCell ref="Y318:Z318"/>
    <mergeCell ref="F319:G319"/>
    <mergeCell ref="H319:I319"/>
    <mergeCell ref="J319:K319"/>
    <mergeCell ref="L319:M319"/>
    <mergeCell ref="N319:O319"/>
    <mergeCell ref="P319:Q319"/>
    <mergeCell ref="R319:S319"/>
    <mergeCell ref="T319:U319"/>
    <mergeCell ref="V319:W319"/>
    <mergeCell ref="X319:Y319"/>
    <mergeCell ref="Z319:AA319"/>
    <mergeCell ref="E316:F316"/>
    <mergeCell ref="G316:H316"/>
    <mergeCell ref="I316:J316"/>
    <mergeCell ref="K316:L316"/>
    <mergeCell ref="M316:N316"/>
    <mergeCell ref="O316:P316"/>
    <mergeCell ref="Q316:R316"/>
    <mergeCell ref="S316:T316"/>
    <mergeCell ref="U316:V316"/>
    <mergeCell ref="W316:X316"/>
    <mergeCell ref="Y316:Z316"/>
    <mergeCell ref="F317:G317"/>
    <mergeCell ref="H317:I317"/>
    <mergeCell ref="J317:K317"/>
    <mergeCell ref="L317:M317"/>
    <mergeCell ref="N317:O317"/>
    <mergeCell ref="P317:Q317"/>
    <mergeCell ref="R317:S317"/>
    <mergeCell ref="T317:U317"/>
    <mergeCell ref="V317:W317"/>
    <mergeCell ref="X317:Y317"/>
    <mergeCell ref="Z317:AA317"/>
    <mergeCell ref="E314:F314"/>
    <mergeCell ref="G314:H314"/>
    <mergeCell ref="I314:J314"/>
    <mergeCell ref="K314:L314"/>
    <mergeCell ref="M314:N314"/>
    <mergeCell ref="O314:P314"/>
    <mergeCell ref="Q314:R314"/>
    <mergeCell ref="S314:T314"/>
    <mergeCell ref="U314:V314"/>
    <mergeCell ref="W314:X314"/>
    <mergeCell ref="Y314:Z314"/>
    <mergeCell ref="F315:G315"/>
    <mergeCell ref="H315:I315"/>
    <mergeCell ref="J315:K315"/>
    <mergeCell ref="L315:M315"/>
    <mergeCell ref="N315:O315"/>
    <mergeCell ref="P315:Q315"/>
    <mergeCell ref="R315:S315"/>
    <mergeCell ref="T315:U315"/>
    <mergeCell ref="V315:W315"/>
    <mergeCell ref="X315:Y315"/>
    <mergeCell ref="Z315:AA315"/>
    <mergeCell ref="E312:F312"/>
    <mergeCell ref="G312:H312"/>
    <mergeCell ref="I312:J312"/>
    <mergeCell ref="K312:L312"/>
    <mergeCell ref="M312:N312"/>
    <mergeCell ref="O312:P312"/>
    <mergeCell ref="Q312:R312"/>
    <mergeCell ref="S312:T312"/>
    <mergeCell ref="U312:V312"/>
    <mergeCell ref="W312:X312"/>
    <mergeCell ref="Y312:Z312"/>
    <mergeCell ref="F313:G313"/>
    <mergeCell ref="H313:I313"/>
    <mergeCell ref="J313:K313"/>
    <mergeCell ref="L313:M313"/>
    <mergeCell ref="N313:O313"/>
    <mergeCell ref="P313:Q313"/>
    <mergeCell ref="R313:S313"/>
    <mergeCell ref="T313:U313"/>
    <mergeCell ref="V313:W313"/>
    <mergeCell ref="X313:Y313"/>
    <mergeCell ref="Z313:AA313"/>
    <mergeCell ref="E310:F310"/>
    <mergeCell ref="G310:H310"/>
    <mergeCell ref="I310:J310"/>
    <mergeCell ref="K310:L310"/>
    <mergeCell ref="M310:N310"/>
    <mergeCell ref="O310:P310"/>
    <mergeCell ref="Q310:R310"/>
    <mergeCell ref="S310:T310"/>
    <mergeCell ref="U310:V310"/>
    <mergeCell ref="W310:X310"/>
    <mergeCell ref="Y310:Z310"/>
    <mergeCell ref="F311:G311"/>
    <mergeCell ref="H311:I311"/>
    <mergeCell ref="J311:K311"/>
    <mergeCell ref="L311:M311"/>
    <mergeCell ref="N311:O311"/>
    <mergeCell ref="P311:Q311"/>
    <mergeCell ref="R311:S311"/>
    <mergeCell ref="T311:U311"/>
    <mergeCell ref="V311:W311"/>
    <mergeCell ref="X311:Y311"/>
    <mergeCell ref="Z311:AA311"/>
    <mergeCell ref="E308:F308"/>
    <mergeCell ref="G308:H308"/>
    <mergeCell ref="I308:J308"/>
    <mergeCell ref="K308:L308"/>
    <mergeCell ref="M308:N308"/>
    <mergeCell ref="O308:P308"/>
    <mergeCell ref="Q308:R308"/>
    <mergeCell ref="S308:T308"/>
    <mergeCell ref="U308:V308"/>
    <mergeCell ref="W308:X308"/>
    <mergeCell ref="Y308:Z308"/>
    <mergeCell ref="F309:G309"/>
    <mergeCell ref="H309:I309"/>
    <mergeCell ref="J309:K309"/>
    <mergeCell ref="L309:M309"/>
    <mergeCell ref="N309:O309"/>
    <mergeCell ref="P309:Q309"/>
    <mergeCell ref="R309:S309"/>
    <mergeCell ref="T309:U309"/>
    <mergeCell ref="V309:W309"/>
    <mergeCell ref="X309:Y309"/>
    <mergeCell ref="Z309:AA309"/>
    <mergeCell ref="E306:F306"/>
    <mergeCell ref="G306:H306"/>
    <mergeCell ref="I306:J306"/>
    <mergeCell ref="K306:L306"/>
    <mergeCell ref="M306:N306"/>
    <mergeCell ref="O306:P306"/>
    <mergeCell ref="Q306:R306"/>
    <mergeCell ref="S306:T306"/>
    <mergeCell ref="U306:V306"/>
    <mergeCell ref="W306:X306"/>
    <mergeCell ref="Y306:Z306"/>
    <mergeCell ref="F307:G307"/>
    <mergeCell ref="H307:I307"/>
    <mergeCell ref="J307:K307"/>
    <mergeCell ref="L307:M307"/>
    <mergeCell ref="N307:O307"/>
    <mergeCell ref="P307:Q307"/>
    <mergeCell ref="R307:S307"/>
    <mergeCell ref="T307:U307"/>
    <mergeCell ref="V307:W307"/>
    <mergeCell ref="X307:Y307"/>
    <mergeCell ref="Z307:AA307"/>
    <mergeCell ref="E304:F304"/>
    <mergeCell ref="G304:H304"/>
    <mergeCell ref="I304:J304"/>
    <mergeCell ref="K304:L304"/>
    <mergeCell ref="M304:N304"/>
    <mergeCell ref="O304:P304"/>
    <mergeCell ref="Q304:R304"/>
    <mergeCell ref="S304:T304"/>
    <mergeCell ref="U304:V304"/>
    <mergeCell ref="W304:X304"/>
    <mergeCell ref="Y304:Z304"/>
    <mergeCell ref="F305:G305"/>
    <mergeCell ref="H305:I305"/>
    <mergeCell ref="J305:K305"/>
    <mergeCell ref="L305:M305"/>
    <mergeCell ref="N305:O305"/>
    <mergeCell ref="P305:Q305"/>
    <mergeCell ref="R305:S305"/>
    <mergeCell ref="T305:U305"/>
    <mergeCell ref="V305:W305"/>
    <mergeCell ref="X305:Y305"/>
    <mergeCell ref="Z305:AA305"/>
    <mergeCell ref="E302:F302"/>
    <mergeCell ref="G302:H302"/>
    <mergeCell ref="I302:J302"/>
    <mergeCell ref="K302:L302"/>
    <mergeCell ref="M302:N302"/>
    <mergeCell ref="O302:P302"/>
    <mergeCell ref="Q302:R302"/>
    <mergeCell ref="S302:T302"/>
    <mergeCell ref="U302:V302"/>
    <mergeCell ref="W302:X302"/>
    <mergeCell ref="Y302:Z302"/>
    <mergeCell ref="F303:G303"/>
    <mergeCell ref="H303:I303"/>
    <mergeCell ref="J303:K303"/>
    <mergeCell ref="L303:M303"/>
    <mergeCell ref="N303:O303"/>
    <mergeCell ref="P303:Q303"/>
    <mergeCell ref="R303:S303"/>
    <mergeCell ref="T303:U303"/>
    <mergeCell ref="V303:W303"/>
    <mergeCell ref="X303:Y303"/>
    <mergeCell ref="Z303:AA303"/>
    <mergeCell ref="E300:F300"/>
    <mergeCell ref="G300:H300"/>
    <mergeCell ref="I300:J300"/>
    <mergeCell ref="K300:L300"/>
    <mergeCell ref="M300:N300"/>
    <mergeCell ref="O300:P300"/>
    <mergeCell ref="Q300:R300"/>
    <mergeCell ref="S300:T300"/>
    <mergeCell ref="U300:V300"/>
    <mergeCell ref="W300:X300"/>
    <mergeCell ref="Y300:Z300"/>
    <mergeCell ref="F301:G301"/>
    <mergeCell ref="H301:I301"/>
    <mergeCell ref="J301:K301"/>
    <mergeCell ref="L301:M301"/>
    <mergeCell ref="N301:O301"/>
    <mergeCell ref="P301:Q301"/>
    <mergeCell ref="R301:S301"/>
    <mergeCell ref="T301:U301"/>
    <mergeCell ref="V301:W301"/>
    <mergeCell ref="X301:Y301"/>
    <mergeCell ref="Z301:AA301"/>
    <mergeCell ref="E298:F298"/>
    <mergeCell ref="G298:H298"/>
    <mergeCell ref="I298:J298"/>
    <mergeCell ref="K298:L298"/>
    <mergeCell ref="M298:N298"/>
    <mergeCell ref="O298:P298"/>
    <mergeCell ref="Q298:R298"/>
    <mergeCell ref="S298:T298"/>
    <mergeCell ref="U298:V298"/>
    <mergeCell ref="W298:X298"/>
    <mergeCell ref="Y298:Z298"/>
    <mergeCell ref="F299:G299"/>
    <mergeCell ref="H299:I299"/>
    <mergeCell ref="J299:K299"/>
    <mergeCell ref="L299:M299"/>
    <mergeCell ref="N299:O299"/>
    <mergeCell ref="P299:Q299"/>
    <mergeCell ref="R299:S299"/>
    <mergeCell ref="T299:U299"/>
    <mergeCell ref="V299:W299"/>
    <mergeCell ref="X299:Y299"/>
    <mergeCell ref="Z299:AA299"/>
    <mergeCell ref="E296:F296"/>
    <mergeCell ref="G296:H296"/>
    <mergeCell ref="I296:J296"/>
    <mergeCell ref="K296:L296"/>
    <mergeCell ref="M296:N296"/>
    <mergeCell ref="O296:P296"/>
    <mergeCell ref="Q296:R296"/>
    <mergeCell ref="S296:T296"/>
    <mergeCell ref="U296:V296"/>
    <mergeCell ref="W296:X296"/>
    <mergeCell ref="Y296:Z296"/>
    <mergeCell ref="F297:G297"/>
    <mergeCell ref="H297:I297"/>
    <mergeCell ref="J297:K297"/>
    <mergeCell ref="L297:M297"/>
    <mergeCell ref="N297:O297"/>
    <mergeCell ref="P297:Q297"/>
    <mergeCell ref="R297:S297"/>
    <mergeCell ref="T297:U297"/>
    <mergeCell ref="V297:W297"/>
    <mergeCell ref="X297:Y297"/>
    <mergeCell ref="Z297:AA297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U294:V294"/>
    <mergeCell ref="W294:X294"/>
    <mergeCell ref="Y294:Z294"/>
    <mergeCell ref="F295:G295"/>
    <mergeCell ref="H295:I295"/>
    <mergeCell ref="J295:K295"/>
    <mergeCell ref="L295:M295"/>
    <mergeCell ref="N295:O295"/>
    <mergeCell ref="P295:Q295"/>
    <mergeCell ref="R295:S295"/>
    <mergeCell ref="T295:U295"/>
    <mergeCell ref="V295:W295"/>
    <mergeCell ref="X295:Y295"/>
    <mergeCell ref="Z295:AA295"/>
    <mergeCell ref="E292:F292"/>
    <mergeCell ref="G292:H292"/>
    <mergeCell ref="I292:J292"/>
    <mergeCell ref="K292:L292"/>
    <mergeCell ref="M292:N292"/>
    <mergeCell ref="O292:P292"/>
    <mergeCell ref="Q292:R292"/>
    <mergeCell ref="S292:T292"/>
    <mergeCell ref="U292:V292"/>
    <mergeCell ref="W292:X292"/>
    <mergeCell ref="Y292:Z292"/>
    <mergeCell ref="F293:G293"/>
    <mergeCell ref="H293:I293"/>
    <mergeCell ref="J293:K293"/>
    <mergeCell ref="L293:M293"/>
    <mergeCell ref="N293:O293"/>
    <mergeCell ref="P293:Q293"/>
    <mergeCell ref="R293:S293"/>
    <mergeCell ref="T293:U293"/>
    <mergeCell ref="V293:W293"/>
    <mergeCell ref="X293:Y293"/>
    <mergeCell ref="Z293:AA293"/>
    <mergeCell ref="E290:F290"/>
    <mergeCell ref="G290:H290"/>
    <mergeCell ref="I290:J290"/>
    <mergeCell ref="K290:L290"/>
    <mergeCell ref="M290:N290"/>
    <mergeCell ref="O290:P290"/>
    <mergeCell ref="Q290:R290"/>
    <mergeCell ref="S290:T290"/>
    <mergeCell ref="U290:V290"/>
    <mergeCell ref="W290:X290"/>
    <mergeCell ref="Y290:Z290"/>
    <mergeCell ref="F291:G291"/>
    <mergeCell ref="H291:I291"/>
    <mergeCell ref="J291:K291"/>
    <mergeCell ref="L291:M291"/>
    <mergeCell ref="N291:O291"/>
    <mergeCell ref="P291:Q291"/>
    <mergeCell ref="R291:S291"/>
    <mergeCell ref="T291:U291"/>
    <mergeCell ref="V291:W291"/>
    <mergeCell ref="X291:Y291"/>
    <mergeCell ref="Z291:AA291"/>
    <mergeCell ref="E288:F288"/>
    <mergeCell ref="G288:H288"/>
    <mergeCell ref="I288:J288"/>
    <mergeCell ref="K288:L288"/>
    <mergeCell ref="M288:N288"/>
    <mergeCell ref="O288:P288"/>
    <mergeCell ref="Q288:R288"/>
    <mergeCell ref="S288:T288"/>
    <mergeCell ref="U288:V288"/>
    <mergeCell ref="W288:X288"/>
    <mergeCell ref="Y288:Z288"/>
    <mergeCell ref="F289:G289"/>
    <mergeCell ref="H289:I289"/>
    <mergeCell ref="J289:K289"/>
    <mergeCell ref="L289:M289"/>
    <mergeCell ref="N289:O289"/>
    <mergeCell ref="P289:Q289"/>
    <mergeCell ref="R289:S289"/>
    <mergeCell ref="T289:U289"/>
    <mergeCell ref="V289:W289"/>
    <mergeCell ref="X289:Y289"/>
    <mergeCell ref="Z289:AA289"/>
    <mergeCell ref="E286:F286"/>
    <mergeCell ref="G286:H286"/>
    <mergeCell ref="I286:J286"/>
    <mergeCell ref="K286:L286"/>
    <mergeCell ref="M286:N286"/>
    <mergeCell ref="O286:P286"/>
    <mergeCell ref="Q286:R286"/>
    <mergeCell ref="S286:T286"/>
    <mergeCell ref="U286:V286"/>
    <mergeCell ref="W286:X286"/>
    <mergeCell ref="Y286:Z286"/>
    <mergeCell ref="F287:G287"/>
    <mergeCell ref="H287:I287"/>
    <mergeCell ref="J287:K287"/>
    <mergeCell ref="L287:M287"/>
    <mergeCell ref="N287:O287"/>
    <mergeCell ref="P287:Q287"/>
    <mergeCell ref="R287:S287"/>
    <mergeCell ref="T287:U287"/>
    <mergeCell ref="V287:W287"/>
    <mergeCell ref="X287:Y287"/>
    <mergeCell ref="Z287:AA287"/>
    <mergeCell ref="E284:F284"/>
    <mergeCell ref="G284:H284"/>
    <mergeCell ref="I284:J284"/>
    <mergeCell ref="K284:L284"/>
    <mergeCell ref="M284:N284"/>
    <mergeCell ref="O284:P284"/>
    <mergeCell ref="Q284:R284"/>
    <mergeCell ref="S284:T284"/>
    <mergeCell ref="U284:V284"/>
    <mergeCell ref="W284:X284"/>
    <mergeCell ref="Y284:Z284"/>
    <mergeCell ref="F285:G285"/>
    <mergeCell ref="H285:I285"/>
    <mergeCell ref="J285:K285"/>
    <mergeCell ref="L285:M285"/>
    <mergeCell ref="N285:O285"/>
    <mergeCell ref="P285:Q285"/>
    <mergeCell ref="R285:S285"/>
    <mergeCell ref="T285:U285"/>
    <mergeCell ref="V285:W285"/>
    <mergeCell ref="X285:Y285"/>
    <mergeCell ref="Z285:AA285"/>
    <mergeCell ref="E282:F282"/>
    <mergeCell ref="G282:H282"/>
    <mergeCell ref="I282:J282"/>
    <mergeCell ref="K282:L282"/>
    <mergeCell ref="M282:N282"/>
    <mergeCell ref="O282:P282"/>
    <mergeCell ref="Q282:R282"/>
    <mergeCell ref="S282:T282"/>
    <mergeCell ref="U282:V282"/>
    <mergeCell ref="W282:X282"/>
    <mergeCell ref="Y282:Z282"/>
    <mergeCell ref="F283:G283"/>
    <mergeCell ref="H283:I283"/>
    <mergeCell ref="J283:K283"/>
    <mergeCell ref="L283:M283"/>
    <mergeCell ref="N283:O283"/>
    <mergeCell ref="P283:Q283"/>
    <mergeCell ref="R283:S283"/>
    <mergeCell ref="T283:U283"/>
    <mergeCell ref="V283:W283"/>
    <mergeCell ref="X283:Y283"/>
    <mergeCell ref="Z283:AA283"/>
    <mergeCell ref="E280:F280"/>
    <mergeCell ref="G280:H280"/>
    <mergeCell ref="I280:J280"/>
    <mergeCell ref="K280:L280"/>
    <mergeCell ref="M280:N280"/>
    <mergeCell ref="O280:P280"/>
    <mergeCell ref="Q280:R280"/>
    <mergeCell ref="S280:T280"/>
    <mergeCell ref="U280:V280"/>
    <mergeCell ref="W280:X280"/>
    <mergeCell ref="Y280:Z280"/>
    <mergeCell ref="F281:G281"/>
    <mergeCell ref="H281:I281"/>
    <mergeCell ref="J281:K281"/>
    <mergeCell ref="L281:M281"/>
    <mergeCell ref="N281:O281"/>
    <mergeCell ref="P281:Q281"/>
    <mergeCell ref="R281:S281"/>
    <mergeCell ref="T281:U281"/>
    <mergeCell ref="V281:W281"/>
    <mergeCell ref="X281:Y281"/>
    <mergeCell ref="Z281:AA281"/>
    <mergeCell ref="E278:F278"/>
    <mergeCell ref="G278:H278"/>
    <mergeCell ref="I278:J278"/>
    <mergeCell ref="K278:L278"/>
    <mergeCell ref="M278:N278"/>
    <mergeCell ref="O278:P278"/>
    <mergeCell ref="Q278:R278"/>
    <mergeCell ref="S278:T278"/>
    <mergeCell ref="U278:V278"/>
    <mergeCell ref="W278:X278"/>
    <mergeCell ref="Y278:Z278"/>
    <mergeCell ref="F279:G279"/>
    <mergeCell ref="H279:I279"/>
    <mergeCell ref="J279:K279"/>
    <mergeCell ref="L279:M279"/>
    <mergeCell ref="N279:O279"/>
    <mergeCell ref="P279:Q279"/>
    <mergeCell ref="R279:S279"/>
    <mergeCell ref="T279:U279"/>
    <mergeCell ref="V279:W279"/>
    <mergeCell ref="X279:Y279"/>
    <mergeCell ref="Z279:AA279"/>
    <mergeCell ref="E276:F276"/>
    <mergeCell ref="G276:H276"/>
    <mergeCell ref="I276:J276"/>
    <mergeCell ref="K276:L276"/>
    <mergeCell ref="M276:N276"/>
    <mergeCell ref="O276:P276"/>
    <mergeCell ref="Q276:R276"/>
    <mergeCell ref="S276:T276"/>
    <mergeCell ref="U276:V276"/>
    <mergeCell ref="W276:X276"/>
    <mergeCell ref="Y276:Z276"/>
    <mergeCell ref="F277:G277"/>
    <mergeCell ref="H277:I277"/>
    <mergeCell ref="J277:K277"/>
    <mergeCell ref="L277:M277"/>
    <mergeCell ref="N277:O277"/>
    <mergeCell ref="P277:Q277"/>
    <mergeCell ref="R277:S277"/>
    <mergeCell ref="T277:U277"/>
    <mergeCell ref="V277:W277"/>
    <mergeCell ref="X277:Y277"/>
    <mergeCell ref="Z277:AA277"/>
    <mergeCell ref="E274:F274"/>
    <mergeCell ref="G274:H274"/>
    <mergeCell ref="I274:J274"/>
    <mergeCell ref="K274:L274"/>
    <mergeCell ref="M274:N274"/>
    <mergeCell ref="O274:P274"/>
    <mergeCell ref="Q274:R274"/>
    <mergeCell ref="S274:T274"/>
    <mergeCell ref="U274:V274"/>
    <mergeCell ref="W274:X274"/>
    <mergeCell ref="Y274:Z274"/>
    <mergeCell ref="F275:G275"/>
    <mergeCell ref="H275:I275"/>
    <mergeCell ref="J275:K275"/>
    <mergeCell ref="L275:M275"/>
    <mergeCell ref="N275:O275"/>
    <mergeCell ref="P275:Q275"/>
    <mergeCell ref="R275:S275"/>
    <mergeCell ref="T275:U275"/>
    <mergeCell ref="V275:W275"/>
    <mergeCell ref="X275:Y275"/>
    <mergeCell ref="Z275:AA275"/>
    <mergeCell ref="E272:F272"/>
    <mergeCell ref="G272:H272"/>
    <mergeCell ref="I272:J272"/>
    <mergeCell ref="K272:L272"/>
    <mergeCell ref="M272:N272"/>
    <mergeCell ref="O272:P272"/>
    <mergeCell ref="Q272:R272"/>
    <mergeCell ref="S272:T272"/>
    <mergeCell ref="U272:V272"/>
    <mergeCell ref="W272:X272"/>
    <mergeCell ref="Y272:Z272"/>
    <mergeCell ref="F273:G273"/>
    <mergeCell ref="H273:I273"/>
    <mergeCell ref="J273:K273"/>
    <mergeCell ref="L273:M273"/>
    <mergeCell ref="N273:O273"/>
    <mergeCell ref="P273:Q273"/>
    <mergeCell ref="R273:S273"/>
    <mergeCell ref="T273:U273"/>
    <mergeCell ref="V273:W273"/>
    <mergeCell ref="X273:Y273"/>
    <mergeCell ref="Z273:AA273"/>
    <mergeCell ref="E270:F270"/>
    <mergeCell ref="G270:H270"/>
    <mergeCell ref="I270:J270"/>
    <mergeCell ref="K270:L270"/>
    <mergeCell ref="M270:N270"/>
    <mergeCell ref="O270:P270"/>
    <mergeCell ref="Q270:R270"/>
    <mergeCell ref="S270:T270"/>
    <mergeCell ref="U270:V270"/>
    <mergeCell ref="W270:X270"/>
    <mergeCell ref="Y270:Z270"/>
    <mergeCell ref="F271:G271"/>
    <mergeCell ref="H271:I271"/>
    <mergeCell ref="J271:K271"/>
    <mergeCell ref="L271:M271"/>
    <mergeCell ref="N271:O271"/>
    <mergeCell ref="P271:Q271"/>
    <mergeCell ref="R271:S271"/>
    <mergeCell ref="T271:U271"/>
    <mergeCell ref="V271:W271"/>
    <mergeCell ref="X271:Y271"/>
    <mergeCell ref="Z271:AA271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U268:V268"/>
    <mergeCell ref="W268:X268"/>
    <mergeCell ref="Y268:Z268"/>
    <mergeCell ref="F269:G269"/>
    <mergeCell ref="H269:I269"/>
    <mergeCell ref="J269:K269"/>
    <mergeCell ref="L269:M269"/>
    <mergeCell ref="N269:O269"/>
    <mergeCell ref="P269:Q269"/>
    <mergeCell ref="R269:S269"/>
    <mergeCell ref="T269:U269"/>
    <mergeCell ref="V269:W269"/>
    <mergeCell ref="X269:Y269"/>
    <mergeCell ref="Z269:AA269"/>
    <mergeCell ref="E266:F266"/>
    <mergeCell ref="G266:H266"/>
    <mergeCell ref="I266:J266"/>
    <mergeCell ref="K266:L266"/>
    <mergeCell ref="M266:N266"/>
    <mergeCell ref="O266:P266"/>
    <mergeCell ref="Q266:R266"/>
    <mergeCell ref="S266:T266"/>
    <mergeCell ref="U266:V266"/>
    <mergeCell ref="W266:X266"/>
    <mergeCell ref="Y266:Z266"/>
    <mergeCell ref="F267:G267"/>
    <mergeCell ref="H267:I267"/>
    <mergeCell ref="J267:K267"/>
    <mergeCell ref="L267:M267"/>
    <mergeCell ref="N267:O267"/>
    <mergeCell ref="P267:Q267"/>
    <mergeCell ref="R267:S267"/>
    <mergeCell ref="T267:U267"/>
    <mergeCell ref="V267:W267"/>
    <mergeCell ref="X267:Y267"/>
    <mergeCell ref="Z267:AA267"/>
    <mergeCell ref="E264:F264"/>
    <mergeCell ref="G264:H264"/>
    <mergeCell ref="I264:J264"/>
    <mergeCell ref="K264:L264"/>
    <mergeCell ref="M264:N264"/>
    <mergeCell ref="O264:P264"/>
    <mergeCell ref="Q264:R264"/>
    <mergeCell ref="S264:T264"/>
    <mergeCell ref="U264:V264"/>
    <mergeCell ref="W264:X264"/>
    <mergeCell ref="Y264:Z264"/>
    <mergeCell ref="F265:G265"/>
    <mergeCell ref="H265:I265"/>
    <mergeCell ref="J265:K265"/>
    <mergeCell ref="L265:M265"/>
    <mergeCell ref="N265:O265"/>
    <mergeCell ref="P265:Q265"/>
    <mergeCell ref="R265:S265"/>
    <mergeCell ref="T265:U265"/>
    <mergeCell ref="V265:W265"/>
    <mergeCell ref="X265:Y265"/>
    <mergeCell ref="Z265:AA265"/>
    <mergeCell ref="E262:F262"/>
    <mergeCell ref="G262:H262"/>
    <mergeCell ref="I262:J262"/>
    <mergeCell ref="K262:L262"/>
    <mergeCell ref="M262:N262"/>
    <mergeCell ref="O262:P262"/>
    <mergeCell ref="Q262:R262"/>
    <mergeCell ref="S262:T262"/>
    <mergeCell ref="U262:V262"/>
    <mergeCell ref="W262:X262"/>
    <mergeCell ref="Y262:Z262"/>
    <mergeCell ref="F263:G263"/>
    <mergeCell ref="H263:I263"/>
    <mergeCell ref="J263:K263"/>
    <mergeCell ref="L263:M263"/>
    <mergeCell ref="N263:O263"/>
    <mergeCell ref="P263:Q263"/>
    <mergeCell ref="R263:S263"/>
    <mergeCell ref="T263:U263"/>
    <mergeCell ref="V263:W263"/>
    <mergeCell ref="X263:Y263"/>
    <mergeCell ref="Z263:AA263"/>
    <mergeCell ref="E260:F260"/>
    <mergeCell ref="G260:H260"/>
    <mergeCell ref="I260:J260"/>
    <mergeCell ref="K260:L260"/>
    <mergeCell ref="M260:N260"/>
    <mergeCell ref="O260:P260"/>
    <mergeCell ref="Q260:R260"/>
    <mergeCell ref="S260:T260"/>
    <mergeCell ref="U260:V260"/>
    <mergeCell ref="W260:X260"/>
    <mergeCell ref="Y260:Z260"/>
    <mergeCell ref="F261:G261"/>
    <mergeCell ref="H261:I261"/>
    <mergeCell ref="J261:K261"/>
    <mergeCell ref="L261:M261"/>
    <mergeCell ref="N261:O261"/>
    <mergeCell ref="P261:Q261"/>
    <mergeCell ref="R261:S261"/>
    <mergeCell ref="T261:U261"/>
    <mergeCell ref="V261:W261"/>
    <mergeCell ref="X261:Y261"/>
    <mergeCell ref="Z261:AA261"/>
    <mergeCell ref="E258:F258"/>
    <mergeCell ref="G258:H258"/>
    <mergeCell ref="I258:J258"/>
    <mergeCell ref="K258:L258"/>
    <mergeCell ref="M258:N258"/>
    <mergeCell ref="O258:P258"/>
    <mergeCell ref="Q258:R258"/>
    <mergeCell ref="S258:T258"/>
    <mergeCell ref="U258:V258"/>
    <mergeCell ref="W258:X258"/>
    <mergeCell ref="Y258:Z258"/>
    <mergeCell ref="F259:G259"/>
    <mergeCell ref="H259:I259"/>
    <mergeCell ref="J259:K259"/>
    <mergeCell ref="L259:M259"/>
    <mergeCell ref="N259:O259"/>
    <mergeCell ref="P259:Q259"/>
    <mergeCell ref="R259:S259"/>
    <mergeCell ref="T259:U259"/>
    <mergeCell ref="V259:W259"/>
    <mergeCell ref="X259:Y259"/>
    <mergeCell ref="Z259:AA259"/>
    <mergeCell ref="E256:F256"/>
    <mergeCell ref="G256:H256"/>
    <mergeCell ref="I256:J256"/>
    <mergeCell ref="K256:L256"/>
    <mergeCell ref="M256:N256"/>
    <mergeCell ref="O256:P256"/>
    <mergeCell ref="Q256:R256"/>
    <mergeCell ref="S256:T256"/>
    <mergeCell ref="U256:V256"/>
    <mergeCell ref="W256:X256"/>
    <mergeCell ref="Y256:Z256"/>
    <mergeCell ref="F257:G257"/>
    <mergeCell ref="H257:I257"/>
    <mergeCell ref="J257:K257"/>
    <mergeCell ref="L257:M257"/>
    <mergeCell ref="N257:O257"/>
    <mergeCell ref="P257:Q257"/>
    <mergeCell ref="R257:S257"/>
    <mergeCell ref="T257:U257"/>
    <mergeCell ref="V257:W257"/>
    <mergeCell ref="X257:Y257"/>
    <mergeCell ref="Z257:AA257"/>
    <mergeCell ref="E254:F254"/>
    <mergeCell ref="G254:H254"/>
    <mergeCell ref="I254:J254"/>
    <mergeCell ref="K254:L254"/>
    <mergeCell ref="M254:N254"/>
    <mergeCell ref="O254:P254"/>
    <mergeCell ref="Q254:R254"/>
    <mergeCell ref="S254:T254"/>
    <mergeCell ref="U254:V254"/>
    <mergeCell ref="W254:X254"/>
    <mergeCell ref="Y254:Z254"/>
    <mergeCell ref="F255:G255"/>
    <mergeCell ref="H255:I255"/>
    <mergeCell ref="J255:K255"/>
    <mergeCell ref="L255:M255"/>
    <mergeCell ref="N255:O255"/>
    <mergeCell ref="P255:Q255"/>
    <mergeCell ref="R255:S255"/>
    <mergeCell ref="T255:U255"/>
    <mergeCell ref="V255:W255"/>
    <mergeCell ref="X255:Y255"/>
    <mergeCell ref="Z255:AA255"/>
    <mergeCell ref="E252:F252"/>
    <mergeCell ref="G252:H252"/>
    <mergeCell ref="I252:J252"/>
    <mergeCell ref="K252:L252"/>
    <mergeCell ref="M252:N252"/>
    <mergeCell ref="O252:P252"/>
    <mergeCell ref="Q252:R252"/>
    <mergeCell ref="S252:T252"/>
    <mergeCell ref="U252:V252"/>
    <mergeCell ref="W252:X252"/>
    <mergeCell ref="Y252:Z252"/>
    <mergeCell ref="F253:G253"/>
    <mergeCell ref="H253:I253"/>
    <mergeCell ref="J253:K253"/>
    <mergeCell ref="L253:M253"/>
    <mergeCell ref="N253:O253"/>
    <mergeCell ref="P253:Q253"/>
    <mergeCell ref="R253:S253"/>
    <mergeCell ref="T253:U253"/>
    <mergeCell ref="V253:W253"/>
    <mergeCell ref="X253:Y253"/>
    <mergeCell ref="Z253:AA253"/>
    <mergeCell ref="E250:F250"/>
    <mergeCell ref="G250:H250"/>
    <mergeCell ref="I250:J250"/>
    <mergeCell ref="K250:L250"/>
    <mergeCell ref="M250:N250"/>
    <mergeCell ref="O250:P250"/>
    <mergeCell ref="Q250:R250"/>
    <mergeCell ref="S250:T250"/>
    <mergeCell ref="U250:V250"/>
    <mergeCell ref="W250:X250"/>
    <mergeCell ref="Y250:Z250"/>
    <mergeCell ref="F251:G251"/>
    <mergeCell ref="H251:I251"/>
    <mergeCell ref="J251:K251"/>
    <mergeCell ref="L251:M251"/>
    <mergeCell ref="N251:O251"/>
    <mergeCell ref="P251:Q251"/>
    <mergeCell ref="R251:S251"/>
    <mergeCell ref="T251:U251"/>
    <mergeCell ref="V251:W251"/>
    <mergeCell ref="X251:Y251"/>
    <mergeCell ref="Z251:AA251"/>
    <mergeCell ref="E248:F248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F249:G249"/>
    <mergeCell ref="H249:I249"/>
    <mergeCell ref="J249:K249"/>
    <mergeCell ref="L249:M249"/>
    <mergeCell ref="N249:O249"/>
    <mergeCell ref="P249:Q249"/>
    <mergeCell ref="R249:S249"/>
    <mergeCell ref="T249:U249"/>
    <mergeCell ref="V249:W249"/>
    <mergeCell ref="X249:Y249"/>
    <mergeCell ref="Z249:AA249"/>
    <mergeCell ref="E246:F246"/>
    <mergeCell ref="G246:H246"/>
    <mergeCell ref="I246:J246"/>
    <mergeCell ref="K246:L246"/>
    <mergeCell ref="M246:N246"/>
    <mergeCell ref="O246:P246"/>
    <mergeCell ref="Q246:R246"/>
    <mergeCell ref="S246:T246"/>
    <mergeCell ref="U246:V246"/>
    <mergeCell ref="W246:X246"/>
    <mergeCell ref="Y246:Z246"/>
    <mergeCell ref="F247:G247"/>
    <mergeCell ref="H247:I247"/>
    <mergeCell ref="J247:K247"/>
    <mergeCell ref="L247:M247"/>
    <mergeCell ref="N247:O247"/>
    <mergeCell ref="P247:Q247"/>
    <mergeCell ref="R247:S247"/>
    <mergeCell ref="T247:U247"/>
    <mergeCell ref="V247:W247"/>
    <mergeCell ref="X247:Y247"/>
    <mergeCell ref="Z247:AA247"/>
    <mergeCell ref="E244:F244"/>
    <mergeCell ref="G244:H244"/>
    <mergeCell ref="I244:J244"/>
    <mergeCell ref="K244:L244"/>
    <mergeCell ref="M244:N244"/>
    <mergeCell ref="O244:P244"/>
    <mergeCell ref="Q244:R244"/>
    <mergeCell ref="S244:T244"/>
    <mergeCell ref="U244:V244"/>
    <mergeCell ref="W244:X244"/>
    <mergeCell ref="Y244:Z244"/>
    <mergeCell ref="F245:G245"/>
    <mergeCell ref="H245:I245"/>
    <mergeCell ref="J245:K245"/>
    <mergeCell ref="L245:M245"/>
    <mergeCell ref="N245:O245"/>
    <mergeCell ref="P245:Q245"/>
    <mergeCell ref="R245:S245"/>
    <mergeCell ref="T245:U245"/>
    <mergeCell ref="V245:W245"/>
    <mergeCell ref="X245:Y245"/>
    <mergeCell ref="Z245:AA245"/>
    <mergeCell ref="E242:F242"/>
    <mergeCell ref="G242:H242"/>
    <mergeCell ref="I242:J242"/>
    <mergeCell ref="K242:L242"/>
    <mergeCell ref="M242:N242"/>
    <mergeCell ref="O242:P242"/>
    <mergeCell ref="Q242:R242"/>
    <mergeCell ref="S242:T242"/>
    <mergeCell ref="U242:V242"/>
    <mergeCell ref="W242:X242"/>
    <mergeCell ref="Y242:Z242"/>
    <mergeCell ref="F243:G243"/>
    <mergeCell ref="H243:I243"/>
    <mergeCell ref="J243:K243"/>
    <mergeCell ref="L243:M243"/>
    <mergeCell ref="N243:O243"/>
    <mergeCell ref="P243:Q243"/>
    <mergeCell ref="R243:S243"/>
    <mergeCell ref="T243:U243"/>
    <mergeCell ref="V243:W243"/>
    <mergeCell ref="X243:Y243"/>
    <mergeCell ref="Z243:AA243"/>
    <mergeCell ref="E240:F240"/>
    <mergeCell ref="G240:H240"/>
    <mergeCell ref="I240:J240"/>
    <mergeCell ref="K240:L240"/>
    <mergeCell ref="M240:N240"/>
    <mergeCell ref="O240:P240"/>
    <mergeCell ref="Q240:R240"/>
    <mergeCell ref="S240:T240"/>
    <mergeCell ref="U240:V240"/>
    <mergeCell ref="W240:X240"/>
    <mergeCell ref="Y240:Z240"/>
    <mergeCell ref="F241:G241"/>
    <mergeCell ref="H241:I241"/>
    <mergeCell ref="J241:K241"/>
    <mergeCell ref="L241:M241"/>
    <mergeCell ref="N241:O241"/>
    <mergeCell ref="P241:Q241"/>
    <mergeCell ref="R241:S241"/>
    <mergeCell ref="T241:U241"/>
    <mergeCell ref="V241:W241"/>
    <mergeCell ref="X241:Y241"/>
    <mergeCell ref="Z241:AA241"/>
    <mergeCell ref="E238:F238"/>
    <mergeCell ref="G238:H238"/>
    <mergeCell ref="I238:J238"/>
    <mergeCell ref="K238:L238"/>
    <mergeCell ref="M238:N238"/>
    <mergeCell ref="O238:P238"/>
    <mergeCell ref="Q238:R238"/>
    <mergeCell ref="S238:T238"/>
    <mergeCell ref="U238:V238"/>
    <mergeCell ref="W238:X238"/>
    <mergeCell ref="Y238:Z238"/>
    <mergeCell ref="F239:G239"/>
    <mergeCell ref="H239:I239"/>
    <mergeCell ref="J239:K239"/>
    <mergeCell ref="L239:M239"/>
    <mergeCell ref="N239:O239"/>
    <mergeCell ref="P239:Q239"/>
    <mergeCell ref="R239:S239"/>
    <mergeCell ref="T239:U239"/>
    <mergeCell ref="V239:W239"/>
    <mergeCell ref="X239:Y239"/>
    <mergeCell ref="Z239:AA239"/>
    <mergeCell ref="E236:F236"/>
    <mergeCell ref="G236:H236"/>
    <mergeCell ref="I236:J236"/>
    <mergeCell ref="K236:L236"/>
    <mergeCell ref="M236:N236"/>
    <mergeCell ref="O236:P236"/>
    <mergeCell ref="Q236:R236"/>
    <mergeCell ref="S236:T236"/>
    <mergeCell ref="U236:V236"/>
    <mergeCell ref="W236:X236"/>
    <mergeCell ref="Y236:Z236"/>
    <mergeCell ref="F237:G237"/>
    <mergeCell ref="H237:I237"/>
    <mergeCell ref="J237:K237"/>
    <mergeCell ref="L237:M237"/>
    <mergeCell ref="N237:O237"/>
    <mergeCell ref="P237:Q237"/>
    <mergeCell ref="R237:S237"/>
    <mergeCell ref="T237:U237"/>
    <mergeCell ref="V237:W237"/>
    <mergeCell ref="X237:Y237"/>
    <mergeCell ref="Z237:AA237"/>
    <mergeCell ref="E234:F234"/>
    <mergeCell ref="G234:H234"/>
    <mergeCell ref="I234:J234"/>
    <mergeCell ref="K234:L234"/>
    <mergeCell ref="M234:N234"/>
    <mergeCell ref="O234:P234"/>
    <mergeCell ref="Q234:R234"/>
    <mergeCell ref="S234:T234"/>
    <mergeCell ref="U234:V234"/>
    <mergeCell ref="W234:X234"/>
    <mergeCell ref="Y234:Z234"/>
    <mergeCell ref="F235:G235"/>
    <mergeCell ref="H235:I235"/>
    <mergeCell ref="J235:K235"/>
    <mergeCell ref="L235:M235"/>
    <mergeCell ref="N235:O235"/>
    <mergeCell ref="P235:Q235"/>
    <mergeCell ref="R235:S235"/>
    <mergeCell ref="T235:U235"/>
    <mergeCell ref="V235:W235"/>
    <mergeCell ref="X235:Y235"/>
    <mergeCell ref="Z235:AA235"/>
    <mergeCell ref="E232:F232"/>
    <mergeCell ref="G232:H232"/>
    <mergeCell ref="I232:J232"/>
    <mergeCell ref="K232:L232"/>
    <mergeCell ref="M232:N232"/>
    <mergeCell ref="O232:P232"/>
    <mergeCell ref="Q232:R232"/>
    <mergeCell ref="S232:T232"/>
    <mergeCell ref="U232:V232"/>
    <mergeCell ref="W232:X232"/>
    <mergeCell ref="Y232:Z232"/>
    <mergeCell ref="F233:G233"/>
    <mergeCell ref="H233:I233"/>
    <mergeCell ref="J233:K233"/>
    <mergeCell ref="L233:M233"/>
    <mergeCell ref="N233:O233"/>
    <mergeCell ref="P233:Q233"/>
    <mergeCell ref="R233:S233"/>
    <mergeCell ref="T233:U233"/>
    <mergeCell ref="V233:W233"/>
    <mergeCell ref="X233:Y233"/>
    <mergeCell ref="Z233:AA233"/>
    <mergeCell ref="E230:F230"/>
    <mergeCell ref="G230:H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Y230:Z230"/>
    <mergeCell ref="F231:G231"/>
    <mergeCell ref="H231:I231"/>
    <mergeCell ref="J231:K231"/>
    <mergeCell ref="L231:M231"/>
    <mergeCell ref="N231:O231"/>
    <mergeCell ref="P231:Q231"/>
    <mergeCell ref="R231:S231"/>
    <mergeCell ref="T231:U231"/>
    <mergeCell ref="V231:W231"/>
    <mergeCell ref="X231:Y231"/>
    <mergeCell ref="Z231:AA231"/>
    <mergeCell ref="E228:F228"/>
    <mergeCell ref="G228:H228"/>
    <mergeCell ref="I228:J228"/>
    <mergeCell ref="K228:L228"/>
    <mergeCell ref="M228:N228"/>
    <mergeCell ref="O228:P228"/>
    <mergeCell ref="Q228:R228"/>
    <mergeCell ref="S228:T228"/>
    <mergeCell ref="U228:V228"/>
    <mergeCell ref="W228:X228"/>
    <mergeCell ref="Y228:Z228"/>
    <mergeCell ref="F229:G229"/>
    <mergeCell ref="H229:I229"/>
    <mergeCell ref="J229:K229"/>
    <mergeCell ref="L229:M229"/>
    <mergeCell ref="N229:O229"/>
    <mergeCell ref="P229:Q229"/>
    <mergeCell ref="R229:S229"/>
    <mergeCell ref="T229:U229"/>
    <mergeCell ref="V229:W229"/>
    <mergeCell ref="X229:Y229"/>
    <mergeCell ref="Z229:AA229"/>
    <mergeCell ref="E226:F226"/>
    <mergeCell ref="G226:H226"/>
    <mergeCell ref="I226:J226"/>
    <mergeCell ref="K226:L226"/>
    <mergeCell ref="M226:N226"/>
    <mergeCell ref="O226:P226"/>
    <mergeCell ref="Q226:R226"/>
    <mergeCell ref="S226:T226"/>
    <mergeCell ref="U226:V226"/>
    <mergeCell ref="W226:X226"/>
    <mergeCell ref="Y226:Z226"/>
    <mergeCell ref="F227:G227"/>
    <mergeCell ref="H227:I227"/>
    <mergeCell ref="J227:K227"/>
    <mergeCell ref="L227:M227"/>
    <mergeCell ref="N227:O227"/>
    <mergeCell ref="P227:Q227"/>
    <mergeCell ref="R227:S227"/>
    <mergeCell ref="T227:U227"/>
    <mergeCell ref="V227:W227"/>
    <mergeCell ref="X227:Y227"/>
    <mergeCell ref="Z227:AA227"/>
    <mergeCell ref="E224:F224"/>
    <mergeCell ref="G224:H224"/>
    <mergeCell ref="I224:J224"/>
    <mergeCell ref="K224:L224"/>
    <mergeCell ref="M224:N224"/>
    <mergeCell ref="O224:P224"/>
    <mergeCell ref="Q224:R224"/>
    <mergeCell ref="S224:T224"/>
    <mergeCell ref="U224:V224"/>
    <mergeCell ref="W224:X224"/>
    <mergeCell ref="Y224:Z224"/>
    <mergeCell ref="F225:G225"/>
    <mergeCell ref="H225:I225"/>
    <mergeCell ref="J225:K225"/>
    <mergeCell ref="L225:M225"/>
    <mergeCell ref="N225:O225"/>
    <mergeCell ref="P225:Q225"/>
    <mergeCell ref="R225:S225"/>
    <mergeCell ref="T225:U225"/>
    <mergeCell ref="V225:W225"/>
    <mergeCell ref="X225:Y225"/>
    <mergeCell ref="Z225:AA225"/>
    <mergeCell ref="E222:F222"/>
    <mergeCell ref="G222:H222"/>
    <mergeCell ref="I222:J222"/>
    <mergeCell ref="K222:L222"/>
    <mergeCell ref="M222:N222"/>
    <mergeCell ref="O222:P222"/>
    <mergeCell ref="Q222:R222"/>
    <mergeCell ref="S222:T222"/>
    <mergeCell ref="U222:V222"/>
    <mergeCell ref="W222:X222"/>
    <mergeCell ref="Y222:Z222"/>
    <mergeCell ref="F223:G223"/>
    <mergeCell ref="H223:I223"/>
    <mergeCell ref="J223:K223"/>
    <mergeCell ref="L223:M223"/>
    <mergeCell ref="N223:O223"/>
    <mergeCell ref="P223:Q223"/>
    <mergeCell ref="R223:S223"/>
    <mergeCell ref="T223:U223"/>
    <mergeCell ref="V223:W223"/>
    <mergeCell ref="X223:Y223"/>
    <mergeCell ref="Z223:AA223"/>
    <mergeCell ref="E220:F220"/>
    <mergeCell ref="G220:H220"/>
    <mergeCell ref="I220:J220"/>
    <mergeCell ref="K220:L220"/>
    <mergeCell ref="M220:N220"/>
    <mergeCell ref="O220:P220"/>
    <mergeCell ref="Q220:R220"/>
    <mergeCell ref="S220:T220"/>
    <mergeCell ref="U220:V220"/>
    <mergeCell ref="W220:X220"/>
    <mergeCell ref="Y220:Z220"/>
    <mergeCell ref="F221:G221"/>
    <mergeCell ref="H221:I221"/>
    <mergeCell ref="J221:K221"/>
    <mergeCell ref="L221:M221"/>
    <mergeCell ref="N221:O221"/>
    <mergeCell ref="P221:Q221"/>
    <mergeCell ref="R221:S221"/>
    <mergeCell ref="T221:U221"/>
    <mergeCell ref="V221:W221"/>
    <mergeCell ref="X221:Y221"/>
    <mergeCell ref="Z221:AA221"/>
    <mergeCell ref="E218:F218"/>
    <mergeCell ref="G218:H218"/>
    <mergeCell ref="I218:J218"/>
    <mergeCell ref="K218:L218"/>
    <mergeCell ref="M218:N218"/>
    <mergeCell ref="O218:P218"/>
    <mergeCell ref="Q218:R218"/>
    <mergeCell ref="S218:T218"/>
    <mergeCell ref="U218:V218"/>
    <mergeCell ref="W218:X218"/>
    <mergeCell ref="Y218:Z218"/>
    <mergeCell ref="F219:G219"/>
    <mergeCell ref="H219:I219"/>
    <mergeCell ref="J219:K219"/>
    <mergeCell ref="L219:M219"/>
    <mergeCell ref="N219:O219"/>
    <mergeCell ref="P219:Q219"/>
    <mergeCell ref="R219:S219"/>
    <mergeCell ref="T219:U219"/>
    <mergeCell ref="V219:W219"/>
    <mergeCell ref="X219:Y219"/>
    <mergeCell ref="Z219:AA219"/>
    <mergeCell ref="E216:F216"/>
    <mergeCell ref="G216:H216"/>
    <mergeCell ref="I216:J216"/>
    <mergeCell ref="K216:L216"/>
    <mergeCell ref="M216:N216"/>
    <mergeCell ref="O216:P216"/>
    <mergeCell ref="Q216:R216"/>
    <mergeCell ref="S216:T216"/>
    <mergeCell ref="U216:V216"/>
    <mergeCell ref="W216:X216"/>
    <mergeCell ref="Y216:Z216"/>
    <mergeCell ref="F217:G217"/>
    <mergeCell ref="H217:I217"/>
    <mergeCell ref="J217:K217"/>
    <mergeCell ref="L217:M217"/>
    <mergeCell ref="N217:O217"/>
    <mergeCell ref="P217:Q217"/>
    <mergeCell ref="R217:S217"/>
    <mergeCell ref="T217:U217"/>
    <mergeCell ref="V217:W217"/>
    <mergeCell ref="X217:Y217"/>
    <mergeCell ref="Z217:AA217"/>
    <mergeCell ref="E214:F214"/>
    <mergeCell ref="G214:H214"/>
    <mergeCell ref="I214:J214"/>
    <mergeCell ref="K214:L214"/>
    <mergeCell ref="M214:N214"/>
    <mergeCell ref="O214:P214"/>
    <mergeCell ref="Q214:R214"/>
    <mergeCell ref="S214:T214"/>
    <mergeCell ref="U214:V214"/>
    <mergeCell ref="W214:X214"/>
    <mergeCell ref="Y214:Z214"/>
    <mergeCell ref="F215:G215"/>
    <mergeCell ref="H215:I215"/>
    <mergeCell ref="J215:K215"/>
    <mergeCell ref="L215:M215"/>
    <mergeCell ref="N215:O215"/>
    <mergeCell ref="P215:Q215"/>
    <mergeCell ref="R215:S215"/>
    <mergeCell ref="T215:U215"/>
    <mergeCell ref="V215:W215"/>
    <mergeCell ref="X215:Y215"/>
    <mergeCell ref="Z215:AA215"/>
    <mergeCell ref="E212:F212"/>
    <mergeCell ref="G212:H212"/>
    <mergeCell ref="I212:J212"/>
    <mergeCell ref="K212:L212"/>
    <mergeCell ref="M212:N212"/>
    <mergeCell ref="O212:P212"/>
    <mergeCell ref="Q212:R212"/>
    <mergeCell ref="S212:T212"/>
    <mergeCell ref="U212:V212"/>
    <mergeCell ref="W212:X212"/>
    <mergeCell ref="Y212:Z212"/>
    <mergeCell ref="F213:G213"/>
    <mergeCell ref="H213:I213"/>
    <mergeCell ref="J213:K213"/>
    <mergeCell ref="L213:M213"/>
    <mergeCell ref="N213:O213"/>
    <mergeCell ref="P213:Q213"/>
    <mergeCell ref="R213:S213"/>
    <mergeCell ref="T213:U213"/>
    <mergeCell ref="V213:W213"/>
    <mergeCell ref="X213:Y213"/>
    <mergeCell ref="Z213:AA213"/>
    <mergeCell ref="E210:F210"/>
    <mergeCell ref="G210:H210"/>
    <mergeCell ref="I210:J210"/>
    <mergeCell ref="K210:L210"/>
    <mergeCell ref="M210:N210"/>
    <mergeCell ref="O210:P210"/>
    <mergeCell ref="Q210:R210"/>
    <mergeCell ref="S210:T210"/>
    <mergeCell ref="U210:V210"/>
    <mergeCell ref="W210:X210"/>
    <mergeCell ref="Y210:Z210"/>
    <mergeCell ref="F211:G211"/>
    <mergeCell ref="H211:I211"/>
    <mergeCell ref="J211:K211"/>
    <mergeCell ref="L211:M211"/>
    <mergeCell ref="N211:O211"/>
    <mergeCell ref="P211:Q211"/>
    <mergeCell ref="R211:S211"/>
    <mergeCell ref="T211:U211"/>
    <mergeCell ref="V211:W211"/>
    <mergeCell ref="X211:Y211"/>
    <mergeCell ref="Z211:AA211"/>
    <mergeCell ref="E208:F208"/>
    <mergeCell ref="G208:H208"/>
    <mergeCell ref="I208:J208"/>
    <mergeCell ref="K208:L208"/>
    <mergeCell ref="M208:N208"/>
    <mergeCell ref="O208:P208"/>
    <mergeCell ref="Q208:R208"/>
    <mergeCell ref="S208:T208"/>
    <mergeCell ref="U208:V208"/>
    <mergeCell ref="W208:X208"/>
    <mergeCell ref="Y208:Z208"/>
    <mergeCell ref="F209:G209"/>
    <mergeCell ref="H209:I209"/>
    <mergeCell ref="J209:K209"/>
    <mergeCell ref="L209:M209"/>
    <mergeCell ref="N209:O209"/>
    <mergeCell ref="P209:Q209"/>
    <mergeCell ref="R209:S209"/>
    <mergeCell ref="T209:U209"/>
    <mergeCell ref="V209:W209"/>
    <mergeCell ref="X209:Y209"/>
    <mergeCell ref="Z209:AA209"/>
    <mergeCell ref="E206:F206"/>
    <mergeCell ref="G206:H206"/>
    <mergeCell ref="I206:J206"/>
    <mergeCell ref="K206:L206"/>
    <mergeCell ref="M206:N206"/>
    <mergeCell ref="O206:P206"/>
    <mergeCell ref="Q206:R206"/>
    <mergeCell ref="S206:T206"/>
    <mergeCell ref="U206:V206"/>
    <mergeCell ref="W206:X206"/>
    <mergeCell ref="Y206:Z206"/>
    <mergeCell ref="F207:G207"/>
    <mergeCell ref="H207:I207"/>
    <mergeCell ref="J207:K207"/>
    <mergeCell ref="L207:M207"/>
    <mergeCell ref="N207:O207"/>
    <mergeCell ref="P207:Q207"/>
    <mergeCell ref="R207:S207"/>
    <mergeCell ref="T207:U207"/>
    <mergeCell ref="V207:W207"/>
    <mergeCell ref="X207:Y207"/>
    <mergeCell ref="Z207:AA207"/>
    <mergeCell ref="E204:F204"/>
    <mergeCell ref="G204:H204"/>
    <mergeCell ref="I204:J204"/>
    <mergeCell ref="K204:L204"/>
    <mergeCell ref="M204:N204"/>
    <mergeCell ref="O204:P204"/>
    <mergeCell ref="Q204:R204"/>
    <mergeCell ref="S204:T204"/>
    <mergeCell ref="U204:V204"/>
    <mergeCell ref="W204:X204"/>
    <mergeCell ref="Y204:Z204"/>
    <mergeCell ref="F205:G205"/>
    <mergeCell ref="H205:I205"/>
    <mergeCell ref="J205:K205"/>
    <mergeCell ref="L205:M205"/>
    <mergeCell ref="N205:O205"/>
    <mergeCell ref="P205:Q205"/>
    <mergeCell ref="R205:S205"/>
    <mergeCell ref="T205:U205"/>
    <mergeCell ref="V205:W205"/>
    <mergeCell ref="X205:Y205"/>
    <mergeCell ref="Z205:AA205"/>
    <mergeCell ref="E202:F202"/>
    <mergeCell ref="G202:H202"/>
    <mergeCell ref="I202:J202"/>
    <mergeCell ref="K202:L202"/>
    <mergeCell ref="M202:N202"/>
    <mergeCell ref="O202:P202"/>
    <mergeCell ref="Q202:R202"/>
    <mergeCell ref="S202:T202"/>
    <mergeCell ref="U202:V202"/>
    <mergeCell ref="W202:X202"/>
    <mergeCell ref="Y202:Z202"/>
    <mergeCell ref="F203:G203"/>
    <mergeCell ref="H203:I203"/>
    <mergeCell ref="J203:K203"/>
    <mergeCell ref="L203:M203"/>
    <mergeCell ref="N203:O203"/>
    <mergeCell ref="P203:Q203"/>
    <mergeCell ref="R203:S203"/>
    <mergeCell ref="T203:U203"/>
    <mergeCell ref="V203:W203"/>
    <mergeCell ref="X203:Y203"/>
    <mergeCell ref="Z203:AA203"/>
    <mergeCell ref="E200:F200"/>
    <mergeCell ref="G200:H200"/>
    <mergeCell ref="I200:J200"/>
    <mergeCell ref="K200:L200"/>
    <mergeCell ref="M200:N200"/>
    <mergeCell ref="O200:P200"/>
    <mergeCell ref="Q200:R200"/>
    <mergeCell ref="S200:T200"/>
    <mergeCell ref="U200:V200"/>
    <mergeCell ref="W200:X200"/>
    <mergeCell ref="Y200:Z200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Z201:AA201"/>
    <mergeCell ref="E198:F198"/>
    <mergeCell ref="G198:H198"/>
    <mergeCell ref="I198:J198"/>
    <mergeCell ref="K198:L198"/>
    <mergeCell ref="M198:N198"/>
    <mergeCell ref="O198:P198"/>
    <mergeCell ref="Q198:R198"/>
    <mergeCell ref="S198:T198"/>
    <mergeCell ref="U198:V198"/>
    <mergeCell ref="W198:X198"/>
    <mergeCell ref="Y198:Z198"/>
    <mergeCell ref="F199:G199"/>
    <mergeCell ref="H199:I199"/>
    <mergeCell ref="J199:K199"/>
    <mergeCell ref="L199:M199"/>
    <mergeCell ref="N199:O199"/>
    <mergeCell ref="P199:Q199"/>
    <mergeCell ref="R199:S199"/>
    <mergeCell ref="T199:U199"/>
    <mergeCell ref="V199:W199"/>
    <mergeCell ref="X199:Y199"/>
    <mergeCell ref="Z199:AA199"/>
    <mergeCell ref="E196:F196"/>
    <mergeCell ref="G196:H196"/>
    <mergeCell ref="I196:J196"/>
    <mergeCell ref="K196:L196"/>
    <mergeCell ref="M196:N196"/>
    <mergeCell ref="O196:P196"/>
    <mergeCell ref="Q196:R196"/>
    <mergeCell ref="S196:T196"/>
    <mergeCell ref="U196:V196"/>
    <mergeCell ref="W196:X196"/>
    <mergeCell ref="Y196:Z196"/>
    <mergeCell ref="F197:G197"/>
    <mergeCell ref="H197:I197"/>
    <mergeCell ref="J197:K197"/>
    <mergeCell ref="L197:M197"/>
    <mergeCell ref="N197:O197"/>
    <mergeCell ref="P197:Q197"/>
    <mergeCell ref="R197:S197"/>
    <mergeCell ref="T197:U197"/>
    <mergeCell ref="V197:W197"/>
    <mergeCell ref="X197:Y197"/>
    <mergeCell ref="Z197:AA197"/>
    <mergeCell ref="E194:F194"/>
    <mergeCell ref="G194:H194"/>
    <mergeCell ref="I194:J194"/>
    <mergeCell ref="K194:L194"/>
    <mergeCell ref="M194:N194"/>
    <mergeCell ref="O194:P194"/>
    <mergeCell ref="Q194:R194"/>
    <mergeCell ref="S194:T194"/>
    <mergeCell ref="U194:V194"/>
    <mergeCell ref="W194:X194"/>
    <mergeCell ref="Y194:Z194"/>
    <mergeCell ref="F195:G195"/>
    <mergeCell ref="H195:I195"/>
    <mergeCell ref="J195:K195"/>
    <mergeCell ref="L195:M195"/>
    <mergeCell ref="N195:O195"/>
    <mergeCell ref="P195:Q195"/>
    <mergeCell ref="R195:S195"/>
    <mergeCell ref="T195:U195"/>
    <mergeCell ref="V195:W195"/>
    <mergeCell ref="X195:Y195"/>
    <mergeCell ref="Z195:AA195"/>
    <mergeCell ref="E192:F192"/>
    <mergeCell ref="G192:H192"/>
    <mergeCell ref="I192:J192"/>
    <mergeCell ref="K192:L192"/>
    <mergeCell ref="M192:N192"/>
    <mergeCell ref="O192:P192"/>
    <mergeCell ref="Q192:R192"/>
    <mergeCell ref="S192:T192"/>
    <mergeCell ref="U192:V192"/>
    <mergeCell ref="W192:X192"/>
    <mergeCell ref="Y192:Z192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E190:F190"/>
    <mergeCell ref="G190:H190"/>
    <mergeCell ref="I190:J190"/>
    <mergeCell ref="K190:L190"/>
    <mergeCell ref="M190:N190"/>
    <mergeCell ref="O190:P190"/>
    <mergeCell ref="Q190:R190"/>
    <mergeCell ref="S190:T190"/>
    <mergeCell ref="U190:V190"/>
    <mergeCell ref="W190:X190"/>
    <mergeCell ref="Y190:Z190"/>
    <mergeCell ref="F191:G191"/>
    <mergeCell ref="H191:I191"/>
    <mergeCell ref="J191:K191"/>
    <mergeCell ref="L191:M191"/>
    <mergeCell ref="N191:O191"/>
    <mergeCell ref="P191:Q191"/>
    <mergeCell ref="R191:S191"/>
    <mergeCell ref="T191:U191"/>
    <mergeCell ref="V191:W191"/>
    <mergeCell ref="X191:Y191"/>
    <mergeCell ref="Z191:AA191"/>
    <mergeCell ref="E188:F188"/>
    <mergeCell ref="G188:H188"/>
    <mergeCell ref="I188:J188"/>
    <mergeCell ref="K188:L188"/>
    <mergeCell ref="M188:N188"/>
    <mergeCell ref="O188:P188"/>
    <mergeCell ref="Q188:R188"/>
    <mergeCell ref="S188:T188"/>
    <mergeCell ref="U188:V188"/>
    <mergeCell ref="W188:X188"/>
    <mergeCell ref="Y188:Z188"/>
    <mergeCell ref="F189:G189"/>
    <mergeCell ref="H189:I189"/>
    <mergeCell ref="J189:K189"/>
    <mergeCell ref="L189:M189"/>
    <mergeCell ref="N189:O189"/>
    <mergeCell ref="P189:Q189"/>
    <mergeCell ref="R189:S189"/>
    <mergeCell ref="T189:U189"/>
    <mergeCell ref="V189:W189"/>
    <mergeCell ref="X189:Y189"/>
    <mergeCell ref="Z189:AA189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F187:G187"/>
    <mergeCell ref="H187:I187"/>
    <mergeCell ref="J187:K187"/>
    <mergeCell ref="L187:M187"/>
    <mergeCell ref="N187:O187"/>
    <mergeCell ref="P187:Q187"/>
    <mergeCell ref="R187:S187"/>
    <mergeCell ref="T187:U187"/>
    <mergeCell ref="V187:W187"/>
    <mergeCell ref="X187:Y187"/>
    <mergeCell ref="Z187:AA187"/>
    <mergeCell ref="E184:F184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Y184:Z184"/>
    <mergeCell ref="F185:G185"/>
    <mergeCell ref="H185:I185"/>
    <mergeCell ref="J185:K185"/>
    <mergeCell ref="L185:M185"/>
    <mergeCell ref="N185:O185"/>
    <mergeCell ref="P185:Q185"/>
    <mergeCell ref="R185:S185"/>
    <mergeCell ref="T185:U185"/>
    <mergeCell ref="V185:W185"/>
    <mergeCell ref="X185:Y185"/>
    <mergeCell ref="Z185:AA185"/>
    <mergeCell ref="E182:F182"/>
    <mergeCell ref="G182:H182"/>
    <mergeCell ref="I182:J182"/>
    <mergeCell ref="K182:L182"/>
    <mergeCell ref="M182:N182"/>
    <mergeCell ref="O182:P182"/>
    <mergeCell ref="Q182:R182"/>
    <mergeCell ref="S182:T182"/>
    <mergeCell ref="U182:V182"/>
    <mergeCell ref="W182:X182"/>
    <mergeCell ref="Y182:Z182"/>
    <mergeCell ref="F183:G183"/>
    <mergeCell ref="H183:I183"/>
    <mergeCell ref="J183:K183"/>
    <mergeCell ref="L183:M183"/>
    <mergeCell ref="N183:O183"/>
    <mergeCell ref="P183:Q183"/>
    <mergeCell ref="R183:S183"/>
    <mergeCell ref="T183:U183"/>
    <mergeCell ref="V183:W183"/>
    <mergeCell ref="X183:Y183"/>
    <mergeCell ref="Z183:AA183"/>
    <mergeCell ref="E180:F180"/>
    <mergeCell ref="G180:H180"/>
    <mergeCell ref="I180:J180"/>
    <mergeCell ref="K180:L180"/>
    <mergeCell ref="M180:N180"/>
    <mergeCell ref="O180:P180"/>
    <mergeCell ref="Q180:R180"/>
    <mergeCell ref="S180:T180"/>
    <mergeCell ref="U180:V180"/>
    <mergeCell ref="W180:X180"/>
    <mergeCell ref="Y180:Z180"/>
    <mergeCell ref="F181:G181"/>
    <mergeCell ref="H181:I181"/>
    <mergeCell ref="J181:K181"/>
    <mergeCell ref="L181:M181"/>
    <mergeCell ref="N181:O181"/>
    <mergeCell ref="P181:Q181"/>
    <mergeCell ref="R181:S181"/>
    <mergeCell ref="T181:U181"/>
    <mergeCell ref="V181:W181"/>
    <mergeCell ref="X181:Y181"/>
    <mergeCell ref="Z181:AA181"/>
    <mergeCell ref="E178:F178"/>
    <mergeCell ref="G178:H178"/>
    <mergeCell ref="I178:J178"/>
    <mergeCell ref="K178:L178"/>
    <mergeCell ref="M178:N178"/>
    <mergeCell ref="O178:P178"/>
    <mergeCell ref="Q178:R178"/>
    <mergeCell ref="S178:T178"/>
    <mergeCell ref="U178:V178"/>
    <mergeCell ref="W178:X178"/>
    <mergeCell ref="Y178:Z178"/>
    <mergeCell ref="F179:G179"/>
    <mergeCell ref="H179:I179"/>
    <mergeCell ref="J179:K179"/>
    <mergeCell ref="L179:M179"/>
    <mergeCell ref="N179:O179"/>
    <mergeCell ref="P179:Q179"/>
    <mergeCell ref="R179:S179"/>
    <mergeCell ref="T179:U179"/>
    <mergeCell ref="V179:W179"/>
    <mergeCell ref="X179:Y179"/>
    <mergeCell ref="Z179:AA179"/>
    <mergeCell ref="E176:F176"/>
    <mergeCell ref="G176:H176"/>
    <mergeCell ref="I176:J176"/>
    <mergeCell ref="K176:L176"/>
    <mergeCell ref="M176:N176"/>
    <mergeCell ref="O176:P176"/>
    <mergeCell ref="Q176:R176"/>
    <mergeCell ref="S176:T176"/>
    <mergeCell ref="U176:V176"/>
    <mergeCell ref="W176:X176"/>
    <mergeCell ref="Y176:Z176"/>
    <mergeCell ref="F177:G177"/>
    <mergeCell ref="H177:I177"/>
    <mergeCell ref="J177:K177"/>
    <mergeCell ref="L177:M177"/>
    <mergeCell ref="N177:O177"/>
    <mergeCell ref="P177:Q177"/>
    <mergeCell ref="R177:S177"/>
    <mergeCell ref="T177:U177"/>
    <mergeCell ref="V177:W177"/>
    <mergeCell ref="X177:Y177"/>
    <mergeCell ref="Z177:AA177"/>
    <mergeCell ref="E174:F174"/>
    <mergeCell ref="G174:H174"/>
    <mergeCell ref="I174:J174"/>
    <mergeCell ref="K174:L174"/>
    <mergeCell ref="M174:N174"/>
    <mergeCell ref="O174:P174"/>
    <mergeCell ref="Q174:R174"/>
    <mergeCell ref="S174:T174"/>
    <mergeCell ref="U174:V174"/>
    <mergeCell ref="W174:X174"/>
    <mergeCell ref="Y174:Z174"/>
    <mergeCell ref="F175:G175"/>
    <mergeCell ref="H175:I175"/>
    <mergeCell ref="J175:K175"/>
    <mergeCell ref="L175:M175"/>
    <mergeCell ref="N175:O175"/>
    <mergeCell ref="P175:Q175"/>
    <mergeCell ref="R175:S175"/>
    <mergeCell ref="T175:U175"/>
    <mergeCell ref="V175:W175"/>
    <mergeCell ref="X175:Y175"/>
    <mergeCell ref="Z175:AA175"/>
    <mergeCell ref="E172:F172"/>
    <mergeCell ref="G172:H172"/>
    <mergeCell ref="I172:J172"/>
    <mergeCell ref="K172:L172"/>
    <mergeCell ref="M172:N172"/>
    <mergeCell ref="O172:P172"/>
    <mergeCell ref="Q172:R172"/>
    <mergeCell ref="S172:T172"/>
    <mergeCell ref="U172:V172"/>
    <mergeCell ref="W172:X172"/>
    <mergeCell ref="Y172:Z172"/>
    <mergeCell ref="F173:G173"/>
    <mergeCell ref="H173:I173"/>
    <mergeCell ref="J173:K173"/>
    <mergeCell ref="L173:M173"/>
    <mergeCell ref="N173:O173"/>
    <mergeCell ref="P173:Q173"/>
    <mergeCell ref="R173:S173"/>
    <mergeCell ref="T173:U173"/>
    <mergeCell ref="V173:W173"/>
    <mergeCell ref="X173:Y173"/>
    <mergeCell ref="Z173:AA173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U170:V170"/>
    <mergeCell ref="W170:X170"/>
    <mergeCell ref="Y170:Z170"/>
    <mergeCell ref="F171:G171"/>
    <mergeCell ref="H171:I171"/>
    <mergeCell ref="J171:K171"/>
    <mergeCell ref="L171:M171"/>
    <mergeCell ref="N171:O171"/>
    <mergeCell ref="P171:Q171"/>
    <mergeCell ref="R171:S171"/>
    <mergeCell ref="T171:U171"/>
    <mergeCell ref="V171:W171"/>
    <mergeCell ref="X171:Y171"/>
    <mergeCell ref="Z171:AA171"/>
    <mergeCell ref="E168:F168"/>
    <mergeCell ref="G168:H168"/>
    <mergeCell ref="I168:J168"/>
    <mergeCell ref="K168:L168"/>
    <mergeCell ref="M168:N168"/>
    <mergeCell ref="O168:P168"/>
    <mergeCell ref="Q168:R168"/>
    <mergeCell ref="S168:T168"/>
    <mergeCell ref="U168:V168"/>
    <mergeCell ref="W168:X168"/>
    <mergeCell ref="Y168:Z168"/>
    <mergeCell ref="F169:G169"/>
    <mergeCell ref="H169:I169"/>
    <mergeCell ref="J169:K169"/>
    <mergeCell ref="L169:M169"/>
    <mergeCell ref="N169:O169"/>
    <mergeCell ref="P169:Q169"/>
    <mergeCell ref="R169:S169"/>
    <mergeCell ref="T169:U169"/>
    <mergeCell ref="V169:W169"/>
    <mergeCell ref="X169:Y169"/>
    <mergeCell ref="Z169:AA169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U166:V166"/>
    <mergeCell ref="W166:X166"/>
    <mergeCell ref="Y166:Z166"/>
    <mergeCell ref="F167:G167"/>
    <mergeCell ref="H167:I167"/>
    <mergeCell ref="J167:K167"/>
    <mergeCell ref="L167:M167"/>
    <mergeCell ref="N167:O167"/>
    <mergeCell ref="P167:Q167"/>
    <mergeCell ref="R167:S167"/>
    <mergeCell ref="T167:U167"/>
    <mergeCell ref="V167:W167"/>
    <mergeCell ref="X167:Y167"/>
    <mergeCell ref="Z167:AA167"/>
    <mergeCell ref="E164:F164"/>
    <mergeCell ref="G164:H164"/>
    <mergeCell ref="I164:J164"/>
    <mergeCell ref="K164:L164"/>
    <mergeCell ref="M164:N164"/>
    <mergeCell ref="O164:P164"/>
    <mergeCell ref="Q164:R164"/>
    <mergeCell ref="S164:T164"/>
    <mergeCell ref="U164:V164"/>
    <mergeCell ref="W164:X164"/>
    <mergeCell ref="Y164:Z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X165:Y165"/>
    <mergeCell ref="Z165:AA165"/>
    <mergeCell ref="E162:F162"/>
    <mergeCell ref="G162:H162"/>
    <mergeCell ref="I162:J162"/>
    <mergeCell ref="K162:L162"/>
    <mergeCell ref="M162:N162"/>
    <mergeCell ref="O162:P162"/>
    <mergeCell ref="Q162:R162"/>
    <mergeCell ref="S162:T162"/>
    <mergeCell ref="U162:V162"/>
    <mergeCell ref="W162:X162"/>
    <mergeCell ref="Y162:Z162"/>
    <mergeCell ref="F163:G163"/>
    <mergeCell ref="H163:I163"/>
    <mergeCell ref="J163:K163"/>
    <mergeCell ref="L163:M163"/>
    <mergeCell ref="N163:O163"/>
    <mergeCell ref="P163:Q163"/>
    <mergeCell ref="R163:S163"/>
    <mergeCell ref="T163:U163"/>
    <mergeCell ref="V163:W163"/>
    <mergeCell ref="X163:Y163"/>
    <mergeCell ref="Z163:AA163"/>
    <mergeCell ref="E160:F160"/>
    <mergeCell ref="G160:H160"/>
    <mergeCell ref="I160:J160"/>
    <mergeCell ref="K160:L160"/>
    <mergeCell ref="M160:N160"/>
    <mergeCell ref="O160:P160"/>
    <mergeCell ref="Q160:R160"/>
    <mergeCell ref="S160:T160"/>
    <mergeCell ref="U160:V160"/>
    <mergeCell ref="W160:X160"/>
    <mergeCell ref="Y160:Z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X161:Y161"/>
    <mergeCell ref="Z161:AA161"/>
    <mergeCell ref="E158:F158"/>
    <mergeCell ref="G158:H158"/>
    <mergeCell ref="I158:J158"/>
    <mergeCell ref="K158:L158"/>
    <mergeCell ref="M158:N158"/>
    <mergeCell ref="O158:P158"/>
    <mergeCell ref="Q158:R158"/>
    <mergeCell ref="S158:T158"/>
    <mergeCell ref="U158:V158"/>
    <mergeCell ref="W158:X158"/>
    <mergeCell ref="Y158:Z158"/>
    <mergeCell ref="F159:G159"/>
    <mergeCell ref="H159:I159"/>
    <mergeCell ref="J159:K159"/>
    <mergeCell ref="L159:M159"/>
    <mergeCell ref="N159:O159"/>
    <mergeCell ref="P159:Q159"/>
    <mergeCell ref="R159:S159"/>
    <mergeCell ref="T159:U159"/>
    <mergeCell ref="V159:W159"/>
    <mergeCell ref="X159:Y159"/>
    <mergeCell ref="Z159:AA159"/>
    <mergeCell ref="E156:F156"/>
    <mergeCell ref="G156:H156"/>
    <mergeCell ref="I156:J156"/>
    <mergeCell ref="K156:L156"/>
    <mergeCell ref="M156:N156"/>
    <mergeCell ref="O156:P156"/>
    <mergeCell ref="Q156:R156"/>
    <mergeCell ref="S156:T156"/>
    <mergeCell ref="U156:V156"/>
    <mergeCell ref="W156:X156"/>
    <mergeCell ref="Y156:Z156"/>
    <mergeCell ref="F157:G157"/>
    <mergeCell ref="H157:I157"/>
    <mergeCell ref="J157:K157"/>
    <mergeCell ref="L157:M157"/>
    <mergeCell ref="N157:O157"/>
    <mergeCell ref="P157:Q157"/>
    <mergeCell ref="R157:S157"/>
    <mergeCell ref="T157:U157"/>
    <mergeCell ref="V157:W157"/>
    <mergeCell ref="X157:Y157"/>
    <mergeCell ref="Z157:AA157"/>
    <mergeCell ref="E154:F154"/>
    <mergeCell ref="G154:H154"/>
    <mergeCell ref="I154:J154"/>
    <mergeCell ref="K154:L154"/>
    <mergeCell ref="M154:N154"/>
    <mergeCell ref="O154:P154"/>
    <mergeCell ref="Q154:R154"/>
    <mergeCell ref="S154:T154"/>
    <mergeCell ref="U154:V154"/>
    <mergeCell ref="W154:X154"/>
    <mergeCell ref="Y154:Z154"/>
    <mergeCell ref="F155:G155"/>
    <mergeCell ref="H155:I155"/>
    <mergeCell ref="J155:K155"/>
    <mergeCell ref="L155:M155"/>
    <mergeCell ref="N155:O155"/>
    <mergeCell ref="P155:Q155"/>
    <mergeCell ref="R155:S155"/>
    <mergeCell ref="T155:U155"/>
    <mergeCell ref="V155:W155"/>
    <mergeCell ref="X155:Y155"/>
    <mergeCell ref="Z155:AA155"/>
    <mergeCell ref="E152:F152"/>
    <mergeCell ref="G152:H152"/>
    <mergeCell ref="I152:J152"/>
    <mergeCell ref="K152:L152"/>
    <mergeCell ref="M152:N152"/>
    <mergeCell ref="O152:P152"/>
    <mergeCell ref="Q152:R152"/>
    <mergeCell ref="S152:T152"/>
    <mergeCell ref="U152:V152"/>
    <mergeCell ref="W152:X152"/>
    <mergeCell ref="Y152:Z152"/>
    <mergeCell ref="F153:G153"/>
    <mergeCell ref="H153:I153"/>
    <mergeCell ref="J153:K153"/>
    <mergeCell ref="L153:M153"/>
    <mergeCell ref="N153:O153"/>
    <mergeCell ref="P153:Q153"/>
    <mergeCell ref="R153:S153"/>
    <mergeCell ref="T153:U153"/>
    <mergeCell ref="V153:W153"/>
    <mergeCell ref="X153:Y153"/>
    <mergeCell ref="Z153:AA153"/>
    <mergeCell ref="E150:F150"/>
    <mergeCell ref="G150:H150"/>
    <mergeCell ref="I150:J150"/>
    <mergeCell ref="K150:L150"/>
    <mergeCell ref="M150:N150"/>
    <mergeCell ref="O150:P150"/>
    <mergeCell ref="Q150:R150"/>
    <mergeCell ref="S150:T150"/>
    <mergeCell ref="U150:V150"/>
    <mergeCell ref="W150:X150"/>
    <mergeCell ref="Y150:Z150"/>
    <mergeCell ref="F151:G151"/>
    <mergeCell ref="H151:I151"/>
    <mergeCell ref="J151:K151"/>
    <mergeCell ref="L151:M151"/>
    <mergeCell ref="N151:O151"/>
    <mergeCell ref="P151:Q151"/>
    <mergeCell ref="R151:S151"/>
    <mergeCell ref="T151:U151"/>
    <mergeCell ref="V151:W151"/>
    <mergeCell ref="X151:Y151"/>
    <mergeCell ref="Z151:AA151"/>
    <mergeCell ref="E148:F148"/>
    <mergeCell ref="G148:H148"/>
    <mergeCell ref="I148:J148"/>
    <mergeCell ref="K148:L148"/>
    <mergeCell ref="M148:N148"/>
    <mergeCell ref="O148:P148"/>
    <mergeCell ref="Q148:R148"/>
    <mergeCell ref="S148:T148"/>
    <mergeCell ref="U148:V148"/>
    <mergeCell ref="W148:X148"/>
    <mergeCell ref="Y148:Z148"/>
    <mergeCell ref="F149:G149"/>
    <mergeCell ref="H149:I149"/>
    <mergeCell ref="J149:K149"/>
    <mergeCell ref="L149:M149"/>
    <mergeCell ref="N149:O149"/>
    <mergeCell ref="P149:Q149"/>
    <mergeCell ref="R149:S149"/>
    <mergeCell ref="T149:U149"/>
    <mergeCell ref="V149:W149"/>
    <mergeCell ref="X149:Y149"/>
    <mergeCell ref="Z149:AA149"/>
    <mergeCell ref="E146:F146"/>
    <mergeCell ref="G146:H146"/>
    <mergeCell ref="I146:J146"/>
    <mergeCell ref="K146:L146"/>
    <mergeCell ref="M146:N146"/>
    <mergeCell ref="O146:P146"/>
    <mergeCell ref="Q146:R146"/>
    <mergeCell ref="S146:T146"/>
    <mergeCell ref="U146:V146"/>
    <mergeCell ref="W146:X146"/>
    <mergeCell ref="Y146:Z146"/>
    <mergeCell ref="F147:G147"/>
    <mergeCell ref="H147:I147"/>
    <mergeCell ref="J147:K147"/>
    <mergeCell ref="L147:M147"/>
    <mergeCell ref="N147:O147"/>
    <mergeCell ref="P147:Q147"/>
    <mergeCell ref="R147:S147"/>
    <mergeCell ref="T147:U147"/>
    <mergeCell ref="V147:W147"/>
    <mergeCell ref="X147:Y147"/>
    <mergeCell ref="Z147:AA147"/>
    <mergeCell ref="E144:F144"/>
    <mergeCell ref="G144:H144"/>
    <mergeCell ref="I144:J144"/>
    <mergeCell ref="K144:L144"/>
    <mergeCell ref="M144:N144"/>
    <mergeCell ref="O144:P144"/>
    <mergeCell ref="Q144:R144"/>
    <mergeCell ref="S144:T144"/>
    <mergeCell ref="U144:V144"/>
    <mergeCell ref="W144:X144"/>
    <mergeCell ref="Y144:Z144"/>
    <mergeCell ref="F145:G145"/>
    <mergeCell ref="H145:I145"/>
    <mergeCell ref="J145:K145"/>
    <mergeCell ref="L145:M145"/>
    <mergeCell ref="N145:O145"/>
    <mergeCell ref="P145:Q145"/>
    <mergeCell ref="R145:S145"/>
    <mergeCell ref="T145:U145"/>
    <mergeCell ref="V145:W145"/>
    <mergeCell ref="X145:Y145"/>
    <mergeCell ref="Z145:AA145"/>
    <mergeCell ref="E142:F142"/>
    <mergeCell ref="G142:H142"/>
    <mergeCell ref="I142:J142"/>
    <mergeCell ref="K142:L142"/>
    <mergeCell ref="M142:N142"/>
    <mergeCell ref="O142:P142"/>
    <mergeCell ref="Q142:R142"/>
    <mergeCell ref="S142:T142"/>
    <mergeCell ref="U142:V142"/>
    <mergeCell ref="W142:X142"/>
    <mergeCell ref="Y142:Z142"/>
    <mergeCell ref="F143:G143"/>
    <mergeCell ref="H143:I143"/>
    <mergeCell ref="J143:K143"/>
    <mergeCell ref="L143:M143"/>
    <mergeCell ref="N143:O143"/>
    <mergeCell ref="P143:Q143"/>
    <mergeCell ref="R143:S143"/>
    <mergeCell ref="T143:U143"/>
    <mergeCell ref="V143:W143"/>
    <mergeCell ref="X143:Y143"/>
    <mergeCell ref="Z143:AA143"/>
    <mergeCell ref="E140:F140"/>
    <mergeCell ref="G140:H140"/>
    <mergeCell ref="I140:J140"/>
    <mergeCell ref="K140:L140"/>
    <mergeCell ref="M140:N140"/>
    <mergeCell ref="O140:P140"/>
    <mergeCell ref="Q140:R140"/>
    <mergeCell ref="S140:T140"/>
    <mergeCell ref="U140:V140"/>
    <mergeCell ref="W140:X140"/>
    <mergeCell ref="Y140:Z140"/>
    <mergeCell ref="F141:G141"/>
    <mergeCell ref="H141:I141"/>
    <mergeCell ref="J141:K141"/>
    <mergeCell ref="L141:M141"/>
    <mergeCell ref="N141:O141"/>
    <mergeCell ref="P141:Q141"/>
    <mergeCell ref="R141:S141"/>
    <mergeCell ref="T141:U141"/>
    <mergeCell ref="V141:W141"/>
    <mergeCell ref="X141:Y141"/>
    <mergeCell ref="Z141:AA141"/>
    <mergeCell ref="E138:F138"/>
    <mergeCell ref="G138:H138"/>
    <mergeCell ref="I138:J138"/>
    <mergeCell ref="K138:L138"/>
    <mergeCell ref="M138:N138"/>
    <mergeCell ref="O138:P138"/>
    <mergeCell ref="Q138:R138"/>
    <mergeCell ref="S138:T138"/>
    <mergeCell ref="U138:V138"/>
    <mergeCell ref="W138:X138"/>
    <mergeCell ref="Y138:Z138"/>
    <mergeCell ref="F139:G139"/>
    <mergeCell ref="H139:I139"/>
    <mergeCell ref="J139:K139"/>
    <mergeCell ref="L139:M139"/>
    <mergeCell ref="N139:O139"/>
    <mergeCell ref="P139:Q139"/>
    <mergeCell ref="R139:S139"/>
    <mergeCell ref="T139:U139"/>
    <mergeCell ref="V139:W139"/>
    <mergeCell ref="X139:Y139"/>
    <mergeCell ref="Z139:AA139"/>
    <mergeCell ref="E136:F136"/>
    <mergeCell ref="G136:H136"/>
    <mergeCell ref="I136:J136"/>
    <mergeCell ref="K136:L136"/>
    <mergeCell ref="M136:N136"/>
    <mergeCell ref="O136:P136"/>
    <mergeCell ref="Q136:R136"/>
    <mergeCell ref="S136:T136"/>
    <mergeCell ref="U136:V136"/>
    <mergeCell ref="W136:X136"/>
    <mergeCell ref="Y136:Z136"/>
    <mergeCell ref="F137:G137"/>
    <mergeCell ref="H137:I137"/>
    <mergeCell ref="J137:K137"/>
    <mergeCell ref="L137:M137"/>
    <mergeCell ref="N137:O137"/>
    <mergeCell ref="P137:Q137"/>
    <mergeCell ref="R137:S137"/>
    <mergeCell ref="T137:U137"/>
    <mergeCell ref="V137:W137"/>
    <mergeCell ref="X137:Y137"/>
    <mergeCell ref="Z137:AA137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U134:V134"/>
    <mergeCell ref="W134:X134"/>
    <mergeCell ref="Y134:Z134"/>
    <mergeCell ref="F135:G135"/>
    <mergeCell ref="H135:I135"/>
    <mergeCell ref="J135:K135"/>
    <mergeCell ref="L135:M135"/>
    <mergeCell ref="N135:O135"/>
    <mergeCell ref="P135:Q135"/>
    <mergeCell ref="R135:S135"/>
    <mergeCell ref="T135:U135"/>
    <mergeCell ref="V135:W135"/>
    <mergeCell ref="X135:Y135"/>
    <mergeCell ref="Z135:AA135"/>
    <mergeCell ref="E132:F132"/>
    <mergeCell ref="G132:H132"/>
    <mergeCell ref="I132:J132"/>
    <mergeCell ref="K132:L132"/>
    <mergeCell ref="M132:N132"/>
    <mergeCell ref="O132:P132"/>
    <mergeCell ref="Q132:R132"/>
    <mergeCell ref="S132:T132"/>
    <mergeCell ref="U132:V132"/>
    <mergeCell ref="W132:X132"/>
    <mergeCell ref="Y132:Z132"/>
    <mergeCell ref="F133:G133"/>
    <mergeCell ref="H133:I133"/>
    <mergeCell ref="J133:K133"/>
    <mergeCell ref="L133:M133"/>
    <mergeCell ref="N133:O133"/>
    <mergeCell ref="P133:Q133"/>
    <mergeCell ref="R133:S133"/>
    <mergeCell ref="T133:U133"/>
    <mergeCell ref="V133:W133"/>
    <mergeCell ref="X133:Y133"/>
    <mergeCell ref="Z133:AA133"/>
    <mergeCell ref="E130:F130"/>
    <mergeCell ref="G130:H130"/>
    <mergeCell ref="I130:J130"/>
    <mergeCell ref="K130:L130"/>
    <mergeCell ref="M130:N130"/>
    <mergeCell ref="O130:P130"/>
    <mergeCell ref="Q130:R130"/>
    <mergeCell ref="S130:T130"/>
    <mergeCell ref="U130:V130"/>
    <mergeCell ref="W130:X130"/>
    <mergeCell ref="Y130:Z130"/>
    <mergeCell ref="F131:G131"/>
    <mergeCell ref="H131:I131"/>
    <mergeCell ref="J131:K131"/>
    <mergeCell ref="L131:M131"/>
    <mergeCell ref="N131:O131"/>
    <mergeCell ref="P131:Q131"/>
    <mergeCell ref="R131:S131"/>
    <mergeCell ref="T131:U131"/>
    <mergeCell ref="V131:W131"/>
    <mergeCell ref="X131:Y131"/>
    <mergeCell ref="Z131:AA131"/>
    <mergeCell ref="E128:F128"/>
    <mergeCell ref="G128:H128"/>
    <mergeCell ref="I128:J128"/>
    <mergeCell ref="K128:L128"/>
    <mergeCell ref="M128:N128"/>
    <mergeCell ref="O128:P128"/>
    <mergeCell ref="Q128:R128"/>
    <mergeCell ref="S128:T128"/>
    <mergeCell ref="U128:V128"/>
    <mergeCell ref="W128:X128"/>
    <mergeCell ref="Y128:Z128"/>
    <mergeCell ref="F129:G129"/>
    <mergeCell ref="H129:I129"/>
    <mergeCell ref="J129:K129"/>
    <mergeCell ref="L129:M129"/>
    <mergeCell ref="N129:O129"/>
    <mergeCell ref="P129:Q129"/>
    <mergeCell ref="R129:S129"/>
    <mergeCell ref="T129:U129"/>
    <mergeCell ref="V129:W129"/>
    <mergeCell ref="X129:Y129"/>
    <mergeCell ref="Z129:AA129"/>
    <mergeCell ref="E126:F126"/>
    <mergeCell ref="G126:H126"/>
    <mergeCell ref="I126:J126"/>
    <mergeCell ref="K126:L126"/>
    <mergeCell ref="M126:N126"/>
    <mergeCell ref="O126:P126"/>
    <mergeCell ref="Q126:R126"/>
    <mergeCell ref="S126:T126"/>
    <mergeCell ref="U126:V126"/>
    <mergeCell ref="W126:X126"/>
    <mergeCell ref="Y126:Z126"/>
    <mergeCell ref="F127:G127"/>
    <mergeCell ref="H127:I127"/>
    <mergeCell ref="J127:K127"/>
    <mergeCell ref="L127:M127"/>
    <mergeCell ref="N127:O127"/>
    <mergeCell ref="P127:Q127"/>
    <mergeCell ref="R127:S127"/>
    <mergeCell ref="T127:U127"/>
    <mergeCell ref="V127:W127"/>
    <mergeCell ref="X127:Y127"/>
    <mergeCell ref="Z127:AA127"/>
    <mergeCell ref="E124:F124"/>
    <mergeCell ref="G124:H124"/>
    <mergeCell ref="I124:J124"/>
    <mergeCell ref="K124:L124"/>
    <mergeCell ref="M124:N124"/>
    <mergeCell ref="O124:P124"/>
    <mergeCell ref="Q124:R124"/>
    <mergeCell ref="S124:T124"/>
    <mergeCell ref="U124:V124"/>
    <mergeCell ref="W124:X124"/>
    <mergeCell ref="Y124:Z124"/>
    <mergeCell ref="F125:G125"/>
    <mergeCell ref="H125:I125"/>
    <mergeCell ref="J125:K125"/>
    <mergeCell ref="L125:M125"/>
    <mergeCell ref="N125:O125"/>
    <mergeCell ref="P125:Q125"/>
    <mergeCell ref="R125:S125"/>
    <mergeCell ref="T125:U125"/>
    <mergeCell ref="V125:W125"/>
    <mergeCell ref="X125:Y125"/>
    <mergeCell ref="Z125:AA125"/>
    <mergeCell ref="E122:F122"/>
    <mergeCell ref="G122:H122"/>
    <mergeCell ref="I122:J122"/>
    <mergeCell ref="K122:L122"/>
    <mergeCell ref="M122:N122"/>
    <mergeCell ref="O122:P122"/>
    <mergeCell ref="Q122:R122"/>
    <mergeCell ref="S122:T122"/>
    <mergeCell ref="U122:V122"/>
    <mergeCell ref="W122:X122"/>
    <mergeCell ref="Y122:Z122"/>
    <mergeCell ref="F123:G123"/>
    <mergeCell ref="H123:I123"/>
    <mergeCell ref="J123:K123"/>
    <mergeCell ref="L123:M123"/>
    <mergeCell ref="N123:O123"/>
    <mergeCell ref="P123:Q123"/>
    <mergeCell ref="R123:S123"/>
    <mergeCell ref="T123:U123"/>
    <mergeCell ref="V123:W123"/>
    <mergeCell ref="X123:Y123"/>
    <mergeCell ref="Z123:AA123"/>
    <mergeCell ref="E120:F120"/>
    <mergeCell ref="G120:H120"/>
    <mergeCell ref="I120:J120"/>
    <mergeCell ref="K120:L120"/>
    <mergeCell ref="M120:N120"/>
    <mergeCell ref="O120:P120"/>
    <mergeCell ref="Q120:R120"/>
    <mergeCell ref="S120:T120"/>
    <mergeCell ref="U120:V120"/>
    <mergeCell ref="W120:X120"/>
    <mergeCell ref="Y120:Z120"/>
    <mergeCell ref="F121:G121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E118:F118"/>
    <mergeCell ref="G118:H118"/>
    <mergeCell ref="I118:J118"/>
    <mergeCell ref="K118:L118"/>
    <mergeCell ref="M118:N118"/>
    <mergeCell ref="O118:P118"/>
    <mergeCell ref="Q118:R118"/>
    <mergeCell ref="S118:T118"/>
    <mergeCell ref="U118:V118"/>
    <mergeCell ref="W118:X118"/>
    <mergeCell ref="Y118:Z118"/>
    <mergeCell ref="F119:G119"/>
    <mergeCell ref="H119:I119"/>
    <mergeCell ref="J119:K119"/>
    <mergeCell ref="L119:M119"/>
    <mergeCell ref="N119:O119"/>
    <mergeCell ref="P119:Q119"/>
    <mergeCell ref="R119:S119"/>
    <mergeCell ref="T119:U119"/>
    <mergeCell ref="V119:W119"/>
    <mergeCell ref="X119:Y119"/>
    <mergeCell ref="Z119:AA119"/>
    <mergeCell ref="E116:F116"/>
    <mergeCell ref="G116:H116"/>
    <mergeCell ref="I116:J116"/>
    <mergeCell ref="K116:L116"/>
    <mergeCell ref="M116:N116"/>
    <mergeCell ref="O116:P116"/>
    <mergeCell ref="Q116:R116"/>
    <mergeCell ref="S116:T116"/>
    <mergeCell ref="U116:V116"/>
    <mergeCell ref="W116:X116"/>
    <mergeCell ref="Y116:Z116"/>
    <mergeCell ref="F117:G117"/>
    <mergeCell ref="H117:I117"/>
    <mergeCell ref="J117:K117"/>
    <mergeCell ref="L117:M117"/>
    <mergeCell ref="N117:O117"/>
    <mergeCell ref="P117:Q117"/>
    <mergeCell ref="R117:S117"/>
    <mergeCell ref="T117:U117"/>
    <mergeCell ref="V117:W117"/>
    <mergeCell ref="X117:Y117"/>
    <mergeCell ref="Z117:AA117"/>
    <mergeCell ref="E114:F114"/>
    <mergeCell ref="G114:H114"/>
    <mergeCell ref="I114:J114"/>
    <mergeCell ref="K114:L114"/>
    <mergeCell ref="M114:N114"/>
    <mergeCell ref="O114:P114"/>
    <mergeCell ref="Q114:R114"/>
    <mergeCell ref="S114:T114"/>
    <mergeCell ref="U114:V114"/>
    <mergeCell ref="Y114:Z114"/>
    <mergeCell ref="F115:G115"/>
    <mergeCell ref="H115:I115"/>
    <mergeCell ref="J115:K115"/>
    <mergeCell ref="L115:M115"/>
    <mergeCell ref="N115:O115"/>
    <mergeCell ref="P115:Q115"/>
    <mergeCell ref="R115:S115"/>
    <mergeCell ref="T115:U115"/>
    <mergeCell ref="V115:W115"/>
    <mergeCell ref="X115:Y115"/>
    <mergeCell ref="Z115:AA115"/>
    <mergeCell ref="E112:F112"/>
    <mergeCell ref="G112:H112"/>
    <mergeCell ref="I112:J112"/>
    <mergeCell ref="K112:L112"/>
    <mergeCell ref="M112:N112"/>
    <mergeCell ref="O112:P112"/>
    <mergeCell ref="Q112:R112"/>
    <mergeCell ref="S112:T112"/>
    <mergeCell ref="U112:V112"/>
    <mergeCell ref="W112:X112"/>
    <mergeCell ref="Y112:Z112"/>
    <mergeCell ref="F113:G113"/>
    <mergeCell ref="H113:I113"/>
    <mergeCell ref="J113:K113"/>
    <mergeCell ref="L113:M113"/>
    <mergeCell ref="N113:O113"/>
    <mergeCell ref="P113:Q113"/>
    <mergeCell ref="R113:S113"/>
    <mergeCell ref="T113:U113"/>
    <mergeCell ref="V113:W113"/>
    <mergeCell ref="X113:Y113"/>
    <mergeCell ref="Z113:AA113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U110:V110"/>
    <mergeCell ref="W110:X110"/>
    <mergeCell ref="Y110:Z110"/>
    <mergeCell ref="F111:G111"/>
    <mergeCell ref="H111:I111"/>
    <mergeCell ref="J111:K111"/>
    <mergeCell ref="L111:M111"/>
    <mergeCell ref="N111:O111"/>
    <mergeCell ref="P111:Q111"/>
    <mergeCell ref="R111:S111"/>
    <mergeCell ref="T111:U111"/>
    <mergeCell ref="V111:W111"/>
    <mergeCell ref="X111:Y111"/>
    <mergeCell ref="Z111:AA111"/>
    <mergeCell ref="E108:F108"/>
    <mergeCell ref="G108:H108"/>
    <mergeCell ref="I108:J108"/>
    <mergeCell ref="K108:L108"/>
    <mergeCell ref="M108:N108"/>
    <mergeCell ref="O108:P108"/>
    <mergeCell ref="Q108:R108"/>
    <mergeCell ref="S108:T108"/>
    <mergeCell ref="U108:V108"/>
    <mergeCell ref="W108:X108"/>
    <mergeCell ref="Y108:Z108"/>
    <mergeCell ref="F109:G109"/>
    <mergeCell ref="H109:I109"/>
    <mergeCell ref="J109:K109"/>
    <mergeCell ref="L109:M109"/>
    <mergeCell ref="N109:O109"/>
    <mergeCell ref="P109:Q109"/>
    <mergeCell ref="R109:S109"/>
    <mergeCell ref="T109:U109"/>
    <mergeCell ref="V109:W109"/>
    <mergeCell ref="X109:Y109"/>
    <mergeCell ref="Z109:AA109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W106:X106"/>
    <mergeCell ref="Y106:Z106"/>
    <mergeCell ref="F107:G107"/>
    <mergeCell ref="H107:I107"/>
    <mergeCell ref="J107:K107"/>
    <mergeCell ref="L107:M107"/>
    <mergeCell ref="N107:O107"/>
    <mergeCell ref="P107:Q107"/>
    <mergeCell ref="R107:S107"/>
    <mergeCell ref="T107:U107"/>
    <mergeCell ref="V107:W107"/>
    <mergeCell ref="X107:Y107"/>
    <mergeCell ref="Z107:AA107"/>
    <mergeCell ref="E104:F104"/>
    <mergeCell ref="G104:H104"/>
    <mergeCell ref="I104:J104"/>
    <mergeCell ref="K104:L104"/>
    <mergeCell ref="M104:N104"/>
    <mergeCell ref="O104:P104"/>
    <mergeCell ref="Q104:R104"/>
    <mergeCell ref="S104:T104"/>
    <mergeCell ref="U104:V104"/>
    <mergeCell ref="W104:X104"/>
    <mergeCell ref="Y104:Z104"/>
    <mergeCell ref="F105:G105"/>
    <mergeCell ref="H105:I105"/>
    <mergeCell ref="J105:K105"/>
    <mergeCell ref="L105:M105"/>
    <mergeCell ref="N105:O105"/>
    <mergeCell ref="P105:Q105"/>
    <mergeCell ref="R105:S105"/>
    <mergeCell ref="T105:U105"/>
    <mergeCell ref="V105:W105"/>
    <mergeCell ref="X105:Y105"/>
    <mergeCell ref="Z105:AA105"/>
    <mergeCell ref="P5:Q5"/>
    <mergeCell ref="R5:S5"/>
    <mergeCell ref="T5:U5"/>
    <mergeCell ref="V5:W5"/>
    <mergeCell ref="X5:Y5"/>
    <mergeCell ref="Z5:AA5"/>
    <mergeCell ref="Q4:R4"/>
    <mergeCell ref="S4:T4"/>
    <mergeCell ref="U4:V4"/>
    <mergeCell ref="W4:X4"/>
    <mergeCell ref="Y4:Z4"/>
    <mergeCell ref="F5:G5"/>
    <mergeCell ref="H5:I5"/>
    <mergeCell ref="J5:K5"/>
    <mergeCell ref="L5:M5"/>
    <mergeCell ref="N5:O5"/>
    <mergeCell ref="E4:F4"/>
    <mergeCell ref="G4:H4"/>
    <mergeCell ref="I4:J4"/>
    <mergeCell ref="K4:L4"/>
    <mergeCell ref="M4:N4"/>
    <mergeCell ref="O4:P4"/>
    <mergeCell ref="P7:Q7"/>
    <mergeCell ref="R7:S7"/>
    <mergeCell ref="T7:U7"/>
    <mergeCell ref="V7:W7"/>
    <mergeCell ref="X7:Y7"/>
    <mergeCell ref="Z7:AA7"/>
    <mergeCell ref="Q6:R6"/>
    <mergeCell ref="S6:T6"/>
    <mergeCell ref="U6:V6"/>
    <mergeCell ref="W6:X6"/>
    <mergeCell ref="Y6:Z6"/>
    <mergeCell ref="F7:G7"/>
    <mergeCell ref="H7:I7"/>
    <mergeCell ref="J7:K7"/>
    <mergeCell ref="L7:M7"/>
    <mergeCell ref="N7:O7"/>
    <mergeCell ref="E6:F6"/>
    <mergeCell ref="G6:H6"/>
    <mergeCell ref="I6:J6"/>
    <mergeCell ref="K6:L6"/>
    <mergeCell ref="M6:N6"/>
    <mergeCell ref="O6:P6"/>
    <mergeCell ref="P9:Q9"/>
    <mergeCell ref="R9:S9"/>
    <mergeCell ref="T9:U9"/>
    <mergeCell ref="V9:W9"/>
    <mergeCell ref="X9:Y9"/>
    <mergeCell ref="Z9:AA9"/>
    <mergeCell ref="Q8:R8"/>
    <mergeCell ref="S8:T8"/>
    <mergeCell ref="U8:V8"/>
    <mergeCell ref="W8:X8"/>
    <mergeCell ref="Y8:Z8"/>
    <mergeCell ref="F9:G9"/>
    <mergeCell ref="H9:I9"/>
    <mergeCell ref="J9:K9"/>
    <mergeCell ref="L9:M9"/>
    <mergeCell ref="N9:O9"/>
    <mergeCell ref="E8:F8"/>
    <mergeCell ref="G8:H8"/>
    <mergeCell ref="I8:J8"/>
    <mergeCell ref="K8:L8"/>
    <mergeCell ref="M8:N8"/>
    <mergeCell ref="O8:P8"/>
    <mergeCell ref="P11:Q11"/>
    <mergeCell ref="R11:S11"/>
    <mergeCell ref="T11:U11"/>
    <mergeCell ref="V11:W11"/>
    <mergeCell ref="X11:Y11"/>
    <mergeCell ref="Z11:AA11"/>
    <mergeCell ref="Q10:R10"/>
    <mergeCell ref="S10:T10"/>
    <mergeCell ref="U10:V10"/>
    <mergeCell ref="W10:X10"/>
    <mergeCell ref="Y10:Z10"/>
    <mergeCell ref="F11:G11"/>
    <mergeCell ref="H11:I11"/>
    <mergeCell ref="J11:K11"/>
    <mergeCell ref="L11:M11"/>
    <mergeCell ref="N11:O11"/>
    <mergeCell ref="E10:F10"/>
    <mergeCell ref="G10:H10"/>
    <mergeCell ref="I10:J10"/>
    <mergeCell ref="K10:L10"/>
    <mergeCell ref="M10:N10"/>
    <mergeCell ref="O10:P10"/>
    <mergeCell ref="P13:Q13"/>
    <mergeCell ref="R13:S13"/>
    <mergeCell ref="T13:U13"/>
    <mergeCell ref="V13:W13"/>
    <mergeCell ref="X13:Y13"/>
    <mergeCell ref="Z13:AA13"/>
    <mergeCell ref="Q12:R12"/>
    <mergeCell ref="S12:T12"/>
    <mergeCell ref="U12:V12"/>
    <mergeCell ref="W12:X12"/>
    <mergeCell ref="Y12:Z12"/>
    <mergeCell ref="F13:G13"/>
    <mergeCell ref="H13:I13"/>
    <mergeCell ref="J13:K13"/>
    <mergeCell ref="L13:M13"/>
    <mergeCell ref="N13:O13"/>
    <mergeCell ref="E12:F12"/>
    <mergeCell ref="G12:H12"/>
    <mergeCell ref="I12:J12"/>
    <mergeCell ref="K12:L12"/>
    <mergeCell ref="M12:N12"/>
    <mergeCell ref="O12:P12"/>
    <mergeCell ref="P15:Q15"/>
    <mergeCell ref="R15:S15"/>
    <mergeCell ref="T15:U15"/>
    <mergeCell ref="V15:W15"/>
    <mergeCell ref="X15:Y15"/>
    <mergeCell ref="Z15:AA15"/>
    <mergeCell ref="Q14:R14"/>
    <mergeCell ref="S14:T14"/>
    <mergeCell ref="U14:V14"/>
    <mergeCell ref="W14:X14"/>
    <mergeCell ref="Y14:Z14"/>
    <mergeCell ref="F15:G15"/>
    <mergeCell ref="H15:I15"/>
    <mergeCell ref="J15:K15"/>
    <mergeCell ref="L15:M15"/>
    <mergeCell ref="N15:O15"/>
    <mergeCell ref="E14:F14"/>
    <mergeCell ref="G14:H14"/>
    <mergeCell ref="I14:J14"/>
    <mergeCell ref="K14:L14"/>
    <mergeCell ref="M14:N14"/>
    <mergeCell ref="O14:P14"/>
    <mergeCell ref="P17:Q17"/>
    <mergeCell ref="R17:S17"/>
    <mergeCell ref="T17:U17"/>
    <mergeCell ref="V17:W17"/>
    <mergeCell ref="X17:Y17"/>
    <mergeCell ref="Z17:AA17"/>
    <mergeCell ref="Q16:R16"/>
    <mergeCell ref="S16:T16"/>
    <mergeCell ref="U16:V16"/>
    <mergeCell ref="W16:X16"/>
    <mergeCell ref="Y16:Z16"/>
    <mergeCell ref="F17:G17"/>
    <mergeCell ref="H17:I17"/>
    <mergeCell ref="J17:K17"/>
    <mergeCell ref="L17:M17"/>
    <mergeCell ref="N17:O17"/>
    <mergeCell ref="E16:F16"/>
    <mergeCell ref="G16:H16"/>
    <mergeCell ref="I16:J16"/>
    <mergeCell ref="K16:L16"/>
    <mergeCell ref="M16:N16"/>
    <mergeCell ref="O16:P16"/>
    <mergeCell ref="P19:Q19"/>
    <mergeCell ref="R19:S19"/>
    <mergeCell ref="T19:U19"/>
    <mergeCell ref="V19:W19"/>
    <mergeCell ref="X19:Y19"/>
    <mergeCell ref="Z19:AA19"/>
    <mergeCell ref="Q18:R18"/>
    <mergeCell ref="S18:T18"/>
    <mergeCell ref="U18:V18"/>
    <mergeCell ref="W18:X18"/>
    <mergeCell ref="Y18:Z18"/>
    <mergeCell ref="F19:G19"/>
    <mergeCell ref="H19:I19"/>
    <mergeCell ref="J19:K19"/>
    <mergeCell ref="L19:M19"/>
    <mergeCell ref="N19:O19"/>
    <mergeCell ref="E18:F18"/>
    <mergeCell ref="G18:H18"/>
    <mergeCell ref="I18:J18"/>
    <mergeCell ref="K18:L18"/>
    <mergeCell ref="M18:N18"/>
    <mergeCell ref="O18:P18"/>
    <mergeCell ref="P21:Q21"/>
    <mergeCell ref="R21:S21"/>
    <mergeCell ref="T21:U21"/>
    <mergeCell ref="V21:W21"/>
    <mergeCell ref="X21:Y21"/>
    <mergeCell ref="Z21:AA21"/>
    <mergeCell ref="Q20:R20"/>
    <mergeCell ref="S20:T20"/>
    <mergeCell ref="U20:V20"/>
    <mergeCell ref="W20:X20"/>
    <mergeCell ref="Y20:Z20"/>
    <mergeCell ref="F21:G21"/>
    <mergeCell ref="H21:I21"/>
    <mergeCell ref="J21:K21"/>
    <mergeCell ref="L21:M21"/>
    <mergeCell ref="N21:O21"/>
    <mergeCell ref="E20:F20"/>
    <mergeCell ref="G20:H20"/>
    <mergeCell ref="I20:J20"/>
    <mergeCell ref="K20:L20"/>
    <mergeCell ref="M20:N20"/>
    <mergeCell ref="O20:P20"/>
    <mergeCell ref="P23:Q23"/>
    <mergeCell ref="R23:S23"/>
    <mergeCell ref="T23:U23"/>
    <mergeCell ref="V23:W23"/>
    <mergeCell ref="X23:Y23"/>
    <mergeCell ref="Z23:AA23"/>
    <mergeCell ref="Q22:R22"/>
    <mergeCell ref="S22:T22"/>
    <mergeCell ref="U22:V22"/>
    <mergeCell ref="W22:X22"/>
    <mergeCell ref="Y22:Z22"/>
    <mergeCell ref="F23:G23"/>
    <mergeCell ref="H23:I23"/>
    <mergeCell ref="J23:K23"/>
    <mergeCell ref="L23:M23"/>
    <mergeCell ref="N23:O23"/>
    <mergeCell ref="E22:F22"/>
    <mergeCell ref="G22:H22"/>
    <mergeCell ref="I22:J22"/>
    <mergeCell ref="K22:L22"/>
    <mergeCell ref="M22:N22"/>
    <mergeCell ref="O22:P22"/>
    <mergeCell ref="P25:Q25"/>
    <mergeCell ref="R25:S25"/>
    <mergeCell ref="T25:U25"/>
    <mergeCell ref="V25:W25"/>
    <mergeCell ref="X25:Y25"/>
    <mergeCell ref="Z25:AA25"/>
    <mergeCell ref="Q24:R24"/>
    <mergeCell ref="S24:T24"/>
    <mergeCell ref="U24:V24"/>
    <mergeCell ref="W24:X24"/>
    <mergeCell ref="Y24:Z24"/>
    <mergeCell ref="F25:G25"/>
    <mergeCell ref="H25:I25"/>
    <mergeCell ref="J25:K25"/>
    <mergeCell ref="L25:M25"/>
    <mergeCell ref="N25:O25"/>
    <mergeCell ref="E24:F24"/>
    <mergeCell ref="G24:H24"/>
    <mergeCell ref="I24:J24"/>
    <mergeCell ref="K24:L24"/>
    <mergeCell ref="M24:N24"/>
    <mergeCell ref="O24:P24"/>
    <mergeCell ref="P27:Q27"/>
    <mergeCell ref="R27:S27"/>
    <mergeCell ref="T27:U27"/>
    <mergeCell ref="V27:W27"/>
    <mergeCell ref="X27:Y27"/>
    <mergeCell ref="Z27:AA27"/>
    <mergeCell ref="Q26:R26"/>
    <mergeCell ref="S26:T26"/>
    <mergeCell ref="U26:V26"/>
    <mergeCell ref="W26:X26"/>
    <mergeCell ref="Y26:Z26"/>
    <mergeCell ref="F27:G27"/>
    <mergeCell ref="H27:I27"/>
    <mergeCell ref="J27:K27"/>
    <mergeCell ref="L27:M27"/>
    <mergeCell ref="N27:O27"/>
    <mergeCell ref="E26:F26"/>
    <mergeCell ref="G26:H26"/>
    <mergeCell ref="I26:J26"/>
    <mergeCell ref="K26:L26"/>
    <mergeCell ref="M26:N26"/>
    <mergeCell ref="O26:P26"/>
    <mergeCell ref="P29:Q29"/>
    <mergeCell ref="R29:S29"/>
    <mergeCell ref="T29:U29"/>
    <mergeCell ref="V29:W29"/>
    <mergeCell ref="X29:Y29"/>
    <mergeCell ref="Z29:AA29"/>
    <mergeCell ref="Q28:R28"/>
    <mergeCell ref="S28:T28"/>
    <mergeCell ref="U28:V28"/>
    <mergeCell ref="W28:X28"/>
    <mergeCell ref="Y28:Z28"/>
    <mergeCell ref="F29:G29"/>
    <mergeCell ref="H29:I29"/>
    <mergeCell ref="J29:K29"/>
    <mergeCell ref="L29:M29"/>
    <mergeCell ref="N29:O29"/>
    <mergeCell ref="E28:F28"/>
    <mergeCell ref="G28:H28"/>
    <mergeCell ref="I28:J28"/>
    <mergeCell ref="K28:L28"/>
    <mergeCell ref="M28:N28"/>
    <mergeCell ref="O28:P28"/>
    <mergeCell ref="P31:Q31"/>
    <mergeCell ref="R31:S31"/>
    <mergeCell ref="T31:U31"/>
    <mergeCell ref="V31:W31"/>
    <mergeCell ref="X31:Y31"/>
    <mergeCell ref="Z31:AA31"/>
    <mergeCell ref="Q30:R30"/>
    <mergeCell ref="S30:T30"/>
    <mergeCell ref="U30:V30"/>
    <mergeCell ref="W30:X30"/>
    <mergeCell ref="Y30:Z30"/>
    <mergeCell ref="F31:G31"/>
    <mergeCell ref="H31:I31"/>
    <mergeCell ref="J31:K31"/>
    <mergeCell ref="L31:M31"/>
    <mergeCell ref="N31:O31"/>
    <mergeCell ref="E30:F30"/>
    <mergeCell ref="G30:H30"/>
    <mergeCell ref="I30:J30"/>
    <mergeCell ref="K30:L30"/>
    <mergeCell ref="M30:N30"/>
    <mergeCell ref="O30:P30"/>
    <mergeCell ref="P33:Q33"/>
    <mergeCell ref="R33:S33"/>
    <mergeCell ref="T33:U33"/>
    <mergeCell ref="V33:W33"/>
    <mergeCell ref="X33:Y33"/>
    <mergeCell ref="Z33:AA33"/>
    <mergeCell ref="Q32:R32"/>
    <mergeCell ref="S32:T32"/>
    <mergeCell ref="U32:V32"/>
    <mergeCell ref="W32:X32"/>
    <mergeCell ref="Y32:Z32"/>
    <mergeCell ref="F33:G33"/>
    <mergeCell ref="H33:I33"/>
    <mergeCell ref="J33:K33"/>
    <mergeCell ref="L33:M33"/>
    <mergeCell ref="N33:O33"/>
    <mergeCell ref="E32:F32"/>
    <mergeCell ref="G32:H32"/>
    <mergeCell ref="I32:J32"/>
    <mergeCell ref="K32:L32"/>
    <mergeCell ref="M32:N32"/>
    <mergeCell ref="O32:P32"/>
    <mergeCell ref="P35:Q35"/>
    <mergeCell ref="R35:S35"/>
    <mergeCell ref="T35:U35"/>
    <mergeCell ref="V35:W35"/>
    <mergeCell ref="X35:Y35"/>
    <mergeCell ref="Z35:AA35"/>
    <mergeCell ref="Q34:R34"/>
    <mergeCell ref="S34:T34"/>
    <mergeCell ref="U34:V34"/>
    <mergeCell ref="W34:X34"/>
    <mergeCell ref="Y34:Z34"/>
    <mergeCell ref="F35:G35"/>
    <mergeCell ref="H35:I35"/>
    <mergeCell ref="J35:K35"/>
    <mergeCell ref="L35:M35"/>
    <mergeCell ref="N35:O35"/>
    <mergeCell ref="E34:F34"/>
    <mergeCell ref="G34:H34"/>
    <mergeCell ref="I34:J34"/>
    <mergeCell ref="K34:L34"/>
    <mergeCell ref="M34:N34"/>
    <mergeCell ref="O34:P34"/>
    <mergeCell ref="P37:Q37"/>
    <mergeCell ref="R37:S37"/>
    <mergeCell ref="T37:U37"/>
    <mergeCell ref="V37:W37"/>
    <mergeCell ref="X37:Y37"/>
    <mergeCell ref="Z37:AA37"/>
    <mergeCell ref="Q36:R36"/>
    <mergeCell ref="S36:T36"/>
    <mergeCell ref="U36:V36"/>
    <mergeCell ref="W36:X36"/>
    <mergeCell ref="Y36:Z36"/>
    <mergeCell ref="F37:G37"/>
    <mergeCell ref="H37:I37"/>
    <mergeCell ref="J37:K37"/>
    <mergeCell ref="L37:M37"/>
    <mergeCell ref="N37:O37"/>
    <mergeCell ref="E36:F36"/>
    <mergeCell ref="G36:H36"/>
    <mergeCell ref="I36:J36"/>
    <mergeCell ref="K36:L36"/>
    <mergeCell ref="M36:N36"/>
    <mergeCell ref="O36:P36"/>
    <mergeCell ref="P39:Q39"/>
    <mergeCell ref="R39:S39"/>
    <mergeCell ref="T39:U39"/>
    <mergeCell ref="V39:W39"/>
    <mergeCell ref="X39:Y39"/>
    <mergeCell ref="Z39:AA39"/>
    <mergeCell ref="Q38:R38"/>
    <mergeCell ref="S38:T38"/>
    <mergeCell ref="U38:V38"/>
    <mergeCell ref="W38:X38"/>
    <mergeCell ref="Y38:Z38"/>
    <mergeCell ref="F39:G39"/>
    <mergeCell ref="H39:I39"/>
    <mergeCell ref="J39:K39"/>
    <mergeCell ref="L39:M39"/>
    <mergeCell ref="N39:O39"/>
    <mergeCell ref="E38:F38"/>
    <mergeCell ref="G38:H38"/>
    <mergeCell ref="I38:J38"/>
    <mergeCell ref="K38:L38"/>
    <mergeCell ref="M38:N38"/>
    <mergeCell ref="O38:P38"/>
    <mergeCell ref="P41:Q41"/>
    <mergeCell ref="R41:S41"/>
    <mergeCell ref="T41:U41"/>
    <mergeCell ref="V41:W41"/>
    <mergeCell ref="X41:Y41"/>
    <mergeCell ref="Z41:AA41"/>
    <mergeCell ref="Q40:R40"/>
    <mergeCell ref="S40:T40"/>
    <mergeCell ref="U40:V40"/>
    <mergeCell ref="W40:X40"/>
    <mergeCell ref="Y40:Z40"/>
    <mergeCell ref="F41:G41"/>
    <mergeCell ref="H41:I41"/>
    <mergeCell ref="J41:K41"/>
    <mergeCell ref="L41:M41"/>
    <mergeCell ref="N41:O41"/>
    <mergeCell ref="E40:F40"/>
    <mergeCell ref="G40:H40"/>
    <mergeCell ref="I40:J40"/>
    <mergeCell ref="K40:L40"/>
    <mergeCell ref="M40:N40"/>
    <mergeCell ref="O40:P40"/>
    <mergeCell ref="P43:Q43"/>
    <mergeCell ref="R43:S43"/>
    <mergeCell ref="T43:U43"/>
    <mergeCell ref="V43:W43"/>
    <mergeCell ref="X43:Y43"/>
    <mergeCell ref="Z43:AA43"/>
    <mergeCell ref="Q42:R42"/>
    <mergeCell ref="S42:T42"/>
    <mergeCell ref="U42:V42"/>
    <mergeCell ref="W42:X42"/>
    <mergeCell ref="Y42:Z42"/>
    <mergeCell ref="F43:G43"/>
    <mergeCell ref="H43:I43"/>
    <mergeCell ref="J43:K43"/>
    <mergeCell ref="L43:M43"/>
    <mergeCell ref="N43:O43"/>
    <mergeCell ref="E42:F42"/>
    <mergeCell ref="G42:H42"/>
    <mergeCell ref="I42:J42"/>
    <mergeCell ref="K42:L42"/>
    <mergeCell ref="M42:N42"/>
    <mergeCell ref="O42:P42"/>
    <mergeCell ref="P45:Q45"/>
    <mergeCell ref="R45:S45"/>
    <mergeCell ref="T45:U45"/>
    <mergeCell ref="V45:W45"/>
    <mergeCell ref="X45:Y45"/>
    <mergeCell ref="Z45:AA45"/>
    <mergeCell ref="Q44:R44"/>
    <mergeCell ref="S44:T44"/>
    <mergeCell ref="U44:V44"/>
    <mergeCell ref="W44:X44"/>
    <mergeCell ref="Y44:Z44"/>
    <mergeCell ref="F45:G45"/>
    <mergeCell ref="H45:I45"/>
    <mergeCell ref="J45:K45"/>
    <mergeCell ref="L45:M45"/>
    <mergeCell ref="N45:O45"/>
    <mergeCell ref="E44:F44"/>
    <mergeCell ref="G44:H44"/>
    <mergeCell ref="I44:J44"/>
    <mergeCell ref="K44:L44"/>
    <mergeCell ref="M44:N44"/>
    <mergeCell ref="O44:P44"/>
    <mergeCell ref="P47:Q47"/>
    <mergeCell ref="R47:S47"/>
    <mergeCell ref="T47:U47"/>
    <mergeCell ref="V47:W47"/>
    <mergeCell ref="X47:Y47"/>
    <mergeCell ref="Z47:AA47"/>
    <mergeCell ref="Q46:R46"/>
    <mergeCell ref="S46:T46"/>
    <mergeCell ref="U46:V46"/>
    <mergeCell ref="W46:X46"/>
    <mergeCell ref="Y46:Z46"/>
    <mergeCell ref="F47:G47"/>
    <mergeCell ref="H47:I47"/>
    <mergeCell ref="J47:K47"/>
    <mergeCell ref="L47:M47"/>
    <mergeCell ref="N47:O47"/>
    <mergeCell ref="E46:F46"/>
    <mergeCell ref="G46:H46"/>
    <mergeCell ref="I46:J46"/>
    <mergeCell ref="K46:L46"/>
    <mergeCell ref="M46:N46"/>
    <mergeCell ref="O46:P46"/>
    <mergeCell ref="P49:Q49"/>
    <mergeCell ref="R49:S49"/>
    <mergeCell ref="T49:U49"/>
    <mergeCell ref="V49:W49"/>
    <mergeCell ref="X49:Y49"/>
    <mergeCell ref="Z49:AA49"/>
    <mergeCell ref="Q48:R48"/>
    <mergeCell ref="S48:T48"/>
    <mergeCell ref="U48:V48"/>
    <mergeCell ref="W48:X48"/>
    <mergeCell ref="Y48:Z48"/>
    <mergeCell ref="F49:G49"/>
    <mergeCell ref="H49:I49"/>
    <mergeCell ref="J49:K49"/>
    <mergeCell ref="L49:M49"/>
    <mergeCell ref="N49:O49"/>
    <mergeCell ref="E48:F48"/>
    <mergeCell ref="G48:H48"/>
    <mergeCell ref="I48:J48"/>
    <mergeCell ref="K48:L48"/>
    <mergeCell ref="M48:N48"/>
    <mergeCell ref="O48:P48"/>
    <mergeCell ref="P51:Q51"/>
    <mergeCell ref="R51:S51"/>
    <mergeCell ref="T51:U51"/>
    <mergeCell ref="V51:W51"/>
    <mergeCell ref="X51:Y51"/>
    <mergeCell ref="Z51:AA51"/>
    <mergeCell ref="Q50:R50"/>
    <mergeCell ref="S50:T50"/>
    <mergeCell ref="U50:V50"/>
    <mergeCell ref="W50:X50"/>
    <mergeCell ref="Y50:Z50"/>
    <mergeCell ref="F51:G51"/>
    <mergeCell ref="H51:I51"/>
    <mergeCell ref="J51:K51"/>
    <mergeCell ref="L51:M51"/>
    <mergeCell ref="N51:O51"/>
    <mergeCell ref="E50:F50"/>
    <mergeCell ref="G50:H50"/>
    <mergeCell ref="I50:J50"/>
    <mergeCell ref="K50:L50"/>
    <mergeCell ref="M50:N50"/>
    <mergeCell ref="O50:P50"/>
    <mergeCell ref="P53:Q53"/>
    <mergeCell ref="R53:S53"/>
    <mergeCell ref="T53:U53"/>
    <mergeCell ref="V53:W53"/>
    <mergeCell ref="X53:Y53"/>
    <mergeCell ref="Z53:AA53"/>
    <mergeCell ref="Q52:R52"/>
    <mergeCell ref="S52:T52"/>
    <mergeCell ref="U52:V52"/>
    <mergeCell ref="W52:X52"/>
    <mergeCell ref="Y52:Z52"/>
    <mergeCell ref="F53:G53"/>
    <mergeCell ref="H53:I53"/>
    <mergeCell ref="J53:K53"/>
    <mergeCell ref="L53:M53"/>
    <mergeCell ref="N53:O53"/>
    <mergeCell ref="E52:F52"/>
    <mergeCell ref="G52:H52"/>
    <mergeCell ref="I52:J52"/>
    <mergeCell ref="K52:L52"/>
    <mergeCell ref="M52:N52"/>
    <mergeCell ref="O52:P52"/>
    <mergeCell ref="P55:Q55"/>
    <mergeCell ref="R55:S55"/>
    <mergeCell ref="T55:U55"/>
    <mergeCell ref="V55:W55"/>
    <mergeCell ref="X55:Y55"/>
    <mergeCell ref="Z55:AA55"/>
    <mergeCell ref="Q54:R54"/>
    <mergeCell ref="S54:T54"/>
    <mergeCell ref="U54:V54"/>
    <mergeCell ref="W54:X54"/>
    <mergeCell ref="Y54:Z54"/>
    <mergeCell ref="F55:G55"/>
    <mergeCell ref="H55:I55"/>
    <mergeCell ref="J55:K55"/>
    <mergeCell ref="L55:M55"/>
    <mergeCell ref="N55:O55"/>
    <mergeCell ref="E54:F54"/>
    <mergeCell ref="G54:H54"/>
    <mergeCell ref="I54:J54"/>
    <mergeCell ref="K54:L54"/>
    <mergeCell ref="M54:N54"/>
    <mergeCell ref="O54:P54"/>
    <mergeCell ref="P57:Q57"/>
    <mergeCell ref="R57:S57"/>
    <mergeCell ref="T57:U57"/>
    <mergeCell ref="V57:W57"/>
    <mergeCell ref="X57:Y57"/>
    <mergeCell ref="Z57:AA57"/>
    <mergeCell ref="Q56:R56"/>
    <mergeCell ref="S56:T56"/>
    <mergeCell ref="U56:V56"/>
    <mergeCell ref="W56:X56"/>
    <mergeCell ref="Y56:Z56"/>
    <mergeCell ref="F57:G57"/>
    <mergeCell ref="H57:I57"/>
    <mergeCell ref="J57:K57"/>
    <mergeCell ref="L57:M57"/>
    <mergeCell ref="N57:O57"/>
    <mergeCell ref="E56:F56"/>
    <mergeCell ref="G56:H56"/>
    <mergeCell ref="I56:J56"/>
    <mergeCell ref="K56:L56"/>
    <mergeCell ref="M56:N56"/>
    <mergeCell ref="O56:P56"/>
    <mergeCell ref="P59:Q59"/>
    <mergeCell ref="R59:S59"/>
    <mergeCell ref="T59:U59"/>
    <mergeCell ref="V59:W59"/>
    <mergeCell ref="X59:Y59"/>
    <mergeCell ref="Z59:AA59"/>
    <mergeCell ref="Q58:R58"/>
    <mergeCell ref="S58:T58"/>
    <mergeCell ref="U58:V58"/>
    <mergeCell ref="W58:X58"/>
    <mergeCell ref="Y58:Z58"/>
    <mergeCell ref="F59:G59"/>
    <mergeCell ref="H59:I59"/>
    <mergeCell ref="J59:K59"/>
    <mergeCell ref="L59:M59"/>
    <mergeCell ref="N59:O59"/>
    <mergeCell ref="E58:F58"/>
    <mergeCell ref="G58:H58"/>
    <mergeCell ref="I58:J58"/>
    <mergeCell ref="K58:L58"/>
    <mergeCell ref="M58:N58"/>
    <mergeCell ref="O58:P58"/>
    <mergeCell ref="P61:Q61"/>
    <mergeCell ref="R61:S61"/>
    <mergeCell ref="T61:U61"/>
    <mergeCell ref="V61:W61"/>
    <mergeCell ref="X61:Y61"/>
    <mergeCell ref="Z61:AA61"/>
    <mergeCell ref="Q60:R60"/>
    <mergeCell ref="S60:T60"/>
    <mergeCell ref="U60:V60"/>
    <mergeCell ref="W60:X60"/>
    <mergeCell ref="Y60:Z60"/>
    <mergeCell ref="F61:G61"/>
    <mergeCell ref="H61:I61"/>
    <mergeCell ref="J61:K61"/>
    <mergeCell ref="L61:M61"/>
    <mergeCell ref="N61:O61"/>
    <mergeCell ref="E60:F60"/>
    <mergeCell ref="G60:H60"/>
    <mergeCell ref="I60:J60"/>
    <mergeCell ref="K60:L60"/>
    <mergeCell ref="M60:N60"/>
    <mergeCell ref="O60:P60"/>
    <mergeCell ref="P63:Q63"/>
    <mergeCell ref="R63:S63"/>
    <mergeCell ref="T63:U63"/>
    <mergeCell ref="V63:W63"/>
    <mergeCell ref="X63:Y63"/>
    <mergeCell ref="Z63:AA63"/>
    <mergeCell ref="Q62:R62"/>
    <mergeCell ref="S62:T62"/>
    <mergeCell ref="U62:V62"/>
    <mergeCell ref="W62:X62"/>
    <mergeCell ref="Y62:Z62"/>
    <mergeCell ref="F63:G63"/>
    <mergeCell ref="H63:I63"/>
    <mergeCell ref="J63:K63"/>
    <mergeCell ref="L63:M63"/>
    <mergeCell ref="N63:O63"/>
    <mergeCell ref="E62:F62"/>
    <mergeCell ref="G62:H62"/>
    <mergeCell ref="I62:J62"/>
    <mergeCell ref="K62:L62"/>
    <mergeCell ref="M62:N62"/>
    <mergeCell ref="O62:P62"/>
    <mergeCell ref="P65:Q65"/>
    <mergeCell ref="R65:S65"/>
    <mergeCell ref="T65:U65"/>
    <mergeCell ref="V65:W65"/>
    <mergeCell ref="X65:Y65"/>
    <mergeCell ref="Z65:AA65"/>
    <mergeCell ref="Q64:R64"/>
    <mergeCell ref="S64:T64"/>
    <mergeCell ref="U64:V64"/>
    <mergeCell ref="W64:X64"/>
    <mergeCell ref="Y64:Z64"/>
    <mergeCell ref="F65:G65"/>
    <mergeCell ref="H65:I65"/>
    <mergeCell ref="J65:K65"/>
    <mergeCell ref="L65:M65"/>
    <mergeCell ref="N65:O65"/>
    <mergeCell ref="E64:F64"/>
    <mergeCell ref="G64:H64"/>
    <mergeCell ref="I64:J64"/>
    <mergeCell ref="K64:L64"/>
    <mergeCell ref="M64:N64"/>
    <mergeCell ref="O64:P64"/>
    <mergeCell ref="P67:Q67"/>
    <mergeCell ref="R67:S67"/>
    <mergeCell ref="T67:U67"/>
    <mergeCell ref="V67:W67"/>
    <mergeCell ref="X67:Y67"/>
    <mergeCell ref="Z67:AA67"/>
    <mergeCell ref="Q66:R66"/>
    <mergeCell ref="S66:T66"/>
    <mergeCell ref="U66:V66"/>
    <mergeCell ref="W66:X66"/>
    <mergeCell ref="Y66:Z66"/>
    <mergeCell ref="F67:G67"/>
    <mergeCell ref="H67:I67"/>
    <mergeCell ref="J67:K67"/>
    <mergeCell ref="L67:M67"/>
    <mergeCell ref="N67:O67"/>
    <mergeCell ref="E66:F66"/>
    <mergeCell ref="G66:H66"/>
    <mergeCell ref="I66:J66"/>
    <mergeCell ref="K66:L66"/>
    <mergeCell ref="M66:N66"/>
    <mergeCell ref="O66:P66"/>
    <mergeCell ref="P69:Q69"/>
    <mergeCell ref="R69:S69"/>
    <mergeCell ref="T69:U69"/>
    <mergeCell ref="V69:W69"/>
    <mergeCell ref="X69:Y69"/>
    <mergeCell ref="Z69:AA69"/>
    <mergeCell ref="Q68:R68"/>
    <mergeCell ref="S68:T68"/>
    <mergeCell ref="U68:V68"/>
    <mergeCell ref="W68:X68"/>
    <mergeCell ref="Y68:Z68"/>
    <mergeCell ref="F69:G69"/>
    <mergeCell ref="H69:I69"/>
    <mergeCell ref="J69:K69"/>
    <mergeCell ref="L69:M69"/>
    <mergeCell ref="N69:O69"/>
    <mergeCell ref="E68:F68"/>
    <mergeCell ref="G68:H68"/>
    <mergeCell ref="I68:J68"/>
    <mergeCell ref="K68:L68"/>
    <mergeCell ref="M68:N68"/>
    <mergeCell ref="O68:P68"/>
    <mergeCell ref="P71:Q71"/>
    <mergeCell ref="R71:S71"/>
    <mergeCell ref="T71:U71"/>
    <mergeCell ref="V71:W71"/>
    <mergeCell ref="X71:Y71"/>
    <mergeCell ref="Z71:AA71"/>
    <mergeCell ref="Q70:R70"/>
    <mergeCell ref="S70:T70"/>
    <mergeCell ref="U70:V70"/>
    <mergeCell ref="W70:X70"/>
    <mergeCell ref="Y70:Z70"/>
    <mergeCell ref="F71:G71"/>
    <mergeCell ref="H71:I71"/>
    <mergeCell ref="J71:K71"/>
    <mergeCell ref="L71:M71"/>
    <mergeCell ref="N71:O71"/>
    <mergeCell ref="E70:F70"/>
    <mergeCell ref="G70:H70"/>
    <mergeCell ref="I70:J70"/>
    <mergeCell ref="K70:L70"/>
    <mergeCell ref="M70:N70"/>
    <mergeCell ref="O70:P70"/>
    <mergeCell ref="P73:Q73"/>
    <mergeCell ref="R73:S73"/>
    <mergeCell ref="T73:U73"/>
    <mergeCell ref="V73:W73"/>
    <mergeCell ref="X73:Y73"/>
    <mergeCell ref="Z73:AA73"/>
    <mergeCell ref="Q72:R72"/>
    <mergeCell ref="S72:T72"/>
    <mergeCell ref="U72:V72"/>
    <mergeCell ref="W72:X72"/>
    <mergeCell ref="Y72:Z72"/>
    <mergeCell ref="F73:G73"/>
    <mergeCell ref="H73:I73"/>
    <mergeCell ref="J73:K73"/>
    <mergeCell ref="L73:M73"/>
    <mergeCell ref="N73:O73"/>
    <mergeCell ref="E72:F72"/>
    <mergeCell ref="G72:H72"/>
    <mergeCell ref="I72:J72"/>
    <mergeCell ref="K72:L72"/>
    <mergeCell ref="M72:N72"/>
    <mergeCell ref="O72:P72"/>
    <mergeCell ref="P75:Q75"/>
    <mergeCell ref="R75:S75"/>
    <mergeCell ref="T75:U75"/>
    <mergeCell ref="V75:W75"/>
    <mergeCell ref="X75:Y75"/>
    <mergeCell ref="Z75:AA75"/>
    <mergeCell ref="Q74:R74"/>
    <mergeCell ref="S74:T74"/>
    <mergeCell ref="U74:V74"/>
    <mergeCell ref="W74:X74"/>
    <mergeCell ref="Y74:Z74"/>
    <mergeCell ref="F75:G75"/>
    <mergeCell ref="H75:I75"/>
    <mergeCell ref="J75:K75"/>
    <mergeCell ref="L75:M75"/>
    <mergeCell ref="N75:O75"/>
    <mergeCell ref="E74:F74"/>
    <mergeCell ref="G74:H74"/>
    <mergeCell ref="I74:J74"/>
    <mergeCell ref="K74:L74"/>
    <mergeCell ref="M74:N74"/>
    <mergeCell ref="O74:P74"/>
    <mergeCell ref="P77:Q77"/>
    <mergeCell ref="R77:S77"/>
    <mergeCell ref="T77:U77"/>
    <mergeCell ref="V77:W77"/>
    <mergeCell ref="X77:Y77"/>
    <mergeCell ref="Z77:AA77"/>
    <mergeCell ref="Q76:R76"/>
    <mergeCell ref="S76:T76"/>
    <mergeCell ref="U76:V76"/>
    <mergeCell ref="W76:X76"/>
    <mergeCell ref="Y76:Z76"/>
    <mergeCell ref="F77:G77"/>
    <mergeCell ref="H77:I77"/>
    <mergeCell ref="J77:K77"/>
    <mergeCell ref="L77:M77"/>
    <mergeCell ref="N77:O77"/>
    <mergeCell ref="E76:F76"/>
    <mergeCell ref="G76:H76"/>
    <mergeCell ref="I76:J76"/>
    <mergeCell ref="K76:L76"/>
    <mergeCell ref="M76:N76"/>
    <mergeCell ref="O76:P76"/>
    <mergeCell ref="P79:Q79"/>
    <mergeCell ref="R79:S79"/>
    <mergeCell ref="T79:U79"/>
    <mergeCell ref="V79:W79"/>
    <mergeCell ref="X79:Y79"/>
    <mergeCell ref="Z79:AA79"/>
    <mergeCell ref="Q78:R78"/>
    <mergeCell ref="S78:T78"/>
    <mergeCell ref="U78:V78"/>
    <mergeCell ref="W78:X78"/>
    <mergeCell ref="Y78:Z78"/>
    <mergeCell ref="F79:G79"/>
    <mergeCell ref="H79:I79"/>
    <mergeCell ref="J79:K79"/>
    <mergeCell ref="L79:M79"/>
    <mergeCell ref="N79:O79"/>
    <mergeCell ref="E78:F78"/>
    <mergeCell ref="G78:H78"/>
    <mergeCell ref="I78:J78"/>
    <mergeCell ref="K78:L78"/>
    <mergeCell ref="M78:N78"/>
    <mergeCell ref="O78:P78"/>
    <mergeCell ref="P81:Q81"/>
    <mergeCell ref="R81:S81"/>
    <mergeCell ref="T81:U81"/>
    <mergeCell ref="V81:W81"/>
    <mergeCell ref="X81:Y81"/>
    <mergeCell ref="Z81:AA81"/>
    <mergeCell ref="Q80:R80"/>
    <mergeCell ref="S80:T80"/>
    <mergeCell ref="U80:V80"/>
    <mergeCell ref="W80:X80"/>
    <mergeCell ref="Y80:Z80"/>
    <mergeCell ref="F81:G81"/>
    <mergeCell ref="H81:I81"/>
    <mergeCell ref="J81:K81"/>
    <mergeCell ref="L81:M81"/>
    <mergeCell ref="N81:O81"/>
    <mergeCell ref="E80:F80"/>
    <mergeCell ref="G80:H80"/>
    <mergeCell ref="I80:J80"/>
    <mergeCell ref="K80:L80"/>
    <mergeCell ref="M80:N80"/>
    <mergeCell ref="O80:P80"/>
    <mergeCell ref="P83:Q83"/>
    <mergeCell ref="R83:S83"/>
    <mergeCell ref="T83:U83"/>
    <mergeCell ref="V83:W83"/>
    <mergeCell ref="X83:Y83"/>
    <mergeCell ref="Z83:AA83"/>
    <mergeCell ref="Q82:R82"/>
    <mergeCell ref="S82:T82"/>
    <mergeCell ref="U82:V82"/>
    <mergeCell ref="W82:X82"/>
    <mergeCell ref="Y82:Z82"/>
    <mergeCell ref="F83:G83"/>
    <mergeCell ref="H83:I83"/>
    <mergeCell ref="J83:K83"/>
    <mergeCell ref="L83:M83"/>
    <mergeCell ref="N83:O83"/>
    <mergeCell ref="E82:F82"/>
    <mergeCell ref="G82:H82"/>
    <mergeCell ref="I82:J82"/>
    <mergeCell ref="K82:L82"/>
    <mergeCell ref="M82:N82"/>
    <mergeCell ref="O82:P82"/>
    <mergeCell ref="P85:Q85"/>
    <mergeCell ref="R85:S85"/>
    <mergeCell ref="T85:U85"/>
    <mergeCell ref="V85:W85"/>
    <mergeCell ref="X85:Y85"/>
    <mergeCell ref="Z85:AA85"/>
    <mergeCell ref="Q84:R84"/>
    <mergeCell ref="S84:T84"/>
    <mergeCell ref="U84:V84"/>
    <mergeCell ref="W84:X84"/>
    <mergeCell ref="Y84:Z84"/>
    <mergeCell ref="F85:G85"/>
    <mergeCell ref="H85:I85"/>
    <mergeCell ref="J85:K85"/>
    <mergeCell ref="L85:M85"/>
    <mergeCell ref="N85:O85"/>
    <mergeCell ref="E84:F84"/>
    <mergeCell ref="G84:H84"/>
    <mergeCell ref="I84:J84"/>
    <mergeCell ref="K84:L84"/>
    <mergeCell ref="M84:N84"/>
    <mergeCell ref="O84:P84"/>
    <mergeCell ref="P87:Q87"/>
    <mergeCell ref="R87:S87"/>
    <mergeCell ref="T87:U87"/>
    <mergeCell ref="V87:W87"/>
    <mergeCell ref="X87:Y87"/>
    <mergeCell ref="Z87:AA87"/>
    <mergeCell ref="Q86:R86"/>
    <mergeCell ref="S86:T86"/>
    <mergeCell ref="U86:V86"/>
    <mergeCell ref="W86:X86"/>
    <mergeCell ref="Y86:Z86"/>
    <mergeCell ref="F87:G87"/>
    <mergeCell ref="H87:I87"/>
    <mergeCell ref="J87:K87"/>
    <mergeCell ref="L87:M87"/>
    <mergeCell ref="N87:O87"/>
    <mergeCell ref="E86:F86"/>
    <mergeCell ref="G86:H86"/>
    <mergeCell ref="I86:J86"/>
    <mergeCell ref="K86:L86"/>
    <mergeCell ref="M86:N86"/>
    <mergeCell ref="O86:P86"/>
    <mergeCell ref="P89:Q89"/>
    <mergeCell ref="R89:S89"/>
    <mergeCell ref="T89:U89"/>
    <mergeCell ref="V89:W89"/>
    <mergeCell ref="X89:Y89"/>
    <mergeCell ref="Z89:AA89"/>
    <mergeCell ref="Q88:R88"/>
    <mergeCell ref="S88:T88"/>
    <mergeCell ref="U88:V88"/>
    <mergeCell ref="W88:X88"/>
    <mergeCell ref="Y88:Z88"/>
    <mergeCell ref="F89:G89"/>
    <mergeCell ref="H89:I89"/>
    <mergeCell ref="J89:K89"/>
    <mergeCell ref="L89:M89"/>
    <mergeCell ref="N89:O89"/>
    <mergeCell ref="E88:F88"/>
    <mergeCell ref="G88:H88"/>
    <mergeCell ref="I88:J88"/>
    <mergeCell ref="K88:L88"/>
    <mergeCell ref="M88:N88"/>
    <mergeCell ref="O88:P88"/>
    <mergeCell ref="P91:Q91"/>
    <mergeCell ref="R91:S91"/>
    <mergeCell ref="T91:U91"/>
    <mergeCell ref="V91:W91"/>
    <mergeCell ref="X91:Y91"/>
    <mergeCell ref="Z91:AA91"/>
    <mergeCell ref="Q90:R90"/>
    <mergeCell ref="S90:T90"/>
    <mergeCell ref="U90:V90"/>
    <mergeCell ref="W90:X90"/>
    <mergeCell ref="Y90:Z90"/>
    <mergeCell ref="F91:G91"/>
    <mergeCell ref="H91:I91"/>
    <mergeCell ref="J91:K91"/>
    <mergeCell ref="L91:M91"/>
    <mergeCell ref="N91:O91"/>
    <mergeCell ref="E90:F90"/>
    <mergeCell ref="G90:H90"/>
    <mergeCell ref="I90:J90"/>
    <mergeCell ref="K90:L90"/>
    <mergeCell ref="M90:N90"/>
    <mergeCell ref="O90:P90"/>
    <mergeCell ref="P93:Q93"/>
    <mergeCell ref="R93:S93"/>
    <mergeCell ref="T93:U93"/>
    <mergeCell ref="V93:W93"/>
    <mergeCell ref="X93:Y93"/>
    <mergeCell ref="Z93:AA93"/>
    <mergeCell ref="Q92:R92"/>
    <mergeCell ref="S92:T92"/>
    <mergeCell ref="U92:V92"/>
    <mergeCell ref="W92:X92"/>
    <mergeCell ref="Y92:Z92"/>
    <mergeCell ref="F93:G93"/>
    <mergeCell ref="H93:I93"/>
    <mergeCell ref="J93:K93"/>
    <mergeCell ref="L93:M93"/>
    <mergeCell ref="N93:O93"/>
    <mergeCell ref="E92:F92"/>
    <mergeCell ref="G92:H92"/>
    <mergeCell ref="I92:J92"/>
    <mergeCell ref="K92:L92"/>
    <mergeCell ref="M92:N92"/>
    <mergeCell ref="O92:P92"/>
    <mergeCell ref="P95:Q95"/>
    <mergeCell ref="R95:S95"/>
    <mergeCell ref="T95:U95"/>
    <mergeCell ref="V95:W95"/>
    <mergeCell ref="X95:Y95"/>
    <mergeCell ref="Z95:AA95"/>
    <mergeCell ref="Q94:R94"/>
    <mergeCell ref="S94:T94"/>
    <mergeCell ref="U94:V94"/>
    <mergeCell ref="W94:X94"/>
    <mergeCell ref="Y94:Z94"/>
    <mergeCell ref="F95:G95"/>
    <mergeCell ref="H95:I95"/>
    <mergeCell ref="J95:K95"/>
    <mergeCell ref="L95:M95"/>
    <mergeCell ref="N95:O95"/>
    <mergeCell ref="E94:F94"/>
    <mergeCell ref="G94:H94"/>
    <mergeCell ref="I94:J94"/>
    <mergeCell ref="K94:L94"/>
    <mergeCell ref="M94:N94"/>
    <mergeCell ref="O94:P94"/>
    <mergeCell ref="P97:Q97"/>
    <mergeCell ref="R97:S97"/>
    <mergeCell ref="T97:U97"/>
    <mergeCell ref="V97:W97"/>
    <mergeCell ref="X97:Y97"/>
    <mergeCell ref="Z97:AA97"/>
    <mergeCell ref="Q96:R96"/>
    <mergeCell ref="S96:T96"/>
    <mergeCell ref="U96:V96"/>
    <mergeCell ref="W96:X96"/>
    <mergeCell ref="Y96:Z96"/>
    <mergeCell ref="F97:G97"/>
    <mergeCell ref="H97:I97"/>
    <mergeCell ref="J97:K97"/>
    <mergeCell ref="L97:M97"/>
    <mergeCell ref="N97:O97"/>
    <mergeCell ref="E96:F96"/>
    <mergeCell ref="G96:H96"/>
    <mergeCell ref="I96:J96"/>
    <mergeCell ref="K96:L96"/>
    <mergeCell ref="M96:N96"/>
    <mergeCell ref="O96:P96"/>
    <mergeCell ref="P99:Q99"/>
    <mergeCell ref="R99:S99"/>
    <mergeCell ref="T99:U99"/>
    <mergeCell ref="V99:W99"/>
    <mergeCell ref="X99:Y99"/>
    <mergeCell ref="Z99:AA99"/>
    <mergeCell ref="Q98:R98"/>
    <mergeCell ref="S98:T98"/>
    <mergeCell ref="U98:V98"/>
    <mergeCell ref="W98:X98"/>
    <mergeCell ref="Y98:Z98"/>
    <mergeCell ref="F99:G99"/>
    <mergeCell ref="H99:I99"/>
    <mergeCell ref="J99:K99"/>
    <mergeCell ref="L99:M99"/>
    <mergeCell ref="N99:O99"/>
    <mergeCell ref="E98:F98"/>
    <mergeCell ref="G98:H98"/>
    <mergeCell ref="I98:J98"/>
    <mergeCell ref="K98:L98"/>
    <mergeCell ref="M98:N98"/>
    <mergeCell ref="O98:P98"/>
    <mergeCell ref="P101:Q101"/>
    <mergeCell ref="R101:S101"/>
    <mergeCell ref="T101:U101"/>
    <mergeCell ref="V101:W101"/>
    <mergeCell ref="X101:Y101"/>
    <mergeCell ref="Z101:AA101"/>
    <mergeCell ref="Q100:R100"/>
    <mergeCell ref="S100:T100"/>
    <mergeCell ref="U100:V100"/>
    <mergeCell ref="W100:X100"/>
    <mergeCell ref="Y100:Z100"/>
    <mergeCell ref="F101:G101"/>
    <mergeCell ref="H101:I101"/>
    <mergeCell ref="J101:K101"/>
    <mergeCell ref="L101:M101"/>
    <mergeCell ref="N101:O101"/>
    <mergeCell ref="E100:F100"/>
    <mergeCell ref="G100:H100"/>
    <mergeCell ref="I100:J100"/>
    <mergeCell ref="K100:L100"/>
    <mergeCell ref="M100:N100"/>
    <mergeCell ref="O100:P100"/>
    <mergeCell ref="P103:Q103"/>
    <mergeCell ref="R103:S103"/>
    <mergeCell ref="T103:U103"/>
    <mergeCell ref="V103:W103"/>
    <mergeCell ref="X103:Y103"/>
    <mergeCell ref="Z103:AA103"/>
    <mergeCell ref="Q102:R102"/>
    <mergeCell ref="S102:T102"/>
    <mergeCell ref="U102:V102"/>
    <mergeCell ref="W102:X102"/>
    <mergeCell ref="Y102:Z102"/>
    <mergeCell ref="F103:G103"/>
    <mergeCell ref="H103:I103"/>
    <mergeCell ref="J103:K103"/>
    <mergeCell ref="L103:M103"/>
    <mergeCell ref="N103:O103"/>
    <mergeCell ref="E102:F102"/>
    <mergeCell ref="G102:H102"/>
    <mergeCell ref="I102:J102"/>
    <mergeCell ref="K102:L102"/>
    <mergeCell ref="M102:N102"/>
    <mergeCell ref="O102:P102"/>
  </mergeCells>
  <phoneticPr fontId="6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B1:AC141"/>
  <sheetViews>
    <sheetView workbookViewId="0">
      <selection activeCell="D7" sqref="D7"/>
    </sheetView>
  </sheetViews>
  <sheetFormatPr baseColWidth="10" defaultColWidth="10.7109375" defaultRowHeight="12.75" x14ac:dyDescent="0.2"/>
  <cols>
    <col min="1" max="1" width="15.28515625" style="327" customWidth="1"/>
    <col min="2" max="2" width="9.7109375" style="407" customWidth="1"/>
    <col min="3" max="3" width="6.7109375" style="327" customWidth="1"/>
    <col min="4" max="4" width="6.5703125" style="327" customWidth="1"/>
    <col min="5" max="27" width="1.7109375" style="327" customWidth="1"/>
    <col min="28" max="16384" width="10.7109375" style="327"/>
  </cols>
  <sheetData>
    <row r="1" spans="2:29" s="330" customFormat="1" ht="11.25" x14ac:dyDescent="0.2">
      <c r="B1" s="403" t="s">
        <v>274</v>
      </c>
      <c r="C1" s="370" t="s">
        <v>275</v>
      </c>
      <c r="D1" s="370" t="s">
        <v>276</v>
      </c>
      <c r="E1" s="455" t="s">
        <v>277</v>
      </c>
      <c r="AA1" s="333"/>
      <c r="AC1" s="455" t="s">
        <v>358</v>
      </c>
    </row>
    <row r="2" spans="2:29" s="330" customFormat="1" ht="11.25" x14ac:dyDescent="0.2">
      <c r="B2" s="404" t="s">
        <v>347</v>
      </c>
      <c r="C2" s="371"/>
      <c r="D2" s="371"/>
      <c r="E2" s="455" t="s">
        <v>278</v>
      </c>
      <c r="AA2" s="334"/>
      <c r="AC2" s="455" t="s">
        <v>359</v>
      </c>
    </row>
    <row r="3" spans="2:29" s="330" customFormat="1" ht="11.25" x14ac:dyDescent="0.2">
      <c r="B3" s="405" t="s">
        <v>279</v>
      </c>
      <c r="C3" s="372"/>
      <c r="D3" s="372"/>
      <c r="E3" s="456"/>
      <c r="F3" s="457">
        <v>1.00000000001</v>
      </c>
      <c r="G3" s="456"/>
      <c r="H3" s="457">
        <v>2.00000000001</v>
      </c>
      <c r="I3" s="456"/>
      <c r="J3" s="457">
        <v>3.00000000001</v>
      </c>
      <c r="K3" s="456"/>
      <c r="L3" s="457">
        <v>4.00000000001</v>
      </c>
      <c r="M3" s="456"/>
      <c r="N3" s="457">
        <v>5.00000000001</v>
      </c>
      <c r="O3" s="456"/>
      <c r="P3" s="457">
        <v>6.00000000001</v>
      </c>
      <c r="Q3" s="456"/>
      <c r="R3" s="457">
        <v>7.00000000001</v>
      </c>
      <c r="S3" s="456"/>
      <c r="T3" s="457">
        <v>8.0000000000099991</v>
      </c>
      <c r="U3" s="456"/>
      <c r="V3" s="457">
        <v>8.0000000000099991</v>
      </c>
      <c r="W3" s="456"/>
      <c r="X3" s="457">
        <v>10.000000000009999</v>
      </c>
      <c r="Y3" s="456"/>
      <c r="Z3" s="457">
        <v>11.000000000009999</v>
      </c>
      <c r="AA3" s="458"/>
    </row>
    <row r="4" spans="2:29" s="330" customFormat="1" ht="11.25" x14ac:dyDescent="0.2">
      <c r="B4" s="406"/>
      <c r="C4" s="372"/>
      <c r="D4" s="372"/>
      <c r="E4" s="486"/>
      <c r="F4" s="487"/>
      <c r="G4" s="486"/>
      <c r="H4" s="487"/>
      <c r="I4" s="486"/>
      <c r="J4" s="487"/>
      <c r="K4" s="486"/>
      <c r="L4" s="487"/>
      <c r="M4" s="486"/>
      <c r="N4" s="487"/>
      <c r="O4" s="486"/>
      <c r="P4" s="487"/>
      <c r="Q4" s="486"/>
      <c r="R4" s="487"/>
      <c r="S4" s="486"/>
      <c r="T4" s="487"/>
      <c r="U4" s="486"/>
      <c r="V4" s="487"/>
      <c r="W4" s="486"/>
      <c r="X4" s="487"/>
      <c r="Y4" s="486"/>
      <c r="Z4" s="487"/>
      <c r="AA4" s="402"/>
    </row>
    <row r="5" spans="2:29" s="330" customFormat="1" ht="11.25" x14ac:dyDescent="0.2">
      <c r="B5" s="405"/>
      <c r="C5" s="372"/>
      <c r="D5" s="372"/>
      <c r="E5" s="402"/>
      <c r="F5" s="486"/>
      <c r="G5" s="487"/>
      <c r="H5" s="486"/>
      <c r="I5" s="487"/>
      <c r="J5" s="486"/>
      <c r="K5" s="487"/>
      <c r="L5" s="486"/>
      <c r="M5" s="487"/>
      <c r="N5" s="486"/>
      <c r="O5" s="487"/>
      <c r="P5" s="486"/>
      <c r="Q5" s="487"/>
      <c r="R5" s="486"/>
      <c r="S5" s="487"/>
      <c r="T5" s="486"/>
      <c r="U5" s="487"/>
      <c r="V5" s="486"/>
      <c r="W5" s="487"/>
      <c r="X5" s="486"/>
      <c r="Y5" s="487"/>
      <c r="Z5" s="486"/>
      <c r="AA5" s="487"/>
    </row>
    <row r="6" spans="2:29" s="330" customFormat="1" ht="11.25" x14ac:dyDescent="0.2">
      <c r="B6" s="406"/>
      <c r="C6" s="372"/>
      <c r="D6" s="372"/>
      <c r="E6" s="486"/>
      <c r="F6" s="487"/>
      <c r="G6" s="486"/>
      <c r="H6" s="487"/>
      <c r="I6" s="486"/>
      <c r="J6" s="487"/>
      <c r="K6" s="486"/>
      <c r="L6" s="487"/>
      <c r="M6" s="486"/>
      <c r="N6" s="487"/>
      <c r="O6" s="486"/>
      <c r="P6" s="487"/>
      <c r="Q6" s="486"/>
      <c r="R6" s="487"/>
      <c r="S6" s="486"/>
      <c r="T6" s="487"/>
      <c r="U6" s="486"/>
      <c r="V6" s="487"/>
      <c r="W6" s="486"/>
      <c r="X6" s="487"/>
      <c r="Y6" s="486"/>
      <c r="Z6" s="487"/>
      <c r="AA6" s="402"/>
    </row>
    <row r="7" spans="2:29" s="330" customFormat="1" ht="11.25" x14ac:dyDescent="0.2">
      <c r="B7" s="405"/>
      <c r="C7" s="372"/>
      <c r="D7" s="372"/>
      <c r="E7" s="402"/>
      <c r="F7" s="486"/>
      <c r="G7" s="487"/>
      <c r="H7" s="486"/>
      <c r="I7" s="487"/>
      <c r="J7" s="486"/>
      <c r="K7" s="487"/>
      <c r="L7" s="486"/>
      <c r="M7" s="487"/>
      <c r="N7" s="486"/>
      <c r="O7" s="487"/>
      <c r="P7" s="486"/>
      <c r="Q7" s="487"/>
      <c r="R7" s="486"/>
      <c r="S7" s="487"/>
      <c r="T7" s="486"/>
      <c r="U7" s="487"/>
      <c r="V7" s="486"/>
      <c r="W7" s="487"/>
      <c r="X7" s="486"/>
      <c r="Y7" s="487"/>
      <c r="Z7" s="486"/>
      <c r="AA7" s="487"/>
    </row>
    <row r="8" spans="2:29" s="330" customFormat="1" ht="11.25" x14ac:dyDescent="0.2">
      <c r="B8" s="406"/>
      <c r="C8" s="372"/>
      <c r="D8" s="372"/>
      <c r="E8" s="486"/>
      <c r="F8" s="487"/>
      <c r="G8" s="486"/>
      <c r="H8" s="487"/>
      <c r="I8" s="486"/>
      <c r="J8" s="487"/>
      <c r="K8" s="486"/>
      <c r="L8" s="487"/>
      <c r="M8" s="486"/>
      <c r="N8" s="487"/>
      <c r="O8" s="486"/>
      <c r="P8" s="487"/>
      <c r="Q8" s="486"/>
      <c r="R8" s="487"/>
      <c r="S8" s="486"/>
      <c r="T8" s="487"/>
      <c r="U8" s="486"/>
      <c r="V8" s="487"/>
      <c r="W8" s="486"/>
      <c r="X8" s="487"/>
      <c r="Y8" s="486"/>
      <c r="Z8" s="487"/>
      <c r="AA8" s="402"/>
    </row>
    <row r="9" spans="2:29" s="330" customFormat="1" ht="11.25" x14ac:dyDescent="0.2">
      <c r="B9" s="405"/>
      <c r="C9" s="372"/>
      <c r="D9" s="372"/>
      <c r="E9" s="402"/>
      <c r="F9" s="486"/>
      <c r="G9" s="487"/>
      <c r="H9" s="486"/>
      <c r="I9" s="487"/>
      <c r="J9" s="486"/>
      <c r="K9" s="487"/>
      <c r="L9" s="486"/>
      <c r="M9" s="487"/>
      <c r="N9" s="486"/>
      <c r="O9" s="487"/>
      <c r="P9" s="486"/>
      <c r="Q9" s="487"/>
      <c r="R9" s="486"/>
      <c r="S9" s="487"/>
      <c r="T9" s="486"/>
      <c r="U9" s="487"/>
      <c r="V9" s="486"/>
      <c r="W9" s="487"/>
      <c r="X9" s="486"/>
      <c r="Y9" s="487"/>
      <c r="Z9" s="486"/>
      <c r="AA9" s="487"/>
    </row>
    <row r="10" spans="2:29" s="330" customFormat="1" ht="11.25" x14ac:dyDescent="0.2">
      <c r="B10" s="406"/>
      <c r="C10" s="372"/>
      <c r="D10" s="372"/>
      <c r="E10" s="486"/>
      <c r="F10" s="487"/>
      <c r="G10" s="486"/>
      <c r="H10" s="487"/>
      <c r="I10" s="486"/>
      <c r="J10" s="487"/>
      <c r="K10" s="486"/>
      <c r="L10" s="487"/>
      <c r="M10" s="486"/>
      <c r="N10" s="487"/>
      <c r="O10" s="486"/>
      <c r="P10" s="487"/>
      <c r="Q10" s="486"/>
      <c r="R10" s="487"/>
      <c r="S10" s="486"/>
      <c r="T10" s="487"/>
      <c r="U10" s="486"/>
      <c r="V10" s="487"/>
      <c r="W10" s="486"/>
      <c r="X10" s="487"/>
      <c r="Y10" s="486"/>
      <c r="Z10" s="487"/>
      <c r="AA10" s="402"/>
    </row>
    <row r="11" spans="2:29" s="330" customFormat="1" ht="11.25" x14ac:dyDescent="0.2">
      <c r="B11" s="405"/>
      <c r="C11" s="372"/>
      <c r="D11" s="372"/>
      <c r="E11" s="402"/>
      <c r="F11" s="486"/>
      <c r="G11" s="487"/>
      <c r="H11" s="486"/>
      <c r="I11" s="487"/>
      <c r="J11" s="486"/>
      <c r="K11" s="487"/>
      <c r="L11" s="486"/>
      <c r="M11" s="487"/>
      <c r="N11" s="486"/>
      <c r="O11" s="487"/>
      <c r="P11" s="486"/>
      <c r="Q11" s="487"/>
      <c r="R11" s="486"/>
      <c r="S11" s="487"/>
      <c r="T11" s="486"/>
      <c r="U11" s="487"/>
      <c r="V11" s="486"/>
      <c r="W11" s="487"/>
      <c r="X11" s="486"/>
      <c r="Y11" s="487"/>
      <c r="Z11" s="486"/>
      <c r="AA11" s="487"/>
    </row>
    <row r="12" spans="2:29" s="330" customFormat="1" ht="11.25" x14ac:dyDescent="0.2">
      <c r="B12" s="406"/>
      <c r="C12" s="372"/>
      <c r="D12" s="372"/>
      <c r="E12" s="486"/>
      <c r="F12" s="487"/>
      <c r="G12" s="486"/>
      <c r="H12" s="487"/>
      <c r="I12" s="486"/>
      <c r="J12" s="487"/>
      <c r="K12" s="486"/>
      <c r="L12" s="487"/>
      <c r="M12" s="486"/>
      <c r="N12" s="487"/>
      <c r="O12" s="486"/>
      <c r="P12" s="487"/>
      <c r="Q12" s="486"/>
      <c r="R12" s="487"/>
      <c r="S12" s="486"/>
      <c r="T12" s="487"/>
      <c r="U12" s="486"/>
      <c r="V12" s="487"/>
      <c r="W12" s="486"/>
      <c r="X12" s="487"/>
      <c r="Y12" s="486"/>
      <c r="Z12" s="487"/>
      <c r="AA12" s="402"/>
    </row>
    <row r="13" spans="2:29" s="330" customFormat="1" ht="11.25" x14ac:dyDescent="0.2">
      <c r="B13" s="405"/>
      <c r="C13" s="372"/>
      <c r="D13" s="372"/>
      <c r="E13" s="402"/>
      <c r="F13" s="486"/>
      <c r="G13" s="487"/>
      <c r="H13" s="486"/>
      <c r="I13" s="487"/>
      <c r="J13" s="486"/>
      <c r="K13" s="487"/>
      <c r="L13" s="486"/>
      <c r="M13" s="487"/>
      <c r="N13" s="486"/>
      <c r="O13" s="487"/>
      <c r="P13" s="486"/>
      <c r="Q13" s="487"/>
      <c r="R13" s="486"/>
      <c r="S13" s="487"/>
      <c r="T13" s="486"/>
      <c r="U13" s="487"/>
      <c r="V13" s="486"/>
      <c r="W13" s="487"/>
      <c r="X13" s="486"/>
      <c r="Y13" s="487"/>
      <c r="Z13" s="486"/>
      <c r="AA13" s="487"/>
    </row>
    <row r="14" spans="2:29" s="330" customFormat="1" ht="11.25" x14ac:dyDescent="0.2">
      <c r="B14" s="406"/>
      <c r="C14" s="372"/>
      <c r="D14" s="372"/>
      <c r="E14" s="486"/>
      <c r="F14" s="487"/>
      <c r="G14" s="486"/>
      <c r="H14" s="487"/>
      <c r="I14" s="486"/>
      <c r="J14" s="487"/>
      <c r="K14" s="486"/>
      <c r="L14" s="487"/>
      <c r="M14" s="486"/>
      <c r="N14" s="487"/>
      <c r="O14" s="486"/>
      <c r="P14" s="487"/>
      <c r="Q14" s="486"/>
      <c r="R14" s="487"/>
      <c r="S14" s="486"/>
      <c r="T14" s="487"/>
      <c r="U14" s="486"/>
      <c r="V14" s="487"/>
      <c r="W14" s="486"/>
      <c r="X14" s="487"/>
      <c r="Y14" s="486"/>
      <c r="Z14" s="487"/>
      <c r="AA14" s="402"/>
    </row>
    <row r="15" spans="2:29" s="330" customFormat="1" ht="11.25" x14ac:dyDescent="0.2">
      <c r="B15" s="405"/>
      <c r="C15" s="372"/>
      <c r="D15" s="372"/>
      <c r="E15" s="402"/>
      <c r="F15" s="486"/>
      <c r="G15" s="487"/>
      <c r="H15" s="486"/>
      <c r="I15" s="487"/>
      <c r="J15" s="486"/>
      <c r="K15" s="487"/>
      <c r="L15" s="486"/>
      <c r="M15" s="487"/>
      <c r="N15" s="486"/>
      <c r="O15" s="487"/>
      <c r="P15" s="486"/>
      <c r="Q15" s="487"/>
      <c r="R15" s="486"/>
      <c r="S15" s="487"/>
      <c r="T15" s="486"/>
      <c r="U15" s="487"/>
      <c r="V15" s="486"/>
      <c r="W15" s="487"/>
      <c r="X15" s="486"/>
      <c r="Y15" s="487"/>
      <c r="Z15" s="486"/>
      <c r="AA15" s="487"/>
    </row>
    <row r="16" spans="2:29" s="330" customFormat="1" ht="11.25" x14ac:dyDescent="0.2">
      <c r="B16" s="406"/>
      <c r="C16" s="372"/>
      <c r="D16" s="372"/>
      <c r="E16" s="486"/>
      <c r="F16" s="487"/>
      <c r="G16" s="486"/>
      <c r="H16" s="487"/>
      <c r="I16" s="486"/>
      <c r="J16" s="487"/>
      <c r="K16" s="486"/>
      <c r="L16" s="487"/>
      <c r="M16" s="486"/>
      <c r="N16" s="487"/>
      <c r="O16" s="486"/>
      <c r="P16" s="487"/>
      <c r="Q16" s="486"/>
      <c r="R16" s="487"/>
      <c r="S16" s="486"/>
      <c r="T16" s="487"/>
      <c r="U16" s="486"/>
      <c r="V16" s="487"/>
      <c r="W16" s="486"/>
      <c r="X16" s="487"/>
      <c r="Y16" s="486"/>
      <c r="Z16" s="487"/>
      <c r="AA16" s="402"/>
    </row>
    <row r="17" spans="2:27" s="330" customFormat="1" ht="11.25" x14ac:dyDescent="0.2">
      <c r="B17" s="405"/>
      <c r="C17" s="372"/>
      <c r="D17" s="372"/>
      <c r="E17" s="402"/>
      <c r="F17" s="486"/>
      <c r="G17" s="487"/>
      <c r="H17" s="486"/>
      <c r="I17" s="487"/>
      <c r="J17" s="486"/>
      <c r="K17" s="487"/>
      <c r="L17" s="486"/>
      <c r="M17" s="487"/>
      <c r="N17" s="486"/>
      <c r="O17" s="487"/>
      <c r="P17" s="486"/>
      <c r="Q17" s="487"/>
      <c r="R17" s="486"/>
      <c r="S17" s="487"/>
      <c r="T17" s="486"/>
      <c r="U17" s="487"/>
      <c r="V17" s="486"/>
      <c r="W17" s="487"/>
      <c r="X17" s="486"/>
      <c r="Y17" s="487"/>
      <c r="Z17" s="486"/>
      <c r="AA17" s="487"/>
    </row>
    <row r="18" spans="2:27" s="330" customFormat="1" ht="11.25" x14ac:dyDescent="0.2">
      <c r="B18" s="406"/>
      <c r="C18" s="372"/>
      <c r="D18" s="372"/>
      <c r="E18" s="486"/>
      <c r="F18" s="487"/>
      <c r="G18" s="486"/>
      <c r="H18" s="487"/>
      <c r="I18" s="486"/>
      <c r="J18" s="487"/>
      <c r="K18" s="486"/>
      <c r="L18" s="487"/>
      <c r="M18" s="486"/>
      <c r="N18" s="487"/>
      <c r="O18" s="486"/>
      <c r="P18" s="487"/>
      <c r="Q18" s="486"/>
      <c r="R18" s="487"/>
      <c r="S18" s="486"/>
      <c r="T18" s="487"/>
      <c r="U18" s="486"/>
      <c r="V18" s="487"/>
      <c r="W18" s="486"/>
      <c r="X18" s="487"/>
      <c r="Y18" s="486"/>
      <c r="Z18" s="487"/>
      <c r="AA18" s="402"/>
    </row>
    <row r="19" spans="2:27" s="330" customFormat="1" ht="11.25" x14ac:dyDescent="0.2">
      <c r="B19" s="405"/>
      <c r="C19" s="372"/>
      <c r="D19" s="372"/>
      <c r="E19" s="402"/>
      <c r="F19" s="486"/>
      <c r="G19" s="487"/>
      <c r="H19" s="486"/>
      <c r="I19" s="487"/>
      <c r="J19" s="486"/>
      <c r="K19" s="487"/>
      <c r="L19" s="486"/>
      <c r="M19" s="487"/>
      <c r="N19" s="486"/>
      <c r="O19" s="487"/>
      <c r="P19" s="486"/>
      <c r="Q19" s="487"/>
      <c r="R19" s="486"/>
      <c r="S19" s="487"/>
      <c r="T19" s="486"/>
      <c r="U19" s="487"/>
      <c r="V19" s="486"/>
      <c r="W19" s="487"/>
      <c r="X19" s="486"/>
      <c r="Y19" s="487"/>
      <c r="Z19" s="486"/>
      <c r="AA19" s="487"/>
    </row>
    <row r="20" spans="2:27" s="330" customFormat="1" ht="11.25" x14ac:dyDescent="0.2">
      <c r="B20" s="406"/>
      <c r="C20" s="372"/>
      <c r="D20" s="372"/>
      <c r="E20" s="486"/>
      <c r="F20" s="487"/>
      <c r="G20" s="486"/>
      <c r="H20" s="487"/>
      <c r="I20" s="486"/>
      <c r="J20" s="487"/>
      <c r="K20" s="486"/>
      <c r="L20" s="487"/>
      <c r="M20" s="486"/>
      <c r="N20" s="487"/>
      <c r="O20" s="486"/>
      <c r="P20" s="487"/>
      <c r="Q20" s="486"/>
      <c r="R20" s="487"/>
      <c r="S20" s="486"/>
      <c r="T20" s="487"/>
      <c r="U20" s="486"/>
      <c r="V20" s="487"/>
      <c r="W20" s="486"/>
      <c r="X20" s="487"/>
      <c r="Y20" s="486"/>
      <c r="Z20" s="487"/>
      <c r="AA20" s="402"/>
    </row>
    <row r="21" spans="2:27" s="330" customFormat="1" ht="11.25" x14ac:dyDescent="0.2">
      <c r="B21" s="405"/>
      <c r="C21" s="372"/>
      <c r="D21" s="372"/>
      <c r="E21" s="402"/>
      <c r="F21" s="486"/>
      <c r="G21" s="487"/>
      <c r="H21" s="486"/>
      <c r="I21" s="487"/>
      <c r="J21" s="486"/>
      <c r="K21" s="487"/>
      <c r="L21" s="486"/>
      <c r="M21" s="487"/>
      <c r="N21" s="486"/>
      <c r="O21" s="487"/>
      <c r="P21" s="486"/>
      <c r="Q21" s="487"/>
      <c r="R21" s="486"/>
      <c r="S21" s="487"/>
      <c r="T21" s="486"/>
      <c r="U21" s="487"/>
      <c r="V21" s="486"/>
      <c r="W21" s="487"/>
      <c r="X21" s="486"/>
      <c r="Y21" s="487"/>
      <c r="Z21" s="486"/>
      <c r="AA21" s="487"/>
    </row>
    <row r="22" spans="2:27" s="330" customFormat="1" ht="11.25" x14ac:dyDescent="0.2">
      <c r="B22" s="406"/>
      <c r="C22" s="372"/>
      <c r="D22" s="372"/>
      <c r="E22" s="486"/>
      <c r="F22" s="487"/>
      <c r="G22" s="486"/>
      <c r="H22" s="487"/>
      <c r="I22" s="486"/>
      <c r="J22" s="487"/>
      <c r="K22" s="486"/>
      <c r="L22" s="487"/>
      <c r="M22" s="486"/>
      <c r="N22" s="487"/>
      <c r="O22" s="486"/>
      <c r="P22" s="487"/>
      <c r="Q22" s="486"/>
      <c r="R22" s="487"/>
      <c r="S22" s="486"/>
      <c r="T22" s="487"/>
      <c r="U22" s="486"/>
      <c r="V22" s="487"/>
      <c r="W22" s="486"/>
      <c r="X22" s="487"/>
      <c r="Y22" s="486"/>
      <c r="Z22" s="487"/>
      <c r="AA22" s="402"/>
    </row>
    <row r="23" spans="2:27" s="330" customFormat="1" ht="11.25" x14ac:dyDescent="0.2">
      <c r="B23" s="405"/>
      <c r="C23" s="372"/>
      <c r="D23" s="372"/>
      <c r="E23" s="402"/>
      <c r="F23" s="486"/>
      <c r="G23" s="487"/>
      <c r="H23" s="486"/>
      <c r="I23" s="487"/>
      <c r="J23" s="486"/>
      <c r="K23" s="487"/>
      <c r="L23" s="486"/>
      <c r="M23" s="487"/>
      <c r="N23" s="486"/>
      <c r="O23" s="487"/>
      <c r="P23" s="486"/>
      <c r="Q23" s="487"/>
      <c r="R23" s="486"/>
      <c r="S23" s="487"/>
      <c r="T23" s="486"/>
      <c r="U23" s="487"/>
      <c r="V23" s="486"/>
      <c r="W23" s="487"/>
      <c r="X23" s="486"/>
      <c r="Y23" s="487"/>
      <c r="Z23" s="486"/>
      <c r="AA23" s="487"/>
    </row>
    <row r="24" spans="2:27" s="330" customFormat="1" ht="11.25" x14ac:dyDescent="0.2">
      <c r="B24" s="406"/>
      <c r="C24" s="372"/>
      <c r="D24" s="372"/>
      <c r="E24" s="486"/>
      <c r="F24" s="487"/>
      <c r="G24" s="486"/>
      <c r="H24" s="487"/>
      <c r="I24" s="486"/>
      <c r="J24" s="487"/>
      <c r="K24" s="486"/>
      <c r="L24" s="487"/>
      <c r="M24" s="486"/>
      <c r="N24" s="487"/>
      <c r="O24" s="486"/>
      <c r="P24" s="487"/>
      <c r="Q24" s="486"/>
      <c r="R24" s="487"/>
      <c r="S24" s="486"/>
      <c r="T24" s="487"/>
      <c r="U24" s="486"/>
      <c r="V24" s="487"/>
      <c r="W24" s="486"/>
      <c r="X24" s="487"/>
      <c r="Y24" s="486"/>
      <c r="Z24" s="487"/>
      <c r="AA24" s="402"/>
    </row>
    <row r="25" spans="2:27" s="330" customFormat="1" ht="11.25" x14ac:dyDescent="0.2">
      <c r="B25" s="405"/>
      <c r="C25" s="372"/>
      <c r="D25" s="372"/>
      <c r="E25" s="402"/>
      <c r="F25" s="486"/>
      <c r="G25" s="487"/>
      <c r="H25" s="486"/>
      <c r="I25" s="487"/>
      <c r="J25" s="486"/>
      <c r="K25" s="487"/>
      <c r="L25" s="486"/>
      <c r="M25" s="487"/>
      <c r="N25" s="486"/>
      <c r="O25" s="487"/>
      <c r="P25" s="486"/>
      <c r="Q25" s="487"/>
      <c r="R25" s="486"/>
      <c r="S25" s="487"/>
      <c r="T25" s="486"/>
      <c r="U25" s="487"/>
      <c r="V25" s="486"/>
      <c r="W25" s="487"/>
      <c r="X25" s="486"/>
      <c r="Y25" s="487"/>
      <c r="Z25" s="486"/>
      <c r="AA25" s="487"/>
    </row>
    <row r="26" spans="2:27" s="330" customFormat="1" ht="11.25" x14ac:dyDescent="0.2">
      <c r="B26" s="406"/>
      <c r="C26" s="372"/>
      <c r="D26" s="372"/>
      <c r="E26" s="486"/>
      <c r="F26" s="487"/>
      <c r="G26" s="486"/>
      <c r="H26" s="487"/>
      <c r="I26" s="486"/>
      <c r="J26" s="487"/>
      <c r="K26" s="486"/>
      <c r="L26" s="487"/>
      <c r="M26" s="486"/>
      <c r="N26" s="487"/>
      <c r="O26" s="486"/>
      <c r="P26" s="487"/>
      <c r="Q26" s="486"/>
      <c r="R26" s="487"/>
      <c r="S26" s="486"/>
      <c r="T26" s="487"/>
      <c r="U26" s="486"/>
      <c r="V26" s="487"/>
      <c r="W26" s="486"/>
      <c r="X26" s="487"/>
      <c r="Y26" s="486"/>
      <c r="Z26" s="487"/>
      <c r="AA26" s="402"/>
    </row>
    <row r="27" spans="2:27" s="330" customFormat="1" ht="11.25" x14ac:dyDescent="0.2">
      <c r="B27" s="405"/>
      <c r="C27" s="372"/>
      <c r="D27" s="372"/>
      <c r="E27" s="402"/>
      <c r="F27" s="486"/>
      <c r="G27" s="487"/>
      <c r="H27" s="486"/>
      <c r="I27" s="487"/>
      <c r="J27" s="486"/>
      <c r="K27" s="487"/>
      <c r="L27" s="486"/>
      <c r="M27" s="487"/>
      <c r="N27" s="486"/>
      <c r="O27" s="487"/>
      <c r="P27" s="486"/>
      <c r="Q27" s="487"/>
      <c r="R27" s="486"/>
      <c r="S27" s="487"/>
      <c r="T27" s="486"/>
      <c r="U27" s="487"/>
      <c r="V27" s="486"/>
      <c r="W27" s="487"/>
      <c r="X27" s="486"/>
      <c r="Y27" s="487"/>
      <c r="Z27" s="486"/>
      <c r="AA27" s="487"/>
    </row>
    <row r="28" spans="2:27" s="330" customFormat="1" ht="11.25" x14ac:dyDescent="0.2">
      <c r="B28" s="406"/>
      <c r="C28" s="372"/>
      <c r="D28" s="372"/>
      <c r="E28" s="486"/>
      <c r="F28" s="487"/>
      <c r="G28" s="486"/>
      <c r="H28" s="487"/>
      <c r="I28" s="486"/>
      <c r="J28" s="487"/>
      <c r="K28" s="486"/>
      <c r="L28" s="487"/>
      <c r="M28" s="486"/>
      <c r="N28" s="487"/>
      <c r="O28" s="486"/>
      <c r="P28" s="487"/>
      <c r="Q28" s="486"/>
      <c r="R28" s="487"/>
      <c r="S28" s="486"/>
      <c r="T28" s="487"/>
      <c r="U28" s="486"/>
      <c r="V28" s="487"/>
      <c r="W28" s="486"/>
      <c r="X28" s="487"/>
      <c r="Y28" s="486"/>
      <c r="Z28" s="487"/>
      <c r="AA28" s="402"/>
    </row>
    <row r="29" spans="2:27" s="330" customFormat="1" ht="11.25" x14ac:dyDescent="0.2">
      <c r="B29" s="405"/>
      <c r="C29" s="372"/>
      <c r="D29" s="372"/>
      <c r="E29" s="402"/>
      <c r="F29" s="486"/>
      <c r="G29" s="487"/>
      <c r="H29" s="486"/>
      <c r="I29" s="487"/>
      <c r="J29" s="486"/>
      <c r="K29" s="487"/>
      <c r="L29" s="486"/>
      <c r="M29" s="487"/>
      <c r="N29" s="486"/>
      <c r="O29" s="487"/>
      <c r="P29" s="486"/>
      <c r="Q29" s="487"/>
      <c r="R29" s="486"/>
      <c r="S29" s="487"/>
      <c r="T29" s="486"/>
      <c r="U29" s="487"/>
      <c r="V29" s="486"/>
      <c r="W29" s="487"/>
      <c r="X29" s="486"/>
      <c r="Y29" s="487"/>
      <c r="Z29" s="486"/>
      <c r="AA29" s="487"/>
    </row>
    <row r="30" spans="2:27" s="330" customFormat="1" ht="11.25" x14ac:dyDescent="0.2">
      <c r="B30" s="406"/>
      <c r="C30" s="372"/>
      <c r="D30" s="372"/>
      <c r="E30" s="486"/>
      <c r="F30" s="487"/>
      <c r="G30" s="486"/>
      <c r="H30" s="487"/>
      <c r="I30" s="486"/>
      <c r="J30" s="487"/>
      <c r="K30" s="486"/>
      <c r="L30" s="487"/>
      <c r="M30" s="486"/>
      <c r="N30" s="487"/>
      <c r="O30" s="486"/>
      <c r="P30" s="487"/>
      <c r="Q30" s="486"/>
      <c r="R30" s="487"/>
      <c r="S30" s="486"/>
      <c r="T30" s="487"/>
      <c r="U30" s="486"/>
      <c r="V30" s="487"/>
      <c r="W30" s="486"/>
      <c r="X30" s="487"/>
      <c r="Y30" s="486"/>
      <c r="Z30" s="487"/>
      <c r="AA30" s="402"/>
    </row>
    <row r="31" spans="2:27" s="330" customFormat="1" ht="11.25" x14ac:dyDescent="0.2">
      <c r="B31" s="405"/>
      <c r="C31" s="372"/>
      <c r="D31" s="372"/>
      <c r="E31" s="402"/>
      <c r="F31" s="486"/>
      <c r="G31" s="487"/>
      <c r="H31" s="486"/>
      <c r="I31" s="487"/>
      <c r="J31" s="486"/>
      <c r="K31" s="487"/>
      <c r="L31" s="486"/>
      <c r="M31" s="487"/>
      <c r="N31" s="486"/>
      <c r="O31" s="487"/>
      <c r="P31" s="486"/>
      <c r="Q31" s="487"/>
      <c r="R31" s="486"/>
      <c r="S31" s="487"/>
      <c r="T31" s="486"/>
      <c r="U31" s="487"/>
      <c r="V31" s="486"/>
      <c r="W31" s="487"/>
      <c r="X31" s="486"/>
      <c r="Y31" s="487"/>
      <c r="Z31" s="486"/>
      <c r="AA31" s="487"/>
    </row>
    <row r="32" spans="2:27" s="330" customFormat="1" ht="11.25" x14ac:dyDescent="0.2">
      <c r="B32" s="406"/>
      <c r="C32" s="372"/>
      <c r="D32" s="372"/>
      <c r="E32" s="486"/>
      <c r="F32" s="487"/>
      <c r="G32" s="486"/>
      <c r="H32" s="487"/>
      <c r="I32" s="486"/>
      <c r="J32" s="487"/>
      <c r="K32" s="486"/>
      <c r="L32" s="487"/>
      <c r="M32" s="486"/>
      <c r="N32" s="487"/>
      <c r="O32" s="486"/>
      <c r="P32" s="487"/>
      <c r="Q32" s="486"/>
      <c r="R32" s="487"/>
      <c r="S32" s="486"/>
      <c r="T32" s="487"/>
      <c r="U32" s="486"/>
      <c r="V32" s="487"/>
      <c r="W32" s="486"/>
      <c r="X32" s="487"/>
      <c r="Y32" s="486"/>
      <c r="Z32" s="487"/>
      <c r="AA32" s="402"/>
    </row>
    <row r="33" spans="2:27" s="330" customFormat="1" ht="11.25" x14ac:dyDescent="0.2">
      <c r="B33" s="405"/>
      <c r="C33" s="372"/>
      <c r="D33" s="372"/>
      <c r="E33" s="402"/>
      <c r="F33" s="486"/>
      <c r="G33" s="487"/>
      <c r="H33" s="486"/>
      <c r="I33" s="487"/>
      <c r="J33" s="486"/>
      <c r="K33" s="487"/>
      <c r="L33" s="486"/>
      <c r="M33" s="487"/>
      <c r="N33" s="486"/>
      <c r="O33" s="487"/>
      <c r="P33" s="486"/>
      <c r="Q33" s="487"/>
      <c r="R33" s="486"/>
      <c r="S33" s="487"/>
      <c r="T33" s="486"/>
      <c r="U33" s="487"/>
      <c r="V33" s="486"/>
      <c r="W33" s="487"/>
      <c r="X33" s="486"/>
      <c r="Y33" s="487"/>
      <c r="Z33" s="486"/>
      <c r="AA33" s="487"/>
    </row>
    <row r="34" spans="2:27" s="330" customFormat="1" ht="11.25" x14ac:dyDescent="0.2">
      <c r="B34" s="406"/>
      <c r="C34" s="372"/>
      <c r="D34" s="372"/>
      <c r="E34" s="486"/>
      <c r="F34" s="487"/>
      <c r="G34" s="486"/>
      <c r="H34" s="487"/>
      <c r="I34" s="486"/>
      <c r="J34" s="487"/>
      <c r="K34" s="486"/>
      <c r="L34" s="487"/>
      <c r="M34" s="486"/>
      <c r="N34" s="487"/>
      <c r="O34" s="486"/>
      <c r="P34" s="487"/>
      <c r="Q34" s="486"/>
      <c r="R34" s="487"/>
      <c r="S34" s="486"/>
      <c r="T34" s="487"/>
      <c r="U34" s="486"/>
      <c r="V34" s="487"/>
      <c r="W34" s="486"/>
      <c r="X34" s="487"/>
      <c r="Y34" s="486"/>
      <c r="Z34" s="487"/>
      <c r="AA34" s="402"/>
    </row>
    <row r="35" spans="2:27" s="330" customFormat="1" ht="11.25" x14ac:dyDescent="0.2">
      <c r="B35" s="405"/>
      <c r="C35" s="372"/>
      <c r="D35" s="372"/>
      <c r="E35" s="402"/>
      <c r="F35" s="486"/>
      <c r="G35" s="487"/>
      <c r="H35" s="486"/>
      <c r="I35" s="487"/>
      <c r="J35" s="486"/>
      <c r="K35" s="487"/>
      <c r="L35" s="486"/>
      <c r="M35" s="487"/>
      <c r="N35" s="486"/>
      <c r="O35" s="487"/>
      <c r="P35" s="486"/>
      <c r="Q35" s="487"/>
      <c r="R35" s="486"/>
      <c r="S35" s="487"/>
      <c r="T35" s="486"/>
      <c r="U35" s="487"/>
      <c r="V35" s="486"/>
      <c r="W35" s="487"/>
      <c r="X35" s="486"/>
      <c r="Y35" s="487"/>
      <c r="Z35" s="486"/>
      <c r="AA35" s="487"/>
    </row>
    <row r="36" spans="2:27" s="330" customFormat="1" ht="11.25" x14ac:dyDescent="0.2">
      <c r="B36" s="406"/>
      <c r="C36" s="372"/>
      <c r="D36" s="372"/>
      <c r="E36" s="486"/>
      <c r="F36" s="487"/>
      <c r="G36" s="486"/>
      <c r="H36" s="487"/>
      <c r="I36" s="486"/>
      <c r="J36" s="487"/>
      <c r="K36" s="486"/>
      <c r="L36" s="487"/>
      <c r="M36" s="486"/>
      <c r="N36" s="487"/>
      <c r="O36" s="486"/>
      <c r="P36" s="487"/>
      <c r="Q36" s="486"/>
      <c r="R36" s="487"/>
      <c r="S36" s="486"/>
      <c r="T36" s="487"/>
      <c r="U36" s="486"/>
      <c r="V36" s="487"/>
      <c r="W36" s="486"/>
      <c r="X36" s="487"/>
      <c r="Y36" s="486"/>
      <c r="Z36" s="487"/>
      <c r="AA36" s="402"/>
    </row>
    <row r="37" spans="2:27" s="330" customFormat="1" ht="11.25" x14ac:dyDescent="0.2">
      <c r="B37" s="405"/>
      <c r="C37" s="372"/>
      <c r="D37" s="372"/>
      <c r="E37" s="402"/>
      <c r="F37" s="486"/>
      <c r="G37" s="487"/>
      <c r="H37" s="486"/>
      <c r="I37" s="487"/>
      <c r="J37" s="486"/>
      <c r="K37" s="487"/>
      <c r="L37" s="486"/>
      <c r="M37" s="487"/>
      <c r="N37" s="486"/>
      <c r="O37" s="487"/>
      <c r="P37" s="486"/>
      <c r="Q37" s="487"/>
      <c r="R37" s="486"/>
      <c r="S37" s="487"/>
      <c r="T37" s="486"/>
      <c r="U37" s="487"/>
      <c r="V37" s="486"/>
      <c r="W37" s="487"/>
      <c r="X37" s="486"/>
      <c r="Y37" s="487"/>
      <c r="Z37" s="486"/>
      <c r="AA37" s="487"/>
    </row>
    <row r="38" spans="2:27" s="330" customFormat="1" ht="11.25" x14ac:dyDescent="0.2">
      <c r="B38" s="406"/>
      <c r="C38" s="372"/>
      <c r="D38" s="372"/>
      <c r="E38" s="486"/>
      <c r="F38" s="487"/>
      <c r="G38" s="486"/>
      <c r="H38" s="487"/>
      <c r="I38" s="486"/>
      <c r="J38" s="487"/>
      <c r="K38" s="486"/>
      <c r="L38" s="487"/>
      <c r="M38" s="486"/>
      <c r="N38" s="487"/>
      <c r="O38" s="486"/>
      <c r="P38" s="487"/>
      <c r="Q38" s="486"/>
      <c r="R38" s="487"/>
      <c r="S38" s="486"/>
      <c r="T38" s="487"/>
      <c r="U38" s="486"/>
      <c r="V38" s="487"/>
      <c r="W38" s="486"/>
      <c r="X38" s="487"/>
      <c r="Y38" s="486"/>
      <c r="Z38" s="487"/>
      <c r="AA38" s="402"/>
    </row>
    <row r="39" spans="2:27" s="330" customFormat="1" ht="11.25" x14ac:dyDescent="0.2">
      <c r="B39" s="405"/>
      <c r="C39" s="372"/>
      <c r="D39" s="372"/>
      <c r="E39" s="402"/>
      <c r="F39" s="486"/>
      <c r="G39" s="487"/>
      <c r="H39" s="486"/>
      <c r="I39" s="487"/>
      <c r="J39" s="486"/>
      <c r="K39" s="487"/>
      <c r="L39" s="486"/>
      <c r="M39" s="487"/>
      <c r="N39" s="486"/>
      <c r="O39" s="487"/>
      <c r="P39" s="486"/>
      <c r="Q39" s="487"/>
      <c r="R39" s="486"/>
      <c r="S39" s="487"/>
      <c r="T39" s="486"/>
      <c r="U39" s="487"/>
      <c r="V39" s="486"/>
      <c r="W39" s="487"/>
      <c r="X39" s="486"/>
      <c r="Y39" s="487"/>
      <c r="Z39" s="486"/>
      <c r="AA39" s="487"/>
    </row>
    <row r="40" spans="2:27" s="330" customFormat="1" ht="11.25" x14ac:dyDescent="0.2">
      <c r="B40" s="406"/>
      <c r="C40" s="372"/>
      <c r="D40" s="372"/>
      <c r="E40" s="486"/>
      <c r="F40" s="487"/>
      <c r="G40" s="486"/>
      <c r="H40" s="487"/>
      <c r="I40" s="486"/>
      <c r="J40" s="487"/>
      <c r="K40" s="486"/>
      <c r="L40" s="487"/>
      <c r="M40" s="486"/>
      <c r="N40" s="487"/>
      <c r="O40" s="486"/>
      <c r="P40" s="487"/>
      <c r="Q40" s="486"/>
      <c r="R40" s="487"/>
      <c r="S40" s="486"/>
      <c r="T40" s="487"/>
      <c r="U40" s="486"/>
      <c r="V40" s="487"/>
      <c r="W40" s="486"/>
      <c r="X40" s="487"/>
      <c r="Y40" s="486"/>
      <c r="Z40" s="487"/>
      <c r="AA40" s="402"/>
    </row>
    <row r="41" spans="2:27" s="330" customFormat="1" ht="11.25" x14ac:dyDescent="0.2">
      <c r="B41" s="405"/>
      <c r="C41" s="372"/>
      <c r="D41" s="372"/>
      <c r="E41" s="402"/>
      <c r="F41" s="486"/>
      <c r="G41" s="487"/>
      <c r="H41" s="486"/>
      <c r="I41" s="487"/>
      <c r="J41" s="486"/>
      <c r="K41" s="487"/>
      <c r="L41" s="486"/>
      <c r="M41" s="487"/>
      <c r="N41" s="486"/>
      <c r="O41" s="487"/>
      <c r="P41" s="486"/>
      <c r="Q41" s="487"/>
      <c r="R41" s="486"/>
      <c r="S41" s="487"/>
      <c r="T41" s="486"/>
      <c r="U41" s="487"/>
      <c r="V41" s="486"/>
      <c r="W41" s="487"/>
      <c r="X41" s="486"/>
      <c r="Y41" s="487"/>
      <c r="Z41" s="486"/>
      <c r="AA41" s="487"/>
    </row>
    <row r="42" spans="2:27" s="330" customFormat="1" ht="11.25" x14ac:dyDescent="0.2">
      <c r="B42" s="406"/>
      <c r="C42" s="372"/>
      <c r="D42" s="372"/>
      <c r="E42" s="486"/>
      <c r="F42" s="487"/>
      <c r="G42" s="486"/>
      <c r="H42" s="487"/>
      <c r="I42" s="486"/>
      <c r="J42" s="487"/>
      <c r="K42" s="486"/>
      <c r="L42" s="487"/>
      <c r="M42" s="486"/>
      <c r="N42" s="487"/>
      <c r="O42" s="486"/>
      <c r="P42" s="487"/>
      <c r="Q42" s="486"/>
      <c r="R42" s="487"/>
      <c r="S42" s="486"/>
      <c r="T42" s="487"/>
      <c r="U42" s="486"/>
      <c r="V42" s="487"/>
      <c r="W42" s="486"/>
      <c r="X42" s="487"/>
      <c r="Y42" s="486"/>
      <c r="Z42" s="487"/>
      <c r="AA42" s="402"/>
    </row>
    <row r="43" spans="2:27" s="330" customFormat="1" ht="11.25" x14ac:dyDescent="0.2">
      <c r="B43" s="405"/>
      <c r="C43" s="372"/>
      <c r="D43" s="372"/>
      <c r="E43" s="402"/>
      <c r="F43" s="486"/>
      <c r="G43" s="487"/>
      <c r="H43" s="486"/>
      <c r="I43" s="487"/>
      <c r="J43" s="486"/>
      <c r="K43" s="487"/>
      <c r="L43" s="486"/>
      <c r="M43" s="487"/>
      <c r="N43" s="486"/>
      <c r="O43" s="487"/>
      <c r="P43" s="486"/>
      <c r="Q43" s="487"/>
      <c r="R43" s="486"/>
      <c r="S43" s="487"/>
      <c r="T43" s="486"/>
      <c r="U43" s="487"/>
      <c r="V43" s="486"/>
      <c r="W43" s="487"/>
      <c r="X43" s="486"/>
      <c r="Y43" s="487"/>
      <c r="Z43" s="486"/>
      <c r="AA43" s="487"/>
    </row>
    <row r="44" spans="2:27" s="330" customFormat="1" ht="11.25" x14ac:dyDescent="0.2">
      <c r="B44" s="406"/>
      <c r="C44" s="372"/>
      <c r="D44" s="372"/>
      <c r="E44" s="486"/>
      <c r="F44" s="487"/>
      <c r="G44" s="486"/>
      <c r="H44" s="487"/>
      <c r="I44" s="486"/>
      <c r="J44" s="487"/>
      <c r="K44" s="486"/>
      <c r="L44" s="487"/>
      <c r="M44" s="486"/>
      <c r="N44" s="487"/>
      <c r="O44" s="486"/>
      <c r="P44" s="487"/>
      <c r="Q44" s="486"/>
      <c r="R44" s="487"/>
      <c r="S44" s="486"/>
      <c r="T44" s="487"/>
      <c r="U44" s="486"/>
      <c r="V44" s="487"/>
      <c r="W44" s="486"/>
      <c r="X44" s="487"/>
      <c r="Y44" s="486"/>
      <c r="Z44" s="487"/>
      <c r="AA44" s="402"/>
    </row>
    <row r="45" spans="2:27" s="330" customFormat="1" ht="11.25" x14ac:dyDescent="0.2">
      <c r="B45" s="405"/>
      <c r="C45" s="372"/>
      <c r="D45" s="372"/>
      <c r="E45" s="402"/>
      <c r="F45" s="486"/>
      <c r="G45" s="487"/>
      <c r="H45" s="486"/>
      <c r="I45" s="487"/>
      <c r="J45" s="486"/>
      <c r="K45" s="487"/>
      <c r="L45" s="486"/>
      <c r="M45" s="487"/>
      <c r="N45" s="486"/>
      <c r="O45" s="487"/>
      <c r="P45" s="486"/>
      <c r="Q45" s="487"/>
      <c r="R45" s="486"/>
      <c r="S45" s="487"/>
      <c r="T45" s="486"/>
      <c r="U45" s="487"/>
      <c r="V45" s="486"/>
      <c r="W45" s="487"/>
      <c r="X45" s="486"/>
      <c r="Y45" s="487"/>
      <c r="Z45" s="486"/>
      <c r="AA45" s="487"/>
    </row>
    <row r="46" spans="2:27" s="330" customFormat="1" ht="11.25" x14ac:dyDescent="0.2">
      <c r="B46" s="406"/>
      <c r="C46" s="372"/>
      <c r="D46" s="372"/>
      <c r="E46" s="486"/>
      <c r="F46" s="487"/>
      <c r="G46" s="486"/>
      <c r="H46" s="487"/>
      <c r="I46" s="486"/>
      <c r="J46" s="487"/>
      <c r="K46" s="486"/>
      <c r="L46" s="487"/>
      <c r="M46" s="486"/>
      <c r="N46" s="487"/>
      <c r="O46" s="486"/>
      <c r="P46" s="487"/>
      <c r="Q46" s="486"/>
      <c r="R46" s="487"/>
      <c r="S46" s="486"/>
      <c r="T46" s="487"/>
      <c r="U46" s="486"/>
      <c r="V46" s="487"/>
      <c r="W46" s="486"/>
      <c r="X46" s="487"/>
      <c r="Y46" s="486"/>
      <c r="Z46" s="487"/>
      <c r="AA46" s="402"/>
    </row>
    <row r="47" spans="2:27" s="330" customFormat="1" ht="11.25" x14ac:dyDescent="0.2">
      <c r="B47" s="405"/>
      <c r="C47" s="372"/>
      <c r="D47" s="372"/>
      <c r="E47" s="402"/>
      <c r="F47" s="486"/>
      <c r="G47" s="487"/>
      <c r="H47" s="486"/>
      <c r="I47" s="487"/>
      <c r="J47" s="486"/>
      <c r="K47" s="487"/>
      <c r="L47" s="486"/>
      <c r="M47" s="487"/>
      <c r="N47" s="486"/>
      <c r="O47" s="487"/>
      <c r="P47" s="486"/>
      <c r="Q47" s="487"/>
      <c r="R47" s="486"/>
      <c r="S47" s="487"/>
      <c r="T47" s="486"/>
      <c r="U47" s="487"/>
      <c r="V47" s="486"/>
      <c r="W47" s="487"/>
      <c r="X47" s="486"/>
      <c r="Y47" s="487"/>
      <c r="Z47" s="486"/>
      <c r="AA47" s="487"/>
    </row>
    <row r="48" spans="2:27" s="330" customFormat="1" ht="11.25" x14ac:dyDescent="0.2">
      <c r="B48" s="406"/>
      <c r="C48" s="372"/>
      <c r="D48" s="372"/>
      <c r="E48" s="486"/>
      <c r="F48" s="487"/>
      <c r="G48" s="486"/>
      <c r="H48" s="487"/>
      <c r="I48" s="486"/>
      <c r="J48" s="487"/>
      <c r="K48" s="486"/>
      <c r="L48" s="487"/>
      <c r="M48" s="486"/>
      <c r="N48" s="487"/>
      <c r="O48" s="486"/>
      <c r="P48" s="487"/>
      <c r="Q48" s="486"/>
      <c r="R48" s="487"/>
      <c r="S48" s="486"/>
      <c r="T48" s="487"/>
      <c r="U48" s="486"/>
      <c r="V48" s="487"/>
      <c r="W48" s="486"/>
      <c r="X48" s="487"/>
      <c r="Y48" s="486"/>
      <c r="Z48" s="487"/>
      <c r="AA48" s="402"/>
    </row>
    <row r="49" spans="2:27" s="330" customFormat="1" ht="11.25" x14ac:dyDescent="0.2">
      <c r="B49" s="405"/>
      <c r="C49" s="372"/>
      <c r="D49" s="372"/>
      <c r="E49" s="402"/>
      <c r="F49" s="486"/>
      <c r="G49" s="487"/>
      <c r="H49" s="486"/>
      <c r="I49" s="487"/>
      <c r="J49" s="486"/>
      <c r="K49" s="487"/>
      <c r="L49" s="486"/>
      <c r="M49" s="487"/>
      <c r="N49" s="486"/>
      <c r="O49" s="487"/>
      <c r="P49" s="486"/>
      <c r="Q49" s="487"/>
      <c r="R49" s="486"/>
      <c r="S49" s="487"/>
      <c r="T49" s="486"/>
      <c r="U49" s="487"/>
      <c r="V49" s="486"/>
      <c r="W49" s="487"/>
      <c r="X49" s="486"/>
      <c r="Y49" s="487"/>
      <c r="Z49" s="486"/>
      <c r="AA49" s="487"/>
    </row>
    <row r="50" spans="2:27" s="330" customFormat="1" ht="11.25" x14ac:dyDescent="0.2">
      <c r="B50" s="406"/>
      <c r="C50" s="372"/>
      <c r="D50" s="372"/>
      <c r="E50" s="486"/>
      <c r="F50" s="487"/>
      <c r="G50" s="486"/>
      <c r="H50" s="487"/>
      <c r="I50" s="486"/>
      <c r="J50" s="487"/>
      <c r="K50" s="486"/>
      <c r="L50" s="487"/>
      <c r="M50" s="486"/>
      <c r="N50" s="487"/>
      <c r="O50" s="486"/>
      <c r="P50" s="487"/>
      <c r="Q50" s="486"/>
      <c r="R50" s="487"/>
      <c r="S50" s="486"/>
      <c r="T50" s="487"/>
      <c r="U50" s="486"/>
      <c r="V50" s="487"/>
      <c r="W50" s="486"/>
      <c r="X50" s="487"/>
      <c r="Y50" s="486"/>
      <c r="Z50" s="487"/>
      <c r="AA50" s="402"/>
    </row>
    <row r="51" spans="2:27" s="330" customFormat="1" ht="11.25" x14ac:dyDescent="0.2">
      <c r="B51" s="405"/>
      <c r="C51" s="372"/>
      <c r="D51" s="372"/>
      <c r="E51" s="402"/>
      <c r="F51" s="486"/>
      <c r="G51" s="487"/>
      <c r="H51" s="486"/>
      <c r="I51" s="487"/>
      <c r="J51" s="486"/>
      <c r="K51" s="487"/>
      <c r="L51" s="486"/>
      <c r="M51" s="487"/>
      <c r="N51" s="486"/>
      <c r="O51" s="487"/>
      <c r="P51" s="486"/>
      <c r="Q51" s="487"/>
      <c r="R51" s="486"/>
      <c r="S51" s="487"/>
      <c r="T51" s="486"/>
      <c r="U51" s="487"/>
      <c r="V51" s="486"/>
      <c r="W51" s="487"/>
      <c r="X51" s="486"/>
      <c r="Y51" s="487"/>
      <c r="Z51" s="486"/>
      <c r="AA51" s="487"/>
    </row>
    <row r="52" spans="2:27" s="330" customFormat="1" ht="11.25" x14ac:dyDescent="0.2">
      <c r="B52" s="406"/>
      <c r="C52" s="372"/>
      <c r="D52" s="372"/>
      <c r="E52" s="486"/>
      <c r="F52" s="487"/>
      <c r="G52" s="486"/>
      <c r="H52" s="487"/>
      <c r="I52" s="486"/>
      <c r="J52" s="487"/>
      <c r="K52" s="486"/>
      <c r="L52" s="487"/>
      <c r="M52" s="486"/>
      <c r="N52" s="487"/>
      <c r="O52" s="486"/>
      <c r="P52" s="487"/>
      <c r="Q52" s="486"/>
      <c r="R52" s="487"/>
      <c r="S52" s="486"/>
      <c r="T52" s="487"/>
      <c r="U52" s="486"/>
      <c r="V52" s="487"/>
      <c r="W52" s="486"/>
      <c r="X52" s="487"/>
      <c r="Y52" s="486"/>
      <c r="Z52" s="487"/>
      <c r="AA52" s="402"/>
    </row>
    <row r="53" spans="2:27" s="330" customFormat="1" ht="11.25" x14ac:dyDescent="0.2">
      <c r="B53" s="405"/>
      <c r="C53" s="372"/>
      <c r="D53" s="372"/>
      <c r="E53" s="402"/>
      <c r="F53" s="486"/>
      <c r="G53" s="487"/>
      <c r="H53" s="486"/>
      <c r="I53" s="487"/>
      <c r="J53" s="486"/>
      <c r="K53" s="487"/>
      <c r="L53" s="486"/>
      <c r="M53" s="487"/>
      <c r="N53" s="486"/>
      <c r="O53" s="487"/>
      <c r="P53" s="486"/>
      <c r="Q53" s="487"/>
      <c r="R53" s="486"/>
      <c r="S53" s="487"/>
      <c r="T53" s="486"/>
      <c r="U53" s="487"/>
      <c r="V53" s="486"/>
      <c r="W53" s="487"/>
      <c r="X53" s="486"/>
      <c r="Y53" s="487"/>
      <c r="Z53" s="486"/>
      <c r="AA53" s="487"/>
    </row>
    <row r="54" spans="2:27" s="330" customFormat="1" ht="11.25" x14ac:dyDescent="0.2">
      <c r="B54" s="406"/>
      <c r="C54" s="372"/>
      <c r="D54" s="372"/>
      <c r="E54" s="486"/>
      <c r="F54" s="487"/>
      <c r="G54" s="486"/>
      <c r="H54" s="487"/>
      <c r="I54" s="486"/>
      <c r="J54" s="487"/>
      <c r="K54" s="486"/>
      <c r="L54" s="487"/>
      <c r="M54" s="486"/>
      <c r="N54" s="487"/>
      <c r="O54" s="486"/>
      <c r="P54" s="487"/>
      <c r="Q54" s="486"/>
      <c r="R54" s="487"/>
      <c r="S54" s="486"/>
      <c r="T54" s="487"/>
      <c r="U54" s="486"/>
      <c r="V54" s="487"/>
      <c r="W54" s="486"/>
      <c r="X54" s="487"/>
      <c r="Y54" s="486"/>
      <c r="Z54" s="487"/>
      <c r="AA54" s="402"/>
    </row>
    <row r="55" spans="2:27" s="330" customFormat="1" ht="11.25" x14ac:dyDescent="0.2">
      <c r="B55" s="405"/>
      <c r="C55" s="372"/>
      <c r="D55" s="372"/>
      <c r="E55" s="402"/>
      <c r="F55" s="486"/>
      <c r="G55" s="487"/>
      <c r="H55" s="486"/>
      <c r="I55" s="487"/>
      <c r="J55" s="486"/>
      <c r="K55" s="487"/>
      <c r="L55" s="486"/>
      <c r="M55" s="487"/>
      <c r="N55" s="486"/>
      <c r="O55" s="487"/>
      <c r="P55" s="486"/>
      <c r="Q55" s="487"/>
      <c r="R55" s="486"/>
      <c r="S55" s="487"/>
      <c r="T55" s="486"/>
      <c r="U55" s="487"/>
      <c r="V55" s="486"/>
      <c r="W55" s="487"/>
      <c r="X55" s="486"/>
      <c r="Y55" s="487"/>
      <c r="Z55" s="486"/>
      <c r="AA55" s="487"/>
    </row>
    <row r="56" spans="2:27" s="330" customFormat="1" ht="11.25" x14ac:dyDescent="0.2">
      <c r="B56" s="406"/>
      <c r="C56" s="372"/>
      <c r="D56" s="372"/>
      <c r="E56" s="486"/>
      <c r="F56" s="487"/>
      <c r="G56" s="486"/>
      <c r="H56" s="487"/>
      <c r="I56" s="486"/>
      <c r="J56" s="487"/>
      <c r="K56" s="486"/>
      <c r="L56" s="487"/>
      <c r="M56" s="486"/>
      <c r="N56" s="487"/>
      <c r="O56" s="486"/>
      <c r="P56" s="487"/>
      <c r="Q56" s="486"/>
      <c r="R56" s="487"/>
      <c r="S56" s="486"/>
      <c r="T56" s="487"/>
      <c r="U56" s="486"/>
      <c r="V56" s="487"/>
      <c r="W56" s="486"/>
      <c r="X56" s="487"/>
      <c r="Y56" s="486"/>
      <c r="Z56" s="487"/>
      <c r="AA56" s="402"/>
    </row>
    <row r="57" spans="2:27" s="330" customFormat="1" ht="11.25" x14ac:dyDescent="0.2">
      <c r="B57" s="405"/>
      <c r="C57" s="372"/>
      <c r="D57" s="372"/>
      <c r="E57" s="402"/>
      <c r="F57" s="486"/>
      <c r="G57" s="487"/>
      <c r="H57" s="486"/>
      <c r="I57" s="487"/>
      <c r="J57" s="486"/>
      <c r="K57" s="487"/>
      <c r="L57" s="486"/>
      <c r="M57" s="487"/>
      <c r="N57" s="486"/>
      <c r="O57" s="487"/>
      <c r="P57" s="486"/>
      <c r="Q57" s="487"/>
      <c r="R57" s="486"/>
      <c r="S57" s="487"/>
      <c r="T57" s="486"/>
      <c r="U57" s="487"/>
      <c r="V57" s="486"/>
      <c r="W57" s="487"/>
      <c r="X57" s="486"/>
      <c r="Y57" s="487"/>
      <c r="Z57" s="486"/>
      <c r="AA57" s="487"/>
    </row>
    <row r="58" spans="2:27" s="330" customFormat="1" ht="11.25" x14ac:dyDescent="0.2">
      <c r="B58" s="406"/>
      <c r="C58" s="372"/>
      <c r="D58" s="372"/>
      <c r="E58" s="486"/>
      <c r="F58" s="487"/>
      <c r="G58" s="486"/>
      <c r="H58" s="487"/>
      <c r="I58" s="486"/>
      <c r="J58" s="487"/>
      <c r="K58" s="486"/>
      <c r="L58" s="487"/>
      <c r="M58" s="486"/>
      <c r="N58" s="487"/>
      <c r="O58" s="486"/>
      <c r="P58" s="487"/>
      <c r="Q58" s="486"/>
      <c r="R58" s="487"/>
      <c r="S58" s="486"/>
      <c r="T58" s="487"/>
      <c r="U58" s="486"/>
      <c r="V58" s="487"/>
      <c r="W58" s="486"/>
      <c r="X58" s="487"/>
      <c r="Y58" s="486"/>
      <c r="Z58" s="487"/>
      <c r="AA58" s="402"/>
    </row>
    <row r="59" spans="2:27" s="330" customFormat="1" ht="11.25" x14ac:dyDescent="0.2">
      <c r="B59" s="405"/>
      <c r="C59" s="372"/>
      <c r="D59" s="372"/>
      <c r="E59" s="402"/>
      <c r="F59" s="486"/>
      <c r="G59" s="487"/>
      <c r="H59" s="486"/>
      <c r="I59" s="487"/>
      <c r="J59" s="486"/>
      <c r="K59" s="487"/>
      <c r="L59" s="486"/>
      <c r="M59" s="487"/>
      <c r="N59" s="486"/>
      <c r="O59" s="487"/>
      <c r="P59" s="486"/>
      <c r="Q59" s="487"/>
      <c r="R59" s="486"/>
      <c r="S59" s="487"/>
      <c r="T59" s="486"/>
      <c r="U59" s="487"/>
      <c r="V59" s="486"/>
      <c r="W59" s="487"/>
      <c r="X59" s="486"/>
      <c r="Y59" s="487"/>
      <c r="Z59" s="486"/>
      <c r="AA59" s="487"/>
    </row>
    <row r="60" spans="2:27" s="330" customFormat="1" ht="11.25" x14ac:dyDescent="0.2">
      <c r="B60" s="406"/>
      <c r="C60" s="372"/>
      <c r="D60" s="372"/>
      <c r="E60" s="486"/>
      <c r="F60" s="487"/>
      <c r="G60" s="486"/>
      <c r="H60" s="487"/>
      <c r="I60" s="486"/>
      <c r="J60" s="487"/>
      <c r="K60" s="486"/>
      <c r="L60" s="487"/>
      <c r="M60" s="486"/>
      <c r="N60" s="487"/>
      <c r="O60" s="486"/>
      <c r="P60" s="487"/>
      <c r="Q60" s="486"/>
      <c r="R60" s="487"/>
      <c r="S60" s="486"/>
      <c r="T60" s="487"/>
      <c r="U60" s="486"/>
      <c r="V60" s="487"/>
      <c r="W60" s="486"/>
      <c r="X60" s="487"/>
      <c r="Y60" s="486"/>
      <c r="Z60" s="487"/>
      <c r="AA60" s="402"/>
    </row>
    <row r="61" spans="2:27" s="330" customFormat="1" ht="11.25" x14ac:dyDescent="0.2">
      <c r="B61" s="405"/>
      <c r="C61" s="372"/>
      <c r="D61" s="372"/>
      <c r="E61" s="402"/>
      <c r="F61" s="486"/>
      <c r="G61" s="487"/>
      <c r="H61" s="486"/>
      <c r="I61" s="487"/>
      <c r="J61" s="486"/>
      <c r="K61" s="487"/>
      <c r="L61" s="486"/>
      <c r="M61" s="487"/>
      <c r="N61" s="486"/>
      <c r="O61" s="487"/>
      <c r="P61" s="486"/>
      <c r="Q61" s="487"/>
      <c r="R61" s="486"/>
      <c r="S61" s="487"/>
      <c r="T61" s="486"/>
      <c r="U61" s="487"/>
      <c r="V61" s="486"/>
      <c r="W61" s="487"/>
      <c r="X61" s="486"/>
      <c r="Y61" s="487"/>
      <c r="Z61" s="486"/>
      <c r="AA61" s="487"/>
    </row>
    <row r="62" spans="2:27" s="330" customFormat="1" ht="11.25" x14ac:dyDescent="0.2">
      <c r="B62" s="406"/>
      <c r="C62" s="372"/>
      <c r="D62" s="372"/>
      <c r="E62" s="486"/>
      <c r="F62" s="487"/>
      <c r="G62" s="486"/>
      <c r="H62" s="487"/>
      <c r="I62" s="486"/>
      <c r="J62" s="487"/>
      <c r="K62" s="486"/>
      <c r="L62" s="487"/>
      <c r="M62" s="486"/>
      <c r="N62" s="487"/>
      <c r="O62" s="486"/>
      <c r="P62" s="487"/>
      <c r="Q62" s="486"/>
      <c r="R62" s="487"/>
      <c r="S62" s="486"/>
      <c r="T62" s="487"/>
      <c r="U62" s="486"/>
      <c r="V62" s="487"/>
      <c r="W62" s="486"/>
      <c r="X62" s="487"/>
      <c r="Y62" s="486"/>
      <c r="Z62" s="487"/>
      <c r="AA62" s="402"/>
    </row>
    <row r="63" spans="2:27" s="330" customFormat="1" ht="11.25" x14ac:dyDescent="0.2">
      <c r="B63" s="405"/>
      <c r="C63" s="372"/>
      <c r="D63" s="372"/>
      <c r="E63" s="402"/>
      <c r="F63" s="486"/>
      <c r="G63" s="487"/>
      <c r="H63" s="486"/>
      <c r="I63" s="487"/>
      <c r="J63" s="486"/>
      <c r="K63" s="487"/>
      <c r="L63" s="486"/>
      <c r="M63" s="487"/>
      <c r="N63" s="486"/>
      <c r="O63" s="487"/>
      <c r="P63" s="486"/>
      <c r="Q63" s="487"/>
      <c r="R63" s="486"/>
      <c r="S63" s="487"/>
      <c r="T63" s="486"/>
      <c r="U63" s="487"/>
      <c r="V63" s="486"/>
      <c r="W63" s="487"/>
      <c r="X63" s="486"/>
      <c r="Y63" s="487"/>
      <c r="Z63" s="486"/>
      <c r="AA63" s="487"/>
    </row>
    <row r="64" spans="2:27" s="330" customFormat="1" ht="11.25" x14ac:dyDescent="0.2">
      <c r="B64" s="406"/>
      <c r="C64" s="372"/>
      <c r="D64" s="372"/>
      <c r="E64" s="486"/>
      <c r="F64" s="487"/>
      <c r="G64" s="486"/>
      <c r="H64" s="487"/>
      <c r="I64" s="486"/>
      <c r="J64" s="487"/>
      <c r="K64" s="486"/>
      <c r="L64" s="487"/>
      <c r="M64" s="486"/>
      <c r="N64" s="487"/>
      <c r="O64" s="486"/>
      <c r="P64" s="487"/>
      <c r="Q64" s="486"/>
      <c r="R64" s="487"/>
      <c r="S64" s="486"/>
      <c r="T64" s="487"/>
      <c r="U64" s="486"/>
      <c r="V64" s="487"/>
      <c r="W64" s="486"/>
      <c r="X64" s="487"/>
      <c r="Y64" s="486"/>
      <c r="Z64" s="487"/>
      <c r="AA64" s="402"/>
    </row>
    <row r="65" spans="2:27" s="330" customFormat="1" ht="11.25" x14ac:dyDescent="0.2">
      <c r="B65" s="405"/>
      <c r="C65" s="372"/>
      <c r="D65" s="372"/>
      <c r="E65" s="402"/>
      <c r="F65" s="486"/>
      <c r="G65" s="487"/>
      <c r="H65" s="486"/>
      <c r="I65" s="487"/>
      <c r="J65" s="486"/>
      <c r="K65" s="487"/>
      <c r="L65" s="486"/>
      <c r="M65" s="487"/>
      <c r="N65" s="486"/>
      <c r="O65" s="487"/>
      <c r="P65" s="486"/>
      <c r="Q65" s="487"/>
      <c r="R65" s="486"/>
      <c r="S65" s="487"/>
      <c r="T65" s="486"/>
      <c r="U65" s="487"/>
      <c r="V65" s="486"/>
      <c r="W65" s="487"/>
      <c r="X65" s="486"/>
      <c r="Y65" s="487"/>
      <c r="Z65" s="486"/>
      <c r="AA65" s="487"/>
    </row>
    <row r="66" spans="2:27" s="330" customFormat="1" ht="11.25" x14ac:dyDescent="0.2">
      <c r="B66" s="406"/>
      <c r="C66" s="372"/>
      <c r="D66" s="372"/>
      <c r="E66" s="486"/>
      <c r="F66" s="487"/>
      <c r="G66" s="486"/>
      <c r="H66" s="487"/>
      <c r="I66" s="486"/>
      <c r="J66" s="487"/>
      <c r="K66" s="486"/>
      <c r="L66" s="487"/>
      <c r="M66" s="486"/>
      <c r="N66" s="487"/>
      <c r="O66" s="486"/>
      <c r="P66" s="487"/>
      <c r="Q66" s="486"/>
      <c r="R66" s="487"/>
      <c r="S66" s="486"/>
      <c r="T66" s="487"/>
      <c r="U66" s="486"/>
      <c r="V66" s="487"/>
      <c r="W66" s="486"/>
      <c r="X66" s="487"/>
      <c r="Y66" s="486"/>
      <c r="Z66" s="487"/>
      <c r="AA66" s="402"/>
    </row>
    <row r="67" spans="2:27" s="330" customFormat="1" ht="11.25" x14ac:dyDescent="0.2">
      <c r="B67" s="405"/>
      <c r="C67" s="372"/>
      <c r="D67" s="372"/>
      <c r="E67" s="402"/>
      <c r="F67" s="486"/>
      <c r="G67" s="487"/>
      <c r="H67" s="486"/>
      <c r="I67" s="487"/>
      <c r="J67" s="486"/>
      <c r="K67" s="487"/>
      <c r="L67" s="486"/>
      <c r="M67" s="487"/>
      <c r="N67" s="486"/>
      <c r="O67" s="487"/>
      <c r="P67" s="486"/>
      <c r="Q67" s="487"/>
      <c r="R67" s="486"/>
      <c r="S67" s="487"/>
      <c r="T67" s="486"/>
      <c r="U67" s="487"/>
      <c r="V67" s="486"/>
      <c r="W67" s="487"/>
      <c r="X67" s="486"/>
      <c r="Y67" s="487"/>
      <c r="Z67" s="486"/>
      <c r="AA67" s="487"/>
    </row>
    <row r="68" spans="2:27" s="330" customFormat="1" ht="11.25" x14ac:dyDescent="0.2">
      <c r="B68" s="406"/>
      <c r="C68" s="372"/>
      <c r="D68" s="372"/>
      <c r="E68" s="486"/>
      <c r="F68" s="487"/>
      <c r="G68" s="486"/>
      <c r="H68" s="487"/>
      <c r="I68" s="486"/>
      <c r="J68" s="487"/>
      <c r="K68" s="486"/>
      <c r="L68" s="487"/>
      <c r="M68" s="486"/>
      <c r="N68" s="487"/>
      <c r="O68" s="486"/>
      <c r="P68" s="487"/>
      <c r="Q68" s="486"/>
      <c r="R68" s="487"/>
      <c r="S68" s="486"/>
      <c r="T68" s="487"/>
      <c r="U68" s="486"/>
      <c r="V68" s="487"/>
      <c r="W68" s="486"/>
      <c r="X68" s="487"/>
      <c r="Y68" s="486"/>
      <c r="Z68" s="487"/>
      <c r="AA68" s="402"/>
    </row>
    <row r="69" spans="2:27" s="330" customFormat="1" ht="11.25" x14ac:dyDescent="0.2">
      <c r="B69" s="405"/>
      <c r="C69" s="372"/>
      <c r="D69" s="372"/>
      <c r="E69" s="402"/>
      <c r="F69" s="486"/>
      <c r="G69" s="487"/>
      <c r="H69" s="486"/>
      <c r="I69" s="487"/>
      <c r="J69" s="486"/>
      <c r="K69" s="487"/>
      <c r="L69" s="486"/>
      <c r="M69" s="487"/>
      <c r="N69" s="486"/>
      <c r="O69" s="487"/>
      <c r="P69" s="486"/>
      <c r="Q69" s="487"/>
      <c r="R69" s="486"/>
      <c r="S69" s="487"/>
      <c r="T69" s="486"/>
      <c r="U69" s="487"/>
      <c r="V69" s="486"/>
      <c r="W69" s="487"/>
      <c r="X69" s="486"/>
      <c r="Y69" s="487"/>
      <c r="Z69" s="486"/>
      <c r="AA69" s="487"/>
    </row>
    <row r="70" spans="2:27" s="330" customFormat="1" ht="11.25" x14ac:dyDescent="0.2">
      <c r="B70" s="406"/>
      <c r="C70" s="372"/>
      <c r="D70" s="372"/>
      <c r="E70" s="486"/>
      <c r="F70" s="487"/>
      <c r="G70" s="486"/>
      <c r="H70" s="487"/>
      <c r="I70" s="486"/>
      <c r="J70" s="487"/>
      <c r="K70" s="486"/>
      <c r="L70" s="487"/>
      <c r="M70" s="486"/>
      <c r="N70" s="487"/>
      <c r="O70" s="486"/>
      <c r="P70" s="487"/>
      <c r="Q70" s="486"/>
      <c r="R70" s="487"/>
      <c r="S70" s="486"/>
      <c r="T70" s="487"/>
      <c r="U70" s="486"/>
      <c r="V70" s="487"/>
      <c r="W70" s="486"/>
      <c r="X70" s="487"/>
      <c r="Y70" s="486"/>
      <c r="Z70" s="487"/>
      <c r="AA70" s="402"/>
    </row>
    <row r="71" spans="2:27" s="330" customFormat="1" ht="11.25" x14ac:dyDescent="0.2">
      <c r="B71" s="405"/>
      <c r="C71" s="372"/>
      <c r="D71" s="372"/>
      <c r="E71" s="402"/>
      <c r="F71" s="486"/>
      <c r="G71" s="487"/>
      <c r="H71" s="486"/>
      <c r="I71" s="487"/>
      <c r="J71" s="486"/>
      <c r="K71" s="487"/>
      <c r="L71" s="486"/>
      <c r="M71" s="487"/>
      <c r="N71" s="486"/>
      <c r="O71" s="487"/>
      <c r="P71" s="486"/>
      <c r="Q71" s="487"/>
      <c r="R71" s="486"/>
      <c r="S71" s="487"/>
      <c r="T71" s="486"/>
      <c r="U71" s="487"/>
      <c r="V71" s="486"/>
      <c r="W71" s="487"/>
      <c r="X71" s="486"/>
      <c r="Y71" s="487"/>
      <c r="Z71" s="486"/>
      <c r="AA71" s="487"/>
    </row>
    <row r="72" spans="2:27" s="330" customFormat="1" ht="11.25" x14ac:dyDescent="0.2">
      <c r="B72" s="406"/>
      <c r="C72" s="372"/>
      <c r="D72" s="372"/>
      <c r="E72" s="486"/>
      <c r="F72" s="487"/>
      <c r="G72" s="486"/>
      <c r="H72" s="487"/>
      <c r="I72" s="486"/>
      <c r="J72" s="487"/>
      <c r="K72" s="486"/>
      <c r="L72" s="487"/>
      <c r="M72" s="486"/>
      <c r="N72" s="487"/>
      <c r="O72" s="486"/>
      <c r="P72" s="487"/>
      <c r="Q72" s="486"/>
      <c r="R72" s="487"/>
      <c r="S72" s="486"/>
      <c r="T72" s="487"/>
      <c r="U72" s="486"/>
      <c r="V72" s="487"/>
      <c r="W72" s="486"/>
      <c r="X72" s="487"/>
      <c r="Y72" s="486"/>
      <c r="Z72" s="487"/>
      <c r="AA72" s="402"/>
    </row>
    <row r="73" spans="2:27" s="330" customFormat="1" ht="11.25" x14ac:dyDescent="0.2">
      <c r="B73" s="405"/>
      <c r="C73" s="372"/>
      <c r="D73" s="372"/>
      <c r="E73" s="402"/>
      <c r="F73" s="486"/>
      <c r="G73" s="487"/>
      <c r="H73" s="486"/>
      <c r="I73" s="487"/>
      <c r="J73" s="486"/>
      <c r="K73" s="487"/>
      <c r="L73" s="486"/>
      <c r="M73" s="487"/>
      <c r="N73" s="486"/>
      <c r="O73" s="487"/>
      <c r="P73" s="486"/>
      <c r="Q73" s="487"/>
      <c r="R73" s="486"/>
      <c r="S73" s="487"/>
      <c r="T73" s="486"/>
      <c r="U73" s="487"/>
      <c r="V73" s="486"/>
      <c r="W73" s="487"/>
      <c r="X73" s="486"/>
      <c r="Y73" s="487"/>
      <c r="Z73" s="486"/>
      <c r="AA73" s="487"/>
    </row>
    <row r="74" spans="2:27" s="330" customFormat="1" ht="11.25" x14ac:dyDescent="0.2">
      <c r="B74" s="406"/>
      <c r="C74" s="372"/>
      <c r="D74" s="372"/>
      <c r="E74" s="486"/>
      <c r="F74" s="487"/>
      <c r="G74" s="486"/>
      <c r="H74" s="487"/>
      <c r="I74" s="486"/>
      <c r="J74" s="487"/>
      <c r="K74" s="486"/>
      <c r="L74" s="487"/>
      <c r="M74" s="486"/>
      <c r="N74" s="487"/>
      <c r="O74" s="486"/>
      <c r="P74" s="487"/>
      <c r="Q74" s="486"/>
      <c r="R74" s="487"/>
      <c r="S74" s="486"/>
      <c r="T74" s="487"/>
      <c r="U74" s="486"/>
      <c r="V74" s="487"/>
      <c r="W74" s="486"/>
      <c r="X74" s="487"/>
      <c r="Y74" s="486"/>
      <c r="Z74" s="487"/>
      <c r="AA74" s="402"/>
    </row>
    <row r="75" spans="2:27" s="330" customFormat="1" ht="11.25" x14ac:dyDescent="0.2">
      <c r="B75" s="405"/>
      <c r="C75" s="372"/>
      <c r="D75" s="372"/>
      <c r="E75" s="402"/>
      <c r="F75" s="486"/>
      <c r="G75" s="487"/>
      <c r="H75" s="486"/>
      <c r="I75" s="487"/>
      <c r="J75" s="486"/>
      <c r="K75" s="487"/>
      <c r="L75" s="486"/>
      <c r="M75" s="487"/>
      <c r="N75" s="486"/>
      <c r="O75" s="487"/>
      <c r="P75" s="486"/>
      <c r="Q75" s="487"/>
      <c r="R75" s="486"/>
      <c r="S75" s="487"/>
      <c r="T75" s="486"/>
      <c r="U75" s="487"/>
      <c r="V75" s="486"/>
      <c r="W75" s="487"/>
      <c r="X75" s="486"/>
      <c r="Y75" s="487"/>
      <c r="Z75" s="486"/>
      <c r="AA75" s="487"/>
    </row>
    <row r="76" spans="2:27" s="330" customFormat="1" ht="11.25" x14ac:dyDescent="0.2">
      <c r="B76" s="406"/>
      <c r="C76" s="372"/>
      <c r="D76" s="372"/>
      <c r="E76" s="486"/>
      <c r="F76" s="487"/>
      <c r="G76" s="486"/>
      <c r="H76" s="487"/>
      <c r="I76" s="486"/>
      <c r="J76" s="487"/>
      <c r="K76" s="486"/>
      <c r="L76" s="487"/>
      <c r="M76" s="486"/>
      <c r="N76" s="487"/>
      <c r="O76" s="486"/>
      <c r="P76" s="487"/>
      <c r="Q76" s="486"/>
      <c r="R76" s="487"/>
      <c r="S76" s="486"/>
      <c r="T76" s="487"/>
      <c r="U76" s="486"/>
      <c r="V76" s="487"/>
      <c r="W76" s="486"/>
      <c r="X76" s="487"/>
      <c r="Y76" s="486"/>
      <c r="Z76" s="487"/>
      <c r="AA76" s="402"/>
    </row>
    <row r="77" spans="2:27" s="330" customFormat="1" ht="11.25" x14ac:dyDescent="0.2">
      <c r="B77" s="405"/>
      <c r="C77" s="372"/>
      <c r="D77" s="372"/>
      <c r="E77" s="402"/>
      <c r="F77" s="486"/>
      <c r="G77" s="487"/>
      <c r="H77" s="486"/>
      <c r="I77" s="487"/>
      <c r="J77" s="486"/>
      <c r="K77" s="487"/>
      <c r="L77" s="486"/>
      <c r="M77" s="487"/>
      <c r="N77" s="486"/>
      <c r="O77" s="487"/>
      <c r="P77" s="486"/>
      <c r="Q77" s="487"/>
      <c r="R77" s="486"/>
      <c r="S77" s="487"/>
      <c r="T77" s="486"/>
      <c r="U77" s="487"/>
      <c r="V77" s="486"/>
      <c r="W77" s="487"/>
      <c r="X77" s="486"/>
      <c r="Y77" s="487"/>
      <c r="Z77" s="486"/>
      <c r="AA77" s="487"/>
    </row>
    <row r="78" spans="2:27" s="330" customFormat="1" ht="11.25" x14ac:dyDescent="0.2">
      <c r="B78" s="406"/>
      <c r="C78" s="372"/>
      <c r="D78" s="372"/>
      <c r="E78" s="486"/>
      <c r="F78" s="487"/>
      <c r="G78" s="486"/>
      <c r="H78" s="487"/>
      <c r="I78" s="486"/>
      <c r="J78" s="487"/>
      <c r="K78" s="486"/>
      <c r="L78" s="487"/>
      <c r="M78" s="486"/>
      <c r="N78" s="487"/>
      <c r="O78" s="486"/>
      <c r="P78" s="487"/>
      <c r="Q78" s="486"/>
      <c r="R78" s="487"/>
      <c r="S78" s="486"/>
      <c r="T78" s="487"/>
      <c r="U78" s="486"/>
      <c r="V78" s="487"/>
      <c r="W78" s="486"/>
      <c r="X78" s="487"/>
      <c r="Y78" s="486"/>
      <c r="Z78" s="487"/>
      <c r="AA78" s="402"/>
    </row>
    <row r="79" spans="2:27" s="330" customFormat="1" ht="11.25" x14ac:dyDescent="0.2">
      <c r="B79" s="405"/>
      <c r="C79" s="372"/>
      <c r="D79" s="372"/>
      <c r="E79" s="402"/>
      <c r="F79" s="486"/>
      <c r="G79" s="487"/>
      <c r="H79" s="486"/>
      <c r="I79" s="487"/>
      <c r="J79" s="486"/>
      <c r="K79" s="487"/>
      <c r="L79" s="486"/>
      <c r="M79" s="487"/>
      <c r="N79" s="486"/>
      <c r="O79" s="487"/>
      <c r="P79" s="486"/>
      <c r="Q79" s="487"/>
      <c r="R79" s="486"/>
      <c r="S79" s="487"/>
      <c r="T79" s="486"/>
      <c r="U79" s="487"/>
      <c r="V79" s="486"/>
      <c r="W79" s="487"/>
      <c r="X79" s="486"/>
      <c r="Y79" s="487"/>
      <c r="Z79" s="486"/>
      <c r="AA79" s="487"/>
    </row>
    <row r="80" spans="2:27" s="330" customFormat="1" ht="11.25" x14ac:dyDescent="0.2">
      <c r="B80" s="406"/>
      <c r="C80" s="372"/>
      <c r="D80" s="372"/>
      <c r="E80" s="486"/>
      <c r="F80" s="487"/>
      <c r="G80" s="486"/>
      <c r="H80" s="487"/>
      <c r="I80" s="486"/>
      <c r="J80" s="487"/>
      <c r="K80" s="486"/>
      <c r="L80" s="487"/>
      <c r="M80" s="486"/>
      <c r="N80" s="487"/>
      <c r="O80" s="486"/>
      <c r="P80" s="487"/>
      <c r="Q80" s="486"/>
      <c r="R80" s="487"/>
      <c r="S80" s="486"/>
      <c r="T80" s="487"/>
      <c r="U80" s="486"/>
      <c r="V80" s="487"/>
      <c r="W80" s="486"/>
      <c r="X80" s="487"/>
      <c r="Y80" s="486"/>
      <c r="Z80" s="487"/>
      <c r="AA80" s="402"/>
    </row>
    <row r="81" spans="2:27" s="330" customFormat="1" ht="11.25" x14ac:dyDescent="0.2">
      <c r="B81" s="405"/>
      <c r="C81" s="372"/>
      <c r="D81" s="372"/>
      <c r="E81" s="402"/>
      <c r="F81" s="486"/>
      <c r="G81" s="487"/>
      <c r="H81" s="486"/>
      <c r="I81" s="487"/>
      <c r="J81" s="486"/>
      <c r="K81" s="487"/>
      <c r="L81" s="486"/>
      <c r="M81" s="487"/>
      <c r="N81" s="486"/>
      <c r="O81" s="487"/>
      <c r="P81" s="486"/>
      <c r="Q81" s="487"/>
      <c r="R81" s="486"/>
      <c r="S81" s="487"/>
      <c r="T81" s="486"/>
      <c r="U81" s="487"/>
      <c r="V81" s="486"/>
      <c r="W81" s="487"/>
      <c r="X81" s="486"/>
      <c r="Y81" s="487"/>
      <c r="Z81" s="486"/>
      <c r="AA81" s="487"/>
    </row>
    <row r="82" spans="2:27" s="330" customFormat="1" ht="11.25" x14ac:dyDescent="0.2">
      <c r="B82" s="406"/>
      <c r="C82" s="372"/>
      <c r="D82" s="372"/>
      <c r="E82" s="486"/>
      <c r="F82" s="487"/>
      <c r="G82" s="486"/>
      <c r="H82" s="487"/>
      <c r="I82" s="486"/>
      <c r="J82" s="487"/>
      <c r="K82" s="486"/>
      <c r="L82" s="487"/>
      <c r="M82" s="486"/>
      <c r="N82" s="487"/>
      <c r="O82" s="486"/>
      <c r="P82" s="487"/>
      <c r="Q82" s="486"/>
      <c r="R82" s="487"/>
      <c r="S82" s="486"/>
      <c r="T82" s="487"/>
      <c r="U82" s="486"/>
      <c r="V82" s="487"/>
      <c r="W82" s="486"/>
      <c r="X82" s="487"/>
      <c r="Y82" s="486"/>
      <c r="Z82" s="487"/>
      <c r="AA82" s="402"/>
    </row>
    <row r="83" spans="2:27" s="330" customFormat="1" ht="11.25" x14ac:dyDescent="0.2">
      <c r="B83" s="405"/>
      <c r="C83" s="372"/>
      <c r="D83" s="372"/>
      <c r="E83" s="402"/>
      <c r="F83" s="486"/>
      <c r="G83" s="487"/>
      <c r="H83" s="486"/>
      <c r="I83" s="487"/>
      <c r="J83" s="486"/>
      <c r="K83" s="487"/>
      <c r="L83" s="486"/>
      <c r="M83" s="487"/>
      <c r="N83" s="486"/>
      <c r="O83" s="487"/>
      <c r="P83" s="486"/>
      <c r="Q83" s="487"/>
      <c r="R83" s="486"/>
      <c r="S83" s="487"/>
      <c r="T83" s="486"/>
      <c r="U83" s="487"/>
      <c r="V83" s="486"/>
      <c r="W83" s="487"/>
      <c r="X83" s="486"/>
      <c r="Y83" s="487"/>
      <c r="Z83" s="486"/>
      <c r="AA83" s="487"/>
    </row>
    <row r="84" spans="2:27" s="330" customFormat="1" ht="11.25" x14ac:dyDescent="0.2">
      <c r="B84" s="406"/>
      <c r="C84" s="372"/>
      <c r="D84" s="372"/>
      <c r="E84" s="486"/>
      <c r="F84" s="487"/>
      <c r="G84" s="486"/>
      <c r="H84" s="487"/>
      <c r="I84" s="486"/>
      <c r="J84" s="487"/>
      <c r="K84" s="486"/>
      <c r="L84" s="487"/>
      <c r="M84" s="486"/>
      <c r="N84" s="487"/>
      <c r="O84" s="486"/>
      <c r="P84" s="487"/>
      <c r="Q84" s="486"/>
      <c r="R84" s="487"/>
      <c r="S84" s="486"/>
      <c r="T84" s="487"/>
      <c r="U84" s="486"/>
      <c r="V84" s="487"/>
      <c r="W84" s="486"/>
      <c r="X84" s="487"/>
      <c r="Y84" s="486"/>
      <c r="Z84" s="487"/>
      <c r="AA84" s="402"/>
    </row>
    <row r="85" spans="2:27" s="330" customFormat="1" ht="11.25" x14ac:dyDescent="0.2">
      <c r="B85" s="405"/>
      <c r="C85" s="372"/>
      <c r="D85" s="372"/>
      <c r="E85" s="402"/>
      <c r="F85" s="486"/>
      <c r="G85" s="487"/>
      <c r="H85" s="486"/>
      <c r="I85" s="487"/>
      <c r="J85" s="486"/>
      <c r="K85" s="487"/>
      <c r="L85" s="486"/>
      <c r="M85" s="487"/>
      <c r="N85" s="486"/>
      <c r="O85" s="487"/>
      <c r="P85" s="486"/>
      <c r="Q85" s="487"/>
      <c r="R85" s="486"/>
      <c r="S85" s="487"/>
      <c r="T85" s="486"/>
      <c r="U85" s="487"/>
      <c r="V85" s="486"/>
      <c r="W85" s="487"/>
      <c r="X85" s="486"/>
      <c r="Y85" s="487"/>
      <c r="Z85" s="486"/>
      <c r="AA85" s="487"/>
    </row>
    <row r="86" spans="2:27" s="330" customFormat="1" ht="11.25" x14ac:dyDescent="0.2">
      <c r="B86" s="406"/>
      <c r="C86" s="372"/>
      <c r="D86" s="372"/>
      <c r="E86" s="486"/>
      <c r="F86" s="487"/>
      <c r="G86" s="486"/>
      <c r="H86" s="487"/>
      <c r="I86" s="486"/>
      <c r="J86" s="487"/>
      <c r="K86" s="486"/>
      <c r="L86" s="487"/>
      <c r="M86" s="486"/>
      <c r="N86" s="487"/>
      <c r="O86" s="486"/>
      <c r="P86" s="487"/>
      <c r="Q86" s="486"/>
      <c r="R86" s="487"/>
      <c r="S86" s="486"/>
      <c r="T86" s="487"/>
      <c r="U86" s="486"/>
      <c r="V86" s="487"/>
      <c r="W86" s="486"/>
      <c r="X86" s="487"/>
      <c r="Y86" s="486"/>
      <c r="Z86" s="487"/>
      <c r="AA86" s="402"/>
    </row>
    <row r="87" spans="2:27" s="330" customFormat="1" ht="11.25" x14ac:dyDescent="0.2">
      <c r="B87" s="405"/>
      <c r="C87" s="372"/>
      <c r="D87" s="372"/>
      <c r="E87" s="402"/>
      <c r="F87" s="486"/>
      <c r="G87" s="487"/>
      <c r="H87" s="486"/>
      <c r="I87" s="487"/>
      <c r="J87" s="486"/>
      <c r="K87" s="487"/>
      <c r="L87" s="486"/>
      <c r="M87" s="487"/>
      <c r="N87" s="486"/>
      <c r="O87" s="487"/>
      <c r="P87" s="486"/>
      <c r="Q87" s="487"/>
      <c r="R87" s="486"/>
      <c r="S87" s="487"/>
      <c r="T87" s="486"/>
      <c r="U87" s="487"/>
      <c r="V87" s="486"/>
      <c r="W87" s="487"/>
      <c r="X87" s="486"/>
      <c r="Y87" s="487"/>
      <c r="Z87" s="486"/>
      <c r="AA87" s="487"/>
    </row>
    <row r="88" spans="2:27" s="330" customFormat="1" ht="11.25" x14ac:dyDescent="0.2">
      <c r="B88" s="406"/>
      <c r="C88" s="372"/>
      <c r="D88" s="372"/>
      <c r="E88" s="486"/>
      <c r="F88" s="487"/>
      <c r="G88" s="486"/>
      <c r="H88" s="487"/>
      <c r="I88" s="486"/>
      <c r="J88" s="487"/>
      <c r="K88" s="486"/>
      <c r="L88" s="487"/>
      <c r="M88" s="486"/>
      <c r="N88" s="487"/>
      <c r="O88" s="486"/>
      <c r="P88" s="487"/>
      <c r="Q88" s="486"/>
      <c r="R88" s="487"/>
      <c r="S88" s="486"/>
      <c r="T88" s="487"/>
      <c r="U88" s="486"/>
      <c r="V88" s="487"/>
      <c r="W88" s="486"/>
      <c r="X88" s="487"/>
      <c r="Y88" s="486"/>
      <c r="Z88" s="487"/>
      <c r="AA88" s="402"/>
    </row>
    <row r="89" spans="2:27" s="330" customFormat="1" ht="11.25" x14ac:dyDescent="0.2">
      <c r="B89" s="405"/>
      <c r="C89" s="372"/>
      <c r="D89" s="372"/>
      <c r="E89" s="402"/>
      <c r="F89" s="486"/>
      <c r="G89" s="487"/>
      <c r="H89" s="486"/>
      <c r="I89" s="487"/>
      <c r="J89" s="486"/>
      <c r="K89" s="487"/>
      <c r="L89" s="486"/>
      <c r="M89" s="487"/>
      <c r="N89" s="486"/>
      <c r="O89" s="487"/>
      <c r="P89" s="486"/>
      <c r="Q89" s="487"/>
      <c r="R89" s="486"/>
      <c r="S89" s="487"/>
      <c r="T89" s="486"/>
      <c r="U89" s="487"/>
      <c r="V89" s="486"/>
      <c r="W89" s="487"/>
      <c r="X89" s="486"/>
      <c r="Y89" s="487"/>
      <c r="Z89" s="486"/>
      <c r="AA89" s="487"/>
    </row>
    <row r="90" spans="2:27" s="330" customFormat="1" ht="11.25" x14ac:dyDescent="0.2">
      <c r="B90" s="406"/>
      <c r="C90" s="372"/>
      <c r="D90" s="372"/>
      <c r="E90" s="486"/>
      <c r="F90" s="487"/>
      <c r="G90" s="486"/>
      <c r="H90" s="487"/>
      <c r="I90" s="486"/>
      <c r="J90" s="487"/>
      <c r="K90" s="486"/>
      <c r="L90" s="487"/>
      <c r="M90" s="486"/>
      <c r="N90" s="487"/>
      <c r="O90" s="486"/>
      <c r="P90" s="487"/>
      <c r="Q90" s="486"/>
      <c r="R90" s="487"/>
      <c r="S90" s="486"/>
      <c r="T90" s="487"/>
      <c r="U90" s="486"/>
      <c r="V90" s="487"/>
      <c r="W90" s="486"/>
      <c r="X90" s="487"/>
      <c r="Y90" s="486"/>
      <c r="Z90" s="487"/>
      <c r="AA90" s="402"/>
    </row>
    <row r="91" spans="2:27" s="330" customFormat="1" ht="11.25" x14ac:dyDescent="0.2">
      <c r="B91" s="405"/>
      <c r="C91" s="372"/>
      <c r="D91" s="372"/>
      <c r="E91" s="402"/>
      <c r="F91" s="486"/>
      <c r="G91" s="487"/>
      <c r="H91" s="486"/>
      <c r="I91" s="487"/>
      <c r="J91" s="486"/>
      <c r="K91" s="487"/>
      <c r="L91" s="486"/>
      <c r="M91" s="487"/>
      <c r="N91" s="486"/>
      <c r="O91" s="487"/>
      <c r="P91" s="486"/>
      <c r="Q91" s="487"/>
      <c r="R91" s="486"/>
      <c r="S91" s="487"/>
      <c r="T91" s="486"/>
      <c r="U91" s="487"/>
      <c r="V91" s="486"/>
      <c r="W91" s="487"/>
      <c r="X91" s="486"/>
      <c r="Y91" s="487"/>
      <c r="Z91" s="486"/>
      <c r="AA91" s="487"/>
    </row>
    <row r="92" spans="2:27" s="330" customFormat="1" ht="11.25" x14ac:dyDescent="0.2">
      <c r="B92" s="406"/>
      <c r="C92" s="372"/>
      <c r="D92" s="372"/>
      <c r="E92" s="486"/>
      <c r="F92" s="487"/>
      <c r="G92" s="486"/>
      <c r="H92" s="487"/>
      <c r="I92" s="486"/>
      <c r="J92" s="487"/>
      <c r="K92" s="486"/>
      <c r="L92" s="487"/>
      <c r="M92" s="486"/>
      <c r="N92" s="487"/>
      <c r="O92" s="486"/>
      <c r="P92" s="487"/>
      <c r="Q92" s="486"/>
      <c r="R92" s="487"/>
      <c r="S92" s="486"/>
      <c r="T92" s="487"/>
      <c r="U92" s="486"/>
      <c r="V92" s="487"/>
      <c r="W92" s="486"/>
      <c r="X92" s="487"/>
      <c r="Y92" s="486"/>
      <c r="Z92" s="487"/>
      <c r="AA92" s="402"/>
    </row>
    <row r="93" spans="2:27" s="330" customFormat="1" ht="11.25" x14ac:dyDescent="0.2">
      <c r="B93" s="405"/>
      <c r="C93" s="372"/>
      <c r="D93" s="372"/>
      <c r="E93" s="402"/>
      <c r="F93" s="486"/>
      <c r="G93" s="487"/>
      <c r="H93" s="486"/>
      <c r="I93" s="487"/>
      <c r="J93" s="486"/>
      <c r="K93" s="487"/>
      <c r="L93" s="486"/>
      <c r="M93" s="487"/>
      <c r="N93" s="486"/>
      <c r="O93" s="487"/>
      <c r="P93" s="486"/>
      <c r="Q93" s="487"/>
      <c r="R93" s="486"/>
      <c r="S93" s="487"/>
      <c r="T93" s="486"/>
      <c r="U93" s="487"/>
      <c r="V93" s="486"/>
      <c r="W93" s="487"/>
      <c r="X93" s="486"/>
      <c r="Y93" s="487"/>
      <c r="Z93" s="486"/>
      <c r="AA93" s="487"/>
    </row>
    <row r="94" spans="2:27" s="330" customFormat="1" ht="11.25" x14ac:dyDescent="0.2">
      <c r="B94" s="406"/>
      <c r="C94" s="372"/>
      <c r="D94" s="372"/>
      <c r="E94" s="486"/>
      <c r="F94" s="487"/>
      <c r="G94" s="486"/>
      <c r="H94" s="487"/>
      <c r="I94" s="486"/>
      <c r="J94" s="487"/>
      <c r="K94" s="486"/>
      <c r="L94" s="487"/>
      <c r="M94" s="486"/>
      <c r="N94" s="487"/>
      <c r="O94" s="486"/>
      <c r="P94" s="487"/>
      <c r="Q94" s="486"/>
      <c r="R94" s="487"/>
      <c r="S94" s="486"/>
      <c r="T94" s="487"/>
      <c r="U94" s="486"/>
      <c r="V94" s="487"/>
      <c r="W94" s="486"/>
      <c r="X94" s="487"/>
      <c r="Y94" s="486"/>
      <c r="Z94" s="487"/>
      <c r="AA94" s="402"/>
    </row>
    <row r="95" spans="2:27" s="330" customFormat="1" ht="11.25" x14ac:dyDescent="0.2">
      <c r="B95" s="405"/>
      <c r="C95" s="372"/>
      <c r="D95" s="372"/>
      <c r="E95" s="402"/>
      <c r="F95" s="486"/>
      <c r="G95" s="487"/>
      <c r="H95" s="486"/>
      <c r="I95" s="487"/>
      <c r="J95" s="486"/>
      <c r="K95" s="487"/>
      <c r="L95" s="486"/>
      <c r="M95" s="487"/>
      <c r="N95" s="486"/>
      <c r="O95" s="487"/>
      <c r="P95" s="486"/>
      <c r="Q95" s="487"/>
      <c r="R95" s="486"/>
      <c r="S95" s="487"/>
      <c r="T95" s="486"/>
      <c r="U95" s="487"/>
      <c r="V95" s="486"/>
      <c r="W95" s="487"/>
      <c r="X95" s="486"/>
      <c r="Y95" s="487"/>
      <c r="Z95" s="486"/>
      <c r="AA95" s="487"/>
    </row>
    <row r="96" spans="2:27" s="330" customFormat="1" ht="11.25" x14ac:dyDescent="0.2">
      <c r="B96" s="406"/>
      <c r="C96" s="372"/>
      <c r="D96" s="372"/>
      <c r="E96" s="486"/>
      <c r="F96" s="487"/>
      <c r="G96" s="486"/>
      <c r="H96" s="487"/>
      <c r="I96" s="486"/>
      <c r="J96" s="487"/>
      <c r="K96" s="486"/>
      <c r="L96" s="487"/>
      <c r="M96" s="486"/>
      <c r="N96" s="487"/>
      <c r="O96" s="486"/>
      <c r="P96" s="487"/>
      <c r="Q96" s="486"/>
      <c r="R96" s="487"/>
      <c r="S96" s="486"/>
      <c r="T96" s="487"/>
      <c r="U96" s="486"/>
      <c r="V96" s="487"/>
      <c r="W96" s="486"/>
      <c r="X96" s="487"/>
      <c r="Y96" s="486"/>
      <c r="Z96" s="487"/>
      <c r="AA96" s="402"/>
    </row>
    <row r="97" spans="2:28" s="330" customFormat="1" ht="11.25" x14ac:dyDescent="0.2">
      <c r="B97" s="405"/>
      <c r="C97" s="372"/>
      <c r="D97" s="372"/>
      <c r="E97" s="402"/>
      <c r="F97" s="486"/>
      <c r="G97" s="487"/>
      <c r="H97" s="486"/>
      <c r="I97" s="487"/>
      <c r="J97" s="486"/>
      <c r="K97" s="487"/>
      <c r="L97" s="486"/>
      <c r="M97" s="487"/>
      <c r="N97" s="486"/>
      <c r="O97" s="487"/>
      <c r="P97" s="486"/>
      <c r="Q97" s="487"/>
      <c r="R97" s="486"/>
      <c r="S97" s="487"/>
      <c r="T97" s="486"/>
      <c r="U97" s="487"/>
      <c r="V97" s="486"/>
      <c r="W97" s="487"/>
      <c r="X97" s="486"/>
      <c r="Y97" s="487"/>
      <c r="Z97" s="486"/>
      <c r="AA97" s="487"/>
    </row>
    <row r="98" spans="2:28" s="330" customFormat="1" ht="11.25" x14ac:dyDescent="0.2">
      <c r="B98" s="406"/>
      <c r="C98" s="372"/>
      <c r="D98" s="372"/>
      <c r="E98" s="486"/>
      <c r="F98" s="487"/>
      <c r="G98" s="486"/>
      <c r="H98" s="487"/>
      <c r="I98" s="486"/>
      <c r="J98" s="487"/>
      <c r="K98" s="486"/>
      <c r="L98" s="487"/>
      <c r="M98" s="486"/>
      <c r="N98" s="487"/>
      <c r="O98" s="486"/>
      <c r="P98" s="487"/>
      <c r="Q98" s="486"/>
      <c r="R98" s="487"/>
      <c r="S98" s="486"/>
      <c r="T98" s="487"/>
      <c r="U98" s="486"/>
      <c r="V98" s="487"/>
      <c r="W98" s="486"/>
      <c r="X98" s="487"/>
      <c r="Y98" s="486"/>
      <c r="Z98" s="487"/>
      <c r="AA98" s="402"/>
    </row>
    <row r="99" spans="2:28" s="330" customFormat="1" ht="11.25" x14ac:dyDescent="0.2">
      <c r="B99" s="405"/>
      <c r="C99" s="372"/>
      <c r="D99" s="372"/>
      <c r="E99" s="402"/>
      <c r="F99" s="486"/>
      <c r="G99" s="487"/>
      <c r="H99" s="486"/>
      <c r="I99" s="487"/>
      <c r="J99" s="486"/>
      <c r="K99" s="487"/>
      <c r="L99" s="486"/>
      <c r="M99" s="487"/>
      <c r="N99" s="486"/>
      <c r="O99" s="487"/>
      <c r="P99" s="486"/>
      <c r="Q99" s="487"/>
      <c r="R99" s="486"/>
      <c r="S99" s="487"/>
      <c r="T99" s="486"/>
      <c r="U99" s="487"/>
      <c r="V99" s="486"/>
      <c r="W99" s="487"/>
      <c r="X99" s="486"/>
      <c r="Y99" s="487"/>
      <c r="Z99" s="486"/>
      <c r="AA99" s="487"/>
    </row>
    <row r="100" spans="2:28" s="330" customFormat="1" ht="11.25" x14ac:dyDescent="0.2">
      <c r="B100" s="406"/>
      <c r="C100" s="372"/>
      <c r="D100" s="372"/>
      <c r="E100" s="486"/>
      <c r="F100" s="487"/>
      <c r="G100" s="486"/>
      <c r="H100" s="487"/>
      <c r="I100" s="486"/>
      <c r="J100" s="487"/>
      <c r="K100" s="486"/>
      <c r="L100" s="487"/>
      <c r="M100" s="486"/>
      <c r="N100" s="487"/>
      <c r="O100" s="486"/>
      <c r="P100" s="487"/>
      <c r="Q100" s="486"/>
      <c r="R100" s="487"/>
      <c r="S100" s="486"/>
      <c r="T100" s="487"/>
      <c r="U100" s="486"/>
      <c r="V100" s="487"/>
      <c r="W100" s="486"/>
      <c r="X100" s="487"/>
      <c r="Y100" s="486"/>
      <c r="Z100" s="487"/>
      <c r="AA100" s="402"/>
    </row>
    <row r="101" spans="2:28" s="330" customFormat="1" ht="11.25" x14ac:dyDescent="0.2">
      <c r="B101" s="405"/>
      <c r="C101" s="372"/>
      <c r="D101" s="372"/>
      <c r="E101" s="402"/>
      <c r="F101" s="486"/>
      <c r="G101" s="487"/>
      <c r="H101" s="486"/>
      <c r="I101" s="487"/>
      <c r="J101" s="486"/>
      <c r="K101" s="487"/>
      <c r="L101" s="486"/>
      <c r="M101" s="487"/>
      <c r="N101" s="486"/>
      <c r="O101" s="487"/>
      <c r="P101" s="486"/>
      <c r="Q101" s="487"/>
      <c r="R101" s="486"/>
      <c r="S101" s="487"/>
      <c r="T101" s="486"/>
      <c r="U101" s="487"/>
      <c r="V101" s="486"/>
      <c r="W101" s="487"/>
      <c r="X101" s="486"/>
      <c r="Y101" s="487"/>
      <c r="Z101" s="486"/>
      <c r="AA101" s="487"/>
    </row>
    <row r="102" spans="2:28" s="330" customFormat="1" ht="11.25" x14ac:dyDescent="0.2">
      <c r="B102" s="406"/>
      <c r="C102" s="372"/>
      <c r="D102" s="372"/>
      <c r="E102" s="486"/>
      <c r="F102" s="487"/>
      <c r="G102" s="486"/>
      <c r="H102" s="487"/>
      <c r="I102" s="486"/>
      <c r="J102" s="487"/>
      <c r="K102" s="486"/>
      <c r="L102" s="487"/>
      <c r="M102" s="486"/>
      <c r="N102" s="487"/>
      <c r="O102" s="486"/>
      <c r="P102" s="487"/>
      <c r="Q102" s="486"/>
      <c r="R102" s="487"/>
      <c r="S102" s="486"/>
      <c r="T102" s="487"/>
      <c r="U102" s="486"/>
      <c r="V102" s="487"/>
      <c r="W102" s="486"/>
      <c r="X102" s="487"/>
      <c r="Y102" s="486"/>
      <c r="Z102" s="487"/>
      <c r="AA102" s="402"/>
    </row>
    <row r="103" spans="2:28" s="330" customFormat="1" ht="11.25" x14ac:dyDescent="0.2">
      <c r="B103" s="405"/>
      <c r="C103" s="372"/>
      <c r="D103" s="372"/>
      <c r="E103" s="402"/>
      <c r="F103" s="486"/>
      <c r="G103" s="487"/>
      <c r="H103" s="486"/>
      <c r="I103" s="487"/>
      <c r="J103" s="486"/>
      <c r="K103" s="487"/>
      <c r="L103" s="486"/>
      <c r="M103" s="487"/>
      <c r="N103" s="486"/>
      <c r="O103" s="487"/>
      <c r="P103" s="486"/>
      <c r="Q103" s="487"/>
      <c r="R103" s="486"/>
      <c r="S103" s="487"/>
      <c r="T103" s="486"/>
      <c r="U103" s="487"/>
      <c r="V103" s="486"/>
      <c r="W103" s="487"/>
      <c r="X103" s="486"/>
      <c r="Y103" s="487"/>
      <c r="Z103" s="486"/>
      <c r="AA103" s="487"/>
    </row>
    <row r="104" spans="2:28" x14ac:dyDescent="0.2">
      <c r="AB104" s="330"/>
    </row>
    <row r="105" spans="2:28" x14ac:dyDescent="0.2">
      <c r="AB105" s="330"/>
    </row>
    <row r="106" spans="2:28" x14ac:dyDescent="0.2">
      <c r="AB106" s="330"/>
    </row>
    <row r="107" spans="2:28" x14ac:dyDescent="0.2">
      <c r="AB107" s="330"/>
    </row>
    <row r="108" spans="2:28" x14ac:dyDescent="0.2">
      <c r="AB108" s="330"/>
    </row>
    <row r="109" spans="2:28" x14ac:dyDescent="0.2">
      <c r="AB109" s="330"/>
    </row>
    <row r="110" spans="2:28" x14ac:dyDescent="0.2">
      <c r="AB110" s="330"/>
    </row>
    <row r="111" spans="2:28" x14ac:dyDescent="0.2">
      <c r="AB111" s="330"/>
    </row>
    <row r="112" spans="2:28" x14ac:dyDescent="0.2">
      <c r="AB112" s="330"/>
    </row>
    <row r="113" spans="28:28" x14ac:dyDescent="0.2">
      <c r="AB113" s="330"/>
    </row>
    <row r="114" spans="28:28" x14ac:dyDescent="0.2">
      <c r="AB114" s="330"/>
    </row>
    <row r="115" spans="28:28" x14ac:dyDescent="0.2">
      <c r="AB115" s="330"/>
    </row>
    <row r="116" spans="28:28" x14ac:dyDescent="0.2">
      <c r="AB116" s="330"/>
    </row>
    <row r="117" spans="28:28" x14ac:dyDescent="0.2">
      <c r="AB117" s="330"/>
    </row>
    <row r="118" spans="28:28" x14ac:dyDescent="0.2">
      <c r="AB118" s="330"/>
    </row>
    <row r="119" spans="28:28" x14ac:dyDescent="0.2">
      <c r="AB119" s="330"/>
    </row>
    <row r="120" spans="28:28" x14ac:dyDescent="0.2">
      <c r="AB120" s="330"/>
    </row>
    <row r="121" spans="28:28" x14ac:dyDescent="0.2">
      <c r="AB121" s="330"/>
    </row>
    <row r="122" spans="28:28" x14ac:dyDescent="0.2">
      <c r="AB122" s="330"/>
    </row>
    <row r="123" spans="28:28" x14ac:dyDescent="0.2">
      <c r="AB123" s="330"/>
    </row>
    <row r="124" spans="28:28" x14ac:dyDescent="0.2">
      <c r="AB124" s="330"/>
    </row>
    <row r="125" spans="28:28" x14ac:dyDescent="0.2">
      <c r="AB125" s="330"/>
    </row>
    <row r="126" spans="28:28" x14ac:dyDescent="0.2">
      <c r="AB126" s="330"/>
    </row>
    <row r="127" spans="28:28" x14ac:dyDescent="0.2">
      <c r="AB127" s="330"/>
    </row>
    <row r="128" spans="28:28" x14ac:dyDescent="0.2">
      <c r="AB128" s="330"/>
    </row>
    <row r="129" spans="28:28" x14ac:dyDescent="0.2">
      <c r="AB129" s="330"/>
    </row>
    <row r="130" spans="28:28" x14ac:dyDescent="0.2">
      <c r="AB130" s="330"/>
    </row>
    <row r="131" spans="28:28" x14ac:dyDescent="0.2">
      <c r="AB131" s="330"/>
    </row>
    <row r="132" spans="28:28" x14ac:dyDescent="0.2">
      <c r="AB132" s="330"/>
    </row>
    <row r="133" spans="28:28" x14ac:dyDescent="0.2">
      <c r="AB133" s="330"/>
    </row>
    <row r="134" spans="28:28" x14ac:dyDescent="0.2">
      <c r="AB134" s="330"/>
    </row>
    <row r="135" spans="28:28" x14ac:dyDescent="0.2">
      <c r="AB135" s="330"/>
    </row>
    <row r="136" spans="28:28" x14ac:dyDescent="0.2">
      <c r="AB136" s="330"/>
    </row>
    <row r="137" spans="28:28" x14ac:dyDescent="0.2">
      <c r="AB137" s="330"/>
    </row>
    <row r="138" spans="28:28" x14ac:dyDescent="0.2">
      <c r="AB138" s="330"/>
    </row>
    <row r="139" spans="28:28" x14ac:dyDescent="0.2">
      <c r="AB139" s="330"/>
    </row>
    <row r="140" spans="28:28" x14ac:dyDescent="0.2">
      <c r="AB140" s="330"/>
    </row>
    <row r="141" spans="28:28" x14ac:dyDescent="0.2">
      <c r="AB141" s="330"/>
    </row>
  </sheetData>
  <mergeCells count="1100">
    <mergeCell ref="P103:Q103"/>
    <mergeCell ref="R103:S103"/>
    <mergeCell ref="T103:U103"/>
    <mergeCell ref="V103:W103"/>
    <mergeCell ref="X103:Y103"/>
    <mergeCell ref="Z103:AA103"/>
    <mergeCell ref="Q102:R102"/>
    <mergeCell ref="S102:T102"/>
    <mergeCell ref="U102:V102"/>
    <mergeCell ref="W102:X102"/>
    <mergeCell ref="Y102:Z102"/>
    <mergeCell ref="F103:G103"/>
    <mergeCell ref="H103:I103"/>
    <mergeCell ref="J103:K103"/>
    <mergeCell ref="L103:M103"/>
    <mergeCell ref="N103:O103"/>
    <mergeCell ref="E102:F102"/>
    <mergeCell ref="G102:H102"/>
    <mergeCell ref="I102:J102"/>
    <mergeCell ref="K102:L102"/>
    <mergeCell ref="M102:N102"/>
    <mergeCell ref="O102:P102"/>
    <mergeCell ref="P101:Q101"/>
    <mergeCell ref="R101:S101"/>
    <mergeCell ref="T101:U101"/>
    <mergeCell ref="V101:W101"/>
    <mergeCell ref="X101:Y101"/>
    <mergeCell ref="Z101:AA101"/>
    <mergeCell ref="Q100:R100"/>
    <mergeCell ref="S100:T100"/>
    <mergeCell ref="U100:V100"/>
    <mergeCell ref="W100:X100"/>
    <mergeCell ref="Y100:Z100"/>
    <mergeCell ref="F101:G101"/>
    <mergeCell ref="H101:I101"/>
    <mergeCell ref="J101:K101"/>
    <mergeCell ref="L101:M101"/>
    <mergeCell ref="N101:O101"/>
    <mergeCell ref="E100:F100"/>
    <mergeCell ref="G100:H100"/>
    <mergeCell ref="I100:J100"/>
    <mergeCell ref="K100:L100"/>
    <mergeCell ref="M100:N100"/>
    <mergeCell ref="O100:P100"/>
    <mergeCell ref="P99:Q99"/>
    <mergeCell ref="R99:S99"/>
    <mergeCell ref="T99:U99"/>
    <mergeCell ref="V99:W99"/>
    <mergeCell ref="X99:Y99"/>
    <mergeCell ref="Z99:AA99"/>
    <mergeCell ref="Q98:R98"/>
    <mergeCell ref="S98:T98"/>
    <mergeCell ref="U98:V98"/>
    <mergeCell ref="W98:X98"/>
    <mergeCell ref="Y98:Z98"/>
    <mergeCell ref="F99:G99"/>
    <mergeCell ref="H99:I99"/>
    <mergeCell ref="J99:K99"/>
    <mergeCell ref="L99:M99"/>
    <mergeCell ref="N99:O99"/>
    <mergeCell ref="E98:F98"/>
    <mergeCell ref="G98:H98"/>
    <mergeCell ref="I98:J98"/>
    <mergeCell ref="K98:L98"/>
    <mergeCell ref="M98:N98"/>
    <mergeCell ref="O98:P98"/>
    <mergeCell ref="P97:Q97"/>
    <mergeCell ref="R97:S97"/>
    <mergeCell ref="T97:U97"/>
    <mergeCell ref="V97:W97"/>
    <mergeCell ref="X97:Y97"/>
    <mergeCell ref="Z97:AA97"/>
    <mergeCell ref="Q96:R96"/>
    <mergeCell ref="S96:T96"/>
    <mergeCell ref="U96:V96"/>
    <mergeCell ref="W96:X96"/>
    <mergeCell ref="Y96:Z96"/>
    <mergeCell ref="F97:G97"/>
    <mergeCell ref="H97:I97"/>
    <mergeCell ref="J97:K97"/>
    <mergeCell ref="L97:M97"/>
    <mergeCell ref="N97:O97"/>
    <mergeCell ref="E96:F96"/>
    <mergeCell ref="G96:H96"/>
    <mergeCell ref="I96:J96"/>
    <mergeCell ref="K96:L96"/>
    <mergeCell ref="M96:N96"/>
    <mergeCell ref="O96:P96"/>
    <mergeCell ref="P95:Q95"/>
    <mergeCell ref="R95:S95"/>
    <mergeCell ref="T95:U95"/>
    <mergeCell ref="V95:W95"/>
    <mergeCell ref="X95:Y95"/>
    <mergeCell ref="Z95:AA95"/>
    <mergeCell ref="Q94:R94"/>
    <mergeCell ref="S94:T94"/>
    <mergeCell ref="U94:V94"/>
    <mergeCell ref="W94:X94"/>
    <mergeCell ref="Y94:Z94"/>
    <mergeCell ref="F95:G95"/>
    <mergeCell ref="H95:I95"/>
    <mergeCell ref="J95:K95"/>
    <mergeCell ref="L95:M95"/>
    <mergeCell ref="N95:O95"/>
    <mergeCell ref="E94:F94"/>
    <mergeCell ref="G94:H94"/>
    <mergeCell ref="I94:J94"/>
    <mergeCell ref="K94:L94"/>
    <mergeCell ref="M94:N94"/>
    <mergeCell ref="O94:P94"/>
    <mergeCell ref="P93:Q93"/>
    <mergeCell ref="R93:S93"/>
    <mergeCell ref="T93:U93"/>
    <mergeCell ref="V93:W93"/>
    <mergeCell ref="X93:Y93"/>
    <mergeCell ref="Z93:AA93"/>
    <mergeCell ref="Q92:R92"/>
    <mergeCell ref="S92:T92"/>
    <mergeCell ref="U92:V92"/>
    <mergeCell ref="W92:X92"/>
    <mergeCell ref="Y92:Z92"/>
    <mergeCell ref="F93:G93"/>
    <mergeCell ref="H93:I93"/>
    <mergeCell ref="J93:K93"/>
    <mergeCell ref="L93:M93"/>
    <mergeCell ref="N93:O93"/>
    <mergeCell ref="E92:F92"/>
    <mergeCell ref="G92:H92"/>
    <mergeCell ref="I92:J92"/>
    <mergeCell ref="K92:L92"/>
    <mergeCell ref="M92:N92"/>
    <mergeCell ref="O92:P92"/>
    <mergeCell ref="P91:Q91"/>
    <mergeCell ref="R91:S91"/>
    <mergeCell ref="T91:U91"/>
    <mergeCell ref="V91:W91"/>
    <mergeCell ref="X91:Y91"/>
    <mergeCell ref="Z91:AA91"/>
    <mergeCell ref="Q90:R90"/>
    <mergeCell ref="S90:T90"/>
    <mergeCell ref="U90:V90"/>
    <mergeCell ref="W90:X90"/>
    <mergeCell ref="Y90:Z90"/>
    <mergeCell ref="F91:G91"/>
    <mergeCell ref="H91:I91"/>
    <mergeCell ref="J91:K91"/>
    <mergeCell ref="L91:M91"/>
    <mergeCell ref="N91:O91"/>
    <mergeCell ref="E90:F90"/>
    <mergeCell ref="G90:H90"/>
    <mergeCell ref="I90:J90"/>
    <mergeCell ref="K90:L90"/>
    <mergeCell ref="M90:N90"/>
    <mergeCell ref="O90:P90"/>
    <mergeCell ref="P89:Q89"/>
    <mergeCell ref="R89:S89"/>
    <mergeCell ref="T89:U89"/>
    <mergeCell ref="V89:W89"/>
    <mergeCell ref="X89:Y89"/>
    <mergeCell ref="Z89:AA89"/>
    <mergeCell ref="Q88:R88"/>
    <mergeCell ref="S88:T88"/>
    <mergeCell ref="U88:V88"/>
    <mergeCell ref="W88:X88"/>
    <mergeCell ref="Y88:Z88"/>
    <mergeCell ref="F89:G89"/>
    <mergeCell ref="H89:I89"/>
    <mergeCell ref="J89:K89"/>
    <mergeCell ref="L89:M89"/>
    <mergeCell ref="N89:O89"/>
    <mergeCell ref="E88:F88"/>
    <mergeCell ref="G88:H88"/>
    <mergeCell ref="I88:J88"/>
    <mergeCell ref="K88:L88"/>
    <mergeCell ref="M88:N88"/>
    <mergeCell ref="O88:P88"/>
    <mergeCell ref="P87:Q87"/>
    <mergeCell ref="R87:S87"/>
    <mergeCell ref="T87:U87"/>
    <mergeCell ref="V87:W87"/>
    <mergeCell ref="X87:Y87"/>
    <mergeCell ref="Z87:AA87"/>
    <mergeCell ref="Q86:R86"/>
    <mergeCell ref="S86:T86"/>
    <mergeCell ref="U86:V86"/>
    <mergeCell ref="W86:X86"/>
    <mergeCell ref="Y86:Z86"/>
    <mergeCell ref="F87:G87"/>
    <mergeCell ref="H87:I87"/>
    <mergeCell ref="J87:K87"/>
    <mergeCell ref="L87:M87"/>
    <mergeCell ref="N87:O87"/>
    <mergeCell ref="E86:F86"/>
    <mergeCell ref="G86:H86"/>
    <mergeCell ref="I86:J86"/>
    <mergeCell ref="K86:L86"/>
    <mergeCell ref="M86:N86"/>
    <mergeCell ref="O86:P86"/>
    <mergeCell ref="P85:Q85"/>
    <mergeCell ref="R85:S85"/>
    <mergeCell ref="T85:U85"/>
    <mergeCell ref="V85:W85"/>
    <mergeCell ref="X85:Y85"/>
    <mergeCell ref="Z85:AA85"/>
    <mergeCell ref="Q84:R84"/>
    <mergeCell ref="S84:T84"/>
    <mergeCell ref="U84:V84"/>
    <mergeCell ref="W84:X84"/>
    <mergeCell ref="Y84:Z84"/>
    <mergeCell ref="F85:G85"/>
    <mergeCell ref="H85:I85"/>
    <mergeCell ref="J85:K85"/>
    <mergeCell ref="L85:M85"/>
    <mergeCell ref="N85:O85"/>
    <mergeCell ref="E84:F84"/>
    <mergeCell ref="G84:H84"/>
    <mergeCell ref="I84:J84"/>
    <mergeCell ref="K84:L84"/>
    <mergeCell ref="M84:N84"/>
    <mergeCell ref="O84:P84"/>
    <mergeCell ref="P83:Q83"/>
    <mergeCell ref="R83:S83"/>
    <mergeCell ref="T83:U83"/>
    <mergeCell ref="V83:W83"/>
    <mergeCell ref="X83:Y83"/>
    <mergeCell ref="Z83:AA83"/>
    <mergeCell ref="Q82:R82"/>
    <mergeCell ref="S82:T82"/>
    <mergeCell ref="U82:V82"/>
    <mergeCell ref="W82:X82"/>
    <mergeCell ref="Y82:Z82"/>
    <mergeCell ref="F83:G83"/>
    <mergeCell ref="H83:I83"/>
    <mergeCell ref="J83:K83"/>
    <mergeCell ref="L83:M83"/>
    <mergeCell ref="N83:O83"/>
    <mergeCell ref="E82:F82"/>
    <mergeCell ref="G82:H82"/>
    <mergeCell ref="I82:J82"/>
    <mergeCell ref="K82:L82"/>
    <mergeCell ref="M82:N82"/>
    <mergeCell ref="O82:P82"/>
    <mergeCell ref="P81:Q81"/>
    <mergeCell ref="R81:S81"/>
    <mergeCell ref="T81:U81"/>
    <mergeCell ref="V81:W81"/>
    <mergeCell ref="X81:Y81"/>
    <mergeCell ref="Z81:AA81"/>
    <mergeCell ref="Q80:R80"/>
    <mergeCell ref="S80:T80"/>
    <mergeCell ref="U80:V80"/>
    <mergeCell ref="W80:X80"/>
    <mergeCell ref="Y80:Z80"/>
    <mergeCell ref="F81:G81"/>
    <mergeCell ref="H81:I81"/>
    <mergeCell ref="J81:K81"/>
    <mergeCell ref="L81:M81"/>
    <mergeCell ref="N81:O81"/>
    <mergeCell ref="E80:F80"/>
    <mergeCell ref="G80:H80"/>
    <mergeCell ref="I80:J80"/>
    <mergeCell ref="K80:L80"/>
    <mergeCell ref="M80:N80"/>
    <mergeCell ref="O80:P80"/>
    <mergeCell ref="P79:Q79"/>
    <mergeCell ref="R79:S79"/>
    <mergeCell ref="T79:U79"/>
    <mergeCell ref="V79:W79"/>
    <mergeCell ref="X79:Y79"/>
    <mergeCell ref="Z79:AA79"/>
    <mergeCell ref="Q78:R78"/>
    <mergeCell ref="S78:T78"/>
    <mergeCell ref="U78:V78"/>
    <mergeCell ref="W78:X78"/>
    <mergeCell ref="Y78:Z78"/>
    <mergeCell ref="F79:G79"/>
    <mergeCell ref="H79:I79"/>
    <mergeCell ref="J79:K79"/>
    <mergeCell ref="L79:M79"/>
    <mergeCell ref="N79:O79"/>
    <mergeCell ref="E78:F78"/>
    <mergeCell ref="G78:H78"/>
    <mergeCell ref="I78:J78"/>
    <mergeCell ref="K78:L78"/>
    <mergeCell ref="M78:N78"/>
    <mergeCell ref="O78:P78"/>
    <mergeCell ref="P77:Q77"/>
    <mergeCell ref="R77:S77"/>
    <mergeCell ref="T77:U77"/>
    <mergeCell ref="V77:W77"/>
    <mergeCell ref="X77:Y77"/>
    <mergeCell ref="Z77:AA77"/>
    <mergeCell ref="Q76:R76"/>
    <mergeCell ref="S76:T76"/>
    <mergeCell ref="U76:V76"/>
    <mergeCell ref="W76:X76"/>
    <mergeCell ref="Y76:Z76"/>
    <mergeCell ref="F77:G77"/>
    <mergeCell ref="H77:I77"/>
    <mergeCell ref="J77:K77"/>
    <mergeCell ref="L77:M77"/>
    <mergeCell ref="N77:O77"/>
    <mergeCell ref="E76:F76"/>
    <mergeCell ref="G76:H76"/>
    <mergeCell ref="I76:J76"/>
    <mergeCell ref="K76:L76"/>
    <mergeCell ref="M76:N76"/>
    <mergeCell ref="O76:P76"/>
    <mergeCell ref="P75:Q75"/>
    <mergeCell ref="R75:S75"/>
    <mergeCell ref="T75:U75"/>
    <mergeCell ref="V75:W75"/>
    <mergeCell ref="X75:Y75"/>
    <mergeCell ref="Z75:AA75"/>
    <mergeCell ref="Q74:R74"/>
    <mergeCell ref="S74:T74"/>
    <mergeCell ref="U74:V74"/>
    <mergeCell ref="W74:X74"/>
    <mergeCell ref="Y74:Z74"/>
    <mergeCell ref="F75:G75"/>
    <mergeCell ref="H75:I75"/>
    <mergeCell ref="J75:K75"/>
    <mergeCell ref="L75:M75"/>
    <mergeCell ref="N75:O75"/>
    <mergeCell ref="E74:F74"/>
    <mergeCell ref="G74:H74"/>
    <mergeCell ref="I74:J74"/>
    <mergeCell ref="K74:L74"/>
    <mergeCell ref="M74:N74"/>
    <mergeCell ref="O74:P74"/>
    <mergeCell ref="P73:Q73"/>
    <mergeCell ref="R73:S73"/>
    <mergeCell ref="T73:U73"/>
    <mergeCell ref="V73:W73"/>
    <mergeCell ref="X73:Y73"/>
    <mergeCell ref="Z73:AA73"/>
    <mergeCell ref="Q72:R72"/>
    <mergeCell ref="S72:T72"/>
    <mergeCell ref="U72:V72"/>
    <mergeCell ref="W72:X72"/>
    <mergeCell ref="Y72:Z72"/>
    <mergeCell ref="F73:G73"/>
    <mergeCell ref="H73:I73"/>
    <mergeCell ref="J73:K73"/>
    <mergeCell ref="L73:M73"/>
    <mergeCell ref="N73:O73"/>
    <mergeCell ref="E72:F72"/>
    <mergeCell ref="G72:H72"/>
    <mergeCell ref="I72:J72"/>
    <mergeCell ref="K72:L72"/>
    <mergeCell ref="M72:N72"/>
    <mergeCell ref="O72:P72"/>
    <mergeCell ref="P71:Q71"/>
    <mergeCell ref="R71:S71"/>
    <mergeCell ref="T71:U71"/>
    <mergeCell ref="V71:W71"/>
    <mergeCell ref="X71:Y71"/>
    <mergeCell ref="Z71:AA71"/>
    <mergeCell ref="Q70:R70"/>
    <mergeCell ref="S70:T70"/>
    <mergeCell ref="U70:V70"/>
    <mergeCell ref="W70:X70"/>
    <mergeCell ref="Y70:Z70"/>
    <mergeCell ref="F71:G71"/>
    <mergeCell ref="H71:I71"/>
    <mergeCell ref="J71:K71"/>
    <mergeCell ref="L71:M71"/>
    <mergeCell ref="N71:O71"/>
    <mergeCell ref="E70:F70"/>
    <mergeCell ref="G70:H70"/>
    <mergeCell ref="I70:J70"/>
    <mergeCell ref="K70:L70"/>
    <mergeCell ref="M70:N70"/>
    <mergeCell ref="O70:P70"/>
    <mergeCell ref="P69:Q69"/>
    <mergeCell ref="R69:S69"/>
    <mergeCell ref="T69:U69"/>
    <mergeCell ref="V69:W69"/>
    <mergeCell ref="X69:Y69"/>
    <mergeCell ref="Z69:AA69"/>
    <mergeCell ref="Q68:R68"/>
    <mergeCell ref="S68:T68"/>
    <mergeCell ref="U68:V68"/>
    <mergeCell ref="W68:X68"/>
    <mergeCell ref="Y68:Z68"/>
    <mergeCell ref="F69:G69"/>
    <mergeCell ref="H69:I69"/>
    <mergeCell ref="J69:K69"/>
    <mergeCell ref="L69:M69"/>
    <mergeCell ref="N69:O69"/>
    <mergeCell ref="E68:F68"/>
    <mergeCell ref="G68:H68"/>
    <mergeCell ref="I68:J68"/>
    <mergeCell ref="K68:L68"/>
    <mergeCell ref="M68:N68"/>
    <mergeCell ref="O68:P68"/>
    <mergeCell ref="P67:Q67"/>
    <mergeCell ref="R67:S67"/>
    <mergeCell ref="T67:U67"/>
    <mergeCell ref="V67:W67"/>
    <mergeCell ref="X67:Y67"/>
    <mergeCell ref="Z67:AA67"/>
    <mergeCell ref="Q66:R66"/>
    <mergeCell ref="S66:T66"/>
    <mergeCell ref="U66:V66"/>
    <mergeCell ref="W66:X66"/>
    <mergeCell ref="Y66:Z66"/>
    <mergeCell ref="F67:G67"/>
    <mergeCell ref="H67:I67"/>
    <mergeCell ref="J67:K67"/>
    <mergeCell ref="L67:M67"/>
    <mergeCell ref="N67:O67"/>
    <mergeCell ref="E66:F66"/>
    <mergeCell ref="G66:H66"/>
    <mergeCell ref="I66:J66"/>
    <mergeCell ref="K66:L66"/>
    <mergeCell ref="M66:N66"/>
    <mergeCell ref="O66:P66"/>
    <mergeCell ref="P65:Q65"/>
    <mergeCell ref="R65:S65"/>
    <mergeCell ref="T65:U65"/>
    <mergeCell ref="V65:W65"/>
    <mergeCell ref="X65:Y65"/>
    <mergeCell ref="Z65:AA65"/>
    <mergeCell ref="Q64:R64"/>
    <mergeCell ref="S64:T64"/>
    <mergeCell ref="U64:V64"/>
    <mergeCell ref="W64:X64"/>
    <mergeCell ref="Y64:Z64"/>
    <mergeCell ref="F65:G65"/>
    <mergeCell ref="H65:I65"/>
    <mergeCell ref="J65:K65"/>
    <mergeCell ref="L65:M65"/>
    <mergeCell ref="N65:O65"/>
    <mergeCell ref="E64:F64"/>
    <mergeCell ref="G64:H64"/>
    <mergeCell ref="I64:J64"/>
    <mergeCell ref="K64:L64"/>
    <mergeCell ref="M64:N64"/>
    <mergeCell ref="O64:P64"/>
    <mergeCell ref="P63:Q63"/>
    <mergeCell ref="R63:S63"/>
    <mergeCell ref="T63:U63"/>
    <mergeCell ref="V63:W63"/>
    <mergeCell ref="X63:Y63"/>
    <mergeCell ref="Z63:AA63"/>
    <mergeCell ref="Q62:R62"/>
    <mergeCell ref="S62:T62"/>
    <mergeCell ref="U62:V62"/>
    <mergeCell ref="W62:X62"/>
    <mergeCell ref="Y62:Z62"/>
    <mergeCell ref="F63:G63"/>
    <mergeCell ref="H63:I63"/>
    <mergeCell ref="J63:K63"/>
    <mergeCell ref="L63:M63"/>
    <mergeCell ref="N63:O63"/>
    <mergeCell ref="E62:F62"/>
    <mergeCell ref="G62:H62"/>
    <mergeCell ref="I62:J62"/>
    <mergeCell ref="K62:L62"/>
    <mergeCell ref="M62:N62"/>
    <mergeCell ref="O62:P62"/>
    <mergeCell ref="P61:Q61"/>
    <mergeCell ref="R61:S61"/>
    <mergeCell ref="T61:U61"/>
    <mergeCell ref="V61:W61"/>
    <mergeCell ref="X61:Y61"/>
    <mergeCell ref="Z61:AA61"/>
    <mergeCell ref="Q60:R60"/>
    <mergeCell ref="S60:T60"/>
    <mergeCell ref="U60:V60"/>
    <mergeCell ref="W60:X60"/>
    <mergeCell ref="Y60:Z60"/>
    <mergeCell ref="F61:G61"/>
    <mergeCell ref="H61:I61"/>
    <mergeCell ref="J61:K61"/>
    <mergeCell ref="L61:M61"/>
    <mergeCell ref="N61:O61"/>
    <mergeCell ref="E60:F60"/>
    <mergeCell ref="G60:H60"/>
    <mergeCell ref="I60:J60"/>
    <mergeCell ref="K60:L60"/>
    <mergeCell ref="M60:N60"/>
    <mergeCell ref="O60:P60"/>
    <mergeCell ref="P59:Q59"/>
    <mergeCell ref="R59:S59"/>
    <mergeCell ref="T59:U59"/>
    <mergeCell ref="V59:W59"/>
    <mergeCell ref="X59:Y59"/>
    <mergeCell ref="Z59:AA59"/>
    <mergeCell ref="Q58:R58"/>
    <mergeCell ref="S58:T58"/>
    <mergeCell ref="U58:V58"/>
    <mergeCell ref="W58:X58"/>
    <mergeCell ref="Y58:Z58"/>
    <mergeCell ref="F59:G59"/>
    <mergeCell ref="H59:I59"/>
    <mergeCell ref="J59:K59"/>
    <mergeCell ref="L59:M59"/>
    <mergeCell ref="N59:O59"/>
    <mergeCell ref="E58:F58"/>
    <mergeCell ref="G58:H58"/>
    <mergeCell ref="I58:J58"/>
    <mergeCell ref="K58:L58"/>
    <mergeCell ref="M58:N58"/>
    <mergeCell ref="O58:P58"/>
    <mergeCell ref="P57:Q57"/>
    <mergeCell ref="R57:S57"/>
    <mergeCell ref="T57:U57"/>
    <mergeCell ref="V57:W57"/>
    <mergeCell ref="X57:Y57"/>
    <mergeCell ref="Z57:AA57"/>
    <mergeCell ref="Q56:R56"/>
    <mergeCell ref="S56:T56"/>
    <mergeCell ref="U56:V56"/>
    <mergeCell ref="W56:X56"/>
    <mergeCell ref="Y56:Z56"/>
    <mergeCell ref="F57:G57"/>
    <mergeCell ref="H57:I57"/>
    <mergeCell ref="J57:K57"/>
    <mergeCell ref="L57:M57"/>
    <mergeCell ref="N57:O57"/>
    <mergeCell ref="E56:F56"/>
    <mergeCell ref="G56:H56"/>
    <mergeCell ref="I56:J56"/>
    <mergeCell ref="K56:L56"/>
    <mergeCell ref="M56:N56"/>
    <mergeCell ref="O56:P56"/>
    <mergeCell ref="P55:Q55"/>
    <mergeCell ref="R55:S55"/>
    <mergeCell ref="T55:U55"/>
    <mergeCell ref="V55:W55"/>
    <mergeCell ref="X55:Y55"/>
    <mergeCell ref="Z55:AA55"/>
    <mergeCell ref="Q54:R54"/>
    <mergeCell ref="S54:T54"/>
    <mergeCell ref="U54:V54"/>
    <mergeCell ref="W54:X54"/>
    <mergeCell ref="Y54:Z54"/>
    <mergeCell ref="F55:G55"/>
    <mergeCell ref="H55:I55"/>
    <mergeCell ref="J55:K55"/>
    <mergeCell ref="L55:M55"/>
    <mergeCell ref="N55:O55"/>
    <mergeCell ref="E54:F54"/>
    <mergeCell ref="G54:H54"/>
    <mergeCell ref="I54:J54"/>
    <mergeCell ref="K54:L54"/>
    <mergeCell ref="M54:N54"/>
    <mergeCell ref="O54:P54"/>
    <mergeCell ref="P53:Q53"/>
    <mergeCell ref="R53:S53"/>
    <mergeCell ref="T53:U53"/>
    <mergeCell ref="V53:W53"/>
    <mergeCell ref="X53:Y53"/>
    <mergeCell ref="Z53:AA53"/>
    <mergeCell ref="Q52:R52"/>
    <mergeCell ref="S52:T52"/>
    <mergeCell ref="U52:V52"/>
    <mergeCell ref="W52:X52"/>
    <mergeCell ref="Y52:Z52"/>
    <mergeCell ref="F53:G53"/>
    <mergeCell ref="H53:I53"/>
    <mergeCell ref="J53:K53"/>
    <mergeCell ref="L53:M53"/>
    <mergeCell ref="N53:O53"/>
    <mergeCell ref="E52:F52"/>
    <mergeCell ref="G52:H52"/>
    <mergeCell ref="I52:J52"/>
    <mergeCell ref="K52:L52"/>
    <mergeCell ref="M52:N52"/>
    <mergeCell ref="O52:P52"/>
    <mergeCell ref="P51:Q51"/>
    <mergeCell ref="R51:S51"/>
    <mergeCell ref="T51:U51"/>
    <mergeCell ref="V51:W51"/>
    <mergeCell ref="X51:Y51"/>
    <mergeCell ref="Z51:AA51"/>
    <mergeCell ref="Q50:R50"/>
    <mergeCell ref="S50:T50"/>
    <mergeCell ref="U50:V50"/>
    <mergeCell ref="W50:X50"/>
    <mergeCell ref="Y50:Z50"/>
    <mergeCell ref="F51:G51"/>
    <mergeCell ref="H51:I51"/>
    <mergeCell ref="J51:K51"/>
    <mergeCell ref="L51:M51"/>
    <mergeCell ref="N51:O51"/>
    <mergeCell ref="E50:F50"/>
    <mergeCell ref="G50:H50"/>
    <mergeCell ref="I50:J50"/>
    <mergeCell ref="K50:L50"/>
    <mergeCell ref="M50:N50"/>
    <mergeCell ref="O50:P50"/>
    <mergeCell ref="P49:Q49"/>
    <mergeCell ref="R49:S49"/>
    <mergeCell ref="T49:U49"/>
    <mergeCell ref="V49:W49"/>
    <mergeCell ref="X49:Y49"/>
    <mergeCell ref="Z49:AA49"/>
    <mergeCell ref="Q48:R48"/>
    <mergeCell ref="S48:T48"/>
    <mergeCell ref="U48:V48"/>
    <mergeCell ref="W48:X48"/>
    <mergeCell ref="Y48:Z48"/>
    <mergeCell ref="F49:G49"/>
    <mergeCell ref="H49:I49"/>
    <mergeCell ref="J49:K49"/>
    <mergeCell ref="L49:M49"/>
    <mergeCell ref="N49:O49"/>
    <mergeCell ref="E48:F48"/>
    <mergeCell ref="G48:H48"/>
    <mergeCell ref="I48:J48"/>
    <mergeCell ref="K48:L48"/>
    <mergeCell ref="M48:N48"/>
    <mergeCell ref="O48:P48"/>
    <mergeCell ref="P47:Q47"/>
    <mergeCell ref="R47:S47"/>
    <mergeCell ref="T47:U47"/>
    <mergeCell ref="V47:W47"/>
    <mergeCell ref="X47:Y47"/>
    <mergeCell ref="Z47:AA47"/>
    <mergeCell ref="Q46:R46"/>
    <mergeCell ref="S46:T46"/>
    <mergeCell ref="U46:V46"/>
    <mergeCell ref="W46:X46"/>
    <mergeCell ref="Y46:Z46"/>
    <mergeCell ref="F47:G47"/>
    <mergeCell ref="H47:I47"/>
    <mergeCell ref="J47:K47"/>
    <mergeCell ref="L47:M47"/>
    <mergeCell ref="N47:O47"/>
    <mergeCell ref="E46:F46"/>
    <mergeCell ref="G46:H46"/>
    <mergeCell ref="I46:J46"/>
    <mergeCell ref="K46:L46"/>
    <mergeCell ref="M46:N46"/>
    <mergeCell ref="O46:P46"/>
    <mergeCell ref="P45:Q45"/>
    <mergeCell ref="R45:S45"/>
    <mergeCell ref="T45:U45"/>
    <mergeCell ref="V45:W45"/>
    <mergeCell ref="X45:Y45"/>
    <mergeCell ref="Z45:AA45"/>
    <mergeCell ref="Q44:R44"/>
    <mergeCell ref="S44:T44"/>
    <mergeCell ref="U44:V44"/>
    <mergeCell ref="W44:X44"/>
    <mergeCell ref="Y44:Z44"/>
    <mergeCell ref="F45:G45"/>
    <mergeCell ref="H45:I45"/>
    <mergeCell ref="J45:K45"/>
    <mergeCell ref="L45:M45"/>
    <mergeCell ref="N45:O45"/>
    <mergeCell ref="E44:F44"/>
    <mergeCell ref="G44:H44"/>
    <mergeCell ref="I44:J44"/>
    <mergeCell ref="K44:L44"/>
    <mergeCell ref="M44:N44"/>
    <mergeCell ref="O44:P44"/>
    <mergeCell ref="P43:Q43"/>
    <mergeCell ref="R43:S43"/>
    <mergeCell ref="T43:U43"/>
    <mergeCell ref="V43:W43"/>
    <mergeCell ref="X43:Y43"/>
    <mergeCell ref="Z43:AA43"/>
    <mergeCell ref="Q42:R42"/>
    <mergeCell ref="S42:T42"/>
    <mergeCell ref="U42:V42"/>
    <mergeCell ref="W42:X42"/>
    <mergeCell ref="Y42:Z42"/>
    <mergeCell ref="F43:G43"/>
    <mergeCell ref="H43:I43"/>
    <mergeCell ref="J43:K43"/>
    <mergeCell ref="L43:M43"/>
    <mergeCell ref="N43:O43"/>
    <mergeCell ref="E42:F42"/>
    <mergeCell ref="G42:H42"/>
    <mergeCell ref="I42:J42"/>
    <mergeCell ref="K42:L42"/>
    <mergeCell ref="M42:N42"/>
    <mergeCell ref="O42:P42"/>
    <mergeCell ref="P41:Q41"/>
    <mergeCell ref="R41:S41"/>
    <mergeCell ref="T41:U41"/>
    <mergeCell ref="V41:W41"/>
    <mergeCell ref="X41:Y41"/>
    <mergeCell ref="Z41:AA41"/>
    <mergeCell ref="Q40:R40"/>
    <mergeCell ref="S40:T40"/>
    <mergeCell ref="U40:V40"/>
    <mergeCell ref="W40:X40"/>
    <mergeCell ref="Y40:Z40"/>
    <mergeCell ref="F41:G41"/>
    <mergeCell ref="H41:I41"/>
    <mergeCell ref="J41:K41"/>
    <mergeCell ref="L41:M41"/>
    <mergeCell ref="N41:O41"/>
    <mergeCell ref="E40:F40"/>
    <mergeCell ref="G40:H40"/>
    <mergeCell ref="I40:J40"/>
    <mergeCell ref="K40:L40"/>
    <mergeCell ref="M40:N40"/>
    <mergeCell ref="O40:P40"/>
    <mergeCell ref="P39:Q39"/>
    <mergeCell ref="R39:S39"/>
    <mergeCell ref="T39:U39"/>
    <mergeCell ref="V39:W39"/>
    <mergeCell ref="X39:Y39"/>
    <mergeCell ref="Z39:AA39"/>
    <mergeCell ref="Q38:R38"/>
    <mergeCell ref="S38:T38"/>
    <mergeCell ref="U38:V38"/>
    <mergeCell ref="W38:X38"/>
    <mergeCell ref="Y38:Z38"/>
    <mergeCell ref="F39:G39"/>
    <mergeCell ref="H39:I39"/>
    <mergeCell ref="J39:K39"/>
    <mergeCell ref="L39:M39"/>
    <mergeCell ref="N39:O39"/>
    <mergeCell ref="E38:F38"/>
    <mergeCell ref="G38:H38"/>
    <mergeCell ref="I38:J38"/>
    <mergeCell ref="K38:L38"/>
    <mergeCell ref="M38:N38"/>
    <mergeCell ref="O38:P38"/>
    <mergeCell ref="P37:Q37"/>
    <mergeCell ref="R37:S37"/>
    <mergeCell ref="T37:U37"/>
    <mergeCell ref="V37:W37"/>
    <mergeCell ref="X37:Y37"/>
    <mergeCell ref="Z37:AA37"/>
    <mergeCell ref="Q36:R36"/>
    <mergeCell ref="S36:T36"/>
    <mergeCell ref="U36:V36"/>
    <mergeCell ref="W36:X36"/>
    <mergeCell ref="Y36:Z36"/>
    <mergeCell ref="F37:G37"/>
    <mergeCell ref="H37:I37"/>
    <mergeCell ref="J37:K37"/>
    <mergeCell ref="L37:M37"/>
    <mergeCell ref="N37:O37"/>
    <mergeCell ref="E36:F36"/>
    <mergeCell ref="G36:H36"/>
    <mergeCell ref="I36:J36"/>
    <mergeCell ref="K36:L36"/>
    <mergeCell ref="M36:N36"/>
    <mergeCell ref="O36:P36"/>
    <mergeCell ref="P35:Q35"/>
    <mergeCell ref="R35:S35"/>
    <mergeCell ref="T35:U35"/>
    <mergeCell ref="V35:W35"/>
    <mergeCell ref="X35:Y35"/>
    <mergeCell ref="Z35:AA35"/>
    <mergeCell ref="Q34:R34"/>
    <mergeCell ref="S34:T34"/>
    <mergeCell ref="U34:V34"/>
    <mergeCell ref="W34:X34"/>
    <mergeCell ref="Y34:Z34"/>
    <mergeCell ref="F35:G35"/>
    <mergeCell ref="H35:I35"/>
    <mergeCell ref="J35:K35"/>
    <mergeCell ref="L35:M35"/>
    <mergeCell ref="N35:O35"/>
    <mergeCell ref="E34:F34"/>
    <mergeCell ref="G34:H34"/>
    <mergeCell ref="I34:J34"/>
    <mergeCell ref="K34:L34"/>
    <mergeCell ref="M34:N34"/>
    <mergeCell ref="O34:P34"/>
    <mergeCell ref="P33:Q33"/>
    <mergeCell ref="R33:S33"/>
    <mergeCell ref="T33:U33"/>
    <mergeCell ref="V33:W33"/>
    <mergeCell ref="X33:Y33"/>
    <mergeCell ref="Z33:AA33"/>
    <mergeCell ref="Q32:R32"/>
    <mergeCell ref="S32:T32"/>
    <mergeCell ref="U32:V32"/>
    <mergeCell ref="W32:X32"/>
    <mergeCell ref="Y32:Z32"/>
    <mergeCell ref="F33:G33"/>
    <mergeCell ref="H33:I33"/>
    <mergeCell ref="J33:K33"/>
    <mergeCell ref="L33:M33"/>
    <mergeCell ref="N33:O33"/>
    <mergeCell ref="E32:F32"/>
    <mergeCell ref="G32:H32"/>
    <mergeCell ref="I32:J32"/>
    <mergeCell ref="K32:L32"/>
    <mergeCell ref="M32:N32"/>
    <mergeCell ref="O32:P32"/>
    <mergeCell ref="P31:Q31"/>
    <mergeCell ref="R31:S31"/>
    <mergeCell ref="T31:U31"/>
    <mergeCell ref="V31:W31"/>
    <mergeCell ref="X31:Y31"/>
    <mergeCell ref="Z31:AA31"/>
    <mergeCell ref="Q30:R30"/>
    <mergeCell ref="S30:T30"/>
    <mergeCell ref="U30:V30"/>
    <mergeCell ref="W30:X30"/>
    <mergeCell ref="Y30:Z30"/>
    <mergeCell ref="F31:G31"/>
    <mergeCell ref="H31:I31"/>
    <mergeCell ref="J31:K31"/>
    <mergeCell ref="L31:M31"/>
    <mergeCell ref="N31:O31"/>
    <mergeCell ref="E30:F30"/>
    <mergeCell ref="G30:H30"/>
    <mergeCell ref="I30:J30"/>
    <mergeCell ref="K30:L30"/>
    <mergeCell ref="M30:N30"/>
    <mergeCell ref="O30:P30"/>
    <mergeCell ref="P29:Q29"/>
    <mergeCell ref="R29:S29"/>
    <mergeCell ref="T29:U29"/>
    <mergeCell ref="V29:W29"/>
    <mergeCell ref="X29:Y29"/>
    <mergeCell ref="Z29:AA29"/>
    <mergeCell ref="Q28:R28"/>
    <mergeCell ref="S28:T28"/>
    <mergeCell ref="U28:V28"/>
    <mergeCell ref="W28:X28"/>
    <mergeCell ref="Y28:Z28"/>
    <mergeCell ref="F29:G29"/>
    <mergeCell ref="H29:I29"/>
    <mergeCell ref="J29:K29"/>
    <mergeCell ref="L29:M29"/>
    <mergeCell ref="N29:O29"/>
    <mergeCell ref="E28:F28"/>
    <mergeCell ref="G28:H28"/>
    <mergeCell ref="I28:J28"/>
    <mergeCell ref="K28:L28"/>
    <mergeCell ref="M28:N28"/>
    <mergeCell ref="O28:P28"/>
    <mergeCell ref="P27:Q27"/>
    <mergeCell ref="R27:S27"/>
    <mergeCell ref="T27:U27"/>
    <mergeCell ref="V27:W27"/>
    <mergeCell ref="X27:Y27"/>
    <mergeCell ref="Z27:AA27"/>
    <mergeCell ref="Q26:R26"/>
    <mergeCell ref="S26:T26"/>
    <mergeCell ref="U26:V26"/>
    <mergeCell ref="W26:X26"/>
    <mergeCell ref="Y26:Z26"/>
    <mergeCell ref="F27:G27"/>
    <mergeCell ref="H27:I27"/>
    <mergeCell ref="J27:K27"/>
    <mergeCell ref="L27:M27"/>
    <mergeCell ref="N27:O27"/>
    <mergeCell ref="E26:F26"/>
    <mergeCell ref="G26:H26"/>
    <mergeCell ref="I26:J26"/>
    <mergeCell ref="K26:L26"/>
    <mergeCell ref="M26:N26"/>
    <mergeCell ref="O26:P26"/>
    <mergeCell ref="P25:Q25"/>
    <mergeCell ref="R25:S25"/>
    <mergeCell ref="T25:U25"/>
    <mergeCell ref="V25:W25"/>
    <mergeCell ref="X25:Y25"/>
    <mergeCell ref="Z25:AA25"/>
    <mergeCell ref="Q24:R24"/>
    <mergeCell ref="S24:T24"/>
    <mergeCell ref="U24:V24"/>
    <mergeCell ref="W24:X24"/>
    <mergeCell ref="Y24:Z24"/>
    <mergeCell ref="F25:G25"/>
    <mergeCell ref="H25:I25"/>
    <mergeCell ref="J25:K25"/>
    <mergeCell ref="L25:M25"/>
    <mergeCell ref="N25:O25"/>
    <mergeCell ref="E24:F24"/>
    <mergeCell ref="G24:H24"/>
    <mergeCell ref="I24:J24"/>
    <mergeCell ref="K24:L24"/>
    <mergeCell ref="M24:N24"/>
    <mergeCell ref="O24:P24"/>
    <mergeCell ref="P23:Q23"/>
    <mergeCell ref="R23:S23"/>
    <mergeCell ref="T23:U23"/>
    <mergeCell ref="V23:W23"/>
    <mergeCell ref="X23:Y23"/>
    <mergeCell ref="Z23:AA23"/>
    <mergeCell ref="Q22:R22"/>
    <mergeCell ref="S22:T22"/>
    <mergeCell ref="U22:V22"/>
    <mergeCell ref="W22:X22"/>
    <mergeCell ref="Y22:Z22"/>
    <mergeCell ref="F23:G23"/>
    <mergeCell ref="H23:I23"/>
    <mergeCell ref="J23:K23"/>
    <mergeCell ref="L23:M23"/>
    <mergeCell ref="N23:O23"/>
    <mergeCell ref="E22:F22"/>
    <mergeCell ref="G22:H22"/>
    <mergeCell ref="I22:J22"/>
    <mergeCell ref="K22:L22"/>
    <mergeCell ref="M22:N22"/>
    <mergeCell ref="O22:P22"/>
    <mergeCell ref="P21:Q21"/>
    <mergeCell ref="R21:S21"/>
    <mergeCell ref="T21:U21"/>
    <mergeCell ref="V21:W21"/>
    <mergeCell ref="X21:Y21"/>
    <mergeCell ref="Z21:AA21"/>
    <mergeCell ref="Q20:R20"/>
    <mergeCell ref="S20:T20"/>
    <mergeCell ref="U20:V20"/>
    <mergeCell ref="W20:X20"/>
    <mergeCell ref="Y20:Z20"/>
    <mergeCell ref="F21:G21"/>
    <mergeCell ref="H21:I21"/>
    <mergeCell ref="J21:K21"/>
    <mergeCell ref="L21:M21"/>
    <mergeCell ref="N21:O21"/>
    <mergeCell ref="E20:F20"/>
    <mergeCell ref="G20:H20"/>
    <mergeCell ref="I20:J20"/>
    <mergeCell ref="K20:L20"/>
    <mergeCell ref="M20:N20"/>
    <mergeCell ref="O20:P20"/>
    <mergeCell ref="P19:Q19"/>
    <mergeCell ref="R19:S19"/>
    <mergeCell ref="T19:U19"/>
    <mergeCell ref="V19:W19"/>
    <mergeCell ref="X19:Y19"/>
    <mergeCell ref="Z19:AA19"/>
    <mergeCell ref="Q18:R18"/>
    <mergeCell ref="S18:T18"/>
    <mergeCell ref="U18:V18"/>
    <mergeCell ref="W18:X18"/>
    <mergeCell ref="Y18:Z18"/>
    <mergeCell ref="F19:G19"/>
    <mergeCell ref="H19:I19"/>
    <mergeCell ref="J19:K19"/>
    <mergeCell ref="L19:M19"/>
    <mergeCell ref="N19:O19"/>
    <mergeCell ref="E18:F18"/>
    <mergeCell ref="G18:H18"/>
    <mergeCell ref="I18:J18"/>
    <mergeCell ref="K18:L18"/>
    <mergeCell ref="M18:N18"/>
    <mergeCell ref="O18:P18"/>
    <mergeCell ref="P17:Q17"/>
    <mergeCell ref="R17:S17"/>
    <mergeCell ref="T17:U17"/>
    <mergeCell ref="V17:W17"/>
    <mergeCell ref="X17:Y17"/>
    <mergeCell ref="Z17:AA17"/>
    <mergeCell ref="Q16:R16"/>
    <mergeCell ref="S16:T16"/>
    <mergeCell ref="U16:V16"/>
    <mergeCell ref="W16:X16"/>
    <mergeCell ref="Y16:Z16"/>
    <mergeCell ref="F17:G17"/>
    <mergeCell ref="H17:I17"/>
    <mergeCell ref="J17:K17"/>
    <mergeCell ref="L17:M17"/>
    <mergeCell ref="N17:O17"/>
    <mergeCell ref="E16:F16"/>
    <mergeCell ref="G16:H16"/>
    <mergeCell ref="I16:J16"/>
    <mergeCell ref="K16:L16"/>
    <mergeCell ref="M16:N16"/>
    <mergeCell ref="O16:P16"/>
    <mergeCell ref="P15:Q15"/>
    <mergeCell ref="R15:S15"/>
    <mergeCell ref="T15:U15"/>
    <mergeCell ref="V15:W15"/>
    <mergeCell ref="X15:Y15"/>
    <mergeCell ref="Z15:AA15"/>
    <mergeCell ref="Q14:R14"/>
    <mergeCell ref="S14:T14"/>
    <mergeCell ref="U14:V14"/>
    <mergeCell ref="W14:X14"/>
    <mergeCell ref="Y14:Z14"/>
    <mergeCell ref="F15:G15"/>
    <mergeCell ref="H15:I15"/>
    <mergeCell ref="J15:K15"/>
    <mergeCell ref="L15:M15"/>
    <mergeCell ref="N15:O15"/>
    <mergeCell ref="E14:F14"/>
    <mergeCell ref="G14:H14"/>
    <mergeCell ref="I14:J14"/>
    <mergeCell ref="K14:L14"/>
    <mergeCell ref="M14:N14"/>
    <mergeCell ref="O14:P14"/>
    <mergeCell ref="P13:Q13"/>
    <mergeCell ref="R13:S13"/>
    <mergeCell ref="T13:U13"/>
    <mergeCell ref="V13:W13"/>
    <mergeCell ref="X13:Y13"/>
    <mergeCell ref="Z13:AA13"/>
    <mergeCell ref="Q12:R12"/>
    <mergeCell ref="S12:T12"/>
    <mergeCell ref="U12:V12"/>
    <mergeCell ref="W12:X12"/>
    <mergeCell ref="Y12:Z12"/>
    <mergeCell ref="F13:G13"/>
    <mergeCell ref="H13:I13"/>
    <mergeCell ref="J13:K13"/>
    <mergeCell ref="L13:M13"/>
    <mergeCell ref="N13:O13"/>
    <mergeCell ref="E12:F12"/>
    <mergeCell ref="G12:H12"/>
    <mergeCell ref="I12:J12"/>
    <mergeCell ref="K12:L12"/>
    <mergeCell ref="M12:N12"/>
    <mergeCell ref="O12:P12"/>
    <mergeCell ref="P11:Q11"/>
    <mergeCell ref="R11:S11"/>
    <mergeCell ref="T11:U11"/>
    <mergeCell ref="V11:W11"/>
    <mergeCell ref="X11:Y11"/>
    <mergeCell ref="Z11:AA11"/>
    <mergeCell ref="Q10:R10"/>
    <mergeCell ref="S10:T10"/>
    <mergeCell ref="U10:V10"/>
    <mergeCell ref="W10:X10"/>
    <mergeCell ref="Y10:Z10"/>
    <mergeCell ref="F11:G11"/>
    <mergeCell ref="H11:I11"/>
    <mergeCell ref="J11:K11"/>
    <mergeCell ref="L11:M11"/>
    <mergeCell ref="N11:O11"/>
    <mergeCell ref="E10:F10"/>
    <mergeCell ref="G10:H10"/>
    <mergeCell ref="I10:J10"/>
    <mergeCell ref="K10:L10"/>
    <mergeCell ref="M10:N10"/>
    <mergeCell ref="O10:P10"/>
    <mergeCell ref="P9:Q9"/>
    <mergeCell ref="R9:S9"/>
    <mergeCell ref="T9:U9"/>
    <mergeCell ref="V9:W9"/>
    <mergeCell ref="X9:Y9"/>
    <mergeCell ref="Z9:AA9"/>
    <mergeCell ref="Q8:R8"/>
    <mergeCell ref="S8:T8"/>
    <mergeCell ref="U8:V8"/>
    <mergeCell ref="W8:X8"/>
    <mergeCell ref="Y8:Z8"/>
    <mergeCell ref="F9:G9"/>
    <mergeCell ref="H9:I9"/>
    <mergeCell ref="J9:K9"/>
    <mergeCell ref="L9:M9"/>
    <mergeCell ref="N9:O9"/>
    <mergeCell ref="E8:F8"/>
    <mergeCell ref="G8:H8"/>
    <mergeCell ref="I8:J8"/>
    <mergeCell ref="K8:L8"/>
    <mergeCell ref="M8:N8"/>
    <mergeCell ref="O8:P8"/>
    <mergeCell ref="P7:Q7"/>
    <mergeCell ref="R7:S7"/>
    <mergeCell ref="T7:U7"/>
    <mergeCell ref="V7:W7"/>
    <mergeCell ref="X7:Y7"/>
    <mergeCell ref="Z7:AA7"/>
    <mergeCell ref="Q6:R6"/>
    <mergeCell ref="S6:T6"/>
    <mergeCell ref="U6:V6"/>
    <mergeCell ref="W6:X6"/>
    <mergeCell ref="Y6:Z6"/>
    <mergeCell ref="F7:G7"/>
    <mergeCell ref="H7:I7"/>
    <mergeCell ref="J7:K7"/>
    <mergeCell ref="L7:M7"/>
    <mergeCell ref="N7:O7"/>
    <mergeCell ref="E6:F6"/>
    <mergeCell ref="G6:H6"/>
    <mergeCell ref="I6:J6"/>
    <mergeCell ref="K6:L6"/>
    <mergeCell ref="M6:N6"/>
    <mergeCell ref="O6:P6"/>
    <mergeCell ref="P5:Q5"/>
    <mergeCell ref="R5:S5"/>
    <mergeCell ref="T5:U5"/>
    <mergeCell ref="V5:W5"/>
    <mergeCell ref="X5:Y5"/>
    <mergeCell ref="Z5:AA5"/>
    <mergeCell ref="Q4:R4"/>
    <mergeCell ref="S4:T4"/>
    <mergeCell ref="U4:V4"/>
    <mergeCell ref="W4:X4"/>
    <mergeCell ref="Y4:Z4"/>
    <mergeCell ref="F5:G5"/>
    <mergeCell ref="H5:I5"/>
    <mergeCell ref="J5:K5"/>
    <mergeCell ref="L5:M5"/>
    <mergeCell ref="N5:O5"/>
    <mergeCell ref="E4:F4"/>
    <mergeCell ref="G4:H4"/>
    <mergeCell ref="I4:J4"/>
    <mergeCell ref="K4:L4"/>
    <mergeCell ref="M4:N4"/>
    <mergeCell ref="O4:P4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topLeftCell="A73" workbookViewId="0"/>
  </sheetViews>
  <sheetFormatPr baseColWidth="10" defaultRowHeight="12.75" x14ac:dyDescent="0.2"/>
  <cols>
    <col min="1" max="16384" width="11.42578125" style="393"/>
  </cols>
  <sheetData/>
  <phoneticPr fontId="6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"/>
  <sheetViews>
    <sheetView workbookViewId="0"/>
  </sheetViews>
  <sheetFormatPr baseColWidth="10" defaultRowHeight="12.75" x14ac:dyDescent="0.2"/>
  <cols>
    <col min="1" max="16384" width="11.42578125" style="393"/>
  </cols>
  <sheetData/>
  <phoneticPr fontId="6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/>
  <dimension ref="A1:AI64"/>
  <sheetViews>
    <sheetView workbookViewId="0">
      <selection activeCell="N13" sqref="N13"/>
    </sheetView>
  </sheetViews>
  <sheetFormatPr baseColWidth="10" defaultRowHeight="12.75" x14ac:dyDescent="0.2"/>
  <cols>
    <col min="1" max="1" width="16.85546875" style="375" bestFit="1" customWidth="1"/>
    <col min="2" max="3" width="11.42578125" style="375"/>
    <col min="4" max="4" width="12.140625" style="375" customWidth="1"/>
    <col min="5" max="5" width="11.42578125" style="375"/>
    <col min="6" max="6" width="12.5703125" style="375" customWidth="1"/>
    <col min="7" max="7" width="11.42578125" style="375"/>
    <col min="8" max="8" width="13.42578125" style="375" customWidth="1"/>
    <col min="9" max="10" width="11.42578125" style="375"/>
    <col min="11" max="13" width="13" style="375" bestFit="1" customWidth="1"/>
    <col min="14" max="16384" width="11.42578125" style="375"/>
  </cols>
  <sheetData>
    <row r="1" spans="1:14" ht="13.5" thickBot="1" x14ac:dyDescent="0.25">
      <c r="A1" s="373" t="s">
        <v>280</v>
      </c>
      <c r="B1" s="374"/>
      <c r="C1" s="374"/>
      <c r="D1" s="374"/>
      <c r="E1" s="374"/>
      <c r="F1" s="374"/>
      <c r="G1" s="374"/>
    </row>
    <row r="2" spans="1:14" ht="13.5" thickBot="1" x14ac:dyDescent="0.25">
      <c r="H2" s="497" t="s">
        <v>348</v>
      </c>
      <c r="I2" s="498"/>
      <c r="J2" s="498"/>
      <c r="K2" s="498"/>
      <c r="L2" s="498"/>
      <c r="M2" s="499"/>
    </row>
    <row r="3" spans="1:14" x14ac:dyDescent="0.2">
      <c r="A3" s="376"/>
      <c r="B3" s="376" t="s">
        <v>281</v>
      </c>
      <c r="C3" s="376" t="s">
        <v>282</v>
      </c>
      <c r="D3" s="376" t="s">
        <v>283</v>
      </c>
      <c r="E3" s="376" t="s">
        <v>282</v>
      </c>
      <c r="F3" s="376" t="s">
        <v>329</v>
      </c>
      <c r="G3" s="376" t="s">
        <v>334</v>
      </c>
      <c r="I3" s="375" t="s">
        <v>282</v>
      </c>
      <c r="J3" s="375" t="s">
        <v>337</v>
      </c>
      <c r="K3" s="375" t="s">
        <v>335</v>
      </c>
      <c r="L3" s="375" t="s">
        <v>336</v>
      </c>
      <c r="N3" s="465" t="s">
        <v>624</v>
      </c>
    </row>
    <row r="4" spans="1:14" x14ac:dyDescent="0.2">
      <c r="A4" s="452" t="s">
        <v>626</v>
      </c>
      <c r="B4" s="377">
        <v>1.05</v>
      </c>
      <c r="C4" s="377">
        <v>20000</v>
      </c>
      <c r="D4" s="377">
        <v>1.3340000000000001</v>
      </c>
      <c r="E4" s="377">
        <v>26000</v>
      </c>
      <c r="F4" s="377">
        <v>0.34</v>
      </c>
      <c r="G4" s="377">
        <v>0.5</v>
      </c>
      <c r="H4" s="375" t="s">
        <v>539</v>
      </c>
      <c r="I4" s="375" t="s">
        <v>333</v>
      </c>
      <c r="J4" s="466" t="s">
        <v>673</v>
      </c>
      <c r="K4" s="375">
        <v>205186</v>
      </c>
    </row>
    <row r="5" spans="1:14" x14ac:dyDescent="0.2">
      <c r="A5" s="452" t="s">
        <v>625</v>
      </c>
      <c r="B5" s="377">
        <v>1.66</v>
      </c>
      <c r="C5" s="377">
        <v>20000</v>
      </c>
      <c r="D5" s="377">
        <v>1.3340000000000001</v>
      </c>
      <c r="E5" s="377">
        <v>26000</v>
      </c>
      <c r="F5" s="377">
        <v>0.36</v>
      </c>
      <c r="G5" s="377">
        <v>0.5</v>
      </c>
      <c r="H5" s="375" t="s">
        <v>540</v>
      </c>
      <c r="I5" s="375" t="s">
        <v>333</v>
      </c>
      <c r="J5" s="375" t="s">
        <v>620</v>
      </c>
      <c r="K5" s="375">
        <v>205167</v>
      </c>
      <c r="L5" s="375">
        <v>205177</v>
      </c>
    </row>
    <row r="6" spans="1:14" s="469" customFormat="1" x14ac:dyDescent="0.2">
      <c r="A6" s="468" t="s">
        <v>587</v>
      </c>
      <c r="B6" s="468">
        <f>1.05</f>
        <v>1.05</v>
      </c>
      <c r="C6" s="468">
        <v>12000</v>
      </c>
      <c r="D6" s="468">
        <v>1.3340000000000001</v>
      </c>
      <c r="E6" s="468">
        <v>12000</v>
      </c>
      <c r="F6" s="468">
        <v>0.45</v>
      </c>
      <c r="G6" s="468">
        <v>1</v>
      </c>
      <c r="H6" s="469" t="s">
        <v>539</v>
      </c>
      <c r="I6" s="470" t="s">
        <v>331</v>
      </c>
      <c r="J6" s="471" t="s">
        <v>670</v>
      </c>
      <c r="K6" s="469">
        <v>205180</v>
      </c>
      <c r="N6" s="472" t="s">
        <v>624</v>
      </c>
    </row>
    <row r="7" spans="1:14" s="469" customFormat="1" x14ac:dyDescent="0.2">
      <c r="A7" s="459" t="s">
        <v>669</v>
      </c>
      <c r="B7" s="459">
        <f>1.05+1.5</f>
        <v>2.5499999999999998</v>
      </c>
      <c r="C7" s="468">
        <v>12000</v>
      </c>
      <c r="D7" s="468">
        <v>1.3340000000000001</v>
      </c>
      <c r="E7" s="468">
        <v>12000</v>
      </c>
      <c r="F7" s="459">
        <v>0.57699999999999996</v>
      </c>
      <c r="G7" s="468">
        <v>1</v>
      </c>
      <c r="H7" s="469" t="s">
        <v>539</v>
      </c>
      <c r="I7" s="470" t="s">
        <v>331</v>
      </c>
      <c r="J7" s="471" t="s">
        <v>670</v>
      </c>
      <c r="K7" s="469">
        <v>205183</v>
      </c>
      <c r="N7" s="472" t="s">
        <v>671</v>
      </c>
    </row>
    <row r="8" spans="1:14" x14ac:dyDescent="0.2">
      <c r="A8" s="452" t="s">
        <v>759</v>
      </c>
      <c r="B8" s="377">
        <v>0.60499999999999998</v>
      </c>
      <c r="C8" s="377">
        <v>12000</v>
      </c>
      <c r="D8" s="377">
        <v>0.95099999999999996</v>
      </c>
      <c r="E8" s="377">
        <v>12000</v>
      </c>
      <c r="F8" s="377">
        <v>0.36</v>
      </c>
      <c r="G8" s="377">
        <v>1</v>
      </c>
      <c r="H8" s="466" t="s">
        <v>760</v>
      </c>
      <c r="I8" s="478" t="s">
        <v>331</v>
      </c>
      <c r="J8" s="375">
        <v>311524</v>
      </c>
      <c r="K8" s="375">
        <v>205123</v>
      </c>
    </row>
    <row r="9" spans="1:14" x14ac:dyDescent="0.2">
      <c r="A9" s="452" t="s">
        <v>802</v>
      </c>
      <c r="B9" s="377">
        <v>1.056</v>
      </c>
      <c r="C9" s="377">
        <v>12000</v>
      </c>
      <c r="D9" s="377">
        <v>0.95099999999999996</v>
      </c>
      <c r="E9" s="377">
        <v>12000</v>
      </c>
      <c r="F9" s="377">
        <v>0.36</v>
      </c>
      <c r="G9" s="377">
        <v>1</v>
      </c>
      <c r="H9" s="466" t="s">
        <v>760</v>
      </c>
      <c r="I9" s="478" t="s">
        <v>331</v>
      </c>
      <c r="J9" s="466" t="s">
        <v>803</v>
      </c>
      <c r="K9" s="375">
        <v>205133</v>
      </c>
    </row>
    <row r="10" spans="1:14" x14ac:dyDescent="0.2">
      <c r="A10" s="428"/>
      <c r="B10" s="428"/>
      <c r="C10" s="428"/>
      <c r="D10" s="428"/>
      <c r="E10" s="428"/>
      <c r="F10" s="428"/>
      <c r="G10" s="428"/>
    </row>
    <row r="11" spans="1:14" x14ac:dyDescent="0.2">
      <c r="A11" s="479" t="s">
        <v>800</v>
      </c>
      <c r="B11" s="428">
        <v>1.05</v>
      </c>
      <c r="C11" s="428">
        <v>20000</v>
      </c>
      <c r="D11" s="428">
        <v>1.3340000000000001</v>
      </c>
      <c r="E11" s="428">
        <v>20000</v>
      </c>
      <c r="F11" s="428">
        <v>0.34</v>
      </c>
      <c r="G11" s="428">
        <v>0.5</v>
      </c>
      <c r="H11" s="375" t="s">
        <v>539</v>
      </c>
      <c r="I11" s="466" t="s">
        <v>318</v>
      </c>
      <c r="J11" s="466" t="s">
        <v>673</v>
      </c>
      <c r="K11" s="375">
        <v>205186</v>
      </c>
      <c r="N11" s="465" t="s">
        <v>624</v>
      </c>
    </row>
    <row r="12" spans="1:14" x14ac:dyDescent="0.2">
      <c r="A12" s="479" t="s">
        <v>804</v>
      </c>
      <c r="B12" s="428">
        <v>1.66</v>
      </c>
      <c r="C12" s="428">
        <v>20000</v>
      </c>
      <c r="D12" s="428">
        <v>1.3340000000000001</v>
      </c>
      <c r="E12" s="428">
        <v>20000</v>
      </c>
      <c r="F12" s="428">
        <v>0.34</v>
      </c>
      <c r="G12" s="428">
        <v>0.5</v>
      </c>
      <c r="H12" s="375" t="s">
        <v>539</v>
      </c>
      <c r="I12" s="466" t="s">
        <v>318</v>
      </c>
      <c r="J12" s="466" t="s">
        <v>673</v>
      </c>
      <c r="K12" s="375">
        <v>205167</v>
      </c>
      <c r="N12" s="465" t="s">
        <v>624</v>
      </c>
    </row>
    <row r="13" spans="1:14" x14ac:dyDescent="0.2">
      <c r="A13" s="479" t="s">
        <v>805</v>
      </c>
      <c r="B13" s="428">
        <v>3.16</v>
      </c>
      <c r="C13" s="428">
        <v>20000</v>
      </c>
      <c r="D13" s="428">
        <v>1.3340000000000001</v>
      </c>
      <c r="E13" s="428">
        <v>20000</v>
      </c>
      <c r="F13" s="428">
        <v>0.57699999999999996</v>
      </c>
      <c r="G13" s="428">
        <v>0.5</v>
      </c>
      <c r="H13" s="375" t="s">
        <v>540</v>
      </c>
      <c r="I13" s="375" t="s">
        <v>333</v>
      </c>
      <c r="J13" s="375" t="s">
        <v>620</v>
      </c>
      <c r="K13" s="375">
        <v>205167</v>
      </c>
      <c r="L13" s="375">
        <v>205177</v>
      </c>
      <c r="N13" s="465" t="s">
        <v>624</v>
      </c>
    </row>
    <row r="14" spans="1:14" x14ac:dyDescent="0.2">
      <c r="A14" s="452" t="s">
        <v>801</v>
      </c>
      <c r="B14" s="377">
        <v>3.16</v>
      </c>
      <c r="C14" s="377">
        <v>20000</v>
      </c>
      <c r="D14" s="377">
        <v>1.3340000000000001</v>
      </c>
      <c r="E14" s="377">
        <v>26000</v>
      </c>
      <c r="F14" s="377">
        <v>0.57699999999999996</v>
      </c>
      <c r="G14" s="377">
        <v>0.5</v>
      </c>
      <c r="H14" s="375" t="s">
        <v>540</v>
      </c>
      <c r="I14" s="375" t="s">
        <v>333</v>
      </c>
      <c r="J14" s="375" t="s">
        <v>620</v>
      </c>
      <c r="K14" s="375">
        <v>205167</v>
      </c>
      <c r="L14" s="375">
        <v>205177</v>
      </c>
    </row>
    <row r="15" spans="1:14" x14ac:dyDescent="0.2">
      <c r="A15" s="452"/>
      <c r="B15" s="377"/>
      <c r="C15" s="377"/>
      <c r="D15" s="377"/>
      <c r="E15" s="377"/>
      <c r="F15" s="377"/>
      <c r="G15" s="377"/>
    </row>
    <row r="16" spans="1:14" x14ac:dyDescent="0.2">
      <c r="A16" s="377"/>
      <c r="B16" s="377"/>
      <c r="C16" s="377"/>
      <c r="D16" s="377"/>
      <c r="E16" s="377"/>
      <c r="F16" s="377"/>
      <c r="G16" s="377"/>
      <c r="H16" s="418"/>
    </row>
    <row r="17" spans="1:32" x14ac:dyDescent="0.2">
      <c r="A17" s="377" t="s">
        <v>588</v>
      </c>
      <c r="B17" s="377">
        <v>1.66</v>
      </c>
      <c r="C17" s="377">
        <v>12000</v>
      </c>
      <c r="D17" s="377">
        <v>1.3340000000000001</v>
      </c>
      <c r="E17" s="377">
        <v>12000</v>
      </c>
      <c r="F17" s="467">
        <v>0.2</v>
      </c>
      <c r="G17" s="377">
        <v>1</v>
      </c>
      <c r="H17" s="375" t="s">
        <v>540</v>
      </c>
      <c r="I17" s="461" t="s">
        <v>331</v>
      </c>
      <c r="J17" s="466" t="s">
        <v>627</v>
      </c>
      <c r="K17" s="375">
        <v>205167</v>
      </c>
      <c r="L17" s="375">
        <v>205157</v>
      </c>
      <c r="N17" s="465" t="s">
        <v>628</v>
      </c>
    </row>
    <row r="18" spans="1:32" x14ac:dyDescent="0.2">
      <c r="A18" s="428" t="s">
        <v>595</v>
      </c>
      <c r="B18" s="428">
        <v>1.08</v>
      </c>
      <c r="C18" s="428">
        <v>20000</v>
      </c>
      <c r="D18" s="428">
        <v>1.3340000000000001</v>
      </c>
      <c r="E18" s="428">
        <v>25000</v>
      </c>
      <c r="F18" s="428">
        <v>0.45</v>
      </c>
      <c r="G18" s="428">
        <v>0.5</v>
      </c>
      <c r="H18" s="375" t="s">
        <v>539</v>
      </c>
      <c r="I18" s="375" t="s">
        <v>316</v>
      </c>
      <c r="J18" s="375" t="s">
        <v>619</v>
      </c>
    </row>
    <row r="19" spans="1:32" x14ac:dyDescent="0.2">
      <c r="A19" s="428" t="s">
        <v>596</v>
      </c>
      <c r="B19" s="428">
        <f>1.08+1.5</f>
        <v>2.58</v>
      </c>
      <c r="C19" s="428">
        <v>20000</v>
      </c>
      <c r="D19" s="428">
        <v>1.3340000000000001</v>
      </c>
      <c r="E19" s="428">
        <v>25000</v>
      </c>
      <c r="F19" s="428">
        <v>0.53</v>
      </c>
      <c r="G19" s="428">
        <v>0.5</v>
      </c>
      <c r="H19" s="375" t="s">
        <v>540</v>
      </c>
      <c r="I19" s="375" t="s">
        <v>316</v>
      </c>
      <c r="J19" s="375" t="s">
        <v>338</v>
      </c>
    </row>
    <row r="20" spans="1:32" x14ac:dyDescent="0.2">
      <c r="A20" s="428"/>
      <c r="B20" s="428"/>
      <c r="C20" s="428"/>
      <c r="D20" s="428"/>
      <c r="E20" s="428"/>
      <c r="F20" s="428"/>
      <c r="G20" s="428"/>
      <c r="H20" s="391"/>
      <c r="I20" s="430"/>
      <c r="J20" s="391"/>
      <c r="K20" s="391"/>
      <c r="L20" s="391"/>
    </row>
    <row r="21" spans="1:32" x14ac:dyDescent="0.2">
      <c r="A21" s="428"/>
      <c r="B21" s="428"/>
      <c r="C21" s="428"/>
      <c r="D21" s="428"/>
      <c r="E21" s="428"/>
      <c r="F21" s="428"/>
      <c r="G21" s="428"/>
      <c r="H21" s="429"/>
      <c r="I21" s="430"/>
      <c r="J21" s="391"/>
      <c r="K21" s="391"/>
      <c r="L21" s="391"/>
    </row>
    <row r="22" spans="1:32" x14ac:dyDescent="0.2">
      <c r="A22" s="431" t="s">
        <v>320</v>
      </c>
      <c r="B22" s="431">
        <v>1.05</v>
      </c>
      <c r="C22" s="431">
        <v>20000</v>
      </c>
      <c r="D22" s="431">
        <v>1.3340000000000001</v>
      </c>
      <c r="E22" s="431">
        <v>20000</v>
      </c>
      <c r="F22" s="431">
        <v>0.45</v>
      </c>
      <c r="G22" s="431"/>
      <c r="H22" s="432" t="s">
        <v>317</v>
      </c>
      <c r="I22" s="432" t="s">
        <v>318</v>
      </c>
      <c r="J22" s="391"/>
      <c r="K22" s="391"/>
      <c r="L22" s="391"/>
    </row>
    <row r="23" spans="1:32" x14ac:dyDescent="0.2">
      <c r="A23" s="431" t="s">
        <v>321</v>
      </c>
      <c r="B23" s="431">
        <v>0.60499999999999998</v>
      </c>
      <c r="C23" s="431">
        <v>14000</v>
      </c>
      <c r="D23" s="431">
        <v>1.3340000000000001</v>
      </c>
      <c r="E23" s="431">
        <v>20000</v>
      </c>
      <c r="F23" s="431">
        <v>0.45</v>
      </c>
      <c r="G23" s="431"/>
      <c r="H23" s="432" t="s">
        <v>317</v>
      </c>
      <c r="I23" s="432" t="s">
        <v>319</v>
      </c>
      <c r="J23" s="391"/>
      <c r="K23" s="391"/>
      <c r="L23" s="391"/>
    </row>
    <row r="24" spans="1:32" x14ac:dyDescent="0.2">
      <c r="A24" s="431" t="s">
        <v>322</v>
      </c>
      <c r="B24" s="431">
        <v>1.66</v>
      </c>
      <c r="C24" s="431">
        <v>12000</v>
      </c>
      <c r="D24" s="431">
        <v>1.3340000000000001</v>
      </c>
      <c r="E24" s="431">
        <v>12000</v>
      </c>
      <c r="F24" s="431">
        <v>0.36</v>
      </c>
      <c r="G24" s="431"/>
      <c r="H24" s="433" t="s">
        <v>315</v>
      </c>
      <c r="I24" s="443" t="s">
        <v>331</v>
      </c>
      <c r="J24" s="391"/>
      <c r="K24" s="391"/>
      <c r="L24" s="391"/>
    </row>
    <row r="25" spans="1:32" x14ac:dyDescent="0.2">
      <c r="A25" s="431" t="s">
        <v>323</v>
      </c>
      <c r="B25" s="431">
        <v>1.056</v>
      </c>
      <c r="C25" s="431">
        <v>14000</v>
      </c>
      <c r="D25" s="431">
        <v>1.3340000000000001</v>
      </c>
      <c r="E25" s="431">
        <v>20000</v>
      </c>
      <c r="F25" s="431">
        <v>0.36</v>
      </c>
      <c r="G25" s="431"/>
      <c r="H25" s="433" t="s">
        <v>315</v>
      </c>
      <c r="I25" s="432" t="s">
        <v>319</v>
      </c>
      <c r="J25" s="391"/>
      <c r="K25" s="391"/>
      <c r="L25" s="391"/>
    </row>
    <row r="26" spans="1:32" x14ac:dyDescent="0.2">
      <c r="A26" s="428"/>
      <c r="B26" s="428"/>
      <c r="C26" s="428"/>
      <c r="D26" s="428"/>
      <c r="E26" s="428"/>
      <c r="F26" s="428"/>
      <c r="G26" s="428"/>
      <c r="H26" s="391"/>
      <c r="I26" s="391"/>
      <c r="J26" s="391"/>
      <c r="K26" s="391"/>
      <c r="L26" s="391"/>
      <c r="M26" s="391"/>
    </row>
    <row r="27" spans="1:32" x14ac:dyDescent="0.2">
      <c r="A27" s="428"/>
      <c r="B27" s="428"/>
      <c r="C27" s="428"/>
      <c r="D27" s="428"/>
      <c r="E27" s="428"/>
      <c r="F27" s="428"/>
      <c r="G27" s="428"/>
      <c r="H27" s="391"/>
      <c r="I27" s="391"/>
      <c r="J27" s="391"/>
      <c r="K27" s="391"/>
      <c r="L27" s="391"/>
      <c r="M27" s="391"/>
    </row>
    <row r="29" spans="1:32" x14ac:dyDescent="0.2">
      <c r="I29" s="375">
        <f>Intervalle_310567STa(C36,D36,F32)</f>
        <v>9.3000000000000007</v>
      </c>
    </row>
    <row r="30" spans="1:32" x14ac:dyDescent="0.2">
      <c r="A30" s="373" t="s">
        <v>299</v>
      </c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  <c r="AE30" s="374"/>
      <c r="AF30" s="374"/>
    </row>
    <row r="32" spans="1:32" ht="25.5" x14ac:dyDescent="0.2">
      <c r="A32" s="376"/>
      <c r="B32" s="376"/>
      <c r="C32" s="378" t="s">
        <v>287</v>
      </c>
      <c r="D32" s="378" t="s">
        <v>286</v>
      </c>
      <c r="E32" s="376">
        <v>1</v>
      </c>
      <c r="F32" s="376">
        <f>+E32+1</f>
        <v>2</v>
      </c>
      <c r="G32" s="376">
        <f t="shared" ref="G32:AF32" si="0">+F32+1</f>
        <v>3</v>
      </c>
      <c r="H32" s="376">
        <f t="shared" si="0"/>
        <v>4</v>
      </c>
      <c r="I32" s="376">
        <f t="shared" si="0"/>
        <v>5</v>
      </c>
      <c r="J32" s="376">
        <f t="shared" si="0"/>
        <v>6</v>
      </c>
      <c r="K32" s="376">
        <f t="shared" si="0"/>
        <v>7</v>
      </c>
      <c r="L32" s="376">
        <f t="shared" si="0"/>
        <v>8</v>
      </c>
      <c r="M32" s="376">
        <f t="shared" si="0"/>
        <v>9</v>
      </c>
      <c r="N32" s="376">
        <f t="shared" si="0"/>
        <v>10</v>
      </c>
      <c r="O32" s="376">
        <f t="shared" si="0"/>
        <v>11</v>
      </c>
      <c r="P32" s="376">
        <f t="shared" si="0"/>
        <v>12</v>
      </c>
      <c r="Q32" s="376">
        <f t="shared" si="0"/>
        <v>13</v>
      </c>
      <c r="R32" s="376">
        <f t="shared" si="0"/>
        <v>14</v>
      </c>
      <c r="S32" s="376">
        <f t="shared" si="0"/>
        <v>15</v>
      </c>
      <c r="T32" s="376">
        <f t="shared" si="0"/>
        <v>16</v>
      </c>
      <c r="U32" s="376">
        <f t="shared" si="0"/>
        <v>17</v>
      </c>
      <c r="V32" s="376">
        <f t="shared" si="0"/>
        <v>18</v>
      </c>
      <c r="W32" s="376">
        <f t="shared" si="0"/>
        <v>19</v>
      </c>
      <c r="X32" s="376">
        <f t="shared" si="0"/>
        <v>20</v>
      </c>
      <c r="Y32" s="376">
        <f t="shared" si="0"/>
        <v>21</v>
      </c>
      <c r="Z32" s="376">
        <f t="shared" si="0"/>
        <v>22</v>
      </c>
      <c r="AA32" s="376">
        <f t="shared" si="0"/>
        <v>23</v>
      </c>
      <c r="AB32" s="376">
        <f t="shared" si="0"/>
        <v>24</v>
      </c>
      <c r="AC32" s="376">
        <f t="shared" si="0"/>
        <v>25</v>
      </c>
      <c r="AD32" s="376">
        <f t="shared" si="0"/>
        <v>26</v>
      </c>
      <c r="AE32" s="376">
        <f t="shared" si="0"/>
        <v>27</v>
      </c>
      <c r="AF32" s="376">
        <f t="shared" si="0"/>
        <v>28</v>
      </c>
    </row>
    <row r="33" spans="1:35" x14ac:dyDescent="0.2">
      <c r="A33" s="376"/>
      <c r="B33" s="376"/>
      <c r="C33" s="376"/>
      <c r="D33" s="376"/>
      <c r="E33" s="376"/>
      <c r="F33" s="376"/>
      <c r="G33" s="376"/>
      <c r="H33" s="376"/>
      <c r="I33" s="376"/>
      <c r="J33" s="376"/>
      <c r="K33" s="376"/>
      <c r="L33" s="376"/>
      <c r="M33" s="376"/>
      <c r="N33" s="376"/>
      <c r="O33" s="376"/>
      <c r="P33" s="376"/>
      <c r="Q33" s="376"/>
      <c r="R33" s="376"/>
      <c r="S33" s="376"/>
      <c r="T33" s="376"/>
      <c r="U33" s="376"/>
      <c r="V33" s="376"/>
      <c r="W33" s="376"/>
      <c r="X33" s="376"/>
      <c r="Y33" s="376"/>
      <c r="Z33" s="376"/>
      <c r="AA33" s="376"/>
      <c r="AB33" s="376"/>
      <c r="AC33" s="376"/>
      <c r="AD33" s="376"/>
      <c r="AE33" s="376"/>
      <c r="AF33" s="376"/>
    </row>
    <row r="34" spans="1:35" x14ac:dyDescent="0.2">
      <c r="A34" s="377" t="s">
        <v>284</v>
      </c>
      <c r="B34" s="377" t="s">
        <v>518</v>
      </c>
      <c r="C34" s="377">
        <f>VLOOKUP("x",Entrée!$A:$I,9,FALSE)</f>
        <v>49.5</v>
      </c>
      <c r="D34" s="377">
        <f>ROUNDUP((C34-9)/6.75,0)+1</f>
        <v>7</v>
      </c>
      <c r="E34" s="377">
        <v>4.5</v>
      </c>
      <c r="F34" s="377">
        <f>IF(F32&gt;$D$34,"",IF(OR(F32&lt;=$AI$34+(2-$AH$34),F32&gt;$AI$34+$AH$34+(2-$AH$34)),6.75,6.75-$AG$34/$AH$34))</f>
        <v>6.75</v>
      </c>
      <c r="G34" s="377">
        <f t="shared" ref="G34:AF34" si="1">IF(G32&gt;$D$34,"",IF(OR(G32&lt;=$AI$34+(2-$AH$34),G32&gt;$AI$34+$AH$34+(2-$AH$34)),6.75,6.75-$AG$34/$AH$34))</f>
        <v>6.75</v>
      </c>
      <c r="H34" s="377">
        <f t="shared" si="1"/>
        <v>6.75</v>
      </c>
      <c r="I34" s="377">
        <f t="shared" si="1"/>
        <v>6.75</v>
      </c>
      <c r="J34" s="377">
        <f t="shared" si="1"/>
        <v>6.75</v>
      </c>
      <c r="K34" s="377">
        <f t="shared" si="1"/>
        <v>6.75</v>
      </c>
      <c r="L34" s="377" t="str">
        <f t="shared" si="1"/>
        <v/>
      </c>
      <c r="M34" s="377" t="str">
        <f t="shared" si="1"/>
        <v/>
      </c>
      <c r="N34" s="377" t="str">
        <f t="shared" si="1"/>
        <v/>
      </c>
      <c r="O34" s="377" t="str">
        <f t="shared" si="1"/>
        <v/>
      </c>
      <c r="P34" s="377" t="str">
        <f t="shared" si="1"/>
        <v/>
      </c>
      <c r="Q34" s="377" t="str">
        <f t="shared" si="1"/>
        <v/>
      </c>
      <c r="R34" s="377" t="str">
        <f t="shared" si="1"/>
        <v/>
      </c>
      <c r="S34" s="377" t="str">
        <f t="shared" si="1"/>
        <v/>
      </c>
      <c r="T34" s="377" t="str">
        <f t="shared" si="1"/>
        <v/>
      </c>
      <c r="U34" s="377" t="str">
        <f t="shared" si="1"/>
        <v/>
      </c>
      <c r="V34" s="377" t="str">
        <f t="shared" si="1"/>
        <v/>
      </c>
      <c r="W34" s="377" t="str">
        <f t="shared" si="1"/>
        <v/>
      </c>
      <c r="X34" s="377" t="str">
        <f t="shared" si="1"/>
        <v/>
      </c>
      <c r="Y34" s="377" t="str">
        <f t="shared" si="1"/>
        <v/>
      </c>
      <c r="Z34" s="377" t="str">
        <f t="shared" si="1"/>
        <v/>
      </c>
      <c r="AA34" s="377" t="str">
        <f t="shared" si="1"/>
        <v/>
      </c>
      <c r="AB34" s="377" t="str">
        <f t="shared" si="1"/>
        <v/>
      </c>
      <c r="AC34" s="377" t="str">
        <f t="shared" si="1"/>
        <v/>
      </c>
      <c r="AD34" s="377" t="str">
        <f t="shared" si="1"/>
        <v/>
      </c>
      <c r="AE34" s="377" t="str">
        <f t="shared" si="1"/>
        <v/>
      </c>
      <c r="AF34" s="377" t="str">
        <f t="shared" si="1"/>
        <v/>
      </c>
      <c r="AG34" s="375">
        <f>ABS(C34-9-(D34-1)*6.75)</f>
        <v>0</v>
      </c>
      <c r="AH34" s="375">
        <f>IF(AG34&gt;2.25,2,1)</f>
        <v>1</v>
      </c>
      <c r="AI34" s="375">
        <f>(D34-1)/2</f>
        <v>3</v>
      </c>
    </row>
    <row r="35" spans="1:35" x14ac:dyDescent="0.2">
      <c r="A35" s="377" t="s">
        <v>519</v>
      </c>
      <c r="B35" s="377" t="s">
        <v>518</v>
      </c>
      <c r="C35" s="377">
        <f>Entrée!I4</f>
        <v>49.5</v>
      </c>
      <c r="D35" s="377">
        <f>NbPendules(C35,E35)</f>
        <v>7</v>
      </c>
      <c r="E35" s="452">
        <v>4.5</v>
      </c>
      <c r="F35" s="377">
        <v>6.75</v>
      </c>
      <c r="G35" s="377">
        <v>6.75</v>
      </c>
      <c r="H35" s="377">
        <v>6.75</v>
      </c>
      <c r="I35" s="377">
        <v>6.75</v>
      </c>
      <c r="J35" s="377">
        <v>6.75</v>
      </c>
      <c r="K35" s="377">
        <v>6.75</v>
      </c>
      <c r="L35" s="377">
        <v>6.75</v>
      </c>
      <c r="M35" s="377">
        <v>6.75</v>
      </c>
      <c r="N35" s="377"/>
      <c r="O35" s="452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5">
        <f>ABS(C35-9-(D35-1)*6.75)</f>
        <v>0</v>
      </c>
      <c r="AH35" s="375">
        <f>IF(AG35&gt;2.25,2,1)</f>
        <v>1</v>
      </c>
      <c r="AI35" s="375">
        <f>(D35-1)/2</f>
        <v>3</v>
      </c>
    </row>
    <row r="36" spans="1:35" x14ac:dyDescent="0.2">
      <c r="A36" s="452" t="s">
        <v>672</v>
      </c>
      <c r="B36" s="377" t="s">
        <v>518</v>
      </c>
      <c r="C36" s="377">
        <v>54.5</v>
      </c>
      <c r="D36" s="377">
        <f>NbPendules_310567STa(C36)</f>
        <v>8</v>
      </c>
      <c r="E36" s="473">
        <v>4.5</v>
      </c>
      <c r="F36" s="377">
        <f>IF(F$32&gt;$D36,"",IF(OR(F$32&lt;=$AI36+(2-$AH36),F$32&gt;$AI36+$AH36+(2-$AH36)),6.75,6.75-$AG36/$AH36))</f>
        <v>6.25</v>
      </c>
      <c r="G36" s="377">
        <f t="shared" ref="G36:AF36" si="2">IF(G$32&gt;$D36,"",IF(OR(G$32&lt;=$AI36+(2-$AH36),G$32&gt;$AI36+$AH36+(2-$AH36)),6.75,6.75-$AG36/$AH36))</f>
        <v>6.75</v>
      </c>
      <c r="H36" s="377">
        <f t="shared" si="2"/>
        <v>6.75</v>
      </c>
      <c r="I36" s="377">
        <f t="shared" si="2"/>
        <v>6.75</v>
      </c>
      <c r="J36" s="377">
        <f t="shared" si="2"/>
        <v>6.75</v>
      </c>
      <c r="K36" s="377">
        <f t="shared" si="2"/>
        <v>6.75</v>
      </c>
      <c r="L36" s="377">
        <f t="shared" si="2"/>
        <v>6.75</v>
      </c>
      <c r="M36" s="377" t="str">
        <f t="shared" si="2"/>
        <v/>
      </c>
      <c r="N36" s="377" t="str">
        <f t="shared" si="2"/>
        <v/>
      </c>
      <c r="O36" s="377" t="str">
        <f t="shared" si="2"/>
        <v/>
      </c>
      <c r="P36" s="377" t="str">
        <f t="shared" si="2"/>
        <v/>
      </c>
      <c r="Q36" s="377" t="str">
        <f t="shared" si="2"/>
        <v/>
      </c>
      <c r="R36" s="377" t="str">
        <f t="shared" si="2"/>
        <v/>
      </c>
      <c r="S36" s="377" t="str">
        <f t="shared" si="2"/>
        <v/>
      </c>
      <c r="T36" s="377" t="str">
        <f t="shared" si="2"/>
        <v/>
      </c>
      <c r="U36" s="377" t="str">
        <f t="shared" si="2"/>
        <v/>
      </c>
      <c r="V36" s="377" t="str">
        <f t="shared" si="2"/>
        <v/>
      </c>
      <c r="W36" s="377" t="str">
        <f t="shared" si="2"/>
        <v/>
      </c>
      <c r="X36" s="377" t="str">
        <f t="shared" si="2"/>
        <v/>
      </c>
      <c r="Y36" s="377" t="str">
        <f t="shared" si="2"/>
        <v/>
      </c>
      <c r="Z36" s="377" t="str">
        <f t="shared" si="2"/>
        <v/>
      </c>
      <c r="AA36" s="377" t="str">
        <f t="shared" si="2"/>
        <v/>
      </c>
      <c r="AB36" s="377" t="str">
        <f t="shared" si="2"/>
        <v/>
      </c>
      <c r="AC36" s="377" t="str">
        <f t="shared" si="2"/>
        <v/>
      </c>
      <c r="AD36" s="377" t="str">
        <f t="shared" si="2"/>
        <v/>
      </c>
      <c r="AE36" s="377" t="str">
        <f t="shared" si="2"/>
        <v/>
      </c>
      <c r="AF36" s="377" t="str">
        <f t="shared" si="2"/>
        <v/>
      </c>
      <c r="AG36" s="375">
        <v>4.5</v>
      </c>
      <c r="AH36" s="375">
        <v>9</v>
      </c>
    </row>
    <row r="37" spans="1:35" x14ac:dyDescent="0.2">
      <c r="A37" s="377"/>
      <c r="B37" s="377"/>
      <c r="C37" s="377"/>
      <c r="D37" s="377"/>
      <c r="E37" s="377"/>
      <c r="F37" s="377"/>
      <c r="G37" s="377"/>
      <c r="H37" s="377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</row>
    <row r="38" spans="1:35" x14ac:dyDescent="0.2">
      <c r="A38" s="377"/>
      <c r="B38" s="377"/>
      <c r="C38" s="377"/>
      <c r="D38" s="377"/>
      <c r="E38" s="377"/>
      <c r="F38" s="377"/>
      <c r="G38" s="377"/>
      <c r="H38" s="377"/>
      <c r="I38" s="377"/>
      <c r="J38" s="377"/>
      <c r="K38" s="377"/>
      <c r="L38" s="377"/>
      <c r="M38" s="377"/>
      <c r="N38" s="377"/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377"/>
      <c r="AF38" s="377"/>
    </row>
    <row r="39" spans="1:35" x14ac:dyDescent="0.2">
      <c r="A39" s="377"/>
      <c r="B39" s="377"/>
      <c r="C39" s="377"/>
      <c r="D39" s="377"/>
      <c r="E39" s="377"/>
      <c r="F39" s="377"/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7"/>
      <c r="V39" s="377"/>
      <c r="W39" s="377"/>
      <c r="X39" s="377"/>
      <c r="Y39" s="377"/>
      <c r="Z39" s="377"/>
      <c r="AA39" s="377"/>
      <c r="AB39" s="377"/>
      <c r="AC39" s="377"/>
      <c r="AD39" s="377"/>
      <c r="AE39" s="377"/>
      <c r="AF39" s="377"/>
    </row>
    <row r="40" spans="1:35" x14ac:dyDescent="0.2">
      <c r="A40" s="377"/>
      <c r="B40" s="377"/>
      <c r="C40" s="377"/>
      <c r="D40" s="377"/>
      <c r="E40" s="377"/>
      <c r="F40" s="377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7"/>
      <c r="V40" s="377"/>
      <c r="W40" s="377"/>
      <c r="X40" s="377"/>
      <c r="Y40" s="377"/>
      <c r="Z40" s="377"/>
      <c r="AA40" s="377"/>
      <c r="AB40" s="377"/>
      <c r="AC40" s="377"/>
      <c r="AD40" s="377"/>
      <c r="AE40" s="377"/>
      <c r="AF40" s="377"/>
    </row>
    <row r="41" spans="1:35" x14ac:dyDescent="0.2">
      <c r="A41" s="377"/>
      <c r="B41" s="377"/>
      <c r="C41" s="377"/>
      <c r="D41" s="377"/>
      <c r="E41" s="377"/>
      <c r="F41" s="377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7"/>
      <c r="V41" s="377"/>
      <c r="W41" s="377"/>
      <c r="X41" s="377"/>
      <c r="Y41" s="377"/>
      <c r="Z41" s="377"/>
      <c r="AA41" s="377"/>
      <c r="AB41" s="377"/>
      <c r="AC41" s="377"/>
      <c r="AD41" s="377"/>
      <c r="AE41" s="377"/>
      <c r="AF41" s="377"/>
    </row>
    <row r="42" spans="1:35" x14ac:dyDescent="0.2">
      <c r="A42" s="377"/>
      <c r="B42" s="377"/>
      <c r="C42" s="377"/>
      <c r="D42" s="377"/>
      <c r="E42" s="377"/>
      <c r="F42" s="377"/>
      <c r="G42" s="377"/>
      <c r="H42" s="377"/>
      <c r="I42" s="377"/>
      <c r="J42" s="377"/>
      <c r="K42" s="377"/>
      <c r="L42" s="377"/>
      <c r="M42" s="377"/>
      <c r="N42" s="377"/>
      <c r="O42" s="377"/>
      <c r="P42" s="377"/>
      <c r="Q42" s="377"/>
      <c r="R42" s="377"/>
      <c r="S42" s="377"/>
      <c r="T42" s="377"/>
      <c r="U42" s="377"/>
      <c r="V42" s="377"/>
      <c r="W42" s="377"/>
      <c r="X42" s="377"/>
      <c r="Y42" s="377"/>
      <c r="Z42" s="377"/>
      <c r="AA42" s="377"/>
      <c r="AB42" s="377"/>
      <c r="AC42" s="377"/>
      <c r="AD42" s="377"/>
      <c r="AE42" s="377"/>
      <c r="AF42" s="377"/>
    </row>
    <row r="43" spans="1:35" x14ac:dyDescent="0.2">
      <c r="A43" s="377"/>
      <c r="B43" s="377"/>
      <c r="C43" s="377"/>
      <c r="D43" s="377"/>
      <c r="E43" s="377"/>
      <c r="F43" s="377"/>
      <c r="G43" s="377"/>
      <c r="H43" s="377"/>
      <c r="I43" s="377"/>
      <c r="J43" s="377"/>
      <c r="K43" s="377"/>
      <c r="L43" s="377"/>
      <c r="M43" s="377"/>
      <c r="N43" s="377"/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</row>
    <row r="44" spans="1:35" x14ac:dyDescent="0.2">
      <c r="A44" s="377"/>
      <c r="B44" s="377"/>
      <c r="C44" s="377"/>
      <c r="D44" s="377"/>
      <c r="E44" s="377"/>
      <c r="F44" s="377"/>
      <c r="G44" s="377"/>
      <c r="H44" s="377"/>
      <c r="I44" s="377"/>
      <c r="J44" s="377"/>
      <c r="K44" s="377"/>
      <c r="L44" s="377"/>
      <c r="M44" s="377"/>
      <c r="N44" s="377"/>
      <c r="O44" s="377"/>
      <c r="P44" s="377"/>
      <c r="Q44" s="377"/>
      <c r="R44" s="377"/>
      <c r="S44" s="377"/>
      <c r="T44" s="377"/>
      <c r="U44" s="377"/>
      <c r="V44" s="377"/>
      <c r="W44" s="377"/>
      <c r="X44" s="377"/>
      <c r="Y44" s="377"/>
      <c r="Z44" s="377"/>
      <c r="AA44" s="377"/>
      <c r="AB44" s="377"/>
      <c r="AC44" s="377"/>
      <c r="AD44" s="377"/>
      <c r="AE44" s="377"/>
      <c r="AF44" s="377"/>
    </row>
    <row r="45" spans="1:35" x14ac:dyDescent="0.2">
      <c r="A45" s="377"/>
      <c r="B45" s="377"/>
      <c r="C45" s="377"/>
      <c r="D45" s="377"/>
      <c r="E45" s="377"/>
      <c r="F45" s="377"/>
      <c r="G45" s="377"/>
      <c r="H45" s="377"/>
      <c r="I45" s="377"/>
      <c r="J45" s="377"/>
      <c r="K45" s="377"/>
      <c r="L45" s="377"/>
      <c r="M45" s="377"/>
      <c r="N45" s="377"/>
      <c r="O45" s="377"/>
      <c r="P45" s="377"/>
      <c r="Q45" s="377"/>
      <c r="R45" s="377"/>
      <c r="S45" s="377"/>
      <c r="T45" s="377"/>
      <c r="U45" s="377"/>
      <c r="V45" s="377"/>
      <c r="W45" s="377"/>
      <c r="X45" s="377"/>
      <c r="Y45" s="377"/>
      <c r="Z45" s="377"/>
      <c r="AA45" s="377"/>
      <c r="AB45" s="377"/>
      <c r="AC45" s="377"/>
      <c r="AD45" s="377"/>
      <c r="AE45" s="377"/>
      <c r="AF45" s="377"/>
    </row>
    <row r="46" spans="1:35" x14ac:dyDescent="0.2">
      <c r="A46" s="377"/>
      <c r="B46" s="377"/>
      <c r="C46" s="377"/>
      <c r="D46" s="377"/>
      <c r="E46" s="377"/>
      <c r="F46" s="377"/>
      <c r="G46" s="377"/>
      <c r="H46" s="377"/>
      <c r="I46" s="377"/>
      <c r="J46" s="377"/>
      <c r="K46" s="377"/>
      <c r="L46" s="377"/>
      <c r="M46" s="377"/>
      <c r="N46" s="377"/>
      <c r="O46" s="377"/>
      <c r="P46" s="377"/>
      <c r="Q46" s="377"/>
      <c r="R46" s="377"/>
      <c r="S46" s="377"/>
      <c r="T46" s="377"/>
      <c r="U46" s="377"/>
      <c r="V46" s="377"/>
      <c r="W46" s="377"/>
      <c r="X46" s="377"/>
      <c r="Y46" s="377"/>
      <c r="Z46" s="377"/>
      <c r="AA46" s="377"/>
      <c r="AB46" s="377"/>
      <c r="AC46" s="377"/>
      <c r="AD46" s="377"/>
      <c r="AE46" s="377"/>
      <c r="AF46" s="377"/>
    </row>
    <row r="47" spans="1:35" x14ac:dyDescent="0.2">
      <c r="A47" s="377"/>
      <c r="B47" s="377"/>
      <c r="C47" s="377"/>
      <c r="D47" s="377"/>
      <c r="E47" s="377"/>
      <c r="F47" s="377"/>
      <c r="G47" s="377"/>
      <c r="H47" s="377"/>
      <c r="I47" s="377"/>
      <c r="J47" s="377"/>
      <c r="K47" s="377"/>
      <c r="L47" s="377"/>
      <c r="M47" s="377"/>
      <c r="N47" s="377"/>
      <c r="O47" s="377"/>
      <c r="P47" s="377"/>
      <c r="Q47" s="377"/>
      <c r="R47" s="377"/>
      <c r="S47" s="377"/>
      <c r="T47" s="377"/>
      <c r="U47" s="377"/>
      <c r="V47" s="377"/>
      <c r="W47" s="377"/>
      <c r="X47" s="377"/>
      <c r="Y47" s="377"/>
      <c r="Z47" s="377"/>
      <c r="AA47" s="377"/>
      <c r="AB47" s="377"/>
      <c r="AC47" s="377"/>
      <c r="AD47" s="377"/>
      <c r="AE47" s="377"/>
      <c r="AF47" s="377"/>
    </row>
    <row r="48" spans="1:35" x14ac:dyDescent="0.2">
      <c r="A48" s="377"/>
      <c r="B48" s="377"/>
      <c r="C48" s="377"/>
      <c r="D48" s="377"/>
      <c r="E48" s="377"/>
      <c r="F48" s="377"/>
      <c r="G48" s="377"/>
      <c r="H48" s="377"/>
      <c r="I48" s="377"/>
      <c r="J48" s="377"/>
      <c r="K48" s="377"/>
      <c r="L48" s="377"/>
      <c r="M48" s="377"/>
      <c r="N48" s="377"/>
      <c r="O48" s="377"/>
      <c r="P48" s="377"/>
      <c r="Q48" s="377"/>
      <c r="R48" s="377"/>
      <c r="S48" s="377"/>
      <c r="T48" s="377"/>
      <c r="U48" s="377"/>
      <c r="V48" s="377"/>
      <c r="W48" s="377"/>
      <c r="X48" s="377"/>
      <c r="Y48" s="377"/>
      <c r="Z48" s="377"/>
      <c r="AA48" s="377"/>
      <c r="AB48" s="377"/>
      <c r="AC48" s="377"/>
      <c r="AD48" s="377"/>
      <c r="AE48" s="377"/>
      <c r="AF48" s="377"/>
    </row>
    <row r="49" spans="1:32" x14ac:dyDescent="0.2">
      <c r="A49" s="377"/>
      <c r="B49" s="377"/>
      <c r="C49" s="377"/>
      <c r="D49" s="377"/>
      <c r="E49" s="377"/>
      <c r="F49" s="377"/>
      <c r="G49" s="377"/>
      <c r="H49" s="377"/>
      <c r="I49" s="377"/>
      <c r="J49" s="377"/>
      <c r="K49" s="377"/>
      <c r="L49" s="377"/>
      <c r="M49" s="377"/>
      <c r="N49" s="377"/>
      <c r="O49" s="377"/>
      <c r="P49" s="377"/>
      <c r="Q49" s="377"/>
      <c r="R49" s="377"/>
      <c r="S49" s="377"/>
      <c r="T49" s="377"/>
      <c r="U49" s="377"/>
      <c r="V49" s="377"/>
      <c r="W49" s="377"/>
      <c r="X49" s="377"/>
      <c r="Y49" s="377"/>
      <c r="Z49" s="377"/>
      <c r="AA49" s="377"/>
      <c r="AB49" s="377"/>
      <c r="AC49" s="377"/>
      <c r="AD49" s="377"/>
      <c r="AE49" s="377"/>
      <c r="AF49" s="377"/>
    </row>
    <row r="50" spans="1:32" x14ac:dyDescent="0.2">
      <c r="A50" s="377"/>
      <c r="B50" s="377"/>
      <c r="C50" s="377"/>
      <c r="D50" s="377"/>
      <c r="E50" s="377"/>
      <c r="F50" s="377"/>
      <c r="G50" s="377"/>
      <c r="H50" s="377"/>
      <c r="I50" s="377"/>
      <c r="J50" s="377"/>
      <c r="K50" s="377"/>
      <c r="L50" s="377"/>
      <c r="M50" s="377"/>
      <c r="N50" s="377"/>
      <c r="O50" s="377"/>
      <c r="P50" s="377"/>
      <c r="Q50" s="377"/>
      <c r="R50" s="377"/>
      <c r="S50" s="377"/>
      <c r="T50" s="377"/>
      <c r="U50" s="377"/>
      <c r="V50" s="377"/>
      <c r="W50" s="377"/>
      <c r="X50" s="377"/>
      <c r="Y50" s="377"/>
      <c r="Z50" s="377"/>
      <c r="AA50" s="377"/>
      <c r="AB50" s="377"/>
      <c r="AC50" s="377"/>
      <c r="AD50" s="377"/>
      <c r="AE50" s="377"/>
      <c r="AF50" s="377"/>
    </row>
    <row r="51" spans="1:32" x14ac:dyDescent="0.2">
      <c r="A51" s="377"/>
      <c r="B51" s="377"/>
      <c r="C51" s="377"/>
      <c r="D51" s="377"/>
      <c r="E51" s="377"/>
      <c r="F51" s="377"/>
      <c r="G51" s="377"/>
      <c r="H51" s="377"/>
      <c r="I51" s="377"/>
      <c r="J51" s="377"/>
      <c r="K51" s="377"/>
      <c r="L51" s="377"/>
      <c r="M51" s="377"/>
      <c r="N51" s="377"/>
      <c r="O51" s="377"/>
      <c r="P51" s="377"/>
      <c r="Q51" s="377"/>
      <c r="R51" s="377"/>
      <c r="S51" s="377"/>
      <c r="T51" s="377"/>
      <c r="U51" s="377"/>
      <c r="V51" s="377"/>
      <c r="W51" s="377"/>
      <c r="X51" s="377"/>
      <c r="Y51" s="377"/>
      <c r="Z51" s="377"/>
      <c r="AA51" s="377"/>
      <c r="AB51" s="377"/>
      <c r="AC51" s="377"/>
      <c r="AD51" s="377"/>
      <c r="AE51" s="377"/>
      <c r="AF51" s="377"/>
    </row>
    <row r="52" spans="1:32" x14ac:dyDescent="0.2">
      <c r="A52" s="377"/>
      <c r="B52" s="377"/>
      <c r="C52" s="377"/>
      <c r="D52" s="377"/>
      <c r="E52" s="377"/>
      <c r="F52" s="377"/>
      <c r="G52" s="377"/>
      <c r="H52" s="377"/>
      <c r="I52" s="377"/>
      <c r="J52" s="377"/>
      <c r="K52" s="377"/>
      <c r="L52" s="377"/>
      <c r="M52" s="377"/>
      <c r="N52" s="377"/>
      <c r="O52" s="377"/>
      <c r="P52" s="377"/>
      <c r="Q52" s="377"/>
      <c r="R52" s="377"/>
      <c r="S52" s="377"/>
      <c r="T52" s="377"/>
      <c r="U52" s="377"/>
      <c r="V52" s="377"/>
      <c r="W52" s="377"/>
      <c r="X52" s="377"/>
      <c r="Y52" s="377"/>
      <c r="Z52" s="377"/>
      <c r="AA52" s="377"/>
      <c r="AB52" s="377"/>
      <c r="AC52" s="377"/>
      <c r="AD52" s="377"/>
      <c r="AE52" s="377"/>
      <c r="AF52" s="377"/>
    </row>
    <row r="53" spans="1:32" x14ac:dyDescent="0.2">
      <c r="A53" s="377"/>
      <c r="B53" s="377"/>
      <c r="C53" s="377"/>
      <c r="D53" s="377"/>
      <c r="E53" s="377"/>
      <c r="F53" s="377"/>
      <c r="G53" s="377"/>
      <c r="H53" s="377"/>
      <c r="I53" s="377"/>
      <c r="J53" s="377"/>
      <c r="K53" s="377"/>
      <c r="L53" s="377"/>
      <c r="M53" s="377"/>
      <c r="N53" s="377"/>
      <c r="O53" s="377"/>
      <c r="P53" s="377"/>
      <c r="Q53" s="377"/>
      <c r="R53" s="377"/>
      <c r="S53" s="377"/>
      <c r="T53" s="377"/>
      <c r="U53" s="377"/>
      <c r="V53" s="377"/>
      <c r="W53" s="377"/>
      <c r="X53" s="377"/>
      <c r="Y53" s="377"/>
      <c r="Z53" s="377"/>
      <c r="AA53" s="377"/>
      <c r="AB53" s="377"/>
      <c r="AC53" s="377"/>
      <c r="AD53" s="377"/>
      <c r="AE53" s="377"/>
      <c r="AF53" s="377"/>
    </row>
    <row r="54" spans="1:32" x14ac:dyDescent="0.2">
      <c r="A54" s="377" t="s">
        <v>288</v>
      </c>
      <c r="B54" s="377" t="s">
        <v>326</v>
      </c>
      <c r="C54" s="377">
        <f t="shared" ref="C54:C63" si="3">+$C$34</f>
        <v>49.5</v>
      </c>
      <c r="D54" s="379"/>
      <c r="E54" s="379"/>
      <c r="F54" s="379"/>
      <c r="G54" s="379"/>
      <c r="H54" s="379"/>
      <c r="I54" s="379"/>
      <c r="J54" s="379"/>
      <c r="K54" s="379"/>
      <c r="L54" s="379"/>
      <c r="M54" s="379"/>
      <c r="N54" s="379"/>
      <c r="O54" s="379"/>
      <c r="P54" s="379"/>
      <c r="Q54" s="379"/>
      <c r="R54" s="379"/>
      <c r="S54" s="379"/>
      <c r="T54" s="379"/>
      <c r="U54" s="379"/>
      <c r="V54" s="379"/>
      <c r="W54" s="379"/>
      <c r="X54" s="379"/>
      <c r="Y54" s="379"/>
      <c r="Z54" s="379"/>
      <c r="AA54" s="379"/>
      <c r="AB54" s="379"/>
      <c r="AC54" s="379"/>
      <c r="AD54" s="379"/>
      <c r="AE54" s="379"/>
      <c r="AF54" s="379"/>
    </row>
    <row r="55" spans="1:32" x14ac:dyDescent="0.2">
      <c r="A55" s="377" t="s">
        <v>289</v>
      </c>
      <c r="B55" s="377" t="str">
        <f>+B54</f>
        <v>Spéciale</v>
      </c>
      <c r="C55" s="377">
        <f t="shared" si="3"/>
        <v>49.5</v>
      </c>
      <c r="D55" s="379"/>
      <c r="E55" s="379"/>
      <c r="F55" s="379"/>
      <c r="G55" s="379"/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79"/>
      <c r="V55" s="379"/>
      <c r="W55" s="379"/>
      <c r="X55" s="379"/>
      <c r="Y55" s="379"/>
      <c r="Z55" s="379"/>
      <c r="AA55" s="379"/>
      <c r="AB55" s="379"/>
      <c r="AC55" s="379"/>
      <c r="AD55" s="379"/>
      <c r="AE55" s="379"/>
      <c r="AF55" s="379"/>
    </row>
    <row r="56" spans="1:32" x14ac:dyDescent="0.2">
      <c r="A56" s="377" t="s">
        <v>291</v>
      </c>
      <c r="B56" s="377" t="str">
        <f t="shared" ref="B56:B63" si="4">+B55</f>
        <v>Spéciale</v>
      </c>
      <c r="C56" s="377">
        <f t="shared" si="3"/>
        <v>49.5</v>
      </c>
      <c r="D56" s="379"/>
      <c r="E56" s="379"/>
      <c r="F56" s="379"/>
      <c r="G56" s="379"/>
      <c r="H56" s="379"/>
      <c r="I56" s="379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/>
      <c r="U56" s="379"/>
      <c r="V56" s="379"/>
      <c r="W56" s="379"/>
      <c r="X56" s="379"/>
      <c r="Y56" s="379"/>
      <c r="Z56" s="379"/>
      <c r="AA56" s="379"/>
      <c r="AB56" s="379"/>
      <c r="AC56" s="379"/>
      <c r="AD56" s="379"/>
      <c r="AE56" s="379"/>
      <c r="AF56" s="379"/>
    </row>
    <row r="57" spans="1:32" x14ac:dyDescent="0.2">
      <c r="A57" s="377" t="s">
        <v>292</v>
      </c>
      <c r="B57" s="377" t="str">
        <f t="shared" si="4"/>
        <v>Spéciale</v>
      </c>
      <c r="C57" s="377">
        <f t="shared" si="3"/>
        <v>49.5</v>
      </c>
      <c r="D57" s="379"/>
      <c r="E57" s="379"/>
      <c r="F57" s="379"/>
      <c r="G57" s="379"/>
      <c r="H57" s="379"/>
      <c r="I57" s="379"/>
      <c r="J57" s="379"/>
      <c r="K57" s="379"/>
      <c r="L57" s="379"/>
      <c r="M57" s="379"/>
      <c r="N57" s="37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</row>
    <row r="58" spans="1:32" x14ac:dyDescent="0.2">
      <c r="A58" s="377" t="s">
        <v>293</v>
      </c>
      <c r="B58" s="377" t="str">
        <f t="shared" si="4"/>
        <v>Spéciale</v>
      </c>
      <c r="C58" s="377">
        <f t="shared" si="3"/>
        <v>49.5</v>
      </c>
      <c r="D58" s="379"/>
      <c r="E58" s="379"/>
      <c r="F58" s="379"/>
      <c r="G58" s="379"/>
      <c r="H58" s="379"/>
      <c r="I58" s="379"/>
      <c r="J58" s="379"/>
      <c r="K58" s="379"/>
      <c r="L58" s="379"/>
      <c r="M58" s="379"/>
      <c r="N58" s="379"/>
      <c r="O58" s="379"/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379"/>
      <c r="AE58" s="379"/>
      <c r="AF58" s="379"/>
    </row>
    <row r="59" spans="1:32" x14ac:dyDescent="0.2">
      <c r="A59" s="377" t="s">
        <v>294</v>
      </c>
      <c r="B59" s="377" t="str">
        <f t="shared" si="4"/>
        <v>Spéciale</v>
      </c>
      <c r="C59" s="377">
        <f t="shared" si="3"/>
        <v>49.5</v>
      </c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379"/>
      <c r="P59" s="379"/>
      <c r="Q59" s="379"/>
      <c r="R59" s="379"/>
      <c r="S59" s="379"/>
      <c r="T59" s="379"/>
      <c r="U59" s="379"/>
      <c r="V59" s="379"/>
      <c r="W59" s="379"/>
      <c r="X59" s="379"/>
      <c r="Y59" s="379"/>
      <c r="Z59" s="379"/>
      <c r="AA59" s="379"/>
      <c r="AB59" s="379"/>
      <c r="AC59" s="379"/>
      <c r="AD59" s="379"/>
      <c r="AE59" s="379"/>
      <c r="AF59" s="379"/>
    </row>
    <row r="60" spans="1:32" x14ac:dyDescent="0.2">
      <c r="A60" s="377" t="s">
        <v>295</v>
      </c>
      <c r="B60" s="377" t="str">
        <f t="shared" si="4"/>
        <v>Spéciale</v>
      </c>
      <c r="C60" s="377">
        <f t="shared" si="3"/>
        <v>49.5</v>
      </c>
      <c r="D60" s="379"/>
      <c r="E60" s="379"/>
      <c r="F60" s="379"/>
      <c r="G60" s="379"/>
      <c r="H60" s="379"/>
      <c r="I60" s="379"/>
      <c r="J60" s="379"/>
      <c r="K60" s="379"/>
      <c r="L60" s="379"/>
      <c r="M60" s="379"/>
      <c r="N60" s="379"/>
      <c r="O60" s="379"/>
      <c r="P60" s="379"/>
      <c r="Q60" s="379"/>
      <c r="R60" s="379"/>
      <c r="S60" s="379"/>
      <c r="T60" s="379"/>
      <c r="U60" s="379"/>
      <c r="V60" s="379"/>
      <c r="W60" s="379"/>
      <c r="X60" s="379"/>
      <c r="Y60" s="379"/>
      <c r="Z60" s="379"/>
      <c r="AA60" s="379"/>
      <c r="AB60" s="379"/>
      <c r="AC60" s="379"/>
      <c r="AD60" s="379"/>
      <c r="AE60" s="379"/>
      <c r="AF60" s="379"/>
    </row>
    <row r="61" spans="1:32" x14ac:dyDescent="0.2">
      <c r="A61" s="377" t="s">
        <v>296</v>
      </c>
      <c r="B61" s="377" t="str">
        <f t="shared" si="4"/>
        <v>Spéciale</v>
      </c>
      <c r="C61" s="377">
        <f t="shared" si="3"/>
        <v>49.5</v>
      </c>
      <c r="D61" s="379"/>
      <c r="E61" s="379"/>
      <c r="F61" s="379"/>
      <c r="G61" s="379"/>
      <c r="H61" s="379"/>
      <c r="I61" s="379"/>
      <c r="J61" s="379"/>
      <c r="K61" s="379"/>
      <c r="L61" s="379"/>
      <c r="M61" s="379"/>
      <c r="N61" s="379"/>
      <c r="O61" s="379"/>
      <c r="P61" s="379"/>
      <c r="Q61" s="379"/>
      <c r="R61" s="379"/>
      <c r="S61" s="379"/>
      <c r="T61" s="379"/>
      <c r="U61" s="379"/>
      <c r="V61" s="379"/>
      <c r="W61" s="379"/>
      <c r="X61" s="379"/>
      <c r="Y61" s="379"/>
      <c r="Z61" s="379"/>
      <c r="AA61" s="379"/>
      <c r="AB61" s="379"/>
      <c r="AC61" s="379"/>
      <c r="AD61" s="379"/>
      <c r="AE61" s="379"/>
      <c r="AF61" s="379"/>
    </row>
    <row r="62" spans="1:32" x14ac:dyDescent="0.2">
      <c r="A62" s="377" t="s">
        <v>297</v>
      </c>
      <c r="B62" s="377" t="str">
        <f t="shared" si="4"/>
        <v>Spéciale</v>
      </c>
      <c r="C62" s="377">
        <f t="shared" si="3"/>
        <v>49.5</v>
      </c>
      <c r="D62" s="379"/>
      <c r="E62" s="379"/>
      <c r="F62" s="379"/>
      <c r="G62" s="379"/>
      <c r="H62" s="379"/>
      <c r="I62" s="379"/>
      <c r="J62" s="379"/>
      <c r="K62" s="379"/>
      <c r="L62" s="379"/>
      <c r="M62" s="379"/>
      <c r="N62" s="379"/>
      <c r="O62" s="379"/>
      <c r="P62" s="379"/>
      <c r="Q62" s="379"/>
      <c r="R62" s="379"/>
      <c r="S62" s="379"/>
      <c r="T62" s="379"/>
      <c r="U62" s="379"/>
      <c r="V62" s="379"/>
      <c r="W62" s="379"/>
      <c r="X62" s="379"/>
      <c r="Y62" s="379"/>
      <c r="Z62" s="379"/>
      <c r="AA62" s="379"/>
      <c r="AB62" s="379"/>
      <c r="AC62" s="379"/>
      <c r="AD62" s="379"/>
      <c r="AE62" s="379"/>
      <c r="AF62" s="379"/>
    </row>
    <row r="63" spans="1:32" x14ac:dyDescent="0.2">
      <c r="A63" s="377" t="s">
        <v>298</v>
      </c>
      <c r="B63" s="377" t="str">
        <f t="shared" si="4"/>
        <v>Spéciale</v>
      </c>
      <c r="C63" s="377">
        <f t="shared" si="3"/>
        <v>49.5</v>
      </c>
      <c r="D63" s="379"/>
      <c r="E63" s="379"/>
      <c r="F63" s="379"/>
      <c r="G63" s="379"/>
      <c r="H63" s="379"/>
      <c r="I63" s="379"/>
      <c r="J63" s="379"/>
      <c r="K63" s="379"/>
      <c r="L63" s="379"/>
      <c r="M63" s="379"/>
      <c r="N63" s="379"/>
      <c r="O63" s="379"/>
      <c r="P63" s="379"/>
      <c r="Q63" s="379"/>
      <c r="R63" s="379"/>
      <c r="S63" s="379"/>
      <c r="T63" s="379"/>
      <c r="U63" s="379"/>
      <c r="V63" s="379"/>
      <c r="W63" s="379"/>
      <c r="X63" s="379"/>
      <c r="Y63" s="379"/>
      <c r="Z63" s="379"/>
      <c r="AA63" s="379"/>
      <c r="AB63" s="379"/>
      <c r="AC63" s="379"/>
      <c r="AD63" s="379"/>
      <c r="AE63" s="379"/>
      <c r="AF63" s="379"/>
    </row>
    <row r="64" spans="1:32" x14ac:dyDescent="0.2">
      <c r="A64" s="376"/>
      <c r="B64" s="376"/>
      <c r="C64" s="376"/>
      <c r="D64" s="376"/>
      <c r="E64" s="376"/>
      <c r="F64" s="376"/>
      <c r="G64" s="376"/>
      <c r="H64" s="376"/>
      <c r="I64" s="376"/>
      <c r="J64" s="376"/>
      <c r="K64" s="376"/>
      <c r="L64" s="376"/>
      <c r="M64" s="376"/>
      <c r="N64" s="376"/>
      <c r="O64" s="376"/>
      <c r="P64" s="376"/>
      <c r="Q64" s="376"/>
      <c r="R64" s="376"/>
      <c r="S64" s="376"/>
      <c r="T64" s="376"/>
      <c r="U64" s="376"/>
      <c r="V64" s="376"/>
      <c r="W64" s="376"/>
      <c r="X64" s="376"/>
      <c r="Y64" s="376"/>
      <c r="Z64" s="376"/>
      <c r="AA64" s="376"/>
      <c r="AB64" s="376"/>
      <c r="AC64" s="376"/>
      <c r="AD64" s="376"/>
      <c r="AE64" s="376"/>
      <c r="AF64" s="376"/>
    </row>
  </sheetData>
  <mergeCells count="1">
    <mergeCell ref="H2:M2"/>
  </mergeCells>
  <phoneticPr fontId="6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2:AI49"/>
  <sheetViews>
    <sheetView workbookViewId="0">
      <selection activeCell="C10" sqref="C10"/>
    </sheetView>
  </sheetViews>
  <sheetFormatPr baseColWidth="10" defaultRowHeight="12.75" x14ac:dyDescent="0.2"/>
  <cols>
    <col min="1" max="1" width="50.28515625" customWidth="1"/>
    <col min="2" max="2" width="6.85546875" customWidth="1"/>
    <col min="3" max="3" width="8.28515625" style="1" customWidth="1"/>
    <col min="4" max="20" width="5.85546875" style="1" customWidth="1"/>
    <col min="21" max="73" width="5.85546875" customWidth="1"/>
  </cols>
  <sheetData>
    <row r="2" spans="1:4" ht="20.25" x14ac:dyDescent="0.3">
      <c r="A2" s="85" t="s">
        <v>200</v>
      </c>
    </row>
    <row r="4" spans="1:4" ht="20.25" x14ac:dyDescent="0.3">
      <c r="A4" s="114" t="s">
        <v>65</v>
      </c>
      <c r="B4" s="100">
        <f>'INPUT data'!D60</f>
        <v>1</v>
      </c>
    </row>
    <row r="5" spans="1:4" ht="20.25" x14ac:dyDescent="0.3">
      <c r="A5" s="114" t="s">
        <v>165</v>
      </c>
      <c r="B5" s="100">
        <f>'INPUT data'!D67</f>
        <v>1</v>
      </c>
    </row>
    <row r="7" spans="1:4" ht="20.25" x14ac:dyDescent="0.3">
      <c r="A7" s="85" t="s">
        <v>166</v>
      </c>
    </row>
    <row r="10" spans="1:4" x14ac:dyDescent="0.2">
      <c r="A10" t="str">
        <f>'INPUT data'!C42</f>
        <v>Dropper repartition (spacing):</v>
      </c>
      <c r="B10" t="s">
        <v>42</v>
      </c>
      <c r="C10" s="93">
        <f>'INPUT data'!E42</f>
        <v>4.5</v>
      </c>
      <c r="D10" s="1" t="s">
        <v>6</v>
      </c>
    </row>
    <row r="11" spans="1:4" ht="15.75" x14ac:dyDescent="0.3">
      <c r="A11" t="str">
        <f>'INPUT data'!C44</f>
        <v>Distance between suspension and first dropper at minimum :</v>
      </c>
      <c r="B11" t="s">
        <v>43</v>
      </c>
      <c r="C11" s="93">
        <f>'INPUT data'!E44</f>
        <v>5</v>
      </c>
      <c r="D11" s="1" t="s">
        <v>6</v>
      </c>
    </row>
    <row r="12" spans="1:4" ht="15.75" x14ac:dyDescent="0.3">
      <c r="A12" t="str">
        <f>'INPUT data'!C46</f>
        <v>Distance between suspension and first dropper at maximum :</v>
      </c>
      <c r="B12" t="s">
        <v>44</v>
      </c>
      <c r="C12" s="93">
        <f>'INPUT data'!E46</f>
        <v>5</v>
      </c>
      <c r="D12" s="1" t="s">
        <v>6</v>
      </c>
    </row>
    <row r="13" spans="1:4" x14ac:dyDescent="0.2">
      <c r="A13" t="str">
        <f>'INPUT data'!C35</f>
        <v>Span length :</v>
      </c>
      <c r="B13" t="s">
        <v>45</v>
      </c>
      <c r="C13" s="94">
        <f>'INPUT data'!E35</f>
        <v>49.5</v>
      </c>
      <c r="D13" s="1" t="s">
        <v>6</v>
      </c>
    </row>
    <row r="14" spans="1:4" x14ac:dyDescent="0.2">
      <c r="A14" t="s">
        <v>142</v>
      </c>
      <c r="C14" s="118">
        <f>IF(OR(B4=3,B4=4,B4=5,B4=6),0,'INPUT data'!F60)</f>
        <v>0</v>
      </c>
    </row>
    <row r="15" spans="1:4" x14ac:dyDescent="0.2">
      <c r="A15" t="s">
        <v>113</v>
      </c>
      <c r="C15" s="93">
        <f>'INPUT data'!F61</f>
        <v>0</v>
      </c>
      <c r="D15" s="1" t="s">
        <v>8</v>
      </c>
    </row>
    <row r="16" spans="1:4" x14ac:dyDescent="0.2">
      <c r="A16" t="s">
        <v>114</v>
      </c>
      <c r="C16" s="94">
        <f>'INPUT data'!F62</f>
        <v>0</v>
      </c>
      <c r="D16" s="1" t="s">
        <v>6</v>
      </c>
    </row>
    <row r="17" spans="1:35" x14ac:dyDescent="0.2">
      <c r="A17" t="s">
        <v>235</v>
      </c>
      <c r="C17" s="94">
        <f>'INPUT data'!G62</f>
        <v>0</v>
      </c>
      <c r="D17" s="1" t="s">
        <v>6</v>
      </c>
    </row>
    <row r="19" spans="1:35" x14ac:dyDescent="0.2">
      <c r="A19" s="3" t="s">
        <v>48</v>
      </c>
      <c r="C19" s="1">
        <f>IF(INT((C13/C10))*C10=C13,INT((C13/C10))-1,INT((C13/C10)))</f>
        <v>10</v>
      </c>
    </row>
    <row r="20" spans="1:35" x14ac:dyDescent="0.2">
      <c r="C20" s="1" t="str">
        <f>IF((C13-C19*C10)/2&gt;=C11,C19+1,"x")</f>
        <v>x</v>
      </c>
    </row>
    <row r="21" spans="1:35" x14ac:dyDescent="0.2">
      <c r="C21" s="1">
        <f>IF((C13-(C19-1)*C10)/2&lt;=C12,C19,"x")</f>
        <v>10</v>
      </c>
    </row>
    <row r="22" spans="1:35" x14ac:dyDescent="0.2">
      <c r="A22" s="86" t="s">
        <v>46</v>
      </c>
      <c r="C22" s="87">
        <f>IF(C20&lt;&gt;"x",C20,IF(C21&lt;&gt;"x",C21,"x"))</f>
        <v>10</v>
      </c>
      <c r="D22" s="87"/>
      <c r="E22" s="88" t="str">
        <f>IF(C22="x"," Error 01 = impossible description of OCS, check the input data",IF(C22&lt;2,"Error 02 = number of droppers &lt; 2 !",IF(C22&gt;30,"Error 03 = number of droppers &gt; 30 !","")))</f>
        <v/>
      </c>
    </row>
    <row r="23" spans="1:35" x14ac:dyDescent="0.2">
      <c r="C23" s="87"/>
    </row>
    <row r="24" spans="1:35" x14ac:dyDescent="0.2">
      <c r="A24" s="86" t="s">
        <v>47</v>
      </c>
      <c r="C24" s="87"/>
      <c r="D24" s="90" t="s">
        <v>12</v>
      </c>
      <c r="E24" s="90">
        <v>1</v>
      </c>
      <c r="F24" s="90">
        <f>IF(AND(F25&lt;&gt;"",G25&lt;&gt;""),E24+1,IF(F25&lt;&gt;"","Susp.",""))</f>
        <v>2</v>
      </c>
      <c r="G24" s="90">
        <f t="shared" ref="G24:R24" si="0">IF(AND(G25&lt;&gt;"",H25&lt;&gt;""),F24+1,IF(G25&lt;&gt;"","Susp.",""))</f>
        <v>3</v>
      </c>
      <c r="H24" s="90">
        <f t="shared" si="0"/>
        <v>4</v>
      </c>
      <c r="I24" s="90">
        <f t="shared" si="0"/>
        <v>5</v>
      </c>
      <c r="J24" s="90">
        <f t="shared" si="0"/>
        <v>6</v>
      </c>
      <c r="K24" s="90">
        <f t="shared" si="0"/>
        <v>7</v>
      </c>
      <c r="L24" s="90">
        <f t="shared" si="0"/>
        <v>8</v>
      </c>
      <c r="M24" s="90">
        <f t="shared" si="0"/>
        <v>9</v>
      </c>
      <c r="N24" s="90">
        <f t="shared" si="0"/>
        <v>10</v>
      </c>
      <c r="O24" s="90" t="str">
        <f t="shared" si="0"/>
        <v>Susp.</v>
      </c>
      <c r="P24" s="90" t="str">
        <f t="shared" si="0"/>
        <v/>
      </c>
      <c r="Q24" s="90" t="str">
        <f t="shared" si="0"/>
        <v/>
      </c>
      <c r="R24" s="90" t="str">
        <f t="shared" si="0"/>
        <v/>
      </c>
      <c r="S24" s="90" t="str">
        <f t="shared" ref="S24:AD24" si="1">IF(AND(S25&lt;&gt;"",T25&lt;&gt;""),R24+1,IF(S25&lt;&gt;"","Susp.",""))</f>
        <v/>
      </c>
      <c r="T24" s="90" t="str">
        <f t="shared" si="1"/>
        <v/>
      </c>
      <c r="U24" s="90" t="str">
        <f t="shared" si="1"/>
        <v/>
      </c>
      <c r="V24" s="90" t="str">
        <f t="shared" si="1"/>
        <v/>
      </c>
      <c r="W24" s="90" t="str">
        <f t="shared" si="1"/>
        <v/>
      </c>
      <c r="X24" s="90" t="str">
        <f t="shared" si="1"/>
        <v/>
      </c>
      <c r="Y24" s="90" t="str">
        <f t="shared" si="1"/>
        <v/>
      </c>
      <c r="Z24" s="90" t="str">
        <f t="shared" si="1"/>
        <v/>
      </c>
      <c r="AA24" s="90" t="str">
        <f t="shared" si="1"/>
        <v/>
      </c>
      <c r="AB24" s="90" t="str">
        <f t="shared" si="1"/>
        <v/>
      </c>
      <c r="AC24" s="90" t="str">
        <f t="shared" si="1"/>
        <v/>
      </c>
      <c r="AD24" s="90" t="str">
        <f t="shared" si="1"/>
        <v/>
      </c>
      <c r="AE24" s="90" t="str">
        <f>IF(AND(AE25&lt;&gt;"",AF25&lt;&gt;""),AD24+1,IF(AE25&lt;&gt;"","Susp.",""))</f>
        <v/>
      </c>
      <c r="AF24" s="90" t="str">
        <f>IF(AND(AF25&lt;&gt;"",AG25&lt;&gt;""),AE24+1,IF(AF25&lt;&gt;"","Susp.",""))</f>
        <v/>
      </c>
      <c r="AG24" s="90" t="str">
        <f>IF(AND(AG25&lt;&gt;"",AH25&lt;&gt;""),AF24+1,IF(AG25&lt;&gt;"","Susp.",""))</f>
        <v/>
      </c>
      <c r="AH24" s="90" t="str">
        <f>IF(AND(AH25&lt;&gt;"",AI25&lt;&gt;""),AG24+1,IF(AH25&lt;&gt;"","Susp.",""))</f>
        <v/>
      </c>
      <c r="AI24" s="90" t="str">
        <f>IF(AND(AI25&lt;&gt;"",AJ25&lt;&gt;""),AH24+1,IF(AI25&lt;&gt;"","Susp.",""))</f>
        <v/>
      </c>
    </row>
    <row r="25" spans="1:35" x14ac:dyDescent="0.2">
      <c r="C25" s="87"/>
      <c r="D25" s="92">
        <v>0</v>
      </c>
      <c r="E25" s="92">
        <f>(C13-(C22-1)*C10)/2</f>
        <v>4.5</v>
      </c>
      <c r="F25" s="92">
        <f>IF(E25&lt;&gt;"",IF((E25+$C$10&lt;=$C$13),E25+$C$10,""),"")</f>
        <v>9</v>
      </c>
      <c r="G25" s="92">
        <f>IF(F25&lt;&gt;"",IF((F25+$C$10&lt;=$C$13),F25+$C$10,IF(F25+$E$25=$C$13,$C$13,"")),"")</f>
        <v>13.5</v>
      </c>
      <c r="H25" s="92">
        <f t="shared" ref="H25:AI25" si="2">IF(G25&lt;&gt;"",IF((G25+$C$10&lt;=$C$13),G25+$C$10,IF(G25+$E$25=$C$13,$C$13,"")),"")</f>
        <v>18</v>
      </c>
      <c r="I25" s="92">
        <f t="shared" si="2"/>
        <v>22.5</v>
      </c>
      <c r="J25" s="92">
        <f t="shared" si="2"/>
        <v>27</v>
      </c>
      <c r="K25" s="92">
        <f t="shared" si="2"/>
        <v>31.5</v>
      </c>
      <c r="L25" s="92">
        <f t="shared" si="2"/>
        <v>36</v>
      </c>
      <c r="M25" s="92">
        <f t="shared" si="2"/>
        <v>40.5</v>
      </c>
      <c r="N25" s="92">
        <f t="shared" si="2"/>
        <v>45</v>
      </c>
      <c r="O25" s="92">
        <f t="shared" si="2"/>
        <v>49.5</v>
      </c>
      <c r="P25" s="92" t="str">
        <f t="shared" si="2"/>
        <v/>
      </c>
      <c r="Q25" s="92" t="str">
        <f t="shared" si="2"/>
        <v/>
      </c>
      <c r="R25" s="92" t="str">
        <f t="shared" si="2"/>
        <v/>
      </c>
      <c r="S25" s="92" t="str">
        <f t="shared" si="2"/>
        <v/>
      </c>
      <c r="T25" s="92" t="str">
        <f t="shared" si="2"/>
        <v/>
      </c>
      <c r="U25" s="92" t="str">
        <f t="shared" si="2"/>
        <v/>
      </c>
      <c r="V25" s="92" t="str">
        <f t="shared" si="2"/>
        <v/>
      </c>
      <c r="W25" s="92" t="str">
        <f t="shared" si="2"/>
        <v/>
      </c>
      <c r="X25" s="92" t="str">
        <f t="shared" si="2"/>
        <v/>
      </c>
      <c r="Y25" s="92" t="str">
        <f t="shared" si="2"/>
        <v/>
      </c>
      <c r="Z25" s="92" t="str">
        <f t="shared" si="2"/>
        <v/>
      </c>
      <c r="AA25" s="92" t="str">
        <f t="shared" si="2"/>
        <v/>
      </c>
      <c r="AB25" s="92" t="str">
        <f t="shared" si="2"/>
        <v/>
      </c>
      <c r="AC25" s="92" t="str">
        <f t="shared" si="2"/>
        <v/>
      </c>
      <c r="AD25" s="92" t="str">
        <f t="shared" si="2"/>
        <v/>
      </c>
      <c r="AE25" s="92" t="str">
        <f t="shared" si="2"/>
        <v/>
      </c>
      <c r="AF25" s="92" t="str">
        <f t="shared" si="2"/>
        <v/>
      </c>
      <c r="AG25" s="92" t="str">
        <f t="shared" si="2"/>
        <v/>
      </c>
      <c r="AH25" s="92" t="str">
        <f t="shared" si="2"/>
        <v/>
      </c>
      <c r="AI25" s="92" t="str">
        <f t="shared" si="2"/>
        <v/>
      </c>
    </row>
    <row r="26" spans="1:35" x14ac:dyDescent="0.2">
      <c r="C26" s="87"/>
    </row>
    <row r="27" spans="1:35" x14ac:dyDescent="0.2">
      <c r="C27" s="87"/>
    </row>
    <row r="28" spans="1:35" ht="20.25" x14ac:dyDescent="0.3">
      <c r="A28" s="85" t="s">
        <v>167</v>
      </c>
      <c r="C28" s="87"/>
    </row>
    <row r="29" spans="1:35" x14ac:dyDescent="0.2">
      <c r="C29" s="87"/>
    </row>
    <row r="30" spans="1:35" x14ac:dyDescent="0.2">
      <c r="A30" s="86" t="s">
        <v>46</v>
      </c>
      <c r="C30" s="87">
        <f>MAX(D32:AI32)</f>
        <v>7</v>
      </c>
      <c r="E30" s="1">
        <v>1</v>
      </c>
      <c r="F30" s="1">
        <v>2</v>
      </c>
      <c r="G30" s="1">
        <v>3</v>
      </c>
      <c r="H30" s="1">
        <v>4</v>
      </c>
      <c r="I30" s="1">
        <v>5</v>
      </c>
      <c r="J30" s="1">
        <v>6</v>
      </c>
      <c r="K30" s="1">
        <v>7</v>
      </c>
      <c r="L30" s="1">
        <v>8</v>
      </c>
      <c r="M30" s="1">
        <v>9</v>
      </c>
      <c r="N30" s="1">
        <v>10</v>
      </c>
      <c r="O30" s="1">
        <v>11</v>
      </c>
      <c r="P30" s="1">
        <v>12</v>
      </c>
      <c r="Q30" s="1">
        <v>13</v>
      </c>
      <c r="R30" s="1">
        <v>14</v>
      </c>
      <c r="S30" s="1">
        <v>15</v>
      </c>
      <c r="T30" s="1">
        <v>16</v>
      </c>
      <c r="U30" s="1">
        <v>17</v>
      </c>
      <c r="V30" s="1">
        <v>18</v>
      </c>
      <c r="W30" s="1">
        <v>19</v>
      </c>
      <c r="X30" s="1">
        <v>20</v>
      </c>
      <c r="Y30" s="1">
        <v>21</v>
      </c>
      <c r="Z30" s="1">
        <v>22</v>
      </c>
      <c r="AA30" s="1">
        <v>23</v>
      </c>
      <c r="AB30" s="1">
        <v>24</v>
      </c>
      <c r="AC30" s="1">
        <v>25</v>
      </c>
      <c r="AD30" s="1">
        <v>26</v>
      </c>
      <c r="AE30" s="1">
        <v>27</v>
      </c>
      <c r="AF30" s="1">
        <v>28</v>
      </c>
      <c r="AG30" s="1">
        <v>29</v>
      </c>
      <c r="AH30" s="1">
        <v>30</v>
      </c>
      <c r="AI30" s="1">
        <v>31</v>
      </c>
    </row>
    <row r="31" spans="1:35" x14ac:dyDescent="0.2">
      <c r="C31" s="87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35" x14ac:dyDescent="0.2">
      <c r="A32" s="86" t="s">
        <v>47</v>
      </c>
      <c r="C32" s="87"/>
      <c r="D32" s="90" t="s">
        <v>12</v>
      </c>
      <c r="E32" s="90">
        <v>1</v>
      </c>
      <c r="F32" s="90">
        <f>IF('INPUT data'!E71&lt;&gt;"",'INPUT data'!C71,IF('INPUT data'!E70&lt;&gt;"","Susp.",""))</f>
        <v>2</v>
      </c>
      <c r="G32" s="90">
        <f>IF('INPUT data'!E72&lt;&gt;"",'INPUT data'!C72,IF('INPUT data'!E71&lt;&gt;"","Susp.",""))</f>
        <v>3</v>
      </c>
      <c r="H32" s="90">
        <f>IF('INPUT data'!E73&lt;&gt;"",'INPUT data'!C73,IF('INPUT data'!E72&lt;&gt;"","Susp.",""))</f>
        <v>4</v>
      </c>
      <c r="I32" s="90">
        <f>IF('INPUT data'!E74&lt;&gt;"",'INPUT data'!C74,IF('INPUT data'!E73&lt;&gt;"","Susp.",""))</f>
        <v>5</v>
      </c>
      <c r="J32" s="90">
        <f>IF('INPUT data'!E75&lt;&gt;"",'INPUT data'!C75,IF('INPUT data'!E74&lt;&gt;"","Susp.",""))</f>
        <v>6</v>
      </c>
      <c r="K32" s="90">
        <f>IF('INPUT data'!E76&lt;&gt;"",'INPUT data'!C76,IF('INPUT data'!E75&lt;&gt;"","Susp.",""))</f>
        <v>7</v>
      </c>
      <c r="L32" s="90" t="str">
        <f>IF('INPUT data'!E77&lt;&gt;"",'INPUT data'!C77,IF('INPUT data'!E76&lt;&gt;"","Susp.",""))</f>
        <v>Susp.</v>
      </c>
      <c r="M32" s="90" t="str">
        <f>IF('INPUT data'!E78&lt;&gt;"",'INPUT data'!C78,IF('INPUT data'!E77&lt;&gt;"","Susp.",""))</f>
        <v/>
      </c>
      <c r="N32" s="90" t="str">
        <f>IF('INPUT data'!E79&lt;&gt;"",'INPUT data'!C79,IF('INPUT data'!E78&lt;&gt;"","Susp.",""))</f>
        <v/>
      </c>
      <c r="O32" s="90" t="str">
        <f>IF('INPUT data'!E80&lt;&gt;"",'INPUT data'!C80,IF('INPUT data'!E79&lt;&gt;"","Susp.",""))</f>
        <v/>
      </c>
      <c r="P32" s="90" t="str">
        <f>IF('INPUT data'!E81&lt;&gt;"",'INPUT data'!C81,IF('INPUT data'!E80&lt;&gt;"","Susp.",""))</f>
        <v/>
      </c>
      <c r="Q32" s="90" t="str">
        <f>IF('INPUT data'!E82&lt;&gt;"",'INPUT data'!C82,IF('INPUT data'!E81&lt;&gt;"","Susp.",""))</f>
        <v/>
      </c>
      <c r="R32" s="90" t="str">
        <f>IF('INPUT data'!E83&lt;&gt;"",'INPUT data'!C83,IF('INPUT data'!E82&lt;&gt;"","Susp.",""))</f>
        <v/>
      </c>
      <c r="S32" s="90" t="str">
        <f>IF('INPUT data'!E84&lt;&gt;"",'INPUT data'!C84,IF('INPUT data'!E83&lt;&gt;"","Susp.",""))</f>
        <v/>
      </c>
      <c r="T32" s="90" t="str">
        <f>IF('INPUT data'!E85&lt;&gt;"",'INPUT data'!C85,IF('INPUT data'!E84&lt;&gt;"","Susp.",""))</f>
        <v/>
      </c>
      <c r="U32" s="90" t="str">
        <f>IF('INPUT data'!E86&lt;&gt;"",'INPUT data'!C86,IF('INPUT data'!E85&lt;&gt;"","Susp.",""))</f>
        <v/>
      </c>
      <c r="V32" s="90" t="str">
        <f>IF('INPUT data'!E87&lt;&gt;"",'INPUT data'!C87,IF('INPUT data'!E86&lt;&gt;"","Susp.",""))</f>
        <v/>
      </c>
      <c r="W32" s="90" t="str">
        <f>IF('INPUT data'!E88&lt;&gt;"",'INPUT data'!C88,IF('INPUT data'!E87&lt;&gt;"","Susp.",""))</f>
        <v/>
      </c>
      <c r="X32" s="90" t="str">
        <f>IF('INPUT data'!E89&lt;&gt;"",'INPUT data'!C89,IF('INPUT data'!E88&lt;&gt;"","Susp.",""))</f>
        <v/>
      </c>
      <c r="Y32" s="90" t="str">
        <f>IF('INPUT data'!E90&lt;&gt;"",'INPUT data'!C90,IF('INPUT data'!E89&lt;&gt;"","Susp.",""))</f>
        <v/>
      </c>
      <c r="Z32" s="90" t="str">
        <f>IF('INPUT data'!E91&lt;&gt;"",'INPUT data'!C91,IF('INPUT data'!E90&lt;&gt;"","Susp.",""))</f>
        <v/>
      </c>
      <c r="AA32" s="90" t="str">
        <f>IF('INPUT data'!E92&lt;&gt;"",'INPUT data'!C92,IF('INPUT data'!E91&lt;&gt;"","Susp.",""))</f>
        <v/>
      </c>
      <c r="AB32" s="90" t="str">
        <f>IF('INPUT data'!E93&lt;&gt;"",'INPUT data'!C93,IF('INPUT data'!E92&lt;&gt;"","Susp.",""))</f>
        <v/>
      </c>
      <c r="AC32" s="90" t="str">
        <f>IF('INPUT data'!E94&lt;&gt;"",'INPUT data'!C94,IF('INPUT data'!E93&lt;&gt;"","Susp.",""))</f>
        <v/>
      </c>
      <c r="AD32" s="90" t="str">
        <f>IF('INPUT data'!E95&lt;&gt;"",'INPUT data'!C95,IF('INPUT data'!E94&lt;&gt;"","Susp.",""))</f>
        <v/>
      </c>
      <c r="AE32" s="90" t="str">
        <f>IF('INPUT data'!E96&lt;&gt;"",'INPUT data'!C96,IF('INPUT data'!E95&lt;&gt;"","Susp.",""))</f>
        <v/>
      </c>
      <c r="AF32" s="90" t="str">
        <f>IF('INPUT data'!E97&lt;&gt;"",'INPUT data'!C97,IF('INPUT data'!E96&lt;&gt;"","Susp.",""))</f>
        <v/>
      </c>
      <c r="AG32" s="90" t="str">
        <f>IF('INPUT data'!E97&lt;&gt;"","Susp.","")</f>
        <v/>
      </c>
      <c r="AH32" s="90"/>
      <c r="AI32" s="90"/>
    </row>
    <row r="33" spans="1:35" x14ac:dyDescent="0.2">
      <c r="C33" s="275"/>
      <c r="D33" s="92">
        <v>0</v>
      </c>
      <c r="E33" s="90">
        <f>IF(AND(E32&lt;&gt;"",E32&lt;&gt;"Susp."),'INPUT data'!E70,IF(E32="Susp.",$C$13,""))</f>
        <v>4.5</v>
      </c>
      <c r="F33" s="90">
        <f>IF(AND(F32&lt;&gt;"",F32&lt;&gt;"Susp."),'INPUT data'!E71,IF(F32="Susp.",$C$13,""))</f>
        <v>11.25</v>
      </c>
      <c r="G33" s="90">
        <f>IF(AND(G32&lt;&gt;"",G32&lt;&gt;"Susp."),'INPUT data'!E72,IF(G32="Susp.",$C$13,""))</f>
        <v>18</v>
      </c>
      <c r="H33" s="90">
        <f>IF(AND(H32&lt;&gt;"",H32&lt;&gt;"Susp."),'INPUT data'!E73,IF(H32="Susp.",$C$13,""))</f>
        <v>24.75</v>
      </c>
      <c r="I33" s="90">
        <f>IF(AND(I32&lt;&gt;"",I32&lt;&gt;"Susp."),'INPUT data'!E74,IF(I32="Susp.",$C$13,""))</f>
        <v>31.5</v>
      </c>
      <c r="J33" s="90">
        <f>IF(AND(J32&lt;&gt;"",J32&lt;&gt;"Susp."),'INPUT data'!E75,IF(J32="Susp.",$C$13,""))</f>
        <v>38.25</v>
      </c>
      <c r="K33" s="90">
        <f>IF(AND(K32&lt;&gt;"",K32&lt;&gt;"Susp."),'INPUT data'!E76,IF(K32="Susp.",$C$13,""))</f>
        <v>45</v>
      </c>
      <c r="L33" s="90">
        <f>IF(AND(L32&lt;&gt;"",L32&lt;&gt;"Susp."),'INPUT data'!E77,IF(L32="Susp.",$C$13,""))</f>
        <v>49.5</v>
      </c>
      <c r="M33" s="90" t="str">
        <f>IF(AND(M32&lt;&gt;"",M32&lt;&gt;"Susp."),'INPUT data'!E78,IF(M32="Susp.",$C$13,""))</f>
        <v/>
      </c>
      <c r="N33" s="90" t="str">
        <f>IF(AND(N32&lt;&gt;"",N32&lt;&gt;"Susp."),'INPUT data'!E79,IF(N32="Susp.",$C$13,""))</f>
        <v/>
      </c>
      <c r="O33" s="90" t="str">
        <f>IF(AND(O32&lt;&gt;"",O32&lt;&gt;"Susp."),'INPUT data'!E80,IF(O32="Susp.",$C$13,""))</f>
        <v/>
      </c>
      <c r="P33" s="90" t="str">
        <f>IF(AND(P32&lt;&gt;"",P32&lt;&gt;"Susp."),'INPUT data'!E81,IF(P32="Susp.",$C$13,""))</f>
        <v/>
      </c>
      <c r="Q33" s="90" t="str">
        <f>IF(AND(Q32&lt;&gt;"",Q32&lt;&gt;"Susp."),'INPUT data'!E82,IF(Q32="Susp.",$C$13,""))</f>
        <v/>
      </c>
      <c r="R33" s="90" t="str">
        <f>IF(AND(R32&lt;&gt;"",R32&lt;&gt;"Susp."),'INPUT data'!E83,IF(R32="Susp.",$C$13,""))</f>
        <v/>
      </c>
      <c r="S33" s="90" t="str">
        <f>IF(AND(S32&lt;&gt;"",S32&lt;&gt;"Susp."),'INPUT data'!E84,IF(S32="Susp.",$C$13,""))</f>
        <v/>
      </c>
      <c r="T33" s="90" t="str">
        <f>IF(AND(T32&lt;&gt;"",T32&lt;&gt;"Susp."),'INPUT data'!E85,IF(T32="Susp.",$C$13,""))</f>
        <v/>
      </c>
      <c r="U33" s="90" t="str">
        <f>IF(AND(U32&lt;&gt;"",U32&lt;&gt;"Susp."),'INPUT data'!E86,IF(U32="Susp.",$C$13,""))</f>
        <v/>
      </c>
      <c r="V33" s="90" t="str">
        <f>IF(AND(V32&lt;&gt;"",V32&lt;&gt;"Susp."),'INPUT data'!E87,IF(V32="Susp.",$C$13,""))</f>
        <v/>
      </c>
      <c r="W33" s="90" t="str">
        <f>IF(AND(W32&lt;&gt;"",W32&lt;&gt;"Susp."),'INPUT data'!E88,IF(W32="Susp.",$C$13,""))</f>
        <v/>
      </c>
      <c r="X33" s="90" t="str">
        <f>IF(AND(X32&lt;&gt;"",X32&lt;&gt;"Susp."),'INPUT data'!E89,IF(X32="Susp.",$C$13,""))</f>
        <v/>
      </c>
      <c r="Y33" s="90" t="str">
        <f>IF(AND(Y32&lt;&gt;"",Y32&lt;&gt;"Susp."),'INPUT data'!E90,IF(Y32="Susp.",$C$13,""))</f>
        <v/>
      </c>
      <c r="Z33" s="90" t="str">
        <f>IF(AND(Z32&lt;&gt;"",Z32&lt;&gt;"Susp."),'INPUT data'!E91,IF(Z32="Susp.",$C$13,""))</f>
        <v/>
      </c>
      <c r="AA33" s="90" t="str">
        <f>IF(AND(AA32&lt;&gt;"",AA32&lt;&gt;"Susp."),'INPUT data'!E92,IF(AA32="Susp.",$C$13,""))</f>
        <v/>
      </c>
      <c r="AB33" s="90" t="str">
        <f>IF(AND(AB32&lt;&gt;"",AB32&lt;&gt;"Susp."),'INPUT data'!E93,IF(AB32="Susp.",$C$13,""))</f>
        <v/>
      </c>
      <c r="AC33" s="90" t="str">
        <f>IF(AND(AC32&lt;&gt;"",AC32&lt;&gt;"Susp."),'INPUT data'!E94,IF(AC32="Susp.",$C$13,""))</f>
        <v/>
      </c>
      <c r="AD33" s="90" t="str">
        <f>IF(AND(AD32&lt;&gt;"",AD32&lt;&gt;"Susp."),'INPUT data'!E95,IF(AD32="Susp.",$C$13,""))</f>
        <v/>
      </c>
      <c r="AE33" s="90" t="str">
        <f>IF(AND(AE32&lt;&gt;"",AE32&lt;&gt;"Susp."),'INPUT data'!E96,IF(AE32="Susp.",$C$13,""))</f>
        <v/>
      </c>
      <c r="AF33" s="90" t="str">
        <f>IF(AND(AF32&lt;&gt;"",AF32&lt;&gt;"Susp."),'INPUT data'!E97,IF(AF32="Susp.",$C$13,""))</f>
        <v/>
      </c>
      <c r="AG33" s="90"/>
      <c r="AH33" s="90"/>
      <c r="AI33" s="90"/>
    </row>
    <row r="34" spans="1:35" x14ac:dyDescent="0.2">
      <c r="C34" s="87"/>
    </row>
    <row r="35" spans="1:35" x14ac:dyDescent="0.2">
      <c r="C35" s="87"/>
    </row>
    <row r="36" spans="1:35" x14ac:dyDescent="0.2">
      <c r="C36" s="87"/>
    </row>
    <row r="38" spans="1:35" x14ac:dyDescent="0.2">
      <c r="D38" s="90" t="s">
        <v>12</v>
      </c>
      <c r="E38" s="90">
        <f>IF($B$5=1,IF(E32&lt;&gt;"",E32,""),IF(E24&lt;&gt;"",E24,""))</f>
        <v>1</v>
      </c>
      <c r="F38" s="90">
        <f>IF($B$5=1,IF(F32&lt;&gt;"",F32,""),IF(F24&lt;&gt;"",F24,""))</f>
        <v>2</v>
      </c>
      <c r="G38" s="90">
        <f t="shared" ref="G38:O38" si="3">IF($B$5=1,IF(G32&lt;&gt;"",G32,""),IF(G24&lt;&gt;"",G24,""))</f>
        <v>3</v>
      </c>
      <c r="H38" s="90">
        <f t="shared" si="3"/>
        <v>4</v>
      </c>
      <c r="I38" s="90">
        <f t="shared" si="3"/>
        <v>5</v>
      </c>
      <c r="J38" s="90">
        <f t="shared" si="3"/>
        <v>6</v>
      </c>
      <c r="K38" s="90">
        <f t="shared" si="3"/>
        <v>7</v>
      </c>
      <c r="L38" s="90" t="str">
        <f t="shared" si="3"/>
        <v>Susp.</v>
      </c>
      <c r="M38" s="90" t="str">
        <f t="shared" si="3"/>
        <v/>
      </c>
      <c r="N38" s="90" t="str">
        <f t="shared" si="3"/>
        <v/>
      </c>
      <c r="O38" s="90" t="str">
        <f t="shared" si="3"/>
        <v/>
      </c>
      <c r="P38" s="90" t="str">
        <f t="shared" ref="P38:AE38" si="4">IF($B$5=1,IF(P32&lt;&gt;"",P32,""),IF(P24&lt;&gt;"",P24,""))</f>
        <v/>
      </c>
      <c r="Q38" s="90" t="str">
        <f t="shared" si="4"/>
        <v/>
      </c>
      <c r="R38" s="90" t="str">
        <f t="shared" si="4"/>
        <v/>
      </c>
      <c r="S38" s="90" t="str">
        <f t="shared" si="4"/>
        <v/>
      </c>
      <c r="T38" s="90" t="str">
        <f t="shared" si="4"/>
        <v/>
      </c>
      <c r="U38" s="90" t="str">
        <f t="shared" si="4"/>
        <v/>
      </c>
      <c r="V38" s="90" t="str">
        <f t="shared" si="4"/>
        <v/>
      </c>
      <c r="W38" s="90" t="str">
        <f t="shared" si="4"/>
        <v/>
      </c>
      <c r="X38" s="90" t="str">
        <f t="shared" si="4"/>
        <v/>
      </c>
      <c r="Y38" s="90" t="str">
        <f t="shared" si="4"/>
        <v/>
      </c>
      <c r="Z38" s="90" t="str">
        <f t="shared" si="4"/>
        <v/>
      </c>
      <c r="AA38" s="90" t="str">
        <f t="shared" si="4"/>
        <v/>
      </c>
      <c r="AB38" s="90" t="str">
        <f t="shared" si="4"/>
        <v/>
      </c>
      <c r="AC38" s="90" t="str">
        <f t="shared" si="4"/>
        <v/>
      </c>
      <c r="AD38" s="90" t="str">
        <f t="shared" si="4"/>
        <v/>
      </c>
      <c r="AE38" s="90" t="str">
        <f t="shared" si="4"/>
        <v/>
      </c>
      <c r="AF38" s="90" t="str">
        <f t="shared" ref="AF38:AI39" si="5">IF($B$5=1,IF(AF32&lt;&gt;"",AF32,""),IF(AF24&lt;&gt;"",AF24,""))</f>
        <v/>
      </c>
      <c r="AG38" s="90" t="str">
        <f t="shared" si="5"/>
        <v/>
      </c>
      <c r="AH38" s="90" t="str">
        <f t="shared" si="5"/>
        <v/>
      </c>
      <c r="AI38" s="90" t="str">
        <f t="shared" si="5"/>
        <v/>
      </c>
    </row>
    <row r="39" spans="1:35" x14ac:dyDescent="0.2">
      <c r="D39" s="92">
        <v>0</v>
      </c>
      <c r="E39" s="90">
        <f>IF($B$5=1,IF(E33&lt;&gt;"",E33,""),IF(E25&lt;&gt;"",E25,""))</f>
        <v>4.5</v>
      </c>
      <c r="F39" s="90">
        <f>IF($B$5=1,IF(F33&lt;&gt;"",F33,""),IF(F25&lt;&gt;"",F25,""))</f>
        <v>11.25</v>
      </c>
      <c r="G39" s="90">
        <f t="shared" ref="G39:O39" si="6">IF($B$5=1,IF(G33&lt;&gt;"",G33,""),IF(G25&lt;&gt;"",G25,""))</f>
        <v>18</v>
      </c>
      <c r="H39" s="90">
        <f t="shared" si="6"/>
        <v>24.75</v>
      </c>
      <c r="I39" s="90">
        <f t="shared" si="6"/>
        <v>31.5</v>
      </c>
      <c r="J39" s="90">
        <f t="shared" si="6"/>
        <v>38.25</v>
      </c>
      <c r="K39" s="90">
        <f t="shared" si="6"/>
        <v>45</v>
      </c>
      <c r="L39" s="90">
        <f t="shared" si="6"/>
        <v>49.5</v>
      </c>
      <c r="M39" s="90" t="str">
        <f t="shared" si="6"/>
        <v/>
      </c>
      <c r="N39" s="90" t="str">
        <f t="shared" si="6"/>
        <v/>
      </c>
      <c r="O39" s="90" t="str">
        <f t="shared" si="6"/>
        <v/>
      </c>
      <c r="P39" s="90" t="str">
        <f t="shared" ref="P39:AE39" si="7">IF($B$5=1,IF(P33&lt;&gt;"",P33,""),IF(P25&lt;&gt;"",P25,""))</f>
        <v/>
      </c>
      <c r="Q39" s="90" t="str">
        <f t="shared" si="7"/>
        <v/>
      </c>
      <c r="R39" s="90" t="str">
        <f t="shared" si="7"/>
        <v/>
      </c>
      <c r="S39" s="90" t="str">
        <f t="shared" si="7"/>
        <v/>
      </c>
      <c r="T39" s="90" t="str">
        <f t="shared" si="7"/>
        <v/>
      </c>
      <c r="U39" s="90" t="str">
        <f t="shared" si="7"/>
        <v/>
      </c>
      <c r="V39" s="90" t="str">
        <f t="shared" si="7"/>
        <v/>
      </c>
      <c r="W39" s="90" t="str">
        <f t="shared" si="7"/>
        <v/>
      </c>
      <c r="X39" s="90" t="str">
        <f t="shared" si="7"/>
        <v/>
      </c>
      <c r="Y39" s="90" t="str">
        <f t="shared" si="7"/>
        <v/>
      </c>
      <c r="Z39" s="90" t="str">
        <f t="shared" si="7"/>
        <v/>
      </c>
      <c r="AA39" s="90" t="str">
        <f t="shared" si="7"/>
        <v/>
      </c>
      <c r="AB39" s="90" t="str">
        <f t="shared" si="7"/>
        <v/>
      </c>
      <c r="AC39" s="90" t="str">
        <f t="shared" si="7"/>
        <v/>
      </c>
      <c r="AD39" s="90" t="str">
        <f t="shared" si="7"/>
        <v/>
      </c>
      <c r="AE39" s="90" t="str">
        <f t="shared" si="7"/>
        <v/>
      </c>
      <c r="AF39" s="90" t="str">
        <f t="shared" si="5"/>
        <v/>
      </c>
      <c r="AG39" s="90" t="str">
        <f t="shared" si="5"/>
        <v/>
      </c>
      <c r="AH39" s="90" t="str">
        <f t="shared" si="5"/>
        <v/>
      </c>
      <c r="AI39" s="90" t="str">
        <f t="shared" si="5"/>
        <v/>
      </c>
    </row>
    <row r="40" spans="1:35" x14ac:dyDescent="0.2">
      <c r="C40" s="1">
        <f>SUM(D40:AI40)</f>
        <v>0</v>
      </c>
      <c r="D40" s="1">
        <f>IF(AND($C$14=1,D39=$C$16),1,0)</f>
        <v>0</v>
      </c>
      <c r="E40" s="1">
        <f t="shared" ref="E40:N40" si="8">IF(AND($C$14=1,E39=$C$16),1,0)</f>
        <v>0</v>
      </c>
      <c r="F40" s="1">
        <f t="shared" si="8"/>
        <v>0</v>
      </c>
      <c r="G40" s="1">
        <f t="shared" si="8"/>
        <v>0</v>
      </c>
      <c r="H40" s="1">
        <f t="shared" si="8"/>
        <v>0</v>
      </c>
      <c r="I40" s="1">
        <f t="shared" si="8"/>
        <v>0</v>
      </c>
      <c r="J40" s="1">
        <f t="shared" si="8"/>
        <v>0</v>
      </c>
      <c r="K40" s="1">
        <f t="shared" si="8"/>
        <v>0</v>
      </c>
      <c r="L40" s="1">
        <f t="shared" si="8"/>
        <v>0</v>
      </c>
      <c r="M40" s="1">
        <f t="shared" si="8"/>
        <v>0</v>
      </c>
      <c r="N40" s="1">
        <f t="shared" si="8"/>
        <v>0</v>
      </c>
      <c r="O40" s="1">
        <f t="shared" ref="O40:AI40" si="9">IF(AND($C$14=1,O39=$C$16),1,0)</f>
        <v>0</v>
      </c>
      <c r="P40" s="1">
        <f t="shared" si="9"/>
        <v>0</v>
      </c>
      <c r="Q40" s="1">
        <f t="shared" si="9"/>
        <v>0</v>
      </c>
      <c r="R40" s="1">
        <f t="shared" si="9"/>
        <v>0</v>
      </c>
      <c r="S40" s="1">
        <f t="shared" si="9"/>
        <v>0</v>
      </c>
      <c r="T40" s="1">
        <f t="shared" si="9"/>
        <v>0</v>
      </c>
      <c r="U40" s="1">
        <f t="shared" si="9"/>
        <v>0</v>
      </c>
      <c r="V40" s="1">
        <f t="shared" si="9"/>
        <v>0</v>
      </c>
      <c r="W40" s="1">
        <f t="shared" si="9"/>
        <v>0</v>
      </c>
      <c r="X40" s="1">
        <f t="shared" si="9"/>
        <v>0</v>
      </c>
      <c r="Y40" s="1">
        <f t="shared" si="9"/>
        <v>0</v>
      </c>
      <c r="Z40" s="1">
        <f t="shared" si="9"/>
        <v>0</v>
      </c>
      <c r="AA40" s="1">
        <f t="shared" si="9"/>
        <v>0</v>
      </c>
      <c r="AB40" s="1">
        <f t="shared" si="9"/>
        <v>0</v>
      </c>
      <c r="AC40" s="1">
        <f t="shared" si="9"/>
        <v>0</v>
      </c>
      <c r="AD40" s="1">
        <f t="shared" si="9"/>
        <v>0</v>
      </c>
      <c r="AE40" s="1">
        <f t="shared" si="9"/>
        <v>0</v>
      </c>
      <c r="AF40" s="1">
        <f t="shared" si="9"/>
        <v>0</v>
      </c>
      <c r="AG40" s="1">
        <f t="shared" si="9"/>
        <v>0</v>
      </c>
      <c r="AH40" s="1">
        <f t="shared" si="9"/>
        <v>0</v>
      </c>
      <c r="AI40" s="1">
        <f t="shared" si="9"/>
        <v>0</v>
      </c>
    </row>
    <row r="41" spans="1:35" x14ac:dyDescent="0.2">
      <c r="D41" s="1">
        <v>0</v>
      </c>
      <c r="E41" s="1">
        <v>1</v>
      </c>
      <c r="F41" s="1">
        <f>IF(F46&lt;&gt;"",E41+1,"")</f>
        <v>2</v>
      </c>
      <c r="G41" s="1">
        <f t="shared" ref="G41:AG41" si="10">IF(G46&lt;&gt;"",F41+1,"")</f>
        <v>3</v>
      </c>
      <c r="H41" s="1">
        <f t="shared" si="10"/>
        <v>4</v>
      </c>
      <c r="I41" s="1">
        <f t="shared" si="10"/>
        <v>5</v>
      </c>
      <c r="J41" s="1">
        <f t="shared" si="10"/>
        <v>6</v>
      </c>
      <c r="K41" s="1">
        <f t="shared" si="10"/>
        <v>7</v>
      </c>
      <c r="L41" s="1">
        <f t="shared" si="10"/>
        <v>8</v>
      </c>
      <c r="M41" s="1" t="str">
        <f t="shared" si="10"/>
        <v/>
      </c>
      <c r="N41" s="1" t="str">
        <f t="shared" si="10"/>
        <v/>
      </c>
      <c r="O41" s="1" t="str">
        <f>IF(O46&lt;&gt;"",N41+1,"")</f>
        <v/>
      </c>
      <c r="P41" s="1" t="str">
        <f t="shared" si="10"/>
        <v/>
      </c>
      <c r="Q41" s="1" t="str">
        <f t="shared" si="10"/>
        <v/>
      </c>
      <c r="R41" s="1" t="str">
        <f t="shared" si="10"/>
        <v/>
      </c>
      <c r="S41" s="1" t="str">
        <f t="shared" si="10"/>
        <v/>
      </c>
      <c r="T41" s="1" t="str">
        <f t="shared" si="10"/>
        <v/>
      </c>
      <c r="U41" s="1" t="str">
        <f t="shared" si="10"/>
        <v/>
      </c>
      <c r="V41" s="1" t="str">
        <f t="shared" si="10"/>
        <v/>
      </c>
      <c r="W41" s="1" t="str">
        <f>IF(W46&lt;&gt;"",V41+1,"")</f>
        <v/>
      </c>
      <c r="X41" s="1" t="str">
        <f t="shared" si="10"/>
        <v/>
      </c>
      <c r="Y41" s="1" t="str">
        <f t="shared" si="10"/>
        <v/>
      </c>
      <c r="Z41" s="1" t="str">
        <f t="shared" si="10"/>
        <v/>
      </c>
      <c r="AA41" s="1" t="str">
        <f t="shared" si="10"/>
        <v/>
      </c>
      <c r="AB41" s="1" t="str">
        <f t="shared" si="10"/>
        <v/>
      </c>
      <c r="AC41" s="1" t="str">
        <f t="shared" si="10"/>
        <v/>
      </c>
      <c r="AD41" s="1" t="str">
        <f t="shared" si="10"/>
        <v/>
      </c>
      <c r="AE41" s="1" t="str">
        <f t="shared" si="10"/>
        <v/>
      </c>
      <c r="AF41" s="1" t="str">
        <f>IF(AF46&lt;&gt;"",AE41+1,"")</f>
        <v/>
      </c>
      <c r="AG41" s="1" t="str">
        <f t="shared" si="10"/>
        <v/>
      </c>
      <c r="AH41" s="1"/>
      <c r="AI41" s="1"/>
    </row>
    <row r="42" spans="1:35" x14ac:dyDescent="0.2">
      <c r="E42" s="1" t="str">
        <f>IF(AND($C$40=1,E40=1),"IS/P",IF($C$40=1,"",IF(AND($C$16&lt;=E39,$C$16&gt;=D39),"IS",IF($C$16&lt;=E39,"d",""))))</f>
        <v>IS</v>
      </c>
      <c r="F42" s="1" t="str">
        <f t="shared" ref="F42:AF42" si="11">IF(AND($C$40=1,F40=1),"IS/P",IF($C$40=1,"",IF(AND($C$16&lt;=F39,$C$16&gt;=E39),"IS",IF($C$16&lt;=F39,"d",""))))</f>
        <v>d</v>
      </c>
      <c r="G42" s="1" t="str">
        <f t="shared" si="11"/>
        <v>d</v>
      </c>
      <c r="H42" s="1" t="str">
        <f t="shared" si="11"/>
        <v>d</v>
      </c>
      <c r="I42" s="1" t="str">
        <f t="shared" si="11"/>
        <v>d</v>
      </c>
      <c r="J42" s="1" t="str">
        <f t="shared" si="11"/>
        <v>d</v>
      </c>
      <c r="K42" s="1" t="str">
        <f t="shared" si="11"/>
        <v>d</v>
      </c>
      <c r="L42" s="1" t="str">
        <f t="shared" si="11"/>
        <v>d</v>
      </c>
      <c r="M42" s="1" t="str">
        <f t="shared" si="11"/>
        <v>d</v>
      </c>
      <c r="N42" s="1" t="str">
        <f t="shared" si="11"/>
        <v>d</v>
      </c>
      <c r="O42" s="1" t="str">
        <f t="shared" si="11"/>
        <v>d</v>
      </c>
      <c r="P42" s="1" t="str">
        <f t="shared" si="11"/>
        <v>d</v>
      </c>
      <c r="Q42" s="1" t="str">
        <f t="shared" si="11"/>
        <v>d</v>
      </c>
      <c r="R42" s="1" t="str">
        <f t="shared" si="11"/>
        <v>d</v>
      </c>
      <c r="S42" s="1" t="str">
        <f t="shared" si="11"/>
        <v>d</v>
      </c>
      <c r="T42" s="1" t="str">
        <f t="shared" si="11"/>
        <v>d</v>
      </c>
      <c r="U42" s="1" t="str">
        <f t="shared" si="11"/>
        <v>d</v>
      </c>
      <c r="V42" s="1" t="str">
        <f t="shared" si="11"/>
        <v>d</v>
      </c>
      <c r="W42" s="1" t="str">
        <f t="shared" si="11"/>
        <v>d</v>
      </c>
      <c r="X42" s="1" t="str">
        <f t="shared" si="11"/>
        <v>d</v>
      </c>
      <c r="Y42" s="1" t="str">
        <f t="shared" si="11"/>
        <v>d</v>
      </c>
      <c r="Z42" s="1" t="str">
        <f t="shared" si="11"/>
        <v>d</v>
      </c>
      <c r="AA42" s="1" t="str">
        <f t="shared" si="11"/>
        <v>d</v>
      </c>
      <c r="AB42" s="1" t="str">
        <f t="shared" si="11"/>
        <v>d</v>
      </c>
      <c r="AC42" s="1" t="str">
        <f t="shared" si="11"/>
        <v>d</v>
      </c>
      <c r="AD42" s="1" t="str">
        <f t="shared" si="11"/>
        <v>d</v>
      </c>
      <c r="AE42" s="1" t="str">
        <f t="shared" si="11"/>
        <v>d</v>
      </c>
      <c r="AF42" s="1" t="str">
        <f t="shared" si="11"/>
        <v>d</v>
      </c>
      <c r="AG42" s="1" t="str">
        <f>IF(AND($C$40=1,AG40=1),"IS/P",IF($C$40=1,"",IF(AND($C$16&lt;=AG39,$C$16&gt;=AF39),"IS",IF($C$16&lt;=AG39,"d",""))))</f>
        <v>d</v>
      </c>
      <c r="AH42" s="1" t="str">
        <f>IF(AND($C$40=1,AH40=1),"IS/P",IF($C$40=1,"",IF(AND($C$16&lt;=AH39,$C$16&gt;=AG39),"IS",IF($C$16&lt;=AH39,"d",""))))</f>
        <v>d</v>
      </c>
      <c r="AI42" s="1" t="str">
        <f>IF(AND($C$40=1,AI40=1),"IS/P",IF($C$40=1,"",IF(AND($C$16&lt;=AI39,$C$16&gt;=AH39),"IS",IF($C$16&lt;=AI39,"d",""))))</f>
        <v>d</v>
      </c>
    </row>
    <row r="43" spans="1:35" x14ac:dyDescent="0.2"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</row>
    <row r="44" spans="1:35" ht="20.25" x14ac:dyDescent="0.3">
      <c r="A44" s="85" t="s">
        <v>91</v>
      </c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</row>
    <row r="45" spans="1:35" x14ac:dyDescent="0.2"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</row>
    <row r="46" spans="1:35" x14ac:dyDescent="0.2">
      <c r="A46" s="86" t="s">
        <v>46</v>
      </c>
      <c r="B46" s="243">
        <f>IF(B5=0,C22,C30)</f>
        <v>7</v>
      </c>
      <c r="D46" s="91" t="str">
        <f>D38</f>
        <v>Susp.</v>
      </c>
      <c r="E46" s="90">
        <f t="shared" ref="E46:J46" si="12">IF($C$14=1,IF(E$42="",E38,IF(E$42="IS","IS",IF(E$42="d",D38,IF(E$42="IS/P","IS/P","")))),E38)</f>
        <v>1</v>
      </c>
      <c r="F46" s="90">
        <f t="shared" si="12"/>
        <v>2</v>
      </c>
      <c r="G46" s="90">
        <f t="shared" si="12"/>
        <v>3</v>
      </c>
      <c r="H46" s="90">
        <f t="shared" si="12"/>
        <v>4</v>
      </c>
      <c r="I46" s="90">
        <f t="shared" si="12"/>
        <v>5</v>
      </c>
      <c r="J46" s="90">
        <f t="shared" si="12"/>
        <v>6</v>
      </c>
      <c r="K46" s="90">
        <f t="shared" ref="K46:AI46" si="13">IF($C$14=1,IF(K$42="",K38,IF(K$42="IS","IS",IF(K$42="d",J38,IF(K$42="IS/P","IS/P","")))),K38)</f>
        <v>7</v>
      </c>
      <c r="L46" s="90" t="str">
        <f t="shared" si="13"/>
        <v>Susp.</v>
      </c>
      <c r="M46" s="90" t="str">
        <f t="shared" si="13"/>
        <v/>
      </c>
      <c r="N46" s="90" t="str">
        <f t="shared" si="13"/>
        <v/>
      </c>
      <c r="O46" s="90" t="str">
        <f t="shared" si="13"/>
        <v/>
      </c>
      <c r="P46" s="90" t="str">
        <f t="shared" si="13"/>
        <v/>
      </c>
      <c r="Q46" s="90" t="str">
        <f t="shared" si="13"/>
        <v/>
      </c>
      <c r="R46" s="90" t="str">
        <f t="shared" si="13"/>
        <v/>
      </c>
      <c r="S46" s="90" t="str">
        <f t="shared" si="13"/>
        <v/>
      </c>
      <c r="T46" s="90" t="str">
        <f t="shared" si="13"/>
        <v/>
      </c>
      <c r="U46" s="90" t="str">
        <f t="shared" si="13"/>
        <v/>
      </c>
      <c r="V46" s="90" t="str">
        <f t="shared" si="13"/>
        <v/>
      </c>
      <c r="W46" s="90" t="str">
        <f t="shared" si="13"/>
        <v/>
      </c>
      <c r="X46" s="90" t="str">
        <f t="shared" si="13"/>
        <v/>
      </c>
      <c r="Y46" s="90" t="str">
        <f t="shared" si="13"/>
        <v/>
      </c>
      <c r="Z46" s="90" t="str">
        <f t="shared" si="13"/>
        <v/>
      </c>
      <c r="AA46" s="90" t="str">
        <f t="shared" si="13"/>
        <v/>
      </c>
      <c r="AB46" s="90" t="str">
        <f t="shared" si="13"/>
        <v/>
      </c>
      <c r="AC46" s="90" t="str">
        <f t="shared" si="13"/>
        <v/>
      </c>
      <c r="AD46" s="90" t="str">
        <f t="shared" si="13"/>
        <v/>
      </c>
      <c r="AE46" s="90" t="str">
        <f t="shared" si="13"/>
        <v/>
      </c>
      <c r="AF46" s="90" t="str">
        <f t="shared" si="13"/>
        <v/>
      </c>
      <c r="AG46" s="90" t="str">
        <f t="shared" si="13"/>
        <v/>
      </c>
      <c r="AH46" s="90" t="str">
        <f t="shared" si="13"/>
        <v/>
      </c>
      <c r="AI46" s="90" t="str">
        <f t="shared" si="13"/>
        <v/>
      </c>
    </row>
    <row r="47" spans="1:35" x14ac:dyDescent="0.2">
      <c r="D47" s="92">
        <v>0</v>
      </c>
      <c r="E47" s="90">
        <f>IF(E46="Susp.",$C$13,IF($C$14=1,IF(E$42="",E39,IF(E$42="IS",$C$16,IF(E$42="d",D39,IF(E$42="IS/P",E39,"")))),E39))</f>
        <v>4.5</v>
      </c>
      <c r="F47" s="90">
        <f t="shared" ref="F47:P47" si="14">IF(F46="Susp.",$C$13,IF($C$14=1,IF(F$42="",F39,IF(F$42="IS",$C$16,IF(F$42="d",E39,IF(F$42="IS/P",F39,"")))),F39))</f>
        <v>11.25</v>
      </c>
      <c r="G47" s="90">
        <f t="shared" si="14"/>
        <v>18</v>
      </c>
      <c r="H47" s="90">
        <f t="shared" si="14"/>
        <v>24.75</v>
      </c>
      <c r="I47" s="90">
        <f t="shared" si="14"/>
        <v>31.5</v>
      </c>
      <c r="J47" s="90">
        <f t="shared" si="14"/>
        <v>38.25</v>
      </c>
      <c r="K47" s="90">
        <f t="shared" si="14"/>
        <v>45</v>
      </c>
      <c r="L47" s="90">
        <f t="shared" si="14"/>
        <v>49.5</v>
      </c>
      <c r="M47" s="90" t="str">
        <f t="shared" si="14"/>
        <v/>
      </c>
      <c r="N47" s="90" t="str">
        <f t="shared" si="14"/>
        <v/>
      </c>
      <c r="O47" s="90" t="str">
        <f t="shared" si="14"/>
        <v/>
      </c>
      <c r="P47" s="90" t="str">
        <f t="shared" si="14"/>
        <v/>
      </c>
      <c r="Q47" s="90" t="str">
        <f t="shared" ref="Q47:AI47" si="15">IF(Q46="Susp.",$C$13,IF($C$14=1,IF(Q$42="",Q39,IF(Q$42="IS",$C$16,IF(Q$42="d",P39,IF(Q$42="IS/P",Q39,"")))),Q39))</f>
        <v/>
      </c>
      <c r="R47" s="90" t="str">
        <f t="shared" si="15"/>
        <v/>
      </c>
      <c r="S47" s="90" t="str">
        <f t="shared" si="15"/>
        <v/>
      </c>
      <c r="T47" s="90" t="str">
        <f t="shared" si="15"/>
        <v/>
      </c>
      <c r="U47" s="90" t="str">
        <f t="shared" si="15"/>
        <v/>
      </c>
      <c r="V47" s="90" t="str">
        <f t="shared" si="15"/>
        <v/>
      </c>
      <c r="W47" s="90" t="str">
        <f t="shared" si="15"/>
        <v/>
      </c>
      <c r="X47" s="90" t="str">
        <f t="shared" si="15"/>
        <v/>
      </c>
      <c r="Y47" s="90" t="str">
        <f t="shared" si="15"/>
        <v/>
      </c>
      <c r="Z47" s="90" t="str">
        <f t="shared" si="15"/>
        <v/>
      </c>
      <c r="AA47" s="90" t="str">
        <f t="shared" si="15"/>
        <v/>
      </c>
      <c r="AB47" s="90" t="str">
        <f t="shared" si="15"/>
        <v/>
      </c>
      <c r="AC47" s="90" t="str">
        <f t="shared" si="15"/>
        <v/>
      </c>
      <c r="AD47" s="90" t="str">
        <f t="shared" si="15"/>
        <v/>
      </c>
      <c r="AE47" s="90" t="str">
        <f t="shared" si="15"/>
        <v/>
      </c>
      <c r="AF47" s="90" t="str">
        <f t="shared" si="15"/>
        <v/>
      </c>
      <c r="AG47" s="90" t="str">
        <f t="shared" si="15"/>
        <v/>
      </c>
      <c r="AH47" s="90" t="str">
        <f t="shared" si="15"/>
        <v/>
      </c>
      <c r="AI47" s="90" t="str">
        <f t="shared" si="15"/>
        <v/>
      </c>
    </row>
    <row r="49" spans="1:35" x14ac:dyDescent="0.2">
      <c r="A49" s="3" t="s">
        <v>234</v>
      </c>
      <c r="C49" s="1">
        <f>SUM(D49:AI49)</f>
        <v>1</v>
      </c>
      <c r="D49" s="1">
        <f>IF(D47=$C$17,1,"")</f>
        <v>1</v>
      </c>
      <c r="E49" s="1" t="str">
        <f t="shared" ref="E49:AI49" si="16">IF(E47=$C$17,1,"")</f>
        <v/>
      </c>
      <c r="F49" s="1" t="str">
        <f t="shared" si="16"/>
        <v/>
      </c>
      <c r="G49" s="1" t="str">
        <f t="shared" si="16"/>
        <v/>
      </c>
      <c r="H49" s="1" t="str">
        <f t="shared" si="16"/>
        <v/>
      </c>
      <c r="I49" s="1" t="str">
        <f t="shared" si="16"/>
        <v/>
      </c>
      <c r="J49" s="1" t="str">
        <f t="shared" si="16"/>
        <v/>
      </c>
      <c r="K49" s="1" t="str">
        <f t="shared" si="16"/>
        <v/>
      </c>
      <c r="L49" s="1" t="str">
        <f t="shared" si="16"/>
        <v/>
      </c>
      <c r="M49" s="1" t="str">
        <f t="shared" si="16"/>
        <v/>
      </c>
      <c r="N49" s="1" t="str">
        <f t="shared" si="16"/>
        <v/>
      </c>
      <c r="O49" s="1" t="str">
        <f t="shared" si="16"/>
        <v/>
      </c>
      <c r="P49" s="1" t="str">
        <f t="shared" si="16"/>
        <v/>
      </c>
      <c r="Q49" s="1" t="str">
        <f t="shared" si="16"/>
        <v/>
      </c>
      <c r="R49" s="1" t="str">
        <f t="shared" si="16"/>
        <v/>
      </c>
      <c r="S49" s="1" t="str">
        <f t="shared" si="16"/>
        <v/>
      </c>
      <c r="T49" s="1" t="str">
        <f t="shared" si="16"/>
        <v/>
      </c>
      <c r="U49" s="1" t="str">
        <f t="shared" si="16"/>
        <v/>
      </c>
      <c r="V49" s="1" t="str">
        <f t="shared" si="16"/>
        <v/>
      </c>
      <c r="W49" s="1" t="str">
        <f t="shared" si="16"/>
        <v/>
      </c>
      <c r="X49" s="1" t="str">
        <f t="shared" si="16"/>
        <v/>
      </c>
      <c r="Y49" s="1" t="str">
        <f t="shared" si="16"/>
        <v/>
      </c>
      <c r="Z49" s="1" t="str">
        <f t="shared" si="16"/>
        <v/>
      </c>
      <c r="AA49" s="1" t="str">
        <f t="shared" si="16"/>
        <v/>
      </c>
      <c r="AB49" s="1" t="str">
        <f t="shared" si="16"/>
        <v/>
      </c>
      <c r="AC49" s="1" t="str">
        <f t="shared" si="16"/>
        <v/>
      </c>
      <c r="AD49" s="1" t="str">
        <f t="shared" si="16"/>
        <v/>
      </c>
      <c r="AE49" s="1" t="str">
        <f t="shared" si="16"/>
        <v/>
      </c>
      <c r="AF49" s="1" t="str">
        <f t="shared" si="16"/>
        <v/>
      </c>
      <c r="AG49" s="1" t="str">
        <f t="shared" si="16"/>
        <v/>
      </c>
      <c r="AH49" s="1" t="str">
        <f t="shared" si="16"/>
        <v/>
      </c>
      <c r="AI49" s="1" t="str">
        <f t="shared" si="16"/>
        <v/>
      </c>
    </row>
  </sheetData>
  <phoneticPr fontId="61" type="noConversion"/>
  <printOptions gridLines="1" gridLinesSet="0"/>
  <pageMargins left="0.78740157499999996" right="0.78740157499999996" top="0.984251969" bottom="0.984251969" header="0.4921259845" footer="0.4921259845"/>
  <pageSetup paperSize="9" orientation="portrait" verticalDpi="300" r:id="rId1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AI102"/>
  <sheetViews>
    <sheetView topLeftCell="A49" workbookViewId="0">
      <selection activeCell="C40" sqref="C40"/>
    </sheetView>
  </sheetViews>
  <sheetFormatPr baseColWidth="10" defaultColWidth="5.28515625" defaultRowHeight="12.75" x14ac:dyDescent="0.2"/>
  <cols>
    <col min="1" max="1" width="40.42578125" customWidth="1"/>
    <col min="2" max="2" width="9.5703125" customWidth="1"/>
    <col min="3" max="3" width="7.5703125" customWidth="1"/>
    <col min="4" max="4" width="18.42578125" customWidth="1"/>
    <col min="5" max="5" width="13.28515625" customWidth="1"/>
    <col min="6" max="6" width="9.85546875" customWidth="1"/>
    <col min="7" max="14" width="7.5703125" customWidth="1"/>
    <col min="15" max="15" width="10.28515625" customWidth="1"/>
    <col min="16" max="34" width="7.5703125" customWidth="1"/>
  </cols>
  <sheetData>
    <row r="2" spans="1:3" ht="20.25" x14ac:dyDescent="0.3">
      <c r="A2" s="85" t="s">
        <v>49</v>
      </c>
    </row>
    <row r="3" spans="1:3" ht="20.25" x14ac:dyDescent="0.3">
      <c r="A3" s="85"/>
    </row>
    <row r="4" spans="1:3" ht="20.25" x14ac:dyDescent="0.3">
      <c r="A4" s="98" t="s">
        <v>65</v>
      </c>
      <c r="B4" s="100">
        <f>'INPUT data'!D60</f>
        <v>1</v>
      </c>
    </row>
    <row r="6" spans="1:3" x14ac:dyDescent="0.2">
      <c r="A6" t="str">
        <f>'step 0'!A14</f>
        <v>Section insulator on contact wire (for running pantograph)</v>
      </c>
      <c r="B6" s="107">
        <f>'step 0'!C14</f>
        <v>0</v>
      </c>
    </row>
    <row r="7" spans="1:3" x14ac:dyDescent="0.2">
      <c r="A7" s="5" t="s">
        <v>52</v>
      </c>
      <c r="B7" s="95">
        <f>IF(OR(B4=3,B4=4,B4=5,B4=6,B6=1),"0",'INPUT data'!E40)</f>
        <v>0.5</v>
      </c>
      <c r="C7" s="95"/>
    </row>
    <row r="8" spans="1:3" ht="13.5" thickBot="1" x14ac:dyDescent="0.25">
      <c r="A8" s="246" t="s">
        <v>55</v>
      </c>
      <c r="B8" s="248">
        <f>'INPUT data'!E35</f>
        <v>49.5</v>
      </c>
      <c r="C8" s="234" t="s">
        <v>6</v>
      </c>
    </row>
    <row r="9" spans="1:3" x14ac:dyDescent="0.2">
      <c r="A9" s="5" t="s">
        <v>144</v>
      </c>
      <c r="B9" s="118">
        <f>'INPUT data'!H60</f>
        <v>0</v>
      </c>
    </row>
    <row r="10" spans="1:3" x14ac:dyDescent="0.2">
      <c r="A10" s="5" t="str">
        <f>'INPUT data'!E63</f>
        <v>Qunatity (1 or 2)</v>
      </c>
      <c r="B10" s="118">
        <f>'INPUT data'!H63</f>
        <v>0</v>
      </c>
    </row>
    <row r="11" spans="1:3" x14ac:dyDescent="0.2">
      <c r="A11" s="5" t="s">
        <v>216</v>
      </c>
      <c r="B11" s="93">
        <f>IF(B9=0,0,'INPUT data'!H61)</f>
        <v>0</v>
      </c>
      <c r="C11" t="s">
        <v>8</v>
      </c>
    </row>
    <row r="12" spans="1:3" ht="13.5" thickBot="1" x14ac:dyDescent="0.25">
      <c r="A12" s="244" t="s">
        <v>155</v>
      </c>
      <c r="B12" s="245">
        <f>IF(B9=0,0,IF(OR(B4=3,B4=5),'INPUT data'!H62,IF(OR(B4=4,B4=6),(B8-'INPUT data'!H62),"")))</f>
        <v>0</v>
      </c>
      <c r="C12" s="234" t="s">
        <v>6</v>
      </c>
    </row>
    <row r="13" spans="1:3" x14ac:dyDescent="0.2">
      <c r="A13" s="5" t="str">
        <f>'INPUT data'!C22</f>
        <v>Contact wire weight:</v>
      </c>
      <c r="B13" s="103">
        <f>'INPUT data'!E22</f>
        <v>1.3340000000000001</v>
      </c>
      <c r="C13" t="s">
        <v>5</v>
      </c>
    </row>
    <row r="14" spans="1:3" ht="13.5" thickBot="1" x14ac:dyDescent="0.25">
      <c r="A14" s="246" t="str">
        <f>'INPUT data'!C23</f>
        <v>Contact wire tension (per wire):</v>
      </c>
      <c r="B14" s="247">
        <f>'INPUT data'!E23*0.1</f>
        <v>2600</v>
      </c>
      <c r="C14" s="234" t="s">
        <v>59</v>
      </c>
    </row>
    <row r="15" spans="1:3" x14ac:dyDescent="0.2">
      <c r="A15" s="5" t="s">
        <v>145</v>
      </c>
      <c r="B15" s="93" t="str">
        <f>IF(B4=3,'INPUT data'!E56,IF(B4=4,'INPUT data'!E57,IF(B4=5,'INPUT data'!E58,IF(B4=6,'INPUT data'!E59,"-"))))</f>
        <v>-</v>
      </c>
      <c r="C15" t="s">
        <v>6</v>
      </c>
    </row>
    <row r="16" spans="1:3" x14ac:dyDescent="0.2">
      <c r="A16" s="5"/>
      <c r="B16" s="127"/>
    </row>
    <row r="17" spans="1:34" x14ac:dyDescent="0.2">
      <c r="A17" s="5"/>
      <c r="B17" s="95"/>
    </row>
    <row r="18" spans="1:34" ht="20.25" x14ac:dyDescent="0.3">
      <c r="A18" s="85" t="s">
        <v>50</v>
      </c>
    </row>
    <row r="20" spans="1:34" x14ac:dyDescent="0.2">
      <c r="A20" t="s">
        <v>51</v>
      </c>
      <c r="B20" s="1">
        <f>MAX(C26:AH26)-MIN(C26:AH26)</f>
        <v>40.5</v>
      </c>
      <c r="C20" t="s">
        <v>6</v>
      </c>
    </row>
    <row r="22" spans="1:34" x14ac:dyDescent="0.2">
      <c r="B22" s="91" t="s">
        <v>53</v>
      </c>
      <c r="C22" s="90" t="str">
        <f>'step 0'!D46</f>
        <v>Susp.</v>
      </c>
      <c r="D22" s="90">
        <f>'step 0'!E46</f>
        <v>1</v>
      </c>
      <c r="E22" s="90">
        <f>IF('step 0'!F46&lt;&gt;"",'step 0'!F46,"")</f>
        <v>2</v>
      </c>
      <c r="F22" s="90">
        <f>IF('step 0'!G46&lt;&gt;"",'step 0'!G46,"")</f>
        <v>3</v>
      </c>
      <c r="G22" s="90">
        <f>IF('step 0'!H46&lt;&gt;"",'step 0'!H46,"")</f>
        <v>4</v>
      </c>
      <c r="H22" s="90">
        <f>IF('step 0'!I46&lt;&gt;"",'step 0'!I46,"")</f>
        <v>5</v>
      </c>
      <c r="I22" s="90">
        <f>IF('step 0'!J46&lt;&gt;"",'step 0'!J46,"")</f>
        <v>6</v>
      </c>
      <c r="J22" s="90">
        <f>IF('step 0'!K46&lt;&gt;"",'step 0'!K46,"")</f>
        <v>7</v>
      </c>
      <c r="K22" s="90" t="str">
        <f>IF('step 0'!L46&lt;&gt;"",'step 0'!L46,"")</f>
        <v>Susp.</v>
      </c>
      <c r="L22" s="90" t="str">
        <f>IF('step 0'!M46&lt;&gt;"",'step 0'!M46,"")</f>
        <v/>
      </c>
      <c r="M22" s="90" t="str">
        <f>IF('step 0'!N46&lt;&gt;"",'step 0'!N46,"")</f>
        <v/>
      </c>
      <c r="N22" s="90" t="str">
        <f>IF('step 0'!O46&lt;&gt;"",'step 0'!O46,"")</f>
        <v/>
      </c>
      <c r="O22" s="90" t="str">
        <f>IF('step 0'!P46&lt;&gt;"",'step 0'!P46,"")</f>
        <v/>
      </c>
      <c r="P22" s="90" t="str">
        <f>IF('step 0'!Q46&lt;&gt;"",'step 0'!Q46,"")</f>
        <v/>
      </c>
      <c r="Q22" s="90" t="str">
        <f>IF('step 0'!R46&lt;&gt;"",'step 0'!R46,"")</f>
        <v/>
      </c>
      <c r="R22" s="90" t="str">
        <f>IF('step 0'!S46&lt;&gt;"",'step 0'!S46,"")</f>
        <v/>
      </c>
      <c r="S22" s="90" t="str">
        <f>IF('step 0'!T46&lt;&gt;"",'step 0'!T46,"")</f>
        <v/>
      </c>
      <c r="T22" s="90" t="str">
        <f>IF('step 0'!U46&lt;&gt;"",'step 0'!U46,"")</f>
        <v/>
      </c>
      <c r="U22" s="90" t="str">
        <f>IF('step 0'!V46&lt;&gt;"",'step 0'!V46,"")</f>
        <v/>
      </c>
      <c r="V22" s="90" t="str">
        <f>IF('step 0'!W46&lt;&gt;"",'step 0'!W46,"")</f>
        <v/>
      </c>
      <c r="W22" s="90" t="str">
        <f>IF('step 0'!X46&lt;&gt;"",'step 0'!X46,"")</f>
        <v/>
      </c>
      <c r="X22" s="90" t="str">
        <f>IF('step 0'!Y46&lt;&gt;"",'step 0'!Y46,"")</f>
        <v/>
      </c>
      <c r="Y22" s="90" t="str">
        <f>IF('step 0'!Z46&lt;&gt;"",'step 0'!Z46,"")</f>
        <v/>
      </c>
      <c r="Z22" s="90" t="str">
        <f>IF('step 0'!AA46&lt;&gt;"",'step 0'!AA46,"")</f>
        <v/>
      </c>
      <c r="AA22" s="90" t="str">
        <f>IF('step 0'!AB46&lt;&gt;"",'step 0'!AB46,"")</f>
        <v/>
      </c>
      <c r="AB22" s="90" t="str">
        <f>IF('step 0'!AC46&lt;&gt;"",'step 0'!AC46,"")</f>
        <v/>
      </c>
      <c r="AC22" s="90" t="str">
        <f>IF('step 0'!AD46&lt;&gt;"",'step 0'!AD46,"")</f>
        <v/>
      </c>
      <c r="AD22" s="90" t="str">
        <f>IF('step 0'!AE46&lt;&gt;"",'step 0'!AE46,"")</f>
        <v/>
      </c>
      <c r="AE22" s="90" t="str">
        <f>IF('step 0'!AF46&lt;&gt;"",'step 0'!AF46,"")</f>
        <v/>
      </c>
      <c r="AF22" s="90" t="str">
        <f>IF('step 0'!AG46&lt;&gt;"",'step 0'!AG46,"")</f>
        <v/>
      </c>
      <c r="AG22" s="90" t="str">
        <f>IF('step 0'!AH46&lt;&gt;"",'step 0'!AH46,"")</f>
        <v/>
      </c>
      <c r="AH22" s="90" t="str">
        <f>IF('step 0'!AI46&lt;&gt;"",'step 0'!AI46,"")</f>
        <v/>
      </c>
    </row>
    <row r="23" spans="1:34" x14ac:dyDescent="0.2">
      <c r="B23" s="91" t="s">
        <v>54</v>
      </c>
      <c r="C23" s="90">
        <f>'step 0'!D47</f>
        <v>0</v>
      </c>
      <c r="D23" s="90">
        <f>'step 0'!E47</f>
        <v>4.5</v>
      </c>
      <c r="E23" s="90">
        <f>IF('step 0'!F47&lt;&gt;"",'step 0'!F47,"")</f>
        <v>11.25</v>
      </c>
      <c r="F23" s="90">
        <f>IF('step 0'!G47&lt;&gt;"",'step 0'!G47,"")</f>
        <v>18</v>
      </c>
      <c r="G23" s="90">
        <f>IF('step 0'!H47&lt;&gt;"",'step 0'!H47,"")</f>
        <v>24.75</v>
      </c>
      <c r="H23" s="90">
        <f>IF('step 0'!I47&lt;&gt;"",'step 0'!I47,"")</f>
        <v>31.5</v>
      </c>
      <c r="I23" s="90">
        <f>IF('step 0'!J47&lt;&gt;"",'step 0'!J47,"")</f>
        <v>38.25</v>
      </c>
      <c r="J23" s="90">
        <f>IF('step 0'!K47&lt;&gt;"",'step 0'!K47,"")</f>
        <v>45</v>
      </c>
      <c r="K23" s="90">
        <f>IF('step 0'!L47&lt;&gt;"",'step 0'!L47,"")</f>
        <v>49.5</v>
      </c>
      <c r="L23" s="90" t="str">
        <f>IF('step 0'!M47&lt;&gt;"",'step 0'!M47,"")</f>
        <v/>
      </c>
      <c r="M23" s="90" t="str">
        <f>IF('step 0'!N47&lt;&gt;"",'step 0'!N47,"")</f>
        <v/>
      </c>
      <c r="N23" s="90" t="str">
        <f>IF('step 0'!O47&lt;&gt;"",'step 0'!O47,"")</f>
        <v/>
      </c>
      <c r="O23" s="90" t="str">
        <f>IF('step 0'!P47&lt;&gt;"",'step 0'!P47,"")</f>
        <v/>
      </c>
      <c r="P23" s="90" t="str">
        <f>IF('step 0'!Q47&lt;&gt;"",'step 0'!Q47,"")</f>
        <v/>
      </c>
      <c r="Q23" s="90" t="str">
        <f>IF('step 0'!R47&lt;&gt;"",'step 0'!R47,"")</f>
        <v/>
      </c>
      <c r="R23" s="90" t="str">
        <f>IF('step 0'!S47&lt;&gt;"",'step 0'!S47,"")</f>
        <v/>
      </c>
      <c r="S23" s="90" t="str">
        <f>IF('step 0'!T47&lt;&gt;"",'step 0'!T47,"")</f>
        <v/>
      </c>
      <c r="T23" s="90" t="str">
        <f>IF('step 0'!U47&lt;&gt;"",'step 0'!U47,"")</f>
        <v/>
      </c>
      <c r="U23" s="90" t="str">
        <f>IF('step 0'!V47&lt;&gt;"",'step 0'!V47,"")</f>
        <v/>
      </c>
      <c r="V23" s="90" t="str">
        <f>IF('step 0'!W47&lt;&gt;"",'step 0'!W47,"")</f>
        <v/>
      </c>
      <c r="W23" s="90" t="str">
        <f>IF('step 0'!X47&lt;&gt;"",'step 0'!X47,"")</f>
        <v/>
      </c>
      <c r="X23" s="90" t="str">
        <f>IF('step 0'!Y47&lt;&gt;"",'step 0'!Y47,"")</f>
        <v/>
      </c>
      <c r="Y23" s="90" t="str">
        <f>IF('step 0'!Z47&lt;&gt;"",'step 0'!Z47,"")</f>
        <v/>
      </c>
      <c r="Z23" s="90" t="str">
        <f>IF('step 0'!AA47&lt;&gt;"",'step 0'!AA47,"")</f>
        <v/>
      </c>
      <c r="AA23" s="90" t="str">
        <f>IF('step 0'!AB47&lt;&gt;"",'step 0'!AB47,"")</f>
        <v/>
      </c>
      <c r="AB23" s="90" t="str">
        <f>IF('step 0'!AC47&lt;&gt;"",'step 0'!AC47,"")</f>
        <v/>
      </c>
      <c r="AC23" s="90" t="str">
        <f>IF('step 0'!AD47&lt;&gt;"",'step 0'!AD47,"")</f>
        <v/>
      </c>
      <c r="AD23" s="90" t="str">
        <f>IF('step 0'!AE47&lt;&gt;"",'step 0'!AE47,"")</f>
        <v/>
      </c>
      <c r="AE23" s="90" t="str">
        <f>IF('step 0'!AF47&lt;&gt;"",'step 0'!AF47,"")</f>
        <v/>
      </c>
      <c r="AF23" s="90" t="str">
        <f>IF('step 0'!AG47&lt;&gt;"",'step 0'!AG47,"")</f>
        <v/>
      </c>
      <c r="AG23" s="90" t="str">
        <f>IF('step 0'!AH47&lt;&gt;"",'step 0'!AH47,"")</f>
        <v/>
      </c>
      <c r="AH23" s="90" t="str">
        <f>IF('step 0'!AI47&lt;&gt;"",'step 0'!AI47,"")</f>
        <v/>
      </c>
    </row>
    <row r="24" spans="1:34" x14ac:dyDescent="0.2">
      <c r="B24" s="91" t="s">
        <v>83</v>
      </c>
      <c r="C24" s="90">
        <f>IF(C22="Susp.",0,IF(C23&lt;=$D$23+$B$20,4*$B$7*0.001*$B$8*(C23-$D$23)*($B$20-(C23-$D$23))/($B$20*$B$20),""))</f>
        <v>0</v>
      </c>
      <c r="D24" s="90">
        <f>IF(D22="Susp.",0,IF(D23&lt;=$D$23+$B$20,4*$B$7*0.001*$B$8*(D23-$D$23)*($B$20-(D23-$D$23))/($B$20*$B$20),""))</f>
        <v>0</v>
      </c>
      <c r="E24" s="212">
        <f>IF(E22="Susp.",0,IF(AND(E22&lt;&gt;"",E23&lt;=$D$23+$B$20),4*$B$7*0.001*$B$8*(E23-$D$23)*($B$20-(E23-$D$23))/($B$20*$B$20),""))</f>
        <v>1.375E-2</v>
      </c>
      <c r="F24" s="212">
        <f t="shared" ref="F24:AH24" si="0">IF(F22="Susp.",0,IF(AND(F22&lt;&gt;"",F23&lt;=$D$23+$B$20),4*$B$7*0.001*$B$8*(F23-$D$23)*($B$20-(F23-$D$23))/($B$20*$B$20),""))</f>
        <v>2.2000000000000002E-2</v>
      </c>
      <c r="G24" s="90">
        <f t="shared" si="0"/>
        <v>2.4750000000000001E-2</v>
      </c>
      <c r="H24" s="90">
        <f t="shared" si="0"/>
        <v>2.2000000000000002E-2</v>
      </c>
      <c r="I24" s="90">
        <f t="shared" si="0"/>
        <v>1.375E-2</v>
      </c>
      <c r="J24" s="90">
        <f t="shared" si="0"/>
        <v>0</v>
      </c>
      <c r="K24" s="90">
        <f t="shared" si="0"/>
        <v>0</v>
      </c>
      <c r="L24" s="90" t="str">
        <f t="shared" si="0"/>
        <v/>
      </c>
      <c r="M24" s="90" t="str">
        <f t="shared" si="0"/>
        <v/>
      </c>
      <c r="N24" s="90" t="str">
        <f t="shared" si="0"/>
        <v/>
      </c>
      <c r="O24" s="90" t="str">
        <f t="shared" si="0"/>
        <v/>
      </c>
      <c r="P24" s="90" t="str">
        <f t="shared" si="0"/>
        <v/>
      </c>
      <c r="Q24" s="90" t="str">
        <f t="shared" si="0"/>
        <v/>
      </c>
      <c r="R24" s="90" t="str">
        <f t="shared" si="0"/>
        <v/>
      </c>
      <c r="S24" s="90" t="str">
        <f t="shared" si="0"/>
        <v/>
      </c>
      <c r="T24" s="90" t="str">
        <f t="shared" si="0"/>
        <v/>
      </c>
      <c r="U24" s="90" t="str">
        <f t="shared" si="0"/>
        <v/>
      </c>
      <c r="V24" s="90" t="str">
        <f t="shared" si="0"/>
        <v/>
      </c>
      <c r="W24" s="90" t="str">
        <f t="shared" si="0"/>
        <v/>
      </c>
      <c r="X24" s="90" t="str">
        <f t="shared" si="0"/>
        <v/>
      </c>
      <c r="Y24" s="90" t="str">
        <f t="shared" si="0"/>
        <v/>
      </c>
      <c r="Z24" s="90" t="str">
        <f t="shared" si="0"/>
        <v/>
      </c>
      <c r="AA24" s="90" t="str">
        <f t="shared" si="0"/>
        <v/>
      </c>
      <c r="AB24" s="90" t="str">
        <f t="shared" si="0"/>
        <v/>
      </c>
      <c r="AC24" s="90" t="str">
        <f t="shared" si="0"/>
        <v/>
      </c>
      <c r="AD24" s="90" t="str">
        <f t="shared" si="0"/>
        <v/>
      </c>
      <c r="AE24" s="90" t="str">
        <f t="shared" si="0"/>
        <v/>
      </c>
      <c r="AF24" s="90" t="str">
        <f t="shared" si="0"/>
        <v/>
      </c>
      <c r="AG24" s="90" t="str">
        <f t="shared" si="0"/>
        <v/>
      </c>
      <c r="AH24" s="90" t="str">
        <f t="shared" si="0"/>
        <v/>
      </c>
    </row>
    <row r="25" spans="1:34" s="1" customFormat="1" x14ac:dyDescent="0.2">
      <c r="C25" s="1" t="s">
        <v>99</v>
      </c>
      <c r="D25" s="1" t="s">
        <v>100</v>
      </c>
      <c r="E25" s="1" t="str">
        <f t="shared" ref="E25:O25" si="1">IF(E22&lt;&gt;"",IF(F22="Susp.","Pn",""),"")</f>
        <v/>
      </c>
      <c r="F25" s="1" t="str">
        <f t="shared" si="1"/>
        <v/>
      </c>
      <c r="G25" s="1" t="str">
        <f t="shared" si="1"/>
        <v/>
      </c>
      <c r="H25" s="1" t="str">
        <f t="shared" si="1"/>
        <v/>
      </c>
      <c r="I25" s="1" t="str">
        <f t="shared" si="1"/>
        <v/>
      </c>
      <c r="J25" s="1" t="str">
        <f t="shared" si="1"/>
        <v>Pn</v>
      </c>
      <c r="K25" s="1" t="str">
        <f t="shared" si="1"/>
        <v/>
      </c>
      <c r="L25" s="1" t="str">
        <f t="shared" si="1"/>
        <v/>
      </c>
      <c r="M25" s="1" t="str">
        <f t="shared" si="1"/>
        <v/>
      </c>
      <c r="N25" s="1" t="str">
        <f t="shared" si="1"/>
        <v/>
      </c>
      <c r="O25" s="1" t="str">
        <f t="shared" si="1"/>
        <v/>
      </c>
      <c r="P25" s="1" t="str">
        <f t="shared" ref="P25:AH25" si="2">IF(P22&lt;&gt;"",IF(Q22="Susp.","Pn",""),"")</f>
        <v/>
      </c>
      <c r="Q25" s="1" t="str">
        <f t="shared" si="2"/>
        <v/>
      </c>
      <c r="R25" s="1" t="str">
        <f t="shared" si="2"/>
        <v/>
      </c>
      <c r="S25" s="1" t="str">
        <f t="shared" si="2"/>
        <v/>
      </c>
      <c r="T25" s="1" t="str">
        <f t="shared" si="2"/>
        <v/>
      </c>
      <c r="U25" s="1" t="str">
        <f t="shared" si="2"/>
        <v/>
      </c>
      <c r="V25" s="1" t="str">
        <f t="shared" si="2"/>
        <v/>
      </c>
      <c r="W25" s="1" t="str">
        <f t="shared" si="2"/>
        <v/>
      </c>
      <c r="X25" s="1" t="str">
        <f t="shared" si="2"/>
        <v/>
      </c>
      <c r="Y25" s="1" t="str">
        <f t="shared" si="2"/>
        <v/>
      </c>
      <c r="Z25" s="1" t="str">
        <f t="shared" si="2"/>
        <v/>
      </c>
      <c r="AA25" s="1" t="str">
        <f t="shared" si="2"/>
        <v/>
      </c>
      <c r="AB25" s="1" t="str">
        <f t="shared" si="2"/>
        <v/>
      </c>
      <c r="AC25" s="1" t="str">
        <f t="shared" si="2"/>
        <v/>
      </c>
      <c r="AD25" s="1" t="str">
        <f t="shared" si="2"/>
        <v/>
      </c>
      <c r="AE25" s="1" t="str">
        <f t="shared" si="2"/>
        <v/>
      </c>
      <c r="AF25" s="1" t="str">
        <f t="shared" si="2"/>
        <v/>
      </c>
      <c r="AG25" s="1" t="str">
        <f t="shared" si="2"/>
        <v/>
      </c>
      <c r="AH25" s="1" t="str">
        <f t="shared" si="2"/>
        <v/>
      </c>
    </row>
    <row r="26" spans="1:34" x14ac:dyDescent="0.2">
      <c r="C26" s="1" t="str">
        <f>IF(OR(C25="P1",C25="Pn"),C23,"")</f>
        <v/>
      </c>
      <c r="D26" s="1">
        <f t="shared" ref="D26:J26" si="3">IF(OR(D25="P1",D25="Pn"),D23,"")</f>
        <v>4.5</v>
      </c>
      <c r="E26" s="1" t="str">
        <f t="shared" si="3"/>
        <v/>
      </c>
      <c r="F26" s="1" t="str">
        <f t="shared" si="3"/>
        <v/>
      </c>
      <c r="G26" s="1" t="str">
        <f t="shared" si="3"/>
        <v/>
      </c>
      <c r="H26" s="1" t="str">
        <f t="shared" si="3"/>
        <v/>
      </c>
      <c r="I26" s="1" t="str">
        <f t="shared" si="3"/>
        <v/>
      </c>
      <c r="J26" s="1">
        <f t="shared" si="3"/>
        <v>45</v>
      </c>
      <c r="K26" s="1" t="str">
        <f t="shared" ref="K26:AH26" si="4">IF(OR(K25="P1",K25="Pn"),K23,"")</f>
        <v/>
      </c>
      <c r="L26" s="1" t="str">
        <f t="shared" si="4"/>
        <v/>
      </c>
      <c r="M26" s="1" t="str">
        <f t="shared" si="4"/>
        <v/>
      </c>
      <c r="N26" s="1" t="str">
        <f t="shared" si="4"/>
        <v/>
      </c>
      <c r="O26" s="1" t="str">
        <f t="shared" si="4"/>
        <v/>
      </c>
      <c r="P26" s="1" t="str">
        <f t="shared" si="4"/>
        <v/>
      </c>
      <c r="Q26" s="1" t="str">
        <f t="shared" si="4"/>
        <v/>
      </c>
      <c r="R26" s="1" t="str">
        <f t="shared" si="4"/>
        <v/>
      </c>
      <c r="S26" s="1" t="str">
        <f t="shared" si="4"/>
        <v/>
      </c>
      <c r="T26" s="1" t="str">
        <f t="shared" si="4"/>
        <v/>
      </c>
      <c r="U26" s="1" t="str">
        <f t="shared" si="4"/>
        <v/>
      </c>
      <c r="V26" s="1" t="str">
        <f t="shared" si="4"/>
        <v/>
      </c>
      <c r="W26" s="1" t="str">
        <f t="shared" si="4"/>
        <v/>
      </c>
      <c r="X26" s="1" t="str">
        <f t="shared" si="4"/>
        <v/>
      </c>
      <c r="Y26" s="1" t="str">
        <f t="shared" si="4"/>
        <v/>
      </c>
      <c r="Z26" s="1" t="str">
        <f t="shared" si="4"/>
        <v/>
      </c>
      <c r="AA26" s="1" t="str">
        <f t="shared" si="4"/>
        <v/>
      </c>
      <c r="AB26" s="1" t="str">
        <f t="shared" si="4"/>
        <v/>
      </c>
      <c r="AC26" s="1" t="str">
        <f t="shared" si="4"/>
        <v/>
      </c>
      <c r="AD26" s="1" t="str">
        <f t="shared" si="4"/>
        <v/>
      </c>
      <c r="AE26" s="1" t="str">
        <f t="shared" si="4"/>
        <v/>
      </c>
      <c r="AF26" s="1" t="str">
        <f t="shared" si="4"/>
        <v/>
      </c>
      <c r="AG26" s="1" t="str">
        <f t="shared" si="4"/>
        <v/>
      </c>
      <c r="AH26" s="1" t="str">
        <f t="shared" si="4"/>
        <v/>
      </c>
    </row>
    <row r="28" spans="1:34" ht="20.25" x14ac:dyDescent="0.3">
      <c r="A28" s="85" t="s">
        <v>92</v>
      </c>
    </row>
    <row r="30" spans="1:34" x14ac:dyDescent="0.2">
      <c r="A30" t="s">
        <v>97</v>
      </c>
      <c r="B30" s="4">
        <f>MAX(C36:AH36)-MIN(C36:AH36)</f>
        <v>40.5</v>
      </c>
      <c r="C30" t="s">
        <v>6</v>
      </c>
    </row>
    <row r="31" spans="1:34" x14ac:dyDescent="0.2">
      <c r="A31" t="s">
        <v>98</v>
      </c>
      <c r="B31" s="4">
        <f>MAX(C38:AH38)-MIN(C38:AH38)</f>
        <v>27</v>
      </c>
      <c r="C31" t="s">
        <v>6</v>
      </c>
    </row>
    <row r="33" spans="1:34" x14ac:dyDescent="0.2">
      <c r="B33" s="91" t="str">
        <f t="shared" ref="B33:F34" si="5">B22</f>
        <v>dropper</v>
      </c>
      <c r="C33" s="90" t="str">
        <f t="shared" si="5"/>
        <v>Susp.</v>
      </c>
      <c r="D33" s="90">
        <f t="shared" si="5"/>
        <v>1</v>
      </c>
      <c r="E33" s="90">
        <f t="shared" si="5"/>
        <v>2</v>
      </c>
      <c r="F33" s="90">
        <f t="shared" si="5"/>
        <v>3</v>
      </c>
      <c r="G33" s="90">
        <f t="shared" ref="G33:AH33" si="6">G22</f>
        <v>4</v>
      </c>
      <c r="H33" s="90">
        <f t="shared" si="6"/>
        <v>5</v>
      </c>
      <c r="I33" s="90">
        <f t="shared" si="6"/>
        <v>6</v>
      </c>
      <c r="J33" s="90">
        <f t="shared" si="6"/>
        <v>7</v>
      </c>
      <c r="K33" s="90" t="str">
        <f t="shared" si="6"/>
        <v>Susp.</v>
      </c>
      <c r="L33" s="90" t="str">
        <f t="shared" si="6"/>
        <v/>
      </c>
      <c r="M33" s="90" t="str">
        <f t="shared" si="6"/>
        <v/>
      </c>
      <c r="N33" s="90" t="str">
        <f t="shared" si="6"/>
        <v/>
      </c>
      <c r="O33" s="90" t="str">
        <f t="shared" si="6"/>
        <v/>
      </c>
      <c r="P33" s="90" t="str">
        <f t="shared" si="6"/>
        <v/>
      </c>
      <c r="Q33" s="90" t="str">
        <f t="shared" si="6"/>
        <v/>
      </c>
      <c r="R33" s="90" t="str">
        <f t="shared" si="6"/>
        <v/>
      </c>
      <c r="S33" s="90" t="str">
        <f t="shared" si="6"/>
        <v/>
      </c>
      <c r="T33" s="90" t="str">
        <f t="shared" si="6"/>
        <v/>
      </c>
      <c r="U33" s="90" t="str">
        <f t="shared" si="6"/>
        <v/>
      </c>
      <c r="V33" s="90" t="str">
        <f t="shared" si="6"/>
        <v/>
      </c>
      <c r="W33" s="90" t="str">
        <f t="shared" si="6"/>
        <v/>
      </c>
      <c r="X33" s="90" t="str">
        <f t="shared" si="6"/>
        <v/>
      </c>
      <c r="Y33" s="90" t="str">
        <f t="shared" si="6"/>
        <v/>
      </c>
      <c r="Z33" s="90" t="str">
        <f t="shared" si="6"/>
        <v/>
      </c>
      <c r="AA33" s="90" t="str">
        <f t="shared" si="6"/>
        <v/>
      </c>
      <c r="AB33" s="90" t="str">
        <f t="shared" si="6"/>
        <v/>
      </c>
      <c r="AC33" s="90" t="str">
        <f t="shared" si="6"/>
        <v/>
      </c>
      <c r="AD33" s="90" t="str">
        <f t="shared" si="6"/>
        <v/>
      </c>
      <c r="AE33" s="90" t="str">
        <f t="shared" si="6"/>
        <v/>
      </c>
      <c r="AF33" s="90" t="str">
        <f t="shared" si="6"/>
        <v/>
      </c>
      <c r="AG33" s="90" t="str">
        <f t="shared" si="6"/>
        <v/>
      </c>
      <c r="AH33" s="90" t="str">
        <f t="shared" si="6"/>
        <v/>
      </c>
    </row>
    <row r="34" spans="1:34" x14ac:dyDescent="0.2">
      <c r="B34" s="91" t="str">
        <f t="shared" si="5"/>
        <v>location</v>
      </c>
      <c r="C34" s="90">
        <f t="shared" si="5"/>
        <v>0</v>
      </c>
      <c r="D34" s="90">
        <f t="shared" si="5"/>
        <v>4.5</v>
      </c>
      <c r="E34" s="90">
        <f t="shared" si="5"/>
        <v>11.25</v>
      </c>
      <c r="F34" s="90">
        <f t="shared" si="5"/>
        <v>18</v>
      </c>
      <c r="G34" s="90">
        <f t="shared" ref="G34:AH34" si="7">G23</f>
        <v>24.75</v>
      </c>
      <c r="H34" s="90">
        <f t="shared" si="7"/>
        <v>31.5</v>
      </c>
      <c r="I34" s="90">
        <f t="shared" si="7"/>
        <v>38.25</v>
      </c>
      <c r="J34" s="90">
        <f t="shared" si="7"/>
        <v>45</v>
      </c>
      <c r="K34" s="90">
        <f t="shared" si="7"/>
        <v>49.5</v>
      </c>
      <c r="L34" s="90" t="str">
        <f t="shared" si="7"/>
        <v/>
      </c>
      <c r="M34" s="90" t="str">
        <f t="shared" si="7"/>
        <v/>
      </c>
      <c r="N34" s="90" t="str">
        <f t="shared" si="7"/>
        <v/>
      </c>
      <c r="O34" s="90" t="str">
        <f t="shared" si="7"/>
        <v/>
      </c>
      <c r="P34" s="90" t="str">
        <f t="shared" si="7"/>
        <v/>
      </c>
      <c r="Q34" s="90" t="str">
        <f t="shared" si="7"/>
        <v/>
      </c>
      <c r="R34" s="90" t="str">
        <f t="shared" si="7"/>
        <v/>
      </c>
      <c r="S34" s="90" t="str">
        <f t="shared" si="7"/>
        <v/>
      </c>
      <c r="T34" s="90" t="str">
        <f t="shared" si="7"/>
        <v/>
      </c>
      <c r="U34" s="90" t="str">
        <f t="shared" si="7"/>
        <v/>
      </c>
      <c r="V34" s="90" t="str">
        <f t="shared" si="7"/>
        <v/>
      </c>
      <c r="W34" s="90" t="str">
        <f t="shared" si="7"/>
        <v/>
      </c>
      <c r="X34" s="90" t="str">
        <f t="shared" si="7"/>
        <v/>
      </c>
      <c r="Y34" s="90" t="str">
        <f t="shared" si="7"/>
        <v/>
      </c>
      <c r="Z34" s="90" t="str">
        <f t="shared" si="7"/>
        <v/>
      </c>
      <c r="AA34" s="90" t="str">
        <f t="shared" si="7"/>
        <v/>
      </c>
      <c r="AB34" s="90" t="str">
        <f t="shared" si="7"/>
        <v/>
      </c>
      <c r="AC34" s="90" t="str">
        <f t="shared" si="7"/>
        <v/>
      </c>
      <c r="AD34" s="90" t="str">
        <f t="shared" si="7"/>
        <v/>
      </c>
      <c r="AE34" s="90" t="str">
        <f t="shared" si="7"/>
        <v/>
      </c>
      <c r="AF34" s="90" t="str">
        <f t="shared" si="7"/>
        <v/>
      </c>
      <c r="AG34" s="90" t="str">
        <f t="shared" si="7"/>
        <v/>
      </c>
      <c r="AH34" s="90" t="str">
        <f t="shared" si="7"/>
        <v/>
      </c>
    </row>
    <row r="35" spans="1:34" x14ac:dyDescent="0.2">
      <c r="B35" s="91" t="s">
        <v>95</v>
      </c>
      <c r="C35" s="90" t="str">
        <f t="shared" ref="C35:AH35" si="8">IF(C33&lt;&gt;"",IF(AND(B33="Susp.",C33&lt;&gt;""),"P1",IF(AND(B35="",C33&lt;&gt;"Susp.",OR(D33="Susp.",E33="Susp.")),"Pn",IF(AND(B35="",C33&lt;&gt;"Susp."),"x",IF(C33="Susp.","S","")))),"")</f>
        <v>S</v>
      </c>
      <c r="D35" s="90" t="str">
        <f t="shared" si="8"/>
        <v>P1</v>
      </c>
      <c r="E35" s="90" t="str">
        <f t="shared" si="8"/>
        <v/>
      </c>
      <c r="F35" s="90" t="str">
        <f t="shared" si="8"/>
        <v>x</v>
      </c>
      <c r="G35" s="90" t="str">
        <f t="shared" si="8"/>
        <v/>
      </c>
      <c r="H35" s="90" t="str">
        <f t="shared" si="8"/>
        <v>x</v>
      </c>
      <c r="I35" s="90" t="str">
        <f t="shared" si="8"/>
        <v/>
      </c>
      <c r="J35" s="90" t="str">
        <f t="shared" si="8"/>
        <v>Pn</v>
      </c>
      <c r="K35" s="90" t="str">
        <f t="shared" si="8"/>
        <v>S</v>
      </c>
      <c r="L35" s="90" t="str">
        <f t="shared" si="8"/>
        <v/>
      </c>
      <c r="M35" s="90" t="str">
        <f t="shared" si="8"/>
        <v/>
      </c>
      <c r="N35" s="90" t="str">
        <f t="shared" si="8"/>
        <v/>
      </c>
      <c r="O35" s="90" t="str">
        <f t="shared" si="8"/>
        <v/>
      </c>
      <c r="P35" s="90" t="str">
        <f t="shared" si="8"/>
        <v/>
      </c>
      <c r="Q35" s="90" t="str">
        <f t="shared" si="8"/>
        <v/>
      </c>
      <c r="R35" s="90" t="str">
        <f t="shared" si="8"/>
        <v/>
      </c>
      <c r="S35" s="90" t="str">
        <f t="shared" si="8"/>
        <v/>
      </c>
      <c r="T35" s="90" t="str">
        <f t="shared" si="8"/>
        <v/>
      </c>
      <c r="U35" s="90" t="str">
        <f t="shared" si="8"/>
        <v/>
      </c>
      <c r="V35" s="90" t="str">
        <f t="shared" si="8"/>
        <v/>
      </c>
      <c r="W35" s="90" t="str">
        <f t="shared" si="8"/>
        <v/>
      </c>
      <c r="X35" s="90" t="str">
        <f t="shared" si="8"/>
        <v/>
      </c>
      <c r="Y35" s="90" t="str">
        <f t="shared" si="8"/>
        <v/>
      </c>
      <c r="Z35" s="90" t="str">
        <f t="shared" si="8"/>
        <v/>
      </c>
      <c r="AA35" s="90" t="str">
        <f t="shared" si="8"/>
        <v/>
      </c>
      <c r="AB35" s="90" t="str">
        <f t="shared" si="8"/>
        <v/>
      </c>
      <c r="AC35" s="90" t="str">
        <f t="shared" si="8"/>
        <v/>
      </c>
      <c r="AD35" s="90" t="str">
        <f t="shared" si="8"/>
        <v/>
      </c>
      <c r="AE35" s="90" t="str">
        <f t="shared" si="8"/>
        <v/>
      </c>
      <c r="AF35" s="90" t="str">
        <f t="shared" si="8"/>
        <v/>
      </c>
      <c r="AG35" s="90" t="str">
        <f t="shared" si="8"/>
        <v/>
      </c>
      <c r="AH35" s="90" t="str">
        <f t="shared" si="8"/>
        <v/>
      </c>
    </row>
    <row r="36" spans="1:34" x14ac:dyDescent="0.2">
      <c r="B36" s="91"/>
      <c r="C36" s="90" t="str">
        <f>IF(OR(C35="P1",C35="Pn"),C34,"")</f>
        <v/>
      </c>
      <c r="D36" s="90">
        <f t="shared" ref="D36:L36" si="9">IF(OR(D35="P1",D35="Pn"),D34,"")</f>
        <v>4.5</v>
      </c>
      <c r="E36" s="90" t="str">
        <f t="shared" si="9"/>
        <v/>
      </c>
      <c r="F36" s="90" t="str">
        <f t="shared" si="9"/>
        <v/>
      </c>
      <c r="G36" s="90" t="str">
        <f t="shared" si="9"/>
        <v/>
      </c>
      <c r="H36" s="90" t="str">
        <f t="shared" si="9"/>
        <v/>
      </c>
      <c r="I36" s="90" t="str">
        <f t="shared" si="9"/>
        <v/>
      </c>
      <c r="J36" s="90">
        <f t="shared" si="9"/>
        <v>45</v>
      </c>
      <c r="K36" s="90" t="str">
        <f t="shared" si="9"/>
        <v/>
      </c>
      <c r="L36" s="90" t="str">
        <f t="shared" si="9"/>
        <v/>
      </c>
      <c r="M36" s="90" t="str">
        <f t="shared" ref="M36:AH36" si="10">IF(OR(M35="P1",M35="Pn"),M34,"")</f>
        <v/>
      </c>
      <c r="N36" s="90" t="str">
        <f t="shared" si="10"/>
        <v/>
      </c>
      <c r="O36" s="90" t="str">
        <f t="shared" si="10"/>
        <v/>
      </c>
      <c r="P36" s="90" t="str">
        <f t="shared" si="10"/>
        <v/>
      </c>
      <c r="Q36" s="90" t="str">
        <f t="shared" si="10"/>
        <v/>
      </c>
      <c r="R36" s="90" t="str">
        <f t="shared" si="10"/>
        <v/>
      </c>
      <c r="S36" s="90" t="str">
        <f t="shared" si="10"/>
        <v/>
      </c>
      <c r="T36" s="90" t="str">
        <f t="shared" si="10"/>
        <v/>
      </c>
      <c r="U36" s="90" t="str">
        <f t="shared" si="10"/>
        <v/>
      </c>
      <c r="V36" s="90" t="str">
        <f t="shared" si="10"/>
        <v/>
      </c>
      <c r="W36" s="90" t="str">
        <f t="shared" si="10"/>
        <v/>
      </c>
      <c r="X36" s="90" t="str">
        <f t="shared" si="10"/>
        <v/>
      </c>
      <c r="Y36" s="90" t="str">
        <f t="shared" si="10"/>
        <v/>
      </c>
      <c r="Z36" s="90" t="str">
        <f t="shared" si="10"/>
        <v/>
      </c>
      <c r="AA36" s="90" t="str">
        <f t="shared" si="10"/>
        <v/>
      </c>
      <c r="AB36" s="90" t="str">
        <f t="shared" si="10"/>
        <v/>
      </c>
      <c r="AC36" s="90" t="str">
        <f t="shared" si="10"/>
        <v/>
      </c>
      <c r="AD36" s="90" t="str">
        <f t="shared" si="10"/>
        <v/>
      </c>
      <c r="AE36" s="90" t="str">
        <f t="shared" si="10"/>
        <v/>
      </c>
      <c r="AF36" s="90" t="str">
        <f t="shared" si="10"/>
        <v/>
      </c>
      <c r="AG36" s="90" t="str">
        <f t="shared" si="10"/>
        <v/>
      </c>
      <c r="AH36" s="90" t="str">
        <f t="shared" si="10"/>
        <v/>
      </c>
    </row>
    <row r="37" spans="1:34" x14ac:dyDescent="0.2">
      <c r="B37" s="91" t="s">
        <v>96</v>
      </c>
      <c r="C37" s="90" t="str">
        <f>IF(C33&lt;&gt;"",IF(AND(A33="Susp.",C33&lt;&gt;""),"P1",IF(AND(B37="",C33&lt;&gt;"Susp.",OR(D33="Susp.",E33="Susp.")),"Pn",IF(AND(B37="",C33&lt;&gt;"Susp."),"x",IF(C33="Susp.","S","")))),"")</f>
        <v>S</v>
      </c>
      <c r="D37" s="90" t="str">
        <f>IF(D33&lt;&gt;"",IF(AND(B33="Susp.",D33&lt;&gt;""),"P1",IF(AND(C37="",D33&lt;&gt;"Susp.",OR(E33="Susp.",F33="Susp.")),"Pn",IF(AND(C37="",D33&lt;&gt;"Susp."),"x",IF(D33="Susp.","S","")))),"")</f>
        <v/>
      </c>
      <c r="E37" s="90" t="str">
        <f>IF(E33&lt;&gt;"",IF(AND(C33="Susp.",E33&lt;&gt;""),"P1",IF(AND(D37="",E33&lt;&gt;"Susp.",OR(F33="Susp.",G33="Susp.")),"Pn",IF(AND(D37="",E33&lt;&gt;"Susp."),"x",IF(E33="Susp.","S","")))),"")</f>
        <v>P1</v>
      </c>
      <c r="F37" s="90" t="str">
        <f>IF(F33&lt;&gt;"",IF(AND(D33="Susp.",F33&lt;&gt;""),"P1",IF(AND(E37="",F33&lt;&gt;"Susp.",OR(G33="Susp.",H33="Susp.")),"Pn",IF(AND(E37="",F33&lt;&gt;"Susp."),"x",IF(F33="Susp.","S","")))),"")</f>
        <v/>
      </c>
      <c r="G37" s="90" t="str">
        <f t="shared" ref="G37:N37" si="11">IF(G33&lt;&gt;"",IF(AND(E33="Susp.",G33&lt;&gt;""),"P1",IF(AND(F37="",G33&lt;&gt;"Susp.",OR(H33="Susp.",I33="Susp.")),"Pn",IF(AND(F37="",G33&lt;&gt;"Susp."),"x",IF(G33="Susp.","S","")))),"")</f>
        <v>x</v>
      </c>
      <c r="H37" s="90" t="str">
        <f t="shared" si="11"/>
        <v/>
      </c>
      <c r="I37" s="90" t="str">
        <f t="shared" si="11"/>
        <v>Pn</v>
      </c>
      <c r="J37" s="90" t="str">
        <f t="shared" si="11"/>
        <v/>
      </c>
      <c r="K37" s="90" t="str">
        <f t="shared" si="11"/>
        <v>S</v>
      </c>
      <c r="L37" s="90" t="str">
        <f t="shared" si="11"/>
        <v/>
      </c>
      <c r="M37" s="90" t="str">
        <f t="shared" si="11"/>
        <v/>
      </c>
      <c r="N37" s="90" t="str">
        <f t="shared" si="11"/>
        <v/>
      </c>
      <c r="O37" s="90" t="str">
        <f t="shared" ref="O37:AH37" si="12">IF(O33&lt;&gt;"",IF(AND(M33="Susp.",O33&lt;&gt;""),"P1",IF(AND(N37="",O33&lt;&gt;"Susp.",OR(P33="Susp.",Q33="Susp.")),"Pn",IF(AND(N37="",O33&lt;&gt;"Susp."),"x",IF(O33="Susp.","S","")))),"")</f>
        <v/>
      </c>
      <c r="P37" s="90" t="str">
        <f t="shared" si="12"/>
        <v/>
      </c>
      <c r="Q37" s="90" t="str">
        <f t="shared" si="12"/>
        <v/>
      </c>
      <c r="R37" s="90" t="str">
        <f t="shared" si="12"/>
        <v/>
      </c>
      <c r="S37" s="90" t="str">
        <f t="shared" si="12"/>
        <v/>
      </c>
      <c r="T37" s="90" t="str">
        <f t="shared" si="12"/>
        <v/>
      </c>
      <c r="U37" s="90" t="str">
        <f t="shared" si="12"/>
        <v/>
      </c>
      <c r="V37" s="90" t="str">
        <f t="shared" si="12"/>
        <v/>
      </c>
      <c r="W37" s="90" t="str">
        <f t="shared" si="12"/>
        <v/>
      </c>
      <c r="X37" s="90" t="str">
        <f t="shared" si="12"/>
        <v/>
      </c>
      <c r="Y37" s="90" t="str">
        <f t="shared" si="12"/>
        <v/>
      </c>
      <c r="Z37" s="90" t="str">
        <f t="shared" si="12"/>
        <v/>
      </c>
      <c r="AA37" s="90" t="str">
        <f t="shared" si="12"/>
        <v/>
      </c>
      <c r="AB37" s="90" t="str">
        <f t="shared" si="12"/>
        <v/>
      </c>
      <c r="AC37" s="90" t="str">
        <f t="shared" si="12"/>
        <v/>
      </c>
      <c r="AD37" s="90" t="str">
        <f t="shared" si="12"/>
        <v/>
      </c>
      <c r="AE37" s="90" t="str">
        <f t="shared" si="12"/>
        <v/>
      </c>
      <c r="AF37" s="90" t="str">
        <f t="shared" si="12"/>
        <v/>
      </c>
      <c r="AG37" s="90" t="str">
        <f t="shared" si="12"/>
        <v/>
      </c>
      <c r="AH37" s="90" t="str">
        <f t="shared" si="12"/>
        <v/>
      </c>
    </row>
    <row r="38" spans="1:34" x14ac:dyDescent="0.2">
      <c r="B38" s="91"/>
      <c r="C38" s="90" t="str">
        <f>IF(OR(C37="P1",C37="Pn"),C34,"")</f>
        <v/>
      </c>
      <c r="D38" s="90" t="str">
        <f t="shared" ref="D38:AH38" si="13">IF(OR(D37="P1",D37="Pn"),D34,"")</f>
        <v/>
      </c>
      <c r="E38" s="90">
        <f t="shared" si="13"/>
        <v>11.25</v>
      </c>
      <c r="F38" s="90" t="str">
        <f t="shared" si="13"/>
        <v/>
      </c>
      <c r="G38" s="90" t="str">
        <f t="shared" si="13"/>
        <v/>
      </c>
      <c r="H38" s="90" t="str">
        <f t="shared" si="13"/>
        <v/>
      </c>
      <c r="I38" s="90">
        <f t="shared" si="13"/>
        <v>38.25</v>
      </c>
      <c r="J38" s="90" t="str">
        <f t="shared" si="13"/>
        <v/>
      </c>
      <c r="K38" s="90" t="str">
        <f t="shared" si="13"/>
        <v/>
      </c>
      <c r="L38" s="90" t="str">
        <f t="shared" si="13"/>
        <v/>
      </c>
      <c r="M38" s="90" t="str">
        <f t="shared" si="13"/>
        <v/>
      </c>
      <c r="N38" s="90" t="str">
        <f t="shared" si="13"/>
        <v/>
      </c>
      <c r="O38" s="90" t="str">
        <f t="shared" si="13"/>
        <v/>
      </c>
      <c r="P38" s="90" t="str">
        <f t="shared" si="13"/>
        <v/>
      </c>
      <c r="Q38" s="90" t="str">
        <f t="shared" si="13"/>
        <v/>
      </c>
      <c r="R38" s="90" t="str">
        <f t="shared" si="13"/>
        <v/>
      </c>
      <c r="S38" s="90" t="str">
        <f t="shared" si="13"/>
        <v/>
      </c>
      <c r="T38" s="90" t="str">
        <f t="shared" si="13"/>
        <v/>
      </c>
      <c r="U38" s="90" t="str">
        <f t="shared" si="13"/>
        <v/>
      </c>
      <c r="V38" s="90" t="str">
        <f t="shared" si="13"/>
        <v/>
      </c>
      <c r="W38" s="90" t="str">
        <f t="shared" si="13"/>
        <v/>
      </c>
      <c r="X38" s="90" t="str">
        <f t="shared" si="13"/>
        <v/>
      </c>
      <c r="Y38" s="90" t="str">
        <f t="shared" si="13"/>
        <v/>
      </c>
      <c r="Z38" s="90" t="str">
        <f t="shared" si="13"/>
        <v/>
      </c>
      <c r="AA38" s="90" t="str">
        <f t="shared" si="13"/>
        <v/>
      </c>
      <c r="AB38" s="90" t="str">
        <f t="shared" si="13"/>
        <v/>
      </c>
      <c r="AC38" s="90" t="str">
        <f t="shared" si="13"/>
        <v/>
      </c>
      <c r="AD38" s="90" t="str">
        <f t="shared" si="13"/>
        <v/>
      </c>
      <c r="AE38" s="90" t="str">
        <f t="shared" si="13"/>
        <v/>
      </c>
      <c r="AF38" s="90" t="str">
        <f t="shared" si="13"/>
        <v/>
      </c>
      <c r="AG38" s="90" t="str">
        <f t="shared" si="13"/>
        <v/>
      </c>
      <c r="AH38" s="90" t="str">
        <f t="shared" si="13"/>
        <v/>
      </c>
    </row>
    <row r="39" spans="1:34" x14ac:dyDescent="0.2">
      <c r="B39" s="91" t="s">
        <v>93</v>
      </c>
      <c r="C39" s="90">
        <f t="shared" ref="C39:H39" si="14">IF(C35="x",(4*$B$7*0.001*$B$8*(C34-$D$34)*($B$30-(C34-$D$34))/($B$30*$B$30)),IF(OR(C35="S",C35="P1",C35="Pn"),0,""))</f>
        <v>0</v>
      </c>
      <c r="D39" s="90">
        <f t="shared" si="14"/>
        <v>0</v>
      </c>
      <c r="E39" s="90" t="str">
        <f t="shared" si="14"/>
        <v/>
      </c>
      <c r="F39" s="90">
        <f t="shared" si="14"/>
        <v>2.2000000000000002E-2</v>
      </c>
      <c r="G39" s="90" t="str">
        <f t="shared" si="14"/>
        <v/>
      </c>
      <c r="H39" s="90">
        <f t="shared" si="14"/>
        <v>2.2000000000000002E-2</v>
      </c>
      <c r="I39" s="90" t="str">
        <f t="shared" ref="I39:AB39" si="15">IF(I35="x",(4*$B$7*0.001*$B$8*(I34-$D$34)*($B$30-(I34-$D$34))/($B$30*$B$30)),IF(OR(I35="S",I35="P1",I35="Pn"),0,""))</f>
        <v/>
      </c>
      <c r="J39" s="90">
        <f t="shared" si="15"/>
        <v>0</v>
      </c>
      <c r="K39" s="90">
        <f t="shared" si="15"/>
        <v>0</v>
      </c>
      <c r="L39" s="90" t="str">
        <f t="shared" si="15"/>
        <v/>
      </c>
      <c r="M39" s="90" t="str">
        <f t="shared" si="15"/>
        <v/>
      </c>
      <c r="N39" s="90" t="str">
        <f t="shared" si="15"/>
        <v/>
      </c>
      <c r="O39" s="90" t="str">
        <f t="shared" si="15"/>
        <v/>
      </c>
      <c r="P39" s="90" t="str">
        <f t="shared" si="15"/>
        <v/>
      </c>
      <c r="Q39" s="90" t="str">
        <f t="shared" si="15"/>
        <v/>
      </c>
      <c r="R39" s="90" t="str">
        <f t="shared" si="15"/>
        <v/>
      </c>
      <c r="S39" s="90" t="str">
        <f t="shared" si="15"/>
        <v/>
      </c>
      <c r="T39" s="90" t="str">
        <f t="shared" si="15"/>
        <v/>
      </c>
      <c r="U39" s="90" t="str">
        <f t="shared" si="15"/>
        <v/>
      </c>
      <c r="V39" s="90" t="str">
        <f t="shared" si="15"/>
        <v/>
      </c>
      <c r="W39" s="90" t="str">
        <f t="shared" si="15"/>
        <v/>
      </c>
      <c r="X39" s="90" t="str">
        <f t="shared" si="15"/>
        <v/>
      </c>
      <c r="Y39" s="90" t="str">
        <f t="shared" si="15"/>
        <v/>
      </c>
      <c r="Z39" s="90" t="str">
        <f t="shared" si="15"/>
        <v/>
      </c>
      <c r="AA39" s="90" t="str">
        <f t="shared" si="15"/>
        <v/>
      </c>
      <c r="AB39" s="90" t="str">
        <f t="shared" si="15"/>
        <v/>
      </c>
      <c r="AC39" s="90" t="str">
        <f t="shared" ref="AC39:AH39" si="16">IF(AC35="x",(4*$B$7*0.001*$B$8*(AC34-$D$34)*($B$30-(AC34-$D$34))/($B$30*$B$30)),IF(OR(AC35="S",AC35="P1",AC35="Pn"),0,""))</f>
        <v/>
      </c>
      <c r="AD39" s="90" t="str">
        <f t="shared" si="16"/>
        <v/>
      </c>
      <c r="AE39" s="90" t="str">
        <f t="shared" si="16"/>
        <v/>
      </c>
      <c r="AF39" s="90" t="str">
        <f t="shared" si="16"/>
        <v/>
      </c>
      <c r="AG39" s="90" t="str">
        <f t="shared" si="16"/>
        <v/>
      </c>
      <c r="AH39" s="90" t="str">
        <f t="shared" si="16"/>
        <v/>
      </c>
    </row>
    <row r="40" spans="1:34" x14ac:dyDescent="0.2">
      <c r="B40" s="91" t="s">
        <v>94</v>
      </c>
      <c r="C40" s="90">
        <f t="shared" ref="C40:H40" si="17">IF(C37="x",(4*$B$7*0.001*$B$8*(C34-$E$34)*($B$31-(C34-$E$34))/($B$31*$B$31)),IF(OR(C37="S",C37="P1",C37="Pn"),0,""))</f>
        <v>0</v>
      </c>
      <c r="D40" s="90" t="str">
        <f t="shared" si="17"/>
        <v/>
      </c>
      <c r="E40" s="90">
        <f t="shared" si="17"/>
        <v>0</v>
      </c>
      <c r="F40" s="90" t="str">
        <f t="shared" si="17"/>
        <v/>
      </c>
      <c r="G40" s="90">
        <f t="shared" si="17"/>
        <v>2.4750000000000001E-2</v>
      </c>
      <c r="H40" s="90" t="str">
        <f t="shared" si="17"/>
        <v/>
      </c>
      <c r="I40" s="90">
        <f t="shared" ref="I40:AB40" si="18">IF(I37="x",(4*$B$7*0.001*$B$8*(I34-$E$34)*($B$31-(I34-$E$34))/($B$31*$B$31)),IF(OR(I37="S",I37="P1",I37="Pn"),0,""))</f>
        <v>0</v>
      </c>
      <c r="J40" s="90" t="str">
        <f t="shared" si="18"/>
        <v/>
      </c>
      <c r="K40" s="90">
        <f t="shared" si="18"/>
        <v>0</v>
      </c>
      <c r="L40" s="90" t="str">
        <f t="shared" si="18"/>
        <v/>
      </c>
      <c r="M40" s="90" t="str">
        <f t="shared" si="18"/>
        <v/>
      </c>
      <c r="N40" s="90" t="str">
        <f t="shared" si="18"/>
        <v/>
      </c>
      <c r="O40" s="90" t="str">
        <f t="shared" si="18"/>
        <v/>
      </c>
      <c r="P40" s="90" t="str">
        <f t="shared" si="18"/>
        <v/>
      </c>
      <c r="Q40" s="90" t="str">
        <f t="shared" si="18"/>
        <v/>
      </c>
      <c r="R40" s="90" t="str">
        <f t="shared" si="18"/>
        <v/>
      </c>
      <c r="S40" s="90" t="str">
        <f t="shared" si="18"/>
        <v/>
      </c>
      <c r="T40" s="90" t="str">
        <f t="shared" si="18"/>
        <v/>
      </c>
      <c r="U40" s="90" t="str">
        <f t="shared" si="18"/>
        <v/>
      </c>
      <c r="V40" s="90" t="str">
        <f t="shared" si="18"/>
        <v/>
      </c>
      <c r="W40" s="90" t="str">
        <f t="shared" si="18"/>
        <v/>
      </c>
      <c r="X40" s="90" t="str">
        <f t="shared" si="18"/>
        <v/>
      </c>
      <c r="Y40" s="90" t="str">
        <f t="shared" si="18"/>
        <v/>
      </c>
      <c r="Z40" s="90" t="str">
        <f t="shared" si="18"/>
        <v/>
      </c>
      <c r="AA40" s="90" t="str">
        <f t="shared" si="18"/>
        <v/>
      </c>
      <c r="AB40" s="90" t="str">
        <f t="shared" si="18"/>
        <v/>
      </c>
      <c r="AC40" s="90" t="str">
        <f t="shared" ref="AC40:AH40" si="19">IF(AC37="x",(4*$B$7*0.001*$B$8*(AC34-$E$34)*($B$31-(AC34-$E$34))/($B$31*$B$31)),IF(OR(AC37="S",AC37="P1",AC37="Pn"),0,""))</f>
        <v/>
      </c>
      <c r="AD40" s="90" t="str">
        <f t="shared" si="19"/>
        <v/>
      </c>
      <c r="AE40" s="90" t="str">
        <f t="shared" si="19"/>
        <v/>
      </c>
      <c r="AF40" s="90" t="str">
        <f t="shared" si="19"/>
        <v/>
      </c>
      <c r="AG40" s="90" t="str">
        <f t="shared" si="19"/>
        <v/>
      </c>
      <c r="AH40" s="90" t="str">
        <f t="shared" si="19"/>
        <v/>
      </c>
    </row>
    <row r="43" spans="1:34" ht="20.25" x14ac:dyDescent="0.3">
      <c r="A43" s="85" t="s">
        <v>143</v>
      </c>
    </row>
    <row r="45" spans="1:34" x14ac:dyDescent="0.2">
      <c r="A45" s="3"/>
      <c r="B45" s="92" t="e">
        <f>E57</f>
        <v>#VALUE!</v>
      </c>
    </row>
    <row r="46" spans="1:34" x14ac:dyDescent="0.2">
      <c r="B46" s="4"/>
    </row>
    <row r="47" spans="1:34" ht="20.25" x14ac:dyDescent="0.3">
      <c r="A47" s="85" t="s">
        <v>146</v>
      </c>
    </row>
    <row r="49" spans="1:34" x14ac:dyDescent="0.2">
      <c r="A49" t="s">
        <v>51</v>
      </c>
      <c r="B49" s="4">
        <f>MAX(C55:AH55)-MIN(C55:AH55)</f>
        <v>40.5</v>
      </c>
      <c r="C49" t="s">
        <v>6</v>
      </c>
    </row>
    <row r="51" spans="1:34" x14ac:dyDescent="0.2">
      <c r="B51" s="91" t="s">
        <v>53</v>
      </c>
      <c r="C51" s="90" t="str">
        <f>'step 0'!D46</f>
        <v>Susp.</v>
      </c>
      <c r="D51" s="90">
        <f>'step 0'!E46</f>
        <v>1</v>
      </c>
      <c r="E51" s="90">
        <f>'step 0'!F46</f>
        <v>2</v>
      </c>
      <c r="F51" s="90">
        <f>'step 0'!G46</f>
        <v>3</v>
      </c>
      <c r="G51" s="90">
        <f>'step 0'!H46</f>
        <v>4</v>
      </c>
      <c r="H51" s="90">
        <f>'step 0'!I46</f>
        <v>5</v>
      </c>
      <c r="I51" s="90">
        <f>'step 0'!J46</f>
        <v>6</v>
      </c>
      <c r="J51" s="90">
        <f>'step 0'!K46</f>
        <v>7</v>
      </c>
      <c r="K51" s="90" t="str">
        <f>'step 0'!L46</f>
        <v>Susp.</v>
      </c>
      <c r="L51" s="90" t="str">
        <f>'step 0'!M46</f>
        <v/>
      </c>
      <c r="M51" s="90" t="str">
        <f>'step 0'!N46</f>
        <v/>
      </c>
      <c r="N51" s="90" t="str">
        <f>'step 0'!O46</f>
        <v/>
      </c>
      <c r="O51" s="90" t="str">
        <f>'step 0'!P46</f>
        <v/>
      </c>
      <c r="P51" s="90" t="str">
        <f>'step 0'!Q46</f>
        <v/>
      </c>
      <c r="Q51" s="90" t="str">
        <f>'step 0'!R46</f>
        <v/>
      </c>
      <c r="R51" s="90" t="str">
        <f>'step 0'!S46</f>
        <v/>
      </c>
      <c r="S51" s="90" t="str">
        <f>'step 0'!T46</f>
        <v/>
      </c>
      <c r="T51" s="90" t="str">
        <f>'step 0'!U46</f>
        <v/>
      </c>
      <c r="U51" s="90" t="str">
        <f>'step 0'!V46</f>
        <v/>
      </c>
      <c r="V51" s="90" t="str">
        <f>'step 0'!W46</f>
        <v/>
      </c>
      <c r="W51" s="90" t="str">
        <f>'step 0'!X46</f>
        <v/>
      </c>
      <c r="X51" s="90" t="str">
        <f>'step 0'!Y46</f>
        <v/>
      </c>
      <c r="Y51" s="90" t="str">
        <f>'step 0'!Z46</f>
        <v/>
      </c>
      <c r="Z51" s="90" t="str">
        <f>'step 0'!AA46</f>
        <v/>
      </c>
      <c r="AA51" s="90" t="str">
        <f>'step 0'!AB46</f>
        <v/>
      </c>
      <c r="AB51" s="90" t="str">
        <f>'step 0'!AC46</f>
        <v/>
      </c>
      <c r="AC51" s="90" t="str">
        <f>'step 0'!AD46</f>
        <v/>
      </c>
      <c r="AD51" s="90" t="str">
        <f>'step 0'!AE46</f>
        <v/>
      </c>
      <c r="AE51" s="90" t="str">
        <f>'step 0'!AF46</f>
        <v/>
      </c>
      <c r="AF51" s="90" t="str">
        <f>'step 0'!AG46</f>
        <v/>
      </c>
      <c r="AG51" s="90" t="str">
        <f>'step 0'!AH46</f>
        <v/>
      </c>
      <c r="AH51" s="90" t="str">
        <f>'step 0'!AI46</f>
        <v/>
      </c>
    </row>
    <row r="52" spans="1:34" x14ac:dyDescent="0.2">
      <c r="B52" s="91" t="s">
        <v>54</v>
      </c>
      <c r="C52" s="92">
        <f>'step 0'!D47</f>
        <v>0</v>
      </c>
      <c r="D52" s="92">
        <f>'step 0'!E47</f>
        <v>4.5</v>
      </c>
      <c r="E52" s="92">
        <f>'step 0'!F47</f>
        <v>11.25</v>
      </c>
      <c r="F52" s="92">
        <f>'step 0'!G47</f>
        <v>18</v>
      </c>
      <c r="G52" s="92">
        <f>'step 0'!H47</f>
        <v>24.75</v>
      </c>
      <c r="H52" s="92">
        <f>'step 0'!I47</f>
        <v>31.5</v>
      </c>
      <c r="I52" s="92">
        <f>'step 0'!J47</f>
        <v>38.25</v>
      </c>
      <c r="J52" s="92">
        <f>'step 0'!K47</f>
        <v>45</v>
      </c>
      <c r="K52" s="92">
        <f>'step 0'!L47</f>
        <v>49.5</v>
      </c>
      <c r="L52" s="92" t="str">
        <f>'step 0'!M47</f>
        <v/>
      </c>
      <c r="M52" s="92" t="str">
        <f>'step 0'!N47</f>
        <v/>
      </c>
      <c r="N52" s="92" t="str">
        <f>'step 0'!O47</f>
        <v/>
      </c>
      <c r="O52" s="92" t="str">
        <f>'step 0'!P47</f>
        <v/>
      </c>
      <c r="P52" s="92" t="str">
        <f>'step 0'!Q47</f>
        <v/>
      </c>
      <c r="Q52" s="92" t="str">
        <f>'step 0'!R47</f>
        <v/>
      </c>
      <c r="R52" s="92" t="str">
        <f>'step 0'!S47</f>
        <v/>
      </c>
      <c r="S52" s="92" t="str">
        <f>'step 0'!T47</f>
        <v/>
      </c>
      <c r="T52" s="92" t="str">
        <f>'step 0'!U47</f>
        <v/>
      </c>
      <c r="U52" s="92" t="str">
        <f>'step 0'!V47</f>
        <v/>
      </c>
      <c r="V52" s="92" t="str">
        <f>'step 0'!W47</f>
        <v/>
      </c>
      <c r="W52" s="92" t="str">
        <f>'step 0'!X47</f>
        <v/>
      </c>
      <c r="X52" s="92" t="str">
        <f>'step 0'!Y47</f>
        <v/>
      </c>
      <c r="Y52" s="92" t="str">
        <f>'step 0'!Z47</f>
        <v/>
      </c>
      <c r="Z52" s="92" t="str">
        <f>'step 0'!AA47</f>
        <v/>
      </c>
      <c r="AA52" s="92" t="str">
        <f>'step 0'!AB47</f>
        <v/>
      </c>
      <c r="AB52" s="92" t="str">
        <f>'step 0'!AC47</f>
        <v/>
      </c>
      <c r="AC52" s="92" t="str">
        <f>'step 0'!AD47</f>
        <v/>
      </c>
      <c r="AD52" s="92" t="str">
        <f>'step 0'!AE47</f>
        <v/>
      </c>
      <c r="AE52" s="92" t="str">
        <f>'step 0'!AF47</f>
        <v/>
      </c>
      <c r="AF52" s="92" t="str">
        <f>'step 0'!AG47</f>
        <v/>
      </c>
      <c r="AG52" s="92" t="str">
        <f>'step 0'!AH47</f>
        <v/>
      </c>
      <c r="AH52" s="92" t="str">
        <f>'step 0'!AI47</f>
        <v/>
      </c>
    </row>
    <row r="53" spans="1:34" x14ac:dyDescent="0.2">
      <c r="B53" s="91" t="s">
        <v>83</v>
      </c>
      <c r="C53" s="92" t="str">
        <f>C78</f>
        <v/>
      </c>
      <c r="D53" s="92" t="str">
        <f t="shared" ref="D53:AH53" si="20">D78</f>
        <v/>
      </c>
      <c r="E53" s="92" t="str">
        <f t="shared" si="20"/>
        <v/>
      </c>
      <c r="F53" s="92" t="str">
        <f t="shared" si="20"/>
        <v/>
      </c>
      <c r="G53" s="92" t="str">
        <f t="shared" si="20"/>
        <v/>
      </c>
      <c r="H53" s="92" t="str">
        <f t="shared" si="20"/>
        <v/>
      </c>
      <c r="I53" s="92" t="str">
        <f t="shared" si="20"/>
        <v/>
      </c>
      <c r="J53" s="92" t="str">
        <f t="shared" si="20"/>
        <v/>
      </c>
      <c r="K53" s="92" t="str">
        <f t="shared" si="20"/>
        <v/>
      </c>
      <c r="L53" s="92" t="str">
        <f t="shared" si="20"/>
        <v/>
      </c>
      <c r="M53" s="92" t="str">
        <f t="shared" si="20"/>
        <v/>
      </c>
      <c r="N53" s="92" t="str">
        <f t="shared" si="20"/>
        <v/>
      </c>
      <c r="O53" s="92" t="str">
        <f t="shared" si="20"/>
        <v/>
      </c>
      <c r="P53" s="92" t="str">
        <f t="shared" si="20"/>
        <v/>
      </c>
      <c r="Q53" s="92" t="str">
        <f t="shared" si="20"/>
        <v/>
      </c>
      <c r="R53" s="92" t="str">
        <f t="shared" si="20"/>
        <v/>
      </c>
      <c r="S53" s="92" t="str">
        <f t="shared" si="20"/>
        <v/>
      </c>
      <c r="T53" s="92" t="str">
        <f t="shared" si="20"/>
        <v/>
      </c>
      <c r="U53" s="92" t="str">
        <f>U78</f>
        <v/>
      </c>
      <c r="V53" s="92" t="str">
        <f t="shared" si="20"/>
        <v/>
      </c>
      <c r="W53" s="92" t="str">
        <f t="shared" si="20"/>
        <v/>
      </c>
      <c r="X53" s="92" t="str">
        <f t="shared" si="20"/>
        <v/>
      </c>
      <c r="Y53" s="92" t="str">
        <f t="shared" si="20"/>
        <v/>
      </c>
      <c r="Z53" s="92" t="str">
        <f t="shared" si="20"/>
        <v/>
      </c>
      <c r="AA53" s="92" t="str">
        <f t="shared" si="20"/>
        <v/>
      </c>
      <c r="AB53" s="92" t="str">
        <f t="shared" si="20"/>
        <v/>
      </c>
      <c r="AC53" s="92" t="str">
        <f t="shared" si="20"/>
        <v/>
      </c>
      <c r="AD53" s="92" t="str">
        <f t="shared" si="20"/>
        <v/>
      </c>
      <c r="AE53" s="92" t="str">
        <f t="shared" si="20"/>
        <v/>
      </c>
      <c r="AF53" s="92" t="str">
        <f t="shared" si="20"/>
        <v/>
      </c>
      <c r="AG53" s="92" t="str">
        <f t="shared" si="20"/>
        <v/>
      </c>
      <c r="AH53" s="92" t="str">
        <f t="shared" si="20"/>
        <v/>
      </c>
    </row>
    <row r="54" spans="1:34" s="1" customFormat="1" x14ac:dyDescent="0.2">
      <c r="C54" s="11" t="s">
        <v>99</v>
      </c>
      <c r="D54" s="1" t="s">
        <v>100</v>
      </c>
      <c r="E54" s="1" t="str">
        <f t="shared" ref="E54:AH54" si="21">IF(E51&lt;&gt;"",IF(F51="Susp.","Pn",""),"")</f>
        <v/>
      </c>
      <c r="F54" s="1" t="str">
        <f t="shared" si="21"/>
        <v/>
      </c>
      <c r="G54" s="1" t="str">
        <f t="shared" si="21"/>
        <v/>
      </c>
      <c r="H54" s="1" t="str">
        <f t="shared" si="21"/>
        <v/>
      </c>
      <c r="I54" s="1" t="str">
        <f t="shared" si="21"/>
        <v/>
      </c>
      <c r="J54" s="1" t="str">
        <f t="shared" si="21"/>
        <v>Pn</v>
      </c>
      <c r="K54" s="1" t="str">
        <f t="shared" si="21"/>
        <v/>
      </c>
      <c r="L54" s="1" t="str">
        <f t="shared" si="21"/>
        <v/>
      </c>
      <c r="M54" s="1" t="str">
        <f t="shared" si="21"/>
        <v/>
      </c>
      <c r="N54" s="1" t="str">
        <f t="shared" si="21"/>
        <v/>
      </c>
      <c r="O54" s="1" t="str">
        <f t="shared" si="21"/>
        <v/>
      </c>
      <c r="P54" s="1" t="str">
        <f t="shared" si="21"/>
        <v/>
      </c>
      <c r="Q54" s="1" t="str">
        <f t="shared" si="21"/>
        <v/>
      </c>
      <c r="R54" s="1" t="str">
        <f t="shared" si="21"/>
        <v/>
      </c>
      <c r="S54" s="1" t="str">
        <f t="shared" si="21"/>
        <v/>
      </c>
      <c r="T54" s="1" t="str">
        <f t="shared" si="21"/>
        <v/>
      </c>
      <c r="U54" s="1" t="str">
        <f t="shared" si="21"/>
        <v/>
      </c>
      <c r="V54" s="1" t="str">
        <f t="shared" si="21"/>
        <v/>
      </c>
      <c r="W54" s="1" t="str">
        <f t="shared" si="21"/>
        <v/>
      </c>
      <c r="X54" s="1" t="str">
        <f t="shared" si="21"/>
        <v/>
      </c>
      <c r="Y54" s="1" t="str">
        <f t="shared" si="21"/>
        <v/>
      </c>
      <c r="Z54" s="1" t="str">
        <f t="shared" si="21"/>
        <v/>
      </c>
      <c r="AA54" s="1" t="str">
        <f t="shared" si="21"/>
        <v/>
      </c>
      <c r="AB54" s="1" t="str">
        <f t="shared" si="21"/>
        <v/>
      </c>
      <c r="AC54" s="1" t="str">
        <f t="shared" si="21"/>
        <v/>
      </c>
      <c r="AD54" s="1" t="str">
        <f t="shared" si="21"/>
        <v/>
      </c>
      <c r="AE54" s="1" t="str">
        <f t="shared" si="21"/>
        <v/>
      </c>
      <c r="AF54" s="1" t="str">
        <f t="shared" si="21"/>
        <v/>
      </c>
      <c r="AG54" s="1" t="str">
        <f t="shared" si="21"/>
        <v/>
      </c>
      <c r="AH54" s="1" t="str">
        <f t="shared" si="21"/>
        <v/>
      </c>
    </row>
    <row r="55" spans="1:34" x14ac:dyDescent="0.2">
      <c r="C55" s="10"/>
      <c r="D55" s="1">
        <f t="shared" ref="D55:AH55" si="22">IF(OR(D54="P1",D54="Pn"),D52,"")</f>
        <v>4.5</v>
      </c>
      <c r="E55" s="1" t="str">
        <f t="shared" si="22"/>
        <v/>
      </c>
      <c r="F55" s="1" t="str">
        <f t="shared" si="22"/>
        <v/>
      </c>
      <c r="G55" s="1" t="str">
        <f t="shared" si="22"/>
        <v/>
      </c>
      <c r="H55" s="1" t="str">
        <f t="shared" si="22"/>
        <v/>
      </c>
      <c r="I55" s="1" t="str">
        <f t="shared" si="22"/>
        <v/>
      </c>
      <c r="J55" s="1">
        <f t="shared" si="22"/>
        <v>45</v>
      </c>
      <c r="K55" s="1" t="str">
        <f t="shared" si="22"/>
        <v/>
      </c>
      <c r="L55" s="1" t="str">
        <f t="shared" si="22"/>
        <v/>
      </c>
      <c r="M55" s="1" t="str">
        <f t="shared" si="22"/>
        <v/>
      </c>
      <c r="N55" s="1" t="str">
        <f t="shared" si="22"/>
        <v/>
      </c>
      <c r="O55" s="1" t="str">
        <f t="shared" si="22"/>
        <v/>
      </c>
      <c r="P55" s="1" t="str">
        <f t="shared" si="22"/>
        <v/>
      </c>
      <c r="Q55" s="1" t="str">
        <f t="shared" si="22"/>
        <v/>
      </c>
      <c r="R55" s="1" t="str">
        <f t="shared" si="22"/>
        <v/>
      </c>
      <c r="S55" s="1" t="str">
        <f t="shared" si="22"/>
        <v/>
      </c>
      <c r="T55" s="1" t="str">
        <f t="shared" si="22"/>
        <v/>
      </c>
      <c r="U55" s="1" t="str">
        <f t="shared" si="22"/>
        <v/>
      </c>
      <c r="V55" s="1" t="str">
        <f t="shared" si="22"/>
        <v/>
      </c>
      <c r="W55" s="1" t="str">
        <f t="shared" si="22"/>
        <v/>
      </c>
      <c r="X55" s="1" t="str">
        <f t="shared" si="22"/>
        <v/>
      </c>
      <c r="Y55" s="1" t="str">
        <f t="shared" si="22"/>
        <v/>
      </c>
      <c r="Z55" s="1" t="str">
        <f t="shared" si="22"/>
        <v/>
      </c>
      <c r="AA55" s="1" t="str">
        <f t="shared" si="22"/>
        <v/>
      </c>
      <c r="AB55" s="1" t="str">
        <f t="shared" si="22"/>
        <v/>
      </c>
      <c r="AC55" s="1" t="str">
        <f t="shared" si="22"/>
        <v/>
      </c>
      <c r="AD55" s="1" t="str">
        <f t="shared" si="22"/>
        <v/>
      </c>
      <c r="AE55" s="1" t="str">
        <f t="shared" si="22"/>
        <v/>
      </c>
      <c r="AF55" s="1" t="str">
        <f t="shared" si="22"/>
        <v/>
      </c>
      <c r="AG55" s="1" t="str">
        <f t="shared" si="22"/>
        <v/>
      </c>
      <c r="AH55" s="1" t="str">
        <f t="shared" si="22"/>
        <v/>
      </c>
    </row>
    <row r="56" spans="1:34" x14ac:dyDescent="0.2">
      <c r="C56" s="10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x14ac:dyDescent="0.2">
      <c r="A57" s="1" t="s">
        <v>206</v>
      </c>
      <c r="B57" s="5" t="s">
        <v>205</v>
      </c>
      <c r="C57" s="10"/>
      <c r="E57" s="230" t="e">
        <f>IF(OR($B$4=3,$B$4=4),SQRT(2*($B$14*$B$15-$B$9*$B$10*$B$11*$B$12)/$B$13),SQRT(2*($B$14*$B$15-$B$9*$B$10*$B$11*$B$12/2)/$B$13))</f>
        <v>#VALUE!</v>
      </c>
      <c r="G57" t="s">
        <v>156</v>
      </c>
      <c r="H57" t="e">
        <f>E57-B12</f>
        <v>#VALUE!</v>
      </c>
      <c r="J57" t="s">
        <v>157</v>
      </c>
      <c r="L57" t="e">
        <f>L60+L59-L58</f>
        <v>#VALUE!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x14ac:dyDescent="0.2">
      <c r="C58" s="10"/>
      <c r="D58" s="1"/>
      <c r="E58" s="1"/>
      <c r="F58" s="1"/>
      <c r="G58" s="1"/>
      <c r="H58" s="1"/>
      <c r="I58" s="1"/>
      <c r="J58" s="1" t="s">
        <v>174</v>
      </c>
      <c r="L58" s="1" t="e">
        <f>B12*(B11+B13*E57)/B14</f>
        <v>#VALUE!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x14ac:dyDescent="0.2">
      <c r="B59" s="10"/>
      <c r="C59" s="10"/>
      <c r="D59" s="1"/>
      <c r="E59" s="1"/>
      <c r="F59" s="1"/>
      <c r="G59" s="1"/>
      <c r="H59" s="1"/>
      <c r="I59" s="1"/>
      <c r="J59" s="1" t="s">
        <v>173</v>
      </c>
      <c r="K59" s="1"/>
      <c r="L59" s="1">
        <f>(B13*B12^2/2)/B14</f>
        <v>0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x14ac:dyDescent="0.2">
      <c r="B60" s="10"/>
      <c r="C60" s="10"/>
      <c r="D60" s="1"/>
      <c r="E60" s="1"/>
      <c r="F60" s="1"/>
      <c r="G60" s="1"/>
      <c r="H60" s="1"/>
      <c r="I60" s="1"/>
      <c r="J60" s="1" t="s">
        <v>175</v>
      </c>
      <c r="K60" s="1"/>
      <c r="L60" s="1" t="str">
        <f>B15</f>
        <v>-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x14ac:dyDescent="0.2">
      <c r="B61" s="10"/>
      <c r="C61" s="231" t="s">
        <v>33</v>
      </c>
      <c r="D61" s="87" t="s">
        <v>186</v>
      </c>
      <c r="E61" s="87" t="s">
        <v>187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x14ac:dyDescent="0.2">
      <c r="A62" s="229" t="s">
        <v>183</v>
      </c>
      <c r="B62" s="226" t="s">
        <v>158</v>
      </c>
      <c r="C62" s="227" t="s">
        <v>181</v>
      </c>
      <c r="D62" s="227" t="s">
        <v>184</v>
      </c>
      <c r="E62" s="227" t="s">
        <v>182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x14ac:dyDescent="0.2">
      <c r="B63" s="1"/>
      <c r="C63" s="1">
        <f>-$B$13/(2*$B$14)</f>
        <v>-2.5653846153846153E-4</v>
      </c>
      <c r="D63" s="1" t="e">
        <f>($L$60/$E$57)+($B$13/(2*$B$14))*$E$57</f>
        <v>#VALUE!</v>
      </c>
      <c r="E63" s="4" t="e">
        <f>-$L$60</f>
        <v>#VALUE!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x14ac:dyDescent="0.2">
      <c r="A64" s="229" t="s">
        <v>161</v>
      </c>
      <c r="B64" s="226" t="s">
        <v>177</v>
      </c>
      <c r="C64" s="227" t="s">
        <v>181</v>
      </c>
      <c r="D64" s="227" t="s">
        <v>176</v>
      </c>
      <c r="E64" s="227" t="s">
        <v>182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5" x14ac:dyDescent="0.2">
      <c r="B65" s="1"/>
      <c r="C65" s="1">
        <f>-$B$13/(2*$B$14)</f>
        <v>-2.5653846153846153E-4</v>
      </c>
      <c r="D65" s="1" t="e">
        <f>((L60-L57)/B12)+(B13/(2*B14))*B12</f>
        <v>#VALUE!</v>
      </c>
      <c r="E65" s="4" t="e">
        <f>-$L$60</f>
        <v>#VALUE!</v>
      </c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5" x14ac:dyDescent="0.2">
      <c r="B66" s="226" t="s">
        <v>178</v>
      </c>
      <c r="C66" s="227" t="s">
        <v>181</v>
      </c>
      <c r="D66" s="228" t="s">
        <v>179</v>
      </c>
      <c r="E66" s="228" t="s">
        <v>180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5" x14ac:dyDescent="0.2">
      <c r="B67" s="1"/>
      <c r="C67" s="1">
        <f>-$B$13/(2*$B$14)</f>
        <v>-2.5653846153846153E-4</v>
      </c>
      <c r="D67" s="1" t="e">
        <f>($L$57/($E$57-$B$12))+($B$13/(2*$B$14))*($E$57+$B$12)</f>
        <v>#VALUE!</v>
      </c>
      <c r="E67" s="4" t="e">
        <f>-$E$57*(($L$57/($E$57-$B$12))+($B$13/(2*$B$14))*$B$12)</f>
        <v>#VALUE!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</row>
    <row r="68" spans="1:35" x14ac:dyDescent="0.2">
      <c r="A68" s="229" t="s">
        <v>185</v>
      </c>
      <c r="B68" s="226" t="s">
        <v>158</v>
      </c>
      <c r="C68" s="227" t="s">
        <v>181</v>
      </c>
      <c r="D68" s="227" t="s">
        <v>188</v>
      </c>
      <c r="E68" s="227" t="s">
        <v>195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</row>
    <row r="69" spans="1:35" x14ac:dyDescent="0.2">
      <c r="B69" s="1"/>
      <c r="C69" s="1">
        <f>-$B$13/(2*$B$14)</f>
        <v>-2.5653846153846153E-4</v>
      </c>
      <c r="D69" s="1" t="e">
        <f>-($L$60/$E$57)+($B$13/(2*$B$14))*(2*$B$8-$E$57)</f>
        <v>#VALUE!</v>
      </c>
      <c r="E69" s="4" t="e">
        <f>-$L$60-$D$69*$B$8+($B$13/(2*$B$14))*$B$8^2</f>
        <v>#VALUE!</v>
      </c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</row>
    <row r="70" spans="1:35" x14ac:dyDescent="0.2">
      <c r="A70" s="229" t="s">
        <v>163</v>
      </c>
      <c r="B70" s="226" t="s">
        <v>177</v>
      </c>
      <c r="C70" s="227" t="s">
        <v>181</v>
      </c>
      <c r="D70" s="227" t="s">
        <v>198</v>
      </c>
      <c r="E70" s="228" t="s">
        <v>196</v>
      </c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</row>
    <row r="71" spans="1:35" x14ac:dyDescent="0.2">
      <c r="A71" s="228"/>
      <c r="B71" s="1"/>
      <c r="C71" s="1">
        <f>-$B$13/(2*$B$14)</f>
        <v>-2.5653846153846153E-4</v>
      </c>
      <c r="D71" s="1" t="e">
        <f>(-$L$57/($E$57-$B$12)+($B$13/(2*$B$14))*(2*$B$8-($E$57+$B$12)))</f>
        <v>#VALUE!</v>
      </c>
      <c r="E71" s="4" t="e">
        <f>-$L$57-$D$71*($B$8-$B$12)+($B$13/(2*$B$14))*($B$8-$B$12)^2</f>
        <v>#VALUE!</v>
      </c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</row>
    <row r="72" spans="1:35" x14ac:dyDescent="0.2">
      <c r="A72" s="1"/>
      <c r="B72" s="226" t="s">
        <v>178</v>
      </c>
      <c r="C72" s="227" t="s">
        <v>181</v>
      </c>
      <c r="D72" s="227" t="s">
        <v>197</v>
      </c>
      <c r="E72" s="227" t="s">
        <v>195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</row>
    <row r="73" spans="1:35" x14ac:dyDescent="0.2">
      <c r="B73" s="1"/>
      <c r="C73" s="1">
        <f>-$B$13/(2*$B$14)</f>
        <v>-2.5653846153846153E-4</v>
      </c>
      <c r="D73" s="1" t="e">
        <f>(-($L$60-$L$57)/$B$12+($B$13/(2*$B$14))*(2*$B$8-$B$12))</f>
        <v>#VALUE!</v>
      </c>
      <c r="E73" s="4" t="e">
        <f>-$L$60-$D$73*$B$8+($B$13/(2*$B$14))*$B$8^2</f>
        <v>#VALUE!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</row>
    <row r="74" spans="1:35" x14ac:dyDescent="0.2">
      <c r="A74" t="s">
        <v>160</v>
      </c>
      <c r="B74" s="91" t="s">
        <v>83</v>
      </c>
      <c r="C74" s="92" t="str">
        <f>IF(AND(C$51&lt;&gt;"",$B$4=3,$B$9=0),IF(AND(C$52&gt;=0,C$52&lt;=$E$57),$C$63*C$52^2+$D$63*C$52+$E$63,0),"")</f>
        <v/>
      </c>
      <c r="D74" s="92" t="str">
        <f t="shared" ref="D74:AH74" si="23">IF(AND(D$51&lt;&gt;"",$B$4=3,$B$9=0),IF(AND(D$52&gt;=0,D$52&lt;=$E$57),$C$63*D$52^2+$D$63*D$52+$E$63,0),"")</f>
        <v/>
      </c>
      <c r="E74" s="92" t="str">
        <f t="shared" si="23"/>
        <v/>
      </c>
      <c r="F74" s="92" t="str">
        <f t="shared" si="23"/>
        <v/>
      </c>
      <c r="G74" s="92" t="str">
        <f t="shared" si="23"/>
        <v/>
      </c>
      <c r="H74" s="92" t="str">
        <f t="shared" si="23"/>
        <v/>
      </c>
      <c r="I74" s="92" t="str">
        <f t="shared" si="23"/>
        <v/>
      </c>
      <c r="J74" s="92" t="str">
        <f t="shared" si="23"/>
        <v/>
      </c>
      <c r="K74" s="92" t="str">
        <f t="shared" si="23"/>
        <v/>
      </c>
      <c r="L74" s="92" t="str">
        <f t="shared" si="23"/>
        <v/>
      </c>
      <c r="M74" s="92" t="str">
        <f t="shared" si="23"/>
        <v/>
      </c>
      <c r="N74" s="92" t="str">
        <f t="shared" si="23"/>
        <v/>
      </c>
      <c r="O74" s="92" t="str">
        <f t="shared" si="23"/>
        <v/>
      </c>
      <c r="P74" s="92" t="str">
        <f t="shared" si="23"/>
        <v/>
      </c>
      <c r="Q74" s="92" t="str">
        <f t="shared" si="23"/>
        <v/>
      </c>
      <c r="R74" s="92" t="str">
        <f t="shared" si="23"/>
        <v/>
      </c>
      <c r="S74" s="92" t="str">
        <f t="shared" si="23"/>
        <v/>
      </c>
      <c r="T74" s="92" t="str">
        <f t="shared" si="23"/>
        <v/>
      </c>
      <c r="U74" s="92" t="str">
        <f t="shared" si="23"/>
        <v/>
      </c>
      <c r="V74" s="92" t="str">
        <f t="shared" si="23"/>
        <v/>
      </c>
      <c r="W74" s="92" t="str">
        <f t="shared" si="23"/>
        <v/>
      </c>
      <c r="X74" s="92" t="str">
        <f t="shared" si="23"/>
        <v/>
      </c>
      <c r="Y74" s="92" t="str">
        <f t="shared" si="23"/>
        <v/>
      </c>
      <c r="Z74" s="92" t="str">
        <f t="shared" si="23"/>
        <v/>
      </c>
      <c r="AA74" s="92" t="str">
        <f t="shared" si="23"/>
        <v/>
      </c>
      <c r="AB74" s="92" t="str">
        <f t="shared" si="23"/>
        <v/>
      </c>
      <c r="AC74" s="92" t="str">
        <f t="shared" si="23"/>
        <v/>
      </c>
      <c r="AD74" s="92" t="str">
        <f t="shared" si="23"/>
        <v/>
      </c>
      <c r="AE74" s="92" t="str">
        <f t="shared" si="23"/>
        <v/>
      </c>
      <c r="AF74" s="92" t="str">
        <f t="shared" si="23"/>
        <v/>
      </c>
      <c r="AG74" s="92" t="str">
        <f t="shared" si="23"/>
        <v/>
      </c>
      <c r="AH74" s="92" t="str">
        <f t="shared" si="23"/>
        <v/>
      </c>
    </row>
    <row r="75" spans="1:35" x14ac:dyDescent="0.2">
      <c r="A75" t="s">
        <v>161</v>
      </c>
      <c r="B75" s="91" t="s">
        <v>83</v>
      </c>
      <c r="C75" s="92" t="str">
        <f t="shared" ref="C75:AH75" si="24">IF(AND(C$51&lt;&gt;"",$B$4=3,$B$9=1),IF(AND(C$52&gt;=0,C$52&lt;=$B$12),($C$65*C$52^2+$D$65*C$52+$E$65),IF(AND(C$52&gt;=$B$12,C$52&lt;=$E$57),($C$67*C$52^2+$D$67*C$52+$E$67),0)),"")</f>
        <v/>
      </c>
      <c r="D75" s="92" t="str">
        <f t="shared" si="24"/>
        <v/>
      </c>
      <c r="E75" s="92" t="str">
        <f t="shared" si="24"/>
        <v/>
      </c>
      <c r="F75" s="92" t="str">
        <f t="shared" si="24"/>
        <v/>
      </c>
      <c r="G75" s="92" t="str">
        <f t="shared" si="24"/>
        <v/>
      </c>
      <c r="H75" s="92" t="str">
        <f t="shared" si="24"/>
        <v/>
      </c>
      <c r="I75" s="92" t="str">
        <f t="shared" si="24"/>
        <v/>
      </c>
      <c r="J75" s="92" t="str">
        <f t="shared" si="24"/>
        <v/>
      </c>
      <c r="K75" s="92" t="str">
        <f t="shared" si="24"/>
        <v/>
      </c>
      <c r="L75" s="92" t="str">
        <f t="shared" si="24"/>
        <v/>
      </c>
      <c r="M75" s="92" t="str">
        <f t="shared" si="24"/>
        <v/>
      </c>
      <c r="N75" s="92" t="str">
        <f t="shared" si="24"/>
        <v/>
      </c>
      <c r="O75" s="92" t="str">
        <f t="shared" si="24"/>
        <v/>
      </c>
      <c r="P75" s="92" t="str">
        <f t="shared" si="24"/>
        <v/>
      </c>
      <c r="Q75" s="92" t="str">
        <f t="shared" si="24"/>
        <v/>
      </c>
      <c r="R75" s="92" t="str">
        <f t="shared" si="24"/>
        <v/>
      </c>
      <c r="S75" s="92" t="str">
        <f t="shared" si="24"/>
        <v/>
      </c>
      <c r="T75" s="92" t="str">
        <f t="shared" si="24"/>
        <v/>
      </c>
      <c r="U75" s="92" t="str">
        <f t="shared" si="24"/>
        <v/>
      </c>
      <c r="V75" s="92" t="str">
        <f t="shared" si="24"/>
        <v/>
      </c>
      <c r="W75" s="92" t="str">
        <f t="shared" si="24"/>
        <v/>
      </c>
      <c r="X75" s="92" t="str">
        <f t="shared" si="24"/>
        <v/>
      </c>
      <c r="Y75" s="92" t="str">
        <f t="shared" si="24"/>
        <v/>
      </c>
      <c r="Z75" s="92" t="str">
        <f t="shared" si="24"/>
        <v/>
      </c>
      <c r="AA75" s="92" t="str">
        <f t="shared" si="24"/>
        <v/>
      </c>
      <c r="AB75" s="92" t="str">
        <f t="shared" si="24"/>
        <v/>
      </c>
      <c r="AC75" s="92" t="str">
        <f t="shared" si="24"/>
        <v/>
      </c>
      <c r="AD75" s="92" t="str">
        <f t="shared" si="24"/>
        <v/>
      </c>
      <c r="AE75" s="92" t="str">
        <f t="shared" si="24"/>
        <v/>
      </c>
      <c r="AF75" s="92" t="str">
        <f t="shared" si="24"/>
        <v/>
      </c>
      <c r="AG75" s="92" t="str">
        <f t="shared" si="24"/>
        <v/>
      </c>
      <c r="AH75" s="92" t="str">
        <f t="shared" si="24"/>
        <v/>
      </c>
    </row>
    <row r="76" spans="1:35" x14ac:dyDescent="0.2">
      <c r="A76" t="s">
        <v>162</v>
      </c>
      <c r="B76" s="91" t="s">
        <v>83</v>
      </c>
      <c r="C76" s="92" t="str">
        <f>IF(AND(C$51&lt;&gt;"",$B$4=4,$B$9=0),IF(AND(C$52&gt;=($B$8-$E$57),C$52&lt;=$B$8),$C$69*C$52^2+$D$69*C$52+$E$69,0),"")</f>
        <v/>
      </c>
      <c r="D76" s="92" t="str">
        <f t="shared" ref="D76:AH76" si="25">IF(AND(D$51&lt;&gt;"",$B$4=4,$B$9=0),IF(AND(D$52&gt;=($B$8-$E$57),D$52&lt;=$B$8),$C$69*D$52^2+$D$69*D$52+$E$69,0),"")</f>
        <v/>
      </c>
      <c r="E76" s="92" t="str">
        <f t="shared" si="25"/>
        <v/>
      </c>
      <c r="F76" s="92" t="str">
        <f t="shared" si="25"/>
        <v/>
      </c>
      <c r="G76" s="92" t="str">
        <f t="shared" si="25"/>
        <v/>
      </c>
      <c r="H76" s="92" t="str">
        <f t="shared" si="25"/>
        <v/>
      </c>
      <c r="I76" s="92" t="str">
        <f t="shared" si="25"/>
        <v/>
      </c>
      <c r="J76" s="92" t="str">
        <f t="shared" si="25"/>
        <v/>
      </c>
      <c r="K76" s="92" t="str">
        <f t="shared" si="25"/>
        <v/>
      </c>
      <c r="L76" s="92" t="str">
        <f t="shared" si="25"/>
        <v/>
      </c>
      <c r="M76" s="92" t="str">
        <f t="shared" si="25"/>
        <v/>
      </c>
      <c r="N76" s="92" t="str">
        <f t="shared" si="25"/>
        <v/>
      </c>
      <c r="O76" s="92" t="str">
        <f t="shared" si="25"/>
        <v/>
      </c>
      <c r="P76" s="92" t="str">
        <f t="shared" si="25"/>
        <v/>
      </c>
      <c r="Q76" s="92" t="str">
        <f t="shared" si="25"/>
        <v/>
      </c>
      <c r="R76" s="92" t="str">
        <f t="shared" si="25"/>
        <v/>
      </c>
      <c r="S76" s="92" t="str">
        <f t="shared" si="25"/>
        <v/>
      </c>
      <c r="T76" s="92" t="str">
        <f t="shared" si="25"/>
        <v/>
      </c>
      <c r="U76" s="92" t="str">
        <f t="shared" si="25"/>
        <v/>
      </c>
      <c r="V76" s="92" t="str">
        <f t="shared" si="25"/>
        <v/>
      </c>
      <c r="W76" s="92" t="str">
        <f t="shared" si="25"/>
        <v/>
      </c>
      <c r="X76" s="92" t="str">
        <f t="shared" si="25"/>
        <v/>
      </c>
      <c r="Y76" s="92" t="str">
        <f t="shared" si="25"/>
        <v/>
      </c>
      <c r="Z76" s="92" t="str">
        <f t="shared" si="25"/>
        <v/>
      </c>
      <c r="AA76" s="92" t="str">
        <f t="shared" si="25"/>
        <v/>
      </c>
      <c r="AB76" s="92" t="str">
        <f t="shared" si="25"/>
        <v/>
      </c>
      <c r="AC76" s="92" t="str">
        <f t="shared" si="25"/>
        <v/>
      </c>
      <c r="AD76" s="92" t="str">
        <f t="shared" si="25"/>
        <v/>
      </c>
      <c r="AE76" s="92" t="str">
        <f t="shared" si="25"/>
        <v/>
      </c>
      <c r="AF76" s="92" t="str">
        <f t="shared" si="25"/>
        <v/>
      </c>
      <c r="AG76" s="92" t="str">
        <f t="shared" si="25"/>
        <v/>
      </c>
      <c r="AH76" s="92" t="str">
        <f t="shared" si="25"/>
        <v/>
      </c>
    </row>
    <row r="77" spans="1:35" x14ac:dyDescent="0.2">
      <c r="A77" t="s">
        <v>163</v>
      </c>
      <c r="B77" s="91" t="s">
        <v>83</v>
      </c>
      <c r="C77" s="92" t="str">
        <f>IF(AND(C$51&lt;&gt;"",$B$4=4,$B$9=1),IF(AND(C$52&gt;=0,C$52&lt;=($B$8-$E$57)),0,IF(AND(C$52&gt;=($B$8-$E$57),C$52&lt;=($B$8-$B$12)),($C$71*C$52^2+$D$71*C$52+$E$71),IF(AND(C$52&gt;=($B$8-$B$12),C$52&lt;=$B$8),($C$73*C$52^2+$D$73*C$52+$E$73),""))),"")</f>
        <v/>
      </c>
      <c r="D77" s="92" t="str">
        <f t="shared" ref="D77:AH77" si="26">IF(AND(D$51&lt;&gt;"",$B$4=4,$B$9=1),IF(AND(D$52&gt;=0,D$52&lt;=($B$8-$E$57)),0,IF(AND(D$52&gt;=($B$8-$E$57),D$52&lt;=($B$8-$B$12)),($C$71*D$52^2+$D$71*D$52+$E$71),IF(AND(D$52&gt;=($B$8-$B$12),D$52&lt;=$B$8),($C$73*D$52^2+$D$73*D$52+$E$73),""))),"")</f>
        <v/>
      </c>
      <c r="E77" s="92" t="str">
        <f t="shared" si="26"/>
        <v/>
      </c>
      <c r="F77" s="92" t="str">
        <f t="shared" si="26"/>
        <v/>
      </c>
      <c r="G77" s="92" t="str">
        <f t="shared" si="26"/>
        <v/>
      </c>
      <c r="H77" s="92" t="str">
        <f t="shared" si="26"/>
        <v/>
      </c>
      <c r="I77" s="92" t="str">
        <f t="shared" si="26"/>
        <v/>
      </c>
      <c r="J77" s="92" t="str">
        <f t="shared" si="26"/>
        <v/>
      </c>
      <c r="K77" s="92" t="str">
        <f t="shared" si="26"/>
        <v/>
      </c>
      <c r="L77" s="92" t="str">
        <f t="shared" si="26"/>
        <v/>
      </c>
      <c r="M77" s="92" t="str">
        <f t="shared" si="26"/>
        <v/>
      </c>
      <c r="N77" s="92" t="str">
        <f t="shared" si="26"/>
        <v/>
      </c>
      <c r="O77" s="92" t="str">
        <f t="shared" si="26"/>
        <v/>
      </c>
      <c r="P77" s="92" t="str">
        <f t="shared" si="26"/>
        <v/>
      </c>
      <c r="Q77" s="92" t="str">
        <f t="shared" si="26"/>
        <v/>
      </c>
      <c r="R77" s="92" t="str">
        <f t="shared" si="26"/>
        <v/>
      </c>
      <c r="S77" s="92" t="str">
        <f t="shared" si="26"/>
        <v/>
      </c>
      <c r="T77" s="92" t="str">
        <f t="shared" si="26"/>
        <v/>
      </c>
      <c r="U77" s="92" t="str">
        <f t="shared" si="26"/>
        <v/>
      </c>
      <c r="V77" s="92" t="str">
        <f t="shared" si="26"/>
        <v/>
      </c>
      <c r="W77" s="92" t="str">
        <f t="shared" si="26"/>
        <v/>
      </c>
      <c r="X77" s="92" t="str">
        <f t="shared" si="26"/>
        <v/>
      </c>
      <c r="Y77" s="92" t="str">
        <f t="shared" si="26"/>
        <v/>
      </c>
      <c r="Z77" s="92" t="str">
        <f t="shared" si="26"/>
        <v/>
      </c>
      <c r="AA77" s="92" t="str">
        <f t="shared" si="26"/>
        <v/>
      </c>
      <c r="AB77" s="92" t="str">
        <f t="shared" si="26"/>
        <v/>
      </c>
      <c r="AC77" s="92" t="str">
        <f t="shared" si="26"/>
        <v/>
      </c>
      <c r="AD77" s="92" t="str">
        <f t="shared" si="26"/>
        <v/>
      </c>
      <c r="AE77" s="92" t="str">
        <f t="shared" si="26"/>
        <v/>
      </c>
      <c r="AF77" s="92" t="str">
        <f t="shared" si="26"/>
        <v/>
      </c>
      <c r="AG77" s="92" t="str">
        <f t="shared" si="26"/>
        <v/>
      </c>
      <c r="AH77" s="92" t="str">
        <f t="shared" si="26"/>
        <v/>
      </c>
    </row>
    <row r="78" spans="1:35" x14ac:dyDescent="0.2">
      <c r="B78" t="s">
        <v>164</v>
      </c>
      <c r="C78" s="4" t="str">
        <f>IF(OR(C74&lt;&gt;"",C75&lt;&gt;"",C76&lt;&gt;"",C77&lt;&gt;""),SUM(C74:C77),"")</f>
        <v/>
      </c>
      <c r="D78" s="4" t="str">
        <f t="shared" ref="D78:N78" si="27">IF(OR(D74&lt;&gt;"",D75&lt;&gt;"",D76&lt;&gt;"",D77&lt;&gt;""),SUM(D74:D77),"")</f>
        <v/>
      </c>
      <c r="E78" s="4" t="str">
        <f t="shared" si="27"/>
        <v/>
      </c>
      <c r="F78" s="4" t="str">
        <f t="shared" si="27"/>
        <v/>
      </c>
      <c r="G78" s="4" t="str">
        <f t="shared" si="27"/>
        <v/>
      </c>
      <c r="H78" s="4" t="str">
        <f t="shared" si="27"/>
        <v/>
      </c>
      <c r="I78" s="4" t="str">
        <f t="shared" si="27"/>
        <v/>
      </c>
      <c r="J78" s="4" t="str">
        <f t="shared" si="27"/>
        <v/>
      </c>
      <c r="K78" s="4" t="str">
        <f t="shared" si="27"/>
        <v/>
      </c>
      <c r="L78" s="4" t="str">
        <f t="shared" si="27"/>
        <v/>
      </c>
      <c r="M78" s="4" t="str">
        <f t="shared" si="27"/>
        <v/>
      </c>
      <c r="N78" s="4" t="str">
        <f t="shared" si="27"/>
        <v/>
      </c>
      <c r="O78" s="4" t="str">
        <f t="shared" ref="O78:AH78" si="28">IF(OR(O74&lt;&gt;"",O75&lt;&gt;"",O76&lt;&gt;"",O77&lt;&gt;""),SUM(O74:O77),"")</f>
        <v/>
      </c>
      <c r="P78" s="4" t="str">
        <f t="shared" si="28"/>
        <v/>
      </c>
      <c r="Q78" s="4" t="str">
        <f t="shared" si="28"/>
        <v/>
      </c>
      <c r="R78" s="4" t="str">
        <f t="shared" si="28"/>
        <v/>
      </c>
      <c r="S78" s="4" t="str">
        <f t="shared" si="28"/>
        <v/>
      </c>
      <c r="T78" s="4" t="str">
        <f t="shared" si="28"/>
        <v/>
      </c>
      <c r="U78" s="4" t="str">
        <f t="shared" si="28"/>
        <v/>
      </c>
      <c r="V78" s="4" t="str">
        <f t="shared" si="28"/>
        <v/>
      </c>
      <c r="W78" s="4" t="str">
        <f t="shared" si="28"/>
        <v/>
      </c>
      <c r="X78" s="4" t="str">
        <f t="shared" si="28"/>
        <v/>
      </c>
      <c r="Y78" s="4" t="str">
        <f t="shared" si="28"/>
        <v/>
      </c>
      <c r="Z78" s="4" t="str">
        <f t="shared" si="28"/>
        <v/>
      </c>
      <c r="AA78" s="4" t="str">
        <f t="shared" si="28"/>
        <v/>
      </c>
      <c r="AB78" s="4" t="str">
        <f t="shared" si="28"/>
        <v/>
      </c>
      <c r="AC78" s="4" t="str">
        <f t="shared" si="28"/>
        <v/>
      </c>
      <c r="AD78" s="4" t="str">
        <f t="shared" si="28"/>
        <v/>
      </c>
      <c r="AE78" s="4" t="str">
        <f t="shared" si="28"/>
        <v/>
      </c>
      <c r="AF78" s="4" t="str">
        <f t="shared" si="28"/>
        <v/>
      </c>
      <c r="AG78" s="4" t="str">
        <f t="shared" si="28"/>
        <v/>
      </c>
      <c r="AH78" s="4" t="str">
        <f t="shared" si="28"/>
        <v/>
      </c>
    </row>
    <row r="79" spans="1:35" ht="20.25" x14ac:dyDescent="0.3">
      <c r="A79" s="85" t="s">
        <v>147</v>
      </c>
      <c r="W79" s="1"/>
    </row>
    <row r="81" spans="1:34" x14ac:dyDescent="0.2">
      <c r="A81" t="s">
        <v>97</v>
      </c>
      <c r="B81" s="4">
        <f>MAX(C87:AH87)-MIN(C87:AH87)</f>
        <v>40.5</v>
      </c>
      <c r="C81" t="s">
        <v>6</v>
      </c>
    </row>
    <row r="82" spans="1:34" x14ac:dyDescent="0.2">
      <c r="A82" t="s">
        <v>98</v>
      </c>
      <c r="B82" s="4">
        <f>MAX(C89:AH89)-MIN(C89:AH89)</f>
        <v>27</v>
      </c>
      <c r="C82" t="s">
        <v>6</v>
      </c>
    </row>
    <row r="84" spans="1:34" x14ac:dyDescent="0.2">
      <c r="B84" s="91" t="str">
        <f t="shared" ref="B84:AH84" si="29">B51</f>
        <v>dropper</v>
      </c>
      <c r="C84" s="90" t="str">
        <f t="shared" si="29"/>
        <v>Susp.</v>
      </c>
      <c r="D84" s="90">
        <f t="shared" si="29"/>
        <v>1</v>
      </c>
      <c r="E84" s="90">
        <f t="shared" si="29"/>
        <v>2</v>
      </c>
      <c r="F84" s="90">
        <f t="shared" si="29"/>
        <v>3</v>
      </c>
      <c r="G84" s="90">
        <f t="shared" si="29"/>
        <v>4</v>
      </c>
      <c r="H84" s="90">
        <f t="shared" si="29"/>
        <v>5</v>
      </c>
      <c r="I84" s="90">
        <f t="shared" si="29"/>
        <v>6</v>
      </c>
      <c r="J84" s="90">
        <f t="shared" si="29"/>
        <v>7</v>
      </c>
      <c r="K84" s="90" t="str">
        <f t="shared" si="29"/>
        <v>Susp.</v>
      </c>
      <c r="L84" s="90" t="str">
        <f t="shared" si="29"/>
        <v/>
      </c>
      <c r="M84" s="90" t="str">
        <f t="shared" si="29"/>
        <v/>
      </c>
      <c r="N84" s="90" t="str">
        <f t="shared" si="29"/>
        <v/>
      </c>
      <c r="O84" s="90" t="str">
        <f t="shared" si="29"/>
        <v/>
      </c>
      <c r="P84" s="90" t="str">
        <f t="shared" si="29"/>
        <v/>
      </c>
      <c r="Q84" s="90" t="str">
        <f t="shared" si="29"/>
        <v/>
      </c>
      <c r="R84" s="90" t="str">
        <f t="shared" si="29"/>
        <v/>
      </c>
      <c r="S84" s="90" t="str">
        <f t="shared" si="29"/>
        <v/>
      </c>
      <c r="T84" s="90" t="str">
        <f t="shared" si="29"/>
        <v/>
      </c>
      <c r="U84" s="90" t="str">
        <f t="shared" si="29"/>
        <v/>
      </c>
      <c r="V84" s="90" t="str">
        <f t="shared" si="29"/>
        <v/>
      </c>
      <c r="W84" s="90" t="str">
        <f t="shared" si="29"/>
        <v/>
      </c>
      <c r="X84" s="90" t="str">
        <f t="shared" si="29"/>
        <v/>
      </c>
      <c r="Y84" s="90" t="str">
        <f t="shared" si="29"/>
        <v/>
      </c>
      <c r="Z84" s="90" t="str">
        <f t="shared" si="29"/>
        <v/>
      </c>
      <c r="AA84" s="90" t="str">
        <f t="shared" si="29"/>
        <v/>
      </c>
      <c r="AB84" s="90" t="str">
        <f t="shared" si="29"/>
        <v/>
      </c>
      <c r="AC84" s="90" t="str">
        <f t="shared" si="29"/>
        <v/>
      </c>
      <c r="AD84" s="90" t="str">
        <f t="shared" si="29"/>
        <v/>
      </c>
      <c r="AE84" s="90" t="str">
        <f t="shared" si="29"/>
        <v/>
      </c>
      <c r="AF84" s="90" t="str">
        <f t="shared" si="29"/>
        <v/>
      </c>
      <c r="AG84" s="90" t="str">
        <f t="shared" si="29"/>
        <v/>
      </c>
      <c r="AH84" s="90" t="str">
        <f t="shared" si="29"/>
        <v/>
      </c>
    </row>
    <row r="85" spans="1:34" x14ac:dyDescent="0.2">
      <c r="B85" s="91" t="str">
        <f t="shared" ref="B85:AH85" si="30">B52</f>
        <v>location</v>
      </c>
      <c r="C85" s="90">
        <f t="shared" si="30"/>
        <v>0</v>
      </c>
      <c r="D85" s="90">
        <f t="shared" si="30"/>
        <v>4.5</v>
      </c>
      <c r="E85" s="90">
        <f t="shared" si="30"/>
        <v>11.25</v>
      </c>
      <c r="F85" s="90">
        <f t="shared" si="30"/>
        <v>18</v>
      </c>
      <c r="G85" s="90">
        <f t="shared" si="30"/>
        <v>24.75</v>
      </c>
      <c r="H85" s="90">
        <f t="shared" si="30"/>
        <v>31.5</v>
      </c>
      <c r="I85" s="90">
        <f t="shared" si="30"/>
        <v>38.25</v>
      </c>
      <c r="J85" s="90">
        <f t="shared" si="30"/>
        <v>45</v>
      </c>
      <c r="K85" s="90">
        <f t="shared" si="30"/>
        <v>49.5</v>
      </c>
      <c r="L85" s="90" t="str">
        <f t="shared" si="30"/>
        <v/>
      </c>
      <c r="M85" s="90" t="str">
        <f t="shared" si="30"/>
        <v/>
      </c>
      <c r="N85" s="90" t="str">
        <f t="shared" si="30"/>
        <v/>
      </c>
      <c r="O85" s="90" t="str">
        <f t="shared" si="30"/>
        <v/>
      </c>
      <c r="P85" s="90" t="str">
        <f t="shared" si="30"/>
        <v/>
      </c>
      <c r="Q85" s="90" t="str">
        <f t="shared" si="30"/>
        <v/>
      </c>
      <c r="R85" s="90" t="str">
        <f t="shared" si="30"/>
        <v/>
      </c>
      <c r="S85" s="90" t="str">
        <f t="shared" si="30"/>
        <v/>
      </c>
      <c r="T85" s="90" t="str">
        <f t="shared" si="30"/>
        <v/>
      </c>
      <c r="U85" s="90" t="str">
        <f t="shared" si="30"/>
        <v/>
      </c>
      <c r="V85" s="90" t="str">
        <f t="shared" si="30"/>
        <v/>
      </c>
      <c r="W85" s="90" t="str">
        <f t="shared" si="30"/>
        <v/>
      </c>
      <c r="X85" s="90" t="str">
        <f t="shared" si="30"/>
        <v/>
      </c>
      <c r="Y85" s="90" t="str">
        <f t="shared" si="30"/>
        <v/>
      </c>
      <c r="Z85" s="90" t="str">
        <f t="shared" si="30"/>
        <v/>
      </c>
      <c r="AA85" s="90" t="str">
        <f t="shared" si="30"/>
        <v/>
      </c>
      <c r="AB85" s="90" t="str">
        <f t="shared" si="30"/>
        <v/>
      </c>
      <c r="AC85" s="90" t="str">
        <f t="shared" si="30"/>
        <v/>
      </c>
      <c r="AD85" s="90" t="str">
        <f t="shared" si="30"/>
        <v/>
      </c>
      <c r="AE85" s="90" t="str">
        <f t="shared" si="30"/>
        <v/>
      </c>
      <c r="AF85" s="90" t="str">
        <f t="shared" si="30"/>
        <v/>
      </c>
      <c r="AG85" s="90" t="str">
        <f t="shared" si="30"/>
        <v/>
      </c>
      <c r="AH85" s="90" t="str">
        <f t="shared" si="30"/>
        <v/>
      </c>
    </row>
    <row r="86" spans="1:34" x14ac:dyDescent="0.2">
      <c r="B86" s="91" t="s">
        <v>95</v>
      </c>
      <c r="C86" s="90" t="str">
        <f t="shared" ref="C86:AH86" si="31">IF(C84&lt;&gt;"",IF(AND(B84="Susp.",C84&lt;&gt;""),"P1",IF(AND(B86="",C84&lt;&gt;"Susp.",OR(D84="Susp.",E84="Susp.")),"Pn",IF(AND(B86="",C84&lt;&gt;"Susp."),"x",IF(C84="Susp.","S","")))),"")</f>
        <v>S</v>
      </c>
      <c r="D86" s="90" t="str">
        <f t="shared" si="31"/>
        <v>P1</v>
      </c>
      <c r="E86" s="90" t="str">
        <f t="shared" si="31"/>
        <v/>
      </c>
      <c r="F86" s="90" t="str">
        <f t="shared" si="31"/>
        <v>x</v>
      </c>
      <c r="G86" s="90" t="str">
        <f t="shared" si="31"/>
        <v/>
      </c>
      <c r="H86" s="90" t="str">
        <f t="shared" si="31"/>
        <v>x</v>
      </c>
      <c r="I86" s="90" t="str">
        <f t="shared" si="31"/>
        <v/>
      </c>
      <c r="J86" s="90" t="str">
        <f t="shared" si="31"/>
        <v>Pn</v>
      </c>
      <c r="K86" s="90" t="str">
        <f t="shared" si="31"/>
        <v>S</v>
      </c>
      <c r="L86" s="90" t="str">
        <f t="shared" si="31"/>
        <v/>
      </c>
      <c r="M86" s="90" t="str">
        <f t="shared" si="31"/>
        <v/>
      </c>
      <c r="N86" s="90" t="str">
        <f t="shared" si="31"/>
        <v/>
      </c>
      <c r="O86" s="90" t="str">
        <f t="shared" si="31"/>
        <v/>
      </c>
      <c r="P86" s="90" t="str">
        <f t="shared" si="31"/>
        <v/>
      </c>
      <c r="Q86" s="90" t="str">
        <f t="shared" si="31"/>
        <v/>
      </c>
      <c r="R86" s="90" t="str">
        <f t="shared" si="31"/>
        <v/>
      </c>
      <c r="S86" s="90" t="str">
        <f t="shared" si="31"/>
        <v/>
      </c>
      <c r="T86" s="90" t="str">
        <f t="shared" si="31"/>
        <v/>
      </c>
      <c r="U86" s="90" t="str">
        <f t="shared" si="31"/>
        <v/>
      </c>
      <c r="V86" s="90" t="str">
        <f t="shared" si="31"/>
        <v/>
      </c>
      <c r="W86" s="90" t="str">
        <f t="shared" si="31"/>
        <v/>
      </c>
      <c r="X86" s="90" t="str">
        <f t="shared" si="31"/>
        <v/>
      </c>
      <c r="Y86" s="90" t="str">
        <f t="shared" si="31"/>
        <v/>
      </c>
      <c r="Z86" s="90" t="str">
        <f t="shared" si="31"/>
        <v/>
      </c>
      <c r="AA86" s="90" t="str">
        <f t="shared" si="31"/>
        <v/>
      </c>
      <c r="AB86" s="90" t="str">
        <f t="shared" si="31"/>
        <v/>
      </c>
      <c r="AC86" s="90" t="str">
        <f t="shared" si="31"/>
        <v/>
      </c>
      <c r="AD86" s="90" t="str">
        <f t="shared" si="31"/>
        <v/>
      </c>
      <c r="AE86" s="90" t="str">
        <f t="shared" si="31"/>
        <v/>
      </c>
      <c r="AF86" s="90" t="str">
        <f t="shared" si="31"/>
        <v/>
      </c>
      <c r="AG86" s="90" t="str">
        <f t="shared" si="31"/>
        <v/>
      </c>
      <c r="AH86" s="90" t="str">
        <f t="shared" si="31"/>
        <v/>
      </c>
    </row>
    <row r="87" spans="1:34" x14ac:dyDescent="0.2">
      <c r="B87" s="91"/>
      <c r="C87" s="90" t="str">
        <f t="shared" ref="C87:AH87" si="32">IF(OR(C86="P1",C86="Pn"),C85,"")</f>
        <v/>
      </c>
      <c r="D87" s="90">
        <f t="shared" si="32"/>
        <v>4.5</v>
      </c>
      <c r="E87" s="90" t="str">
        <f t="shared" si="32"/>
        <v/>
      </c>
      <c r="F87" s="90" t="str">
        <f t="shared" si="32"/>
        <v/>
      </c>
      <c r="G87" s="90" t="str">
        <f t="shared" si="32"/>
        <v/>
      </c>
      <c r="H87" s="90" t="str">
        <f t="shared" si="32"/>
        <v/>
      </c>
      <c r="I87" s="90" t="str">
        <f t="shared" si="32"/>
        <v/>
      </c>
      <c r="J87" s="90">
        <f t="shared" si="32"/>
        <v>45</v>
      </c>
      <c r="K87" s="90" t="str">
        <f t="shared" si="32"/>
        <v/>
      </c>
      <c r="L87" s="90" t="str">
        <f t="shared" si="32"/>
        <v/>
      </c>
      <c r="M87" s="90" t="str">
        <f t="shared" si="32"/>
        <v/>
      </c>
      <c r="N87" s="90" t="str">
        <f t="shared" si="32"/>
        <v/>
      </c>
      <c r="O87" s="90" t="str">
        <f t="shared" si="32"/>
        <v/>
      </c>
      <c r="P87" s="90" t="str">
        <f t="shared" si="32"/>
        <v/>
      </c>
      <c r="Q87" s="90" t="str">
        <f t="shared" si="32"/>
        <v/>
      </c>
      <c r="R87" s="90" t="str">
        <f t="shared" si="32"/>
        <v/>
      </c>
      <c r="S87" s="90" t="str">
        <f t="shared" si="32"/>
        <v/>
      </c>
      <c r="T87" s="90" t="str">
        <f t="shared" si="32"/>
        <v/>
      </c>
      <c r="U87" s="90" t="str">
        <f t="shared" si="32"/>
        <v/>
      </c>
      <c r="V87" s="90" t="str">
        <f t="shared" si="32"/>
        <v/>
      </c>
      <c r="W87" s="90" t="str">
        <f t="shared" si="32"/>
        <v/>
      </c>
      <c r="X87" s="90" t="str">
        <f t="shared" si="32"/>
        <v/>
      </c>
      <c r="Y87" s="90" t="str">
        <f t="shared" si="32"/>
        <v/>
      </c>
      <c r="Z87" s="90" t="str">
        <f t="shared" si="32"/>
        <v/>
      </c>
      <c r="AA87" s="90" t="str">
        <f t="shared" si="32"/>
        <v/>
      </c>
      <c r="AB87" s="90" t="str">
        <f t="shared" si="32"/>
        <v/>
      </c>
      <c r="AC87" s="90" t="str">
        <f t="shared" si="32"/>
        <v/>
      </c>
      <c r="AD87" s="90" t="str">
        <f t="shared" si="32"/>
        <v/>
      </c>
      <c r="AE87" s="90" t="str">
        <f t="shared" si="32"/>
        <v/>
      </c>
      <c r="AF87" s="90" t="str">
        <f t="shared" si="32"/>
        <v/>
      </c>
      <c r="AG87" s="90" t="str">
        <f t="shared" si="32"/>
        <v/>
      </c>
      <c r="AH87" s="90" t="str">
        <f t="shared" si="32"/>
        <v/>
      </c>
    </row>
    <row r="88" spans="1:34" x14ac:dyDescent="0.2">
      <c r="B88" s="91" t="s">
        <v>96</v>
      </c>
      <c r="C88" s="90" t="str">
        <f t="shared" ref="C88:AH88" si="33">IF(C84&lt;&gt;"",IF(AND(A84="Susp.",C84&lt;&gt;""),"P1",IF(AND(B88="",C84&lt;&gt;"Susp.",OR(D84="Susp.",E84="Susp.")),"Pn",IF(AND(B88="",C84&lt;&gt;"Susp."),"x",IF(C84="Susp.","S","")))),"")</f>
        <v>S</v>
      </c>
      <c r="D88" s="90" t="str">
        <f t="shared" si="33"/>
        <v/>
      </c>
      <c r="E88" s="90" t="str">
        <f t="shared" si="33"/>
        <v>P1</v>
      </c>
      <c r="F88" s="90" t="str">
        <f t="shared" si="33"/>
        <v/>
      </c>
      <c r="G88" s="90" t="str">
        <f t="shared" si="33"/>
        <v>x</v>
      </c>
      <c r="H88" s="90" t="str">
        <f t="shared" si="33"/>
        <v/>
      </c>
      <c r="I88" s="90" t="str">
        <f t="shared" si="33"/>
        <v>Pn</v>
      </c>
      <c r="J88" s="90" t="str">
        <f t="shared" si="33"/>
        <v/>
      </c>
      <c r="K88" s="90" t="str">
        <f t="shared" si="33"/>
        <v>S</v>
      </c>
      <c r="L88" s="90" t="str">
        <f t="shared" si="33"/>
        <v/>
      </c>
      <c r="M88" s="90" t="str">
        <f t="shared" si="33"/>
        <v/>
      </c>
      <c r="N88" s="90" t="str">
        <f t="shared" si="33"/>
        <v/>
      </c>
      <c r="O88" s="90" t="str">
        <f t="shared" si="33"/>
        <v/>
      </c>
      <c r="P88" s="90" t="str">
        <f t="shared" si="33"/>
        <v/>
      </c>
      <c r="Q88" s="90" t="str">
        <f t="shared" si="33"/>
        <v/>
      </c>
      <c r="R88" s="90" t="str">
        <f t="shared" si="33"/>
        <v/>
      </c>
      <c r="S88" s="90" t="str">
        <f t="shared" si="33"/>
        <v/>
      </c>
      <c r="T88" s="90" t="str">
        <f t="shared" si="33"/>
        <v/>
      </c>
      <c r="U88" s="90" t="str">
        <f t="shared" si="33"/>
        <v/>
      </c>
      <c r="V88" s="90" t="str">
        <f t="shared" si="33"/>
        <v/>
      </c>
      <c r="W88" s="90" t="str">
        <f t="shared" si="33"/>
        <v/>
      </c>
      <c r="X88" s="90" t="str">
        <f t="shared" si="33"/>
        <v/>
      </c>
      <c r="Y88" s="90" t="str">
        <f t="shared" si="33"/>
        <v/>
      </c>
      <c r="Z88" s="90" t="str">
        <f t="shared" si="33"/>
        <v/>
      </c>
      <c r="AA88" s="90" t="str">
        <f t="shared" si="33"/>
        <v/>
      </c>
      <c r="AB88" s="90" t="str">
        <f t="shared" si="33"/>
        <v/>
      </c>
      <c r="AC88" s="90" t="str">
        <f t="shared" si="33"/>
        <v/>
      </c>
      <c r="AD88" s="90" t="str">
        <f t="shared" si="33"/>
        <v/>
      </c>
      <c r="AE88" s="90" t="str">
        <f t="shared" si="33"/>
        <v/>
      </c>
      <c r="AF88" s="90" t="str">
        <f t="shared" si="33"/>
        <v/>
      </c>
      <c r="AG88" s="90" t="str">
        <f t="shared" si="33"/>
        <v/>
      </c>
      <c r="AH88" s="90" t="str">
        <f t="shared" si="33"/>
        <v/>
      </c>
    </row>
    <row r="89" spans="1:34" x14ac:dyDescent="0.2">
      <c r="B89" s="91"/>
      <c r="C89" s="90" t="str">
        <f t="shared" ref="C89:AH89" si="34">IF(OR(C88="P1",C88="Pn"),C85,"")</f>
        <v/>
      </c>
      <c r="D89" s="90" t="str">
        <f t="shared" si="34"/>
        <v/>
      </c>
      <c r="E89" s="90">
        <f t="shared" si="34"/>
        <v>11.25</v>
      </c>
      <c r="F89" s="90" t="str">
        <f t="shared" si="34"/>
        <v/>
      </c>
      <c r="G89" s="90" t="str">
        <f t="shared" si="34"/>
        <v/>
      </c>
      <c r="H89" s="90" t="str">
        <f t="shared" si="34"/>
        <v/>
      </c>
      <c r="I89" s="90">
        <f t="shared" si="34"/>
        <v>38.25</v>
      </c>
      <c r="J89" s="90" t="str">
        <f t="shared" si="34"/>
        <v/>
      </c>
      <c r="K89" s="90" t="str">
        <f t="shared" si="34"/>
        <v/>
      </c>
      <c r="L89" s="90" t="str">
        <f t="shared" si="34"/>
        <v/>
      </c>
      <c r="M89" s="90" t="str">
        <f t="shared" si="34"/>
        <v/>
      </c>
      <c r="N89" s="90" t="str">
        <f t="shared" si="34"/>
        <v/>
      </c>
      <c r="O89" s="90" t="str">
        <f t="shared" si="34"/>
        <v/>
      </c>
      <c r="P89" s="90" t="str">
        <f t="shared" si="34"/>
        <v/>
      </c>
      <c r="Q89" s="90" t="str">
        <f t="shared" si="34"/>
        <v/>
      </c>
      <c r="R89" s="90" t="str">
        <f t="shared" si="34"/>
        <v/>
      </c>
      <c r="S89" s="90" t="str">
        <f t="shared" si="34"/>
        <v/>
      </c>
      <c r="T89" s="90" t="str">
        <f t="shared" si="34"/>
        <v/>
      </c>
      <c r="U89" s="90" t="str">
        <f t="shared" si="34"/>
        <v/>
      </c>
      <c r="V89" s="90" t="str">
        <f t="shared" si="34"/>
        <v/>
      </c>
      <c r="W89" s="90" t="str">
        <f t="shared" si="34"/>
        <v/>
      </c>
      <c r="X89" s="90" t="str">
        <f t="shared" si="34"/>
        <v/>
      </c>
      <c r="Y89" s="90" t="str">
        <f t="shared" si="34"/>
        <v/>
      </c>
      <c r="Z89" s="90" t="str">
        <f t="shared" si="34"/>
        <v/>
      </c>
      <c r="AA89" s="90" t="str">
        <f t="shared" si="34"/>
        <v/>
      </c>
      <c r="AB89" s="90" t="str">
        <f t="shared" si="34"/>
        <v/>
      </c>
      <c r="AC89" s="90" t="str">
        <f t="shared" si="34"/>
        <v/>
      </c>
      <c r="AD89" s="90" t="str">
        <f t="shared" si="34"/>
        <v/>
      </c>
      <c r="AE89" s="90" t="str">
        <f t="shared" si="34"/>
        <v/>
      </c>
      <c r="AF89" s="90" t="str">
        <f t="shared" si="34"/>
        <v/>
      </c>
      <c r="AG89" s="90" t="str">
        <f t="shared" si="34"/>
        <v/>
      </c>
      <c r="AH89" s="90" t="str">
        <f t="shared" si="34"/>
        <v/>
      </c>
    </row>
    <row r="90" spans="1:34" x14ac:dyDescent="0.2">
      <c r="B90" s="91" t="s">
        <v>93</v>
      </c>
      <c r="C90" s="92" t="str">
        <f t="shared" ref="C90:AH90" si="35">IF(C86&lt;&gt;"",IF($B$4=5,IF(AND(C$85&gt;=0,C$85&lt;=$B$45),-($B$13/(2*$B$14))*($B$45-C$85)^2,0),IF($B$4=6,IF(AND(C$85&gt;=($B$8-$B$45),C$85&lt;=$B$8),-($B$13/(2*$B$14))*(C$85+$B$45-$B$8)^2,0),"")),"")</f>
        <v/>
      </c>
      <c r="D90" s="92" t="str">
        <f t="shared" si="35"/>
        <v/>
      </c>
      <c r="E90" s="92" t="str">
        <f t="shared" si="35"/>
        <v/>
      </c>
      <c r="F90" s="92" t="str">
        <f t="shared" si="35"/>
        <v/>
      </c>
      <c r="G90" s="92" t="str">
        <f t="shared" si="35"/>
        <v/>
      </c>
      <c r="H90" s="92" t="str">
        <f t="shared" si="35"/>
        <v/>
      </c>
      <c r="I90" s="92" t="str">
        <f t="shared" si="35"/>
        <v/>
      </c>
      <c r="J90" s="92" t="str">
        <f t="shared" si="35"/>
        <v/>
      </c>
      <c r="K90" s="92" t="str">
        <f t="shared" si="35"/>
        <v/>
      </c>
      <c r="L90" s="92" t="str">
        <f t="shared" si="35"/>
        <v/>
      </c>
      <c r="M90" s="92" t="str">
        <f t="shared" si="35"/>
        <v/>
      </c>
      <c r="N90" s="92" t="str">
        <f t="shared" si="35"/>
        <v/>
      </c>
      <c r="O90" s="92" t="str">
        <f t="shared" si="35"/>
        <v/>
      </c>
      <c r="P90" s="92" t="str">
        <f t="shared" si="35"/>
        <v/>
      </c>
      <c r="Q90" s="92" t="str">
        <f t="shared" si="35"/>
        <v/>
      </c>
      <c r="R90" s="92" t="str">
        <f t="shared" si="35"/>
        <v/>
      </c>
      <c r="S90" s="92" t="str">
        <f t="shared" si="35"/>
        <v/>
      </c>
      <c r="T90" s="92" t="str">
        <f t="shared" si="35"/>
        <v/>
      </c>
      <c r="U90" s="92" t="str">
        <f t="shared" si="35"/>
        <v/>
      </c>
      <c r="V90" s="92" t="str">
        <f t="shared" si="35"/>
        <v/>
      </c>
      <c r="W90" s="92" t="str">
        <f t="shared" si="35"/>
        <v/>
      </c>
      <c r="X90" s="92" t="str">
        <f t="shared" si="35"/>
        <v/>
      </c>
      <c r="Y90" s="92" t="str">
        <f t="shared" si="35"/>
        <v/>
      </c>
      <c r="Z90" s="92" t="str">
        <f t="shared" si="35"/>
        <v/>
      </c>
      <c r="AA90" s="92" t="str">
        <f t="shared" si="35"/>
        <v/>
      </c>
      <c r="AB90" s="92" t="str">
        <f t="shared" si="35"/>
        <v/>
      </c>
      <c r="AC90" s="92" t="str">
        <f t="shared" si="35"/>
        <v/>
      </c>
      <c r="AD90" s="92" t="str">
        <f t="shared" si="35"/>
        <v/>
      </c>
      <c r="AE90" s="92" t="str">
        <f t="shared" si="35"/>
        <v/>
      </c>
      <c r="AF90" s="92" t="str">
        <f t="shared" si="35"/>
        <v/>
      </c>
      <c r="AG90" s="92" t="str">
        <f t="shared" si="35"/>
        <v/>
      </c>
      <c r="AH90" s="92" t="str">
        <f t="shared" si="35"/>
        <v/>
      </c>
    </row>
    <row r="91" spans="1:34" x14ac:dyDescent="0.2">
      <c r="B91" s="91" t="s">
        <v>94</v>
      </c>
      <c r="C91" s="92" t="str">
        <f t="shared" ref="C91:AH91" si="36">IF(C88&lt;&gt;"",IF($B$4=5,IF(AND(C$85&gt;=0,C$85&lt;=$B$45),-($B$13/(2*$B$14))*($B$45-C$85)^2,0),IF($B$4=6,IF(AND(C$85&gt;=($B$8-$B$45),C$85&lt;=$B$8),-($B$13/(2*$B$14))*(C$85+$B$45-$B$8)^2,0),"")),"")</f>
        <v/>
      </c>
      <c r="D91" s="92" t="str">
        <f t="shared" si="36"/>
        <v/>
      </c>
      <c r="E91" s="92" t="str">
        <f t="shared" si="36"/>
        <v/>
      </c>
      <c r="F91" s="92" t="str">
        <f t="shared" si="36"/>
        <v/>
      </c>
      <c r="G91" s="92" t="str">
        <f t="shared" si="36"/>
        <v/>
      </c>
      <c r="H91" s="92" t="str">
        <f t="shared" si="36"/>
        <v/>
      </c>
      <c r="I91" s="92" t="str">
        <f t="shared" si="36"/>
        <v/>
      </c>
      <c r="J91" s="92" t="str">
        <f t="shared" si="36"/>
        <v/>
      </c>
      <c r="K91" s="92" t="str">
        <f t="shared" si="36"/>
        <v/>
      </c>
      <c r="L91" s="92" t="str">
        <f t="shared" si="36"/>
        <v/>
      </c>
      <c r="M91" s="92" t="str">
        <f t="shared" si="36"/>
        <v/>
      </c>
      <c r="N91" s="92" t="str">
        <f t="shared" si="36"/>
        <v/>
      </c>
      <c r="O91" s="92" t="str">
        <f t="shared" si="36"/>
        <v/>
      </c>
      <c r="P91" s="92" t="str">
        <f t="shared" si="36"/>
        <v/>
      </c>
      <c r="Q91" s="92" t="str">
        <f t="shared" si="36"/>
        <v/>
      </c>
      <c r="R91" s="92" t="str">
        <f t="shared" si="36"/>
        <v/>
      </c>
      <c r="S91" s="92" t="str">
        <f t="shared" si="36"/>
        <v/>
      </c>
      <c r="T91" s="92" t="str">
        <f t="shared" si="36"/>
        <v/>
      </c>
      <c r="U91" s="92" t="str">
        <f t="shared" si="36"/>
        <v/>
      </c>
      <c r="V91" s="92" t="str">
        <f t="shared" si="36"/>
        <v/>
      </c>
      <c r="W91" s="92" t="str">
        <f t="shared" si="36"/>
        <v/>
      </c>
      <c r="X91" s="92" t="str">
        <f t="shared" si="36"/>
        <v/>
      </c>
      <c r="Y91" s="92" t="str">
        <f t="shared" si="36"/>
        <v/>
      </c>
      <c r="Z91" s="92" t="str">
        <f t="shared" si="36"/>
        <v/>
      </c>
      <c r="AA91" s="92" t="str">
        <f t="shared" si="36"/>
        <v/>
      </c>
      <c r="AB91" s="92" t="str">
        <f t="shared" si="36"/>
        <v/>
      </c>
      <c r="AC91" s="92" t="str">
        <f t="shared" si="36"/>
        <v/>
      </c>
      <c r="AD91" s="92" t="str">
        <f t="shared" si="36"/>
        <v/>
      </c>
      <c r="AE91" s="92" t="str">
        <f t="shared" si="36"/>
        <v/>
      </c>
      <c r="AF91" s="92" t="str">
        <f t="shared" si="36"/>
        <v/>
      </c>
      <c r="AG91" s="92" t="str">
        <f t="shared" si="36"/>
        <v/>
      </c>
      <c r="AH91" s="92" t="str">
        <f t="shared" si="36"/>
        <v/>
      </c>
    </row>
    <row r="96" spans="1:34" ht="20.25" x14ac:dyDescent="0.3">
      <c r="A96" s="85" t="s">
        <v>84</v>
      </c>
    </row>
    <row r="98" spans="2:34" x14ac:dyDescent="0.2">
      <c r="B98" s="91" t="str">
        <f t="shared" ref="B98:AH98" si="37">IF($B$4=1,B22,IF($B$4=2,B33,IF(OR($B$4=3,$B$4=4),B51,IF(OR($B$4=5,$B$4=6),B84,""))))</f>
        <v>dropper</v>
      </c>
      <c r="C98" s="90" t="str">
        <f t="shared" si="37"/>
        <v>Susp.</v>
      </c>
      <c r="D98" s="90">
        <f t="shared" si="37"/>
        <v>1</v>
      </c>
      <c r="E98" s="90">
        <f t="shared" si="37"/>
        <v>2</v>
      </c>
      <c r="F98" s="90">
        <f t="shared" si="37"/>
        <v>3</v>
      </c>
      <c r="G98" s="90">
        <f t="shared" si="37"/>
        <v>4</v>
      </c>
      <c r="H98" s="90">
        <f t="shared" si="37"/>
        <v>5</v>
      </c>
      <c r="I98" s="90">
        <f t="shared" si="37"/>
        <v>6</v>
      </c>
      <c r="J98" s="90">
        <f t="shared" si="37"/>
        <v>7</v>
      </c>
      <c r="K98" s="90" t="str">
        <f t="shared" si="37"/>
        <v>Susp.</v>
      </c>
      <c r="L98" s="90" t="str">
        <f t="shared" si="37"/>
        <v/>
      </c>
      <c r="M98" s="90" t="str">
        <f t="shared" si="37"/>
        <v/>
      </c>
      <c r="N98" s="90" t="str">
        <f t="shared" si="37"/>
        <v/>
      </c>
      <c r="O98" s="90" t="str">
        <f t="shared" si="37"/>
        <v/>
      </c>
      <c r="P98" s="90" t="str">
        <f t="shared" si="37"/>
        <v/>
      </c>
      <c r="Q98" s="90" t="str">
        <f t="shared" si="37"/>
        <v/>
      </c>
      <c r="R98" s="90" t="str">
        <f t="shared" si="37"/>
        <v/>
      </c>
      <c r="S98" s="90" t="str">
        <f t="shared" si="37"/>
        <v/>
      </c>
      <c r="T98" s="90" t="str">
        <f t="shared" si="37"/>
        <v/>
      </c>
      <c r="U98" s="90" t="str">
        <f t="shared" si="37"/>
        <v/>
      </c>
      <c r="V98" s="90" t="str">
        <f t="shared" si="37"/>
        <v/>
      </c>
      <c r="W98" s="90" t="str">
        <f t="shared" si="37"/>
        <v/>
      </c>
      <c r="X98" s="90" t="str">
        <f t="shared" si="37"/>
        <v/>
      </c>
      <c r="Y98" s="90" t="str">
        <f t="shared" si="37"/>
        <v/>
      </c>
      <c r="Z98" s="90" t="str">
        <f t="shared" si="37"/>
        <v/>
      </c>
      <c r="AA98" s="90" t="str">
        <f t="shared" si="37"/>
        <v/>
      </c>
      <c r="AB98" s="90" t="str">
        <f t="shared" si="37"/>
        <v/>
      </c>
      <c r="AC98" s="90" t="str">
        <f t="shared" si="37"/>
        <v/>
      </c>
      <c r="AD98" s="90" t="str">
        <f t="shared" si="37"/>
        <v/>
      </c>
      <c r="AE98" s="90" t="str">
        <f t="shared" si="37"/>
        <v/>
      </c>
      <c r="AF98" s="90" t="str">
        <f t="shared" si="37"/>
        <v/>
      </c>
      <c r="AG98" s="90" t="str">
        <f t="shared" si="37"/>
        <v/>
      </c>
      <c r="AH98" s="90" t="str">
        <f t="shared" si="37"/>
        <v/>
      </c>
    </row>
    <row r="99" spans="2:34" x14ac:dyDescent="0.2">
      <c r="B99" s="91" t="str">
        <f t="shared" ref="B99:AH99" si="38">IF($B$4=1,B23,IF($B$4=2,B34,IF(OR($B$4=3,$B$4=4),B52,IF(OR($B$4=5,$B$4=6),B85,""))))</f>
        <v>location</v>
      </c>
      <c r="C99" s="90">
        <f t="shared" si="38"/>
        <v>0</v>
      </c>
      <c r="D99" s="90">
        <f t="shared" si="38"/>
        <v>4.5</v>
      </c>
      <c r="E99" s="90">
        <f t="shared" si="38"/>
        <v>11.25</v>
      </c>
      <c r="F99" s="90">
        <f t="shared" si="38"/>
        <v>18</v>
      </c>
      <c r="G99" s="90">
        <f t="shared" si="38"/>
        <v>24.75</v>
      </c>
      <c r="H99" s="90">
        <f t="shared" si="38"/>
        <v>31.5</v>
      </c>
      <c r="I99" s="90">
        <f t="shared" si="38"/>
        <v>38.25</v>
      </c>
      <c r="J99" s="90">
        <f t="shared" si="38"/>
        <v>45</v>
      </c>
      <c r="K99" s="90">
        <f t="shared" si="38"/>
        <v>49.5</v>
      </c>
      <c r="L99" s="90" t="str">
        <f t="shared" si="38"/>
        <v/>
      </c>
      <c r="M99" s="90" t="str">
        <f t="shared" si="38"/>
        <v/>
      </c>
      <c r="N99" s="90" t="str">
        <f t="shared" si="38"/>
        <v/>
      </c>
      <c r="O99" s="90" t="str">
        <f t="shared" si="38"/>
        <v/>
      </c>
      <c r="P99" s="90" t="str">
        <f t="shared" si="38"/>
        <v/>
      </c>
      <c r="Q99" s="90" t="str">
        <f t="shared" si="38"/>
        <v/>
      </c>
      <c r="R99" s="90" t="str">
        <f t="shared" si="38"/>
        <v/>
      </c>
      <c r="S99" s="90" t="str">
        <f t="shared" si="38"/>
        <v/>
      </c>
      <c r="T99" s="90" t="str">
        <f t="shared" si="38"/>
        <v/>
      </c>
      <c r="U99" s="90" t="str">
        <f t="shared" si="38"/>
        <v/>
      </c>
      <c r="V99" s="90" t="str">
        <f t="shared" si="38"/>
        <v/>
      </c>
      <c r="W99" s="90" t="str">
        <f t="shared" si="38"/>
        <v/>
      </c>
      <c r="X99" s="90" t="str">
        <f t="shared" si="38"/>
        <v/>
      </c>
      <c r="Y99" s="90" t="str">
        <f t="shared" si="38"/>
        <v/>
      </c>
      <c r="Z99" s="90" t="str">
        <f t="shared" si="38"/>
        <v/>
      </c>
      <c r="AA99" s="90" t="str">
        <f t="shared" si="38"/>
        <v/>
      </c>
      <c r="AB99" s="90" t="str">
        <f t="shared" si="38"/>
        <v/>
      </c>
      <c r="AC99" s="90" t="str">
        <f t="shared" si="38"/>
        <v/>
      </c>
      <c r="AD99" s="90" t="str">
        <f t="shared" si="38"/>
        <v/>
      </c>
      <c r="AE99" s="90" t="str">
        <f t="shared" si="38"/>
        <v/>
      </c>
      <c r="AF99" s="90" t="str">
        <f t="shared" si="38"/>
        <v/>
      </c>
      <c r="AG99" s="90" t="str">
        <f t="shared" si="38"/>
        <v/>
      </c>
      <c r="AH99" s="90" t="str">
        <f t="shared" si="38"/>
        <v/>
      </c>
    </row>
    <row r="100" spans="2:34" x14ac:dyDescent="0.2">
      <c r="B100" s="91" t="s">
        <v>83</v>
      </c>
      <c r="C100" s="92">
        <f>IF($B$4=1,C24,IF(OR($B$4=3,$B$4=4),C53,""))</f>
        <v>0</v>
      </c>
      <c r="D100" s="92">
        <f t="shared" ref="D100:AH100" si="39">IF($B$4=1,D24,IF(OR($B$4=3,$B$4=4),D53,""))</f>
        <v>0</v>
      </c>
      <c r="E100" s="92">
        <f t="shared" si="39"/>
        <v>1.375E-2</v>
      </c>
      <c r="F100" s="92">
        <f t="shared" si="39"/>
        <v>2.2000000000000002E-2</v>
      </c>
      <c r="G100" s="92">
        <f t="shared" si="39"/>
        <v>2.4750000000000001E-2</v>
      </c>
      <c r="H100" s="92">
        <f t="shared" si="39"/>
        <v>2.2000000000000002E-2</v>
      </c>
      <c r="I100" s="92">
        <f t="shared" si="39"/>
        <v>1.375E-2</v>
      </c>
      <c r="J100" s="92">
        <f t="shared" si="39"/>
        <v>0</v>
      </c>
      <c r="K100" s="92">
        <f t="shared" si="39"/>
        <v>0</v>
      </c>
      <c r="L100" s="92" t="str">
        <f t="shared" si="39"/>
        <v/>
      </c>
      <c r="M100" s="92" t="str">
        <f t="shared" si="39"/>
        <v/>
      </c>
      <c r="N100" s="92" t="str">
        <f t="shared" si="39"/>
        <v/>
      </c>
      <c r="O100" s="92" t="str">
        <f t="shared" si="39"/>
        <v/>
      </c>
      <c r="P100" s="92" t="str">
        <f t="shared" si="39"/>
        <v/>
      </c>
      <c r="Q100" s="92" t="str">
        <f t="shared" si="39"/>
        <v/>
      </c>
      <c r="R100" s="92" t="str">
        <f t="shared" si="39"/>
        <v/>
      </c>
      <c r="S100" s="92" t="str">
        <f t="shared" si="39"/>
        <v/>
      </c>
      <c r="T100" s="92" t="str">
        <f t="shared" si="39"/>
        <v/>
      </c>
      <c r="U100" s="92" t="str">
        <f t="shared" si="39"/>
        <v/>
      </c>
      <c r="V100" s="92" t="str">
        <f t="shared" si="39"/>
        <v/>
      </c>
      <c r="W100" s="92" t="str">
        <f t="shared" si="39"/>
        <v/>
      </c>
      <c r="X100" s="92" t="str">
        <f t="shared" si="39"/>
        <v/>
      </c>
      <c r="Y100" s="92" t="str">
        <f t="shared" si="39"/>
        <v/>
      </c>
      <c r="Z100" s="92" t="str">
        <f t="shared" si="39"/>
        <v/>
      </c>
      <c r="AA100" s="92" t="str">
        <f t="shared" si="39"/>
        <v/>
      </c>
      <c r="AB100" s="92" t="str">
        <f t="shared" si="39"/>
        <v/>
      </c>
      <c r="AC100" s="92" t="str">
        <f t="shared" si="39"/>
        <v/>
      </c>
      <c r="AD100" s="92" t="str">
        <f t="shared" si="39"/>
        <v/>
      </c>
      <c r="AE100" s="92" t="str">
        <f t="shared" si="39"/>
        <v/>
      </c>
      <c r="AF100" s="92" t="str">
        <f t="shared" si="39"/>
        <v/>
      </c>
      <c r="AG100" s="92" t="str">
        <f t="shared" si="39"/>
        <v/>
      </c>
      <c r="AH100" s="92" t="str">
        <f t="shared" si="39"/>
        <v/>
      </c>
    </row>
    <row r="101" spans="2:34" x14ac:dyDescent="0.2">
      <c r="B101" s="91" t="str">
        <f>B39</f>
        <v>Fc1j</v>
      </c>
      <c r="C101" s="92" t="str">
        <f t="shared" ref="C101:AH101" si="40">IF($B$4=2,C39,IF(OR($B$4=5,$B$4=6),C90,""))</f>
        <v/>
      </c>
      <c r="D101" s="92" t="str">
        <f t="shared" si="40"/>
        <v/>
      </c>
      <c r="E101" s="92" t="str">
        <f t="shared" si="40"/>
        <v/>
      </c>
      <c r="F101" s="92" t="str">
        <f t="shared" si="40"/>
        <v/>
      </c>
      <c r="G101" s="92" t="str">
        <f t="shared" si="40"/>
        <v/>
      </c>
      <c r="H101" s="92" t="str">
        <f t="shared" si="40"/>
        <v/>
      </c>
      <c r="I101" s="92" t="str">
        <f t="shared" si="40"/>
        <v/>
      </c>
      <c r="J101" s="92" t="str">
        <f t="shared" si="40"/>
        <v/>
      </c>
      <c r="K101" s="92" t="str">
        <f t="shared" si="40"/>
        <v/>
      </c>
      <c r="L101" s="92" t="str">
        <f t="shared" si="40"/>
        <v/>
      </c>
      <c r="M101" s="92" t="str">
        <f t="shared" si="40"/>
        <v/>
      </c>
      <c r="N101" s="92" t="str">
        <f t="shared" si="40"/>
        <v/>
      </c>
      <c r="O101" s="92" t="str">
        <f t="shared" si="40"/>
        <v/>
      </c>
      <c r="P101" s="92" t="str">
        <f t="shared" si="40"/>
        <v/>
      </c>
      <c r="Q101" s="92" t="str">
        <f t="shared" si="40"/>
        <v/>
      </c>
      <c r="R101" s="92" t="str">
        <f t="shared" si="40"/>
        <v/>
      </c>
      <c r="S101" s="92" t="str">
        <f t="shared" si="40"/>
        <v/>
      </c>
      <c r="T101" s="92" t="str">
        <f t="shared" si="40"/>
        <v/>
      </c>
      <c r="U101" s="92" t="str">
        <f t="shared" si="40"/>
        <v/>
      </c>
      <c r="V101" s="92" t="str">
        <f t="shared" si="40"/>
        <v/>
      </c>
      <c r="W101" s="92" t="str">
        <f t="shared" si="40"/>
        <v/>
      </c>
      <c r="X101" s="92" t="str">
        <f t="shared" si="40"/>
        <v/>
      </c>
      <c r="Y101" s="92" t="str">
        <f t="shared" si="40"/>
        <v/>
      </c>
      <c r="Z101" s="92" t="str">
        <f t="shared" si="40"/>
        <v/>
      </c>
      <c r="AA101" s="92" t="str">
        <f t="shared" si="40"/>
        <v/>
      </c>
      <c r="AB101" s="92" t="str">
        <f t="shared" si="40"/>
        <v/>
      </c>
      <c r="AC101" s="92" t="str">
        <f t="shared" si="40"/>
        <v/>
      </c>
      <c r="AD101" s="92" t="str">
        <f t="shared" si="40"/>
        <v/>
      </c>
      <c r="AE101" s="92" t="str">
        <f t="shared" si="40"/>
        <v/>
      </c>
      <c r="AF101" s="92" t="str">
        <f t="shared" si="40"/>
        <v/>
      </c>
      <c r="AG101" s="92" t="str">
        <f t="shared" si="40"/>
        <v/>
      </c>
      <c r="AH101" s="92" t="str">
        <f t="shared" si="40"/>
        <v/>
      </c>
    </row>
    <row r="102" spans="2:34" x14ac:dyDescent="0.2">
      <c r="B102" s="91" t="str">
        <f>B40</f>
        <v>Fc2j</v>
      </c>
      <c r="C102" s="92" t="str">
        <f t="shared" ref="C102:AH102" si="41">IF($B$4=2,C40,IF(OR($B$4=5,$B$4=6),C91,""))</f>
        <v/>
      </c>
      <c r="D102" s="92" t="str">
        <f t="shared" si="41"/>
        <v/>
      </c>
      <c r="E102" s="92" t="str">
        <f t="shared" si="41"/>
        <v/>
      </c>
      <c r="F102" s="92" t="str">
        <f t="shared" si="41"/>
        <v/>
      </c>
      <c r="G102" s="92" t="str">
        <f t="shared" si="41"/>
        <v/>
      </c>
      <c r="H102" s="92" t="str">
        <f t="shared" si="41"/>
        <v/>
      </c>
      <c r="I102" s="92" t="str">
        <f t="shared" si="41"/>
        <v/>
      </c>
      <c r="J102" s="92" t="str">
        <f t="shared" si="41"/>
        <v/>
      </c>
      <c r="K102" s="92" t="str">
        <f t="shared" si="41"/>
        <v/>
      </c>
      <c r="L102" s="92" t="str">
        <f t="shared" si="41"/>
        <v/>
      </c>
      <c r="M102" s="92" t="str">
        <f t="shared" si="41"/>
        <v/>
      </c>
      <c r="N102" s="92" t="str">
        <f t="shared" si="41"/>
        <v/>
      </c>
      <c r="O102" s="92" t="str">
        <f t="shared" si="41"/>
        <v/>
      </c>
      <c r="P102" s="92" t="str">
        <f t="shared" si="41"/>
        <v/>
      </c>
      <c r="Q102" s="92" t="str">
        <f t="shared" si="41"/>
        <v/>
      </c>
      <c r="R102" s="92" t="str">
        <f t="shared" si="41"/>
        <v/>
      </c>
      <c r="S102" s="92" t="str">
        <f t="shared" si="41"/>
        <v/>
      </c>
      <c r="T102" s="92" t="str">
        <f t="shared" si="41"/>
        <v/>
      </c>
      <c r="U102" s="92" t="str">
        <f t="shared" si="41"/>
        <v/>
      </c>
      <c r="V102" s="92" t="str">
        <f t="shared" si="41"/>
        <v/>
      </c>
      <c r="W102" s="92" t="str">
        <f t="shared" si="41"/>
        <v/>
      </c>
      <c r="X102" s="92" t="str">
        <f t="shared" si="41"/>
        <v/>
      </c>
      <c r="Y102" s="92" t="str">
        <f t="shared" si="41"/>
        <v/>
      </c>
      <c r="Z102" s="92" t="str">
        <f t="shared" si="41"/>
        <v/>
      </c>
      <c r="AA102" s="92" t="str">
        <f t="shared" si="41"/>
        <v/>
      </c>
      <c r="AB102" s="92" t="str">
        <f t="shared" si="41"/>
        <v/>
      </c>
      <c r="AC102" s="92" t="str">
        <f t="shared" si="41"/>
        <v/>
      </c>
      <c r="AD102" s="92" t="str">
        <f t="shared" si="41"/>
        <v/>
      </c>
      <c r="AE102" s="92" t="str">
        <f t="shared" si="41"/>
        <v/>
      </c>
      <c r="AF102" s="92" t="str">
        <f t="shared" si="41"/>
        <v/>
      </c>
      <c r="AG102" s="92" t="str">
        <f t="shared" si="41"/>
        <v/>
      </c>
      <c r="AH102" s="92" t="str">
        <f t="shared" si="41"/>
        <v/>
      </c>
    </row>
  </sheetData>
  <phoneticPr fontId="61" type="noConversion"/>
  <printOptions gridLines="1" gridLinesSet="0"/>
  <pageMargins left="0.78740157499999996" right="0.78740157499999996" top="0.984251969" bottom="0.984251969" header="0.4921259845" footer="0.4921259845"/>
  <pageSetup paperSize="9" orientation="portrait" verticalDpi="300" r:id="rId1"/>
  <headerFooter alignWithMargins="0">
    <oddHeader>&amp;A</oddHeader>
    <oddFooter>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2:CW134"/>
  <sheetViews>
    <sheetView topLeftCell="A7" zoomScale="115" zoomScaleNormal="115" workbookViewId="0">
      <selection activeCell="C16" sqref="C16"/>
    </sheetView>
  </sheetViews>
  <sheetFormatPr baseColWidth="10" defaultColWidth="6" defaultRowHeight="12.75" x14ac:dyDescent="0.2"/>
  <cols>
    <col min="1" max="1" width="26.5703125" customWidth="1"/>
    <col min="2" max="2" width="7.42578125" customWidth="1"/>
    <col min="3" max="3" width="6" customWidth="1"/>
    <col min="4" max="4" width="6.28515625" customWidth="1"/>
    <col min="5" max="21" width="6" customWidth="1"/>
    <col min="22" max="22" width="11.28515625" customWidth="1"/>
  </cols>
  <sheetData>
    <row r="2" spans="1:5" ht="20.25" x14ac:dyDescent="0.3">
      <c r="A2" s="85" t="s">
        <v>56</v>
      </c>
    </row>
    <row r="3" spans="1:5" ht="20.25" x14ac:dyDescent="0.3">
      <c r="A3" s="85"/>
    </row>
    <row r="4" spans="1:5" ht="20.25" x14ac:dyDescent="0.3">
      <c r="A4" s="98" t="s">
        <v>65</v>
      </c>
      <c r="C4" s="100">
        <f>'INPUT data'!D60</f>
        <v>1</v>
      </c>
    </row>
    <row r="6" spans="1:5" ht="25.5" x14ac:dyDescent="0.2">
      <c r="A6" s="288" t="s">
        <v>221</v>
      </c>
      <c r="C6" s="1">
        <v>0</v>
      </c>
      <c r="E6" t="s">
        <v>232</v>
      </c>
    </row>
    <row r="8" spans="1:5" x14ac:dyDescent="0.2">
      <c r="A8" t="str">
        <f>'step a'!A8</f>
        <v>Span length =</v>
      </c>
      <c r="C8" s="1">
        <f>'step a'!B8</f>
        <v>49.5</v>
      </c>
      <c r="D8" t="str">
        <f>'step a'!C8</f>
        <v>m</v>
      </c>
    </row>
    <row r="9" spans="1:5" x14ac:dyDescent="0.2">
      <c r="A9" t="str">
        <f>'step 0'!A10</f>
        <v>Dropper repartition (spacing):</v>
      </c>
      <c r="B9" t="str">
        <f>'step 0'!B10</f>
        <v>a</v>
      </c>
      <c r="C9" s="1">
        <f>'step 0'!C10</f>
        <v>4.5</v>
      </c>
      <c r="D9" t="str">
        <f>'step 0'!D10</f>
        <v>m</v>
      </c>
    </row>
    <row r="10" spans="1:5" x14ac:dyDescent="0.2">
      <c r="A10" t="str">
        <f>'INPUT data'!C22</f>
        <v>Contact wire weight:</v>
      </c>
      <c r="B10" t="s">
        <v>60</v>
      </c>
      <c r="C10" s="94">
        <f>'INPUT data'!E22</f>
        <v>1.3340000000000001</v>
      </c>
      <c r="D10" t="s">
        <v>5</v>
      </c>
    </row>
    <row r="11" spans="1:5" ht="13.5" thickBot="1" x14ac:dyDescent="0.25">
      <c r="A11" s="234" t="str">
        <f>'INPUT data'!C23</f>
        <v>Contact wire tension (per wire):</v>
      </c>
      <c r="B11" s="234" t="s">
        <v>61</v>
      </c>
      <c r="C11" s="235">
        <f>'INPUT data'!E23*0.1</f>
        <v>2600</v>
      </c>
      <c r="D11" s="234" t="s">
        <v>59</v>
      </c>
    </row>
    <row r="12" spans="1:5" x14ac:dyDescent="0.2">
      <c r="A12" s="10" t="s">
        <v>112</v>
      </c>
      <c r="B12" s="10"/>
      <c r="C12" s="233">
        <f>'INPUT data'!G60</f>
        <v>0</v>
      </c>
      <c r="D12" s="10"/>
    </row>
    <row r="13" spans="1:5" x14ac:dyDescent="0.2">
      <c r="A13" t="s">
        <v>113</v>
      </c>
      <c r="B13" t="s">
        <v>8</v>
      </c>
      <c r="C13" s="94">
        <f>'INPUT data'!G61</f>
        <v>0</v>
      </c>
    </row>
    <row r="14" spans="1:5" ht="13.5" thickBot="1" x14ac:dyDescent="0.25">
      <c r="A14" s="234" t="s">
        <v>114</v>
      </c>
      <c r="B14" s="234" t="s">
        <v>6</v>
      </c>
      <c r="C14" s="235">
        <f>'INPUT data'!G62</f>
        <v>0</v>
      </c>
      <c r="D14" s="234"/>
    </row>
    <row r="15" spans="1:5" ht="13.5" thickBot="1" x14ac:dyDescent="0.25">
      <c r="A15" s="236" t="s">
        <v>220</v>
      </c>
      <c r="B15" s="236" t="s">
        <v>6</v>
      </c>
      <c r="C15" s="237" t="str">
        <f>IF(OR(C4=3,C4=4,C4=5,C4=6),'step a'!B45,"-")</f>
        <v>-</v>
      </c>
      <c r="D15" s="236"/>
    </row>
    <row r="16" spans="1:5" x14ac:dyDescent="0.2">
      <c r="A16" t="str">
        <f>'step a'!A9</f>
        <v>Load on contact wire (out of running span)</v>
      </c>
      <c r="C16" s="1">
        <f>'step a'!B9</f>
        <v>0</v>
      </c>
    </row>
    <row r="17" spans="1:101" x14ac:dyDescent="0.2">
      <c r="A17" t="str">
        <f>'step a'!A11</f>
        <v>Weight</v>
      </c>
      <c r="B17" t="str">
        <f>'step a'!C11</f>
        <v>kg</v>
      </c>
      <c r="C17" s="1">
        <f>'step a'!B11</f>
        <v>0</v>
      </c>
    </row>
    <row r="18" spans="1:101" ht="13.5" thickBot="1" x14ac:dyDescent="0.25">
      <c r="A18" s="234" t="str">
        <f>'step a'!A12</f>
        <v>Distance from the suspension</v>
      </c>
      <c r="B18" s="234" t="str">
        <f>'step a'!C12</f>
        <v>m</v>
      </c>
      <c r="C18" s="238">
        <f>'step a'!B12</f>
        <v>0</v>
      </c>
      <c r="D18" s="234"/>
    </row>
    <row r="19" spans="1:101" x14ac:dyDescent="0.2">
      <c r="A19" t="str">
        <f>'step 0'!A14</f>
        <v>Section insulator on contact wire (for running pantograph)</v>
      </c>
      <c r="C19" s="1">
        <f>'step 0'!C14</f>
        <v>0</v>
      </c>
    </row>
    <row r="20" spans="1:101" x14ac:dyDescent="0.2">
      <c r="A20" t="str">
        <f>'step 0'!A15</f>
        <v xml:space="preserve">Load </v>
      </c>
      <c r="B20">
        <f>'step 0'!B15</f>
        <v>0</v>
      </c>
      <c r="C20" s="1">
        <f>'step 0'!C15</f>
        <v>0</v>
      </c>
    </row>
    <row r="21" spans="1:101" x14ac:dyDescent="0.2">
      <c r="A21" t="str">
        <f>'step 0'!A16</f>
        <v>Position</v>
      </c>
      <c r="B21">
        <f>'step 0'!B16</f>
        <v>0</v>
      </c>
      <c r="C21" s="1">
        <f>'step 0'!C16</f>
        <v>0</v>
      </c>
    </row>
    <row r="23" spans="1:101" ht="20.25" x14ac:dyDescent="0.3">
      <c r="A23" s="85" t="s">
        <v>50</v>
      </c>
    </row>
    <row r="25" spans="1:101" s="1" customFormat="1" x14ac:dyDescent="0.2">
      <c r="A25"/>
      <c r="B25" s="91" t="str">
        <f>'step a'!B98</f>
        <v>dropper</v>
      </c>
      <c r="C25" s="90" t="str">
        <f>'step a'!C98</f>
        <v>Susp.</v>
      </c>
      <c r="D25" s="90">
        <f>'step a'!D98</f>
        <v>1</v>
      </c>
      <c r="E25" s="90">
        <f>'step a'!E98</f>
        <v>2</v>
      </c>
      <c r="F25" s="90">
        <f>'step a'!F98</f>
        <v>3</v>
      </c>
      <c r="G25" s="90">
        <f>'step a'!G98</f>
        <v>4</v>
      </c>
      <c r="H25" s="90">
        <f>'step a'!H98</f>
        <v>5</v>
      </c>
      <c r="I25" s="90">
        <f>'step a'!I98</f>
        <v>6</v>
      </c>
      <c r="J25" s="90">
        <f>'step a'!J98</f>
        <v>7</v>
      </c>
      <c r="K25" s="90" t="str">
        <f>'step a'!K98</f>
        <v>Susp.</v>
      </c>
      <c r="L25" s="90" t="str">
        <f>'step a'!L98</f>
        <v/>
      </c>
      <c r="M25" s="90" t="str">
        <f>'step a'!M98</f>
        <v/>
      </c>
      <c r="N25" s="90" t="str">
        <f>'step a'!N98</f>
        <v/>
      </c>
      <c r="O25" s="90" t="str">
        <f>'step a'!O98</f>
        <v/>
      </c>
      <c r="P25" s="90" t="str">
        <f>'step a'!P98</f>
        <v/>
      </c>
      <c r="Q25" s="90" t="str">
        <f>'step a'!Q98</f>
        <v/>
      </c>
      <c r="R25" s="90" t="str">
        <f>'step a'!R98</f>
        <v/>
      </c>
      <c r="S25" s="90" t="str">
        <f>'step a'!S98</f>
        <v/>
      </c>
      <c r="T25" s="90" t="str">
        <f>'step a'!T98</f>
        <v/>
      </c>
      <c r="U25" s="90" t="str">
        <f>'step a'!U98</f>
        <v/>
      </c>
      <c r="V25" s="90" t="str">
        <f>'step a'!V98</f>
        <v/>
      </c>
      <c r="W25" s="90" t="str">
        <f>'step a'!W98</f>
        <v/>
      </c>
      <c r="X25" s="90" t="str">
        <f>'step a'!X98</f>
        <v/>
      </c>
      <c r="Y25" s="90" t="str">
        <f>'step a'!Y98</f>
        <v/>
      </c>
      <c r="Z25" s="90" t="str">
        <f>'step a'!Z98</f>
        <v/>
      </c>
      <c r="AA25" s="90" t="str">
        <f>'step a'!AA98</f>
        <v/>
      </c>
      <c r="AB25" s="90" t="str">
        <f>'step a'!AB98</f>
        <v/>
      </c>
      <c r="AC25" s="90" t="str">
        <f>'step a'!AC98</f>
        <v/>
      </c>
      <c r="AD25" s="90" t="str">
        <f>'step a'!AD98</f>
        <v/>
      </c>
      <c r="AE25" s="90" t="str">
        <f>'step a'!AE98</f>
        <v/>
      </c>
      <c r="AF25" s="90" t="str">
        <f>'step a'!AF98</f>
        <v/>
      </c>
      <c r="AG25" s="90" t="str">
        <f>'step a'!AG98</f>
        <v/>
      </c>
      <c r="AH25" s="90" t="str">
        <f>'step a'!AH98</f>
        <v/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</row>
    <row r="26" spans="1:101" s="1" customFormat="1" x14ac:dyDescent="0.2">
      <c r="A26"/>
      <c r="B26" s="91" t="str">
        <f>'step a'!B99</f>
        <v>location</v>
      </c>
      <c r="C26" s="90">
        <f>'step a'!C99</f>
        <v>0</v>
      </c>
      <c r="D26" s="90">
        <f>'step a'!D99</f>
        <v>4.5</v>
      </c>
      <c r="E26" s="90">
        <f>'step a'!E99</f>
        <v>11.25</v>
      </c>
      <c r="F26" s="90">
        <f>'step a'!F99</f>
        <v>18</v>
      </c>
      <c r="G26" s="90">
        <f>'step a'!G99</f>
        <v>24.75</v>
      </c>
      <c r="H26" s="90">
        <f>'step a'!H99</f>
        <v>31.5</v>
      </c>
      <c r="I26" s="90">
        <f>'step a'!I99</f>
        <v>38.25</v>
      </c>
      <c r="J26" s="90">
        <f>'step a'!J99</f>
        <v>45</v>
      </c>
      <c r="K26" s="90">
        <f>'step a'!K99</f>
        <v>49.5</v>
      </c>
      <c r="L26" s="90" t="str">
        <f>'step a'!L99</f>
        <v/>
      </c>
      <c r="M26" s="90" t="str">
        <f>'step a'!M99</f>
        <v/>
      </c>
      <c r="N26" s="90" t="str">
        <f>'step a'!N99</f>
        <v/>
      </c>
      <c r="O26" s="90" t="str">
        <f>'step a'!O99</f>
        <v/>
      </c>
      <c r="P26" s="90" t="str">
        <f>'step a'!P99</f>
        <v/>
      </c>
      <c r="Q26" s="90" t="str">
        <f>'step a'!Q99</f>
        <v/>
      </c>
      <c r="R26" s="90" t="str">
        <f>'step a'!R99</f>
        <v/>
      </c>
      <c r="S26" s="90" t="str">
        <f>'step a'!S99</f>
        <v/>
      </c>
      <c r="T26" s="90" t="str">
        <f>'step a'!T99</f>
        <v/>
      </c>
      <c r="U26" s="90" t="str">
        <f>'step a'!U99</f>
        <v/>
      </c>
      <c r="V26" s="90" t="str">
        <f>'step a'!V99</f>
        <v/>
      </c>
      <c r="W26" s="90" t="str">
        <f>'step a'!W99</f>
        <v/>
      </c>
      <c r="X26" s="90" t="str">
        <f>'step a'!X99</f>
        <v/>
      </c>
      <c r="Y26" s="90" t="str">
        <f>'step a'!Y99</f>
        <v/>
      </c>
      <c r="Z26" s="90" t="str">
        <f>'step a'!Z99</f>
        <v/>
      </c>
      <c r="AA26" s="90" t="str">
        <f>'step a'!AA99</f>
        <v/>
      </c>
      <c r="AB26" s="90" t="str">
        <f>'step a'!AB99</f>
        <v/>
      </c>
      <c r="AC26" s="90" t="str">
        <f>'step a'!AC99</f>
        <v/>
      </c>
      <c r="AD26" s="90" t="str">
        <f>'step a'!AD99</f>
        <v/>
      </c>
      <c r="AE26" s="90" t="str">
        <f>'step a'!AE99</f>
        <v/>
      </c>
      <c r="AF26" s="90" t="str">
        <f>'step a'!AF99</f>
        <v/>
      </c>
      <c r="AG26" s="90" t="str">
        <f>'step a'!AG99</f>
        <v/>
      </c>
      <c r="AH26" s="90" t="str">
        <f>'step a'!AH99</f>
        <v/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</row>
    <row r="27" spans="1:101" s="1" customFormat="1" ht="13.5" thickBot="1" x14ac:dyDescent="0.25">
      <c r="A27"/>
      <c r="B27" s="96" t="s">
        <v>83</v>
      </c>
      <c r="C27" s="97">
        <f>'step a'!C100</f>
        <v>0</v>
      </c>
      <c r="D27" s="97">
        <f>'step a'!D100</f>
        <v>0</v>
      </c>
      <c r="E27" s="97">
        <f>'step a'!E100</f>
        <v>1.375E-2</v>
      </c>
      <c r="F27" s="97">
        <f>'step a'!F100</f>
        <v>2.2000000000000002E-2</v>
      </c>
      <c r="G27" s="97">
        <f>'step a'!G100</f>
        <v>2.4750000000000001E-2</v>
      </c>
      <c r="H27" s="97">
        <f>'step a'!H100</f>
        <v>2.2000000000000002E-2</v>
      </c>
      <c r="I27" s="97">
        <f>'step a'!I100</f>
        <v>1.375E-2</v>
      </c>
      <c r="J27" s="97">
        <f>'step a'!J100</f>
        <v>0</v>
      </c>
      <c r="K27" s="97">
        <f>'step a'!K100</f>
        <v>0</v>
      </c>
      <c r="L27" s="97" t="str">
        <f>'step a'!L100</f>
        <v/>
      </c>
      <c r="M27" s="97" t="str">
        <f>'step a'!M100</f>
        <v/>
      </c>
      <c r="N27" s="97" t="str">
        <f>'step a'!N100</f>
        <v/>
      </c>
      <c r="O27" s="97" t="str">
        <f>'step a'!O100</f>
        <v/>
      </c>
      <c r="P27" s="97" t="str">
        <f>'step a'!P100</f>
        <v/>
      </c>
      <c r="Q27" s="97" t="str">
        <f>'step a'!Q100</f>
        <v/>
      </c>
      <c r="R27" s="97" t="str">
        <f>'step a'!R100</f>
        <v/>
      </c>
      <c r="S27" s="97" t="str">
        <f>'step a'!S100</f>
        <v/>
      </c>
      <c r="T27" s="97" t="str">
        <f>'step a'!T100</f>
        <v/>
      </c>
      <c r="U27" s="97" t="str">
        <f>'step a'!U100</f>
        <v/>
      </c>
      <c r="V27" s="97" t="str">
        <f>'step a'!V100</f>
        <v/>
      </c>
      <c r="W27" s="97" t="str">
        <f>'step a'!W100</f>
        <v/>
      </c>
      <c r="X27" s="97" t="str">
        <f>'step a'!X100</f>
        <v/>
      </c>
      <c r="Y27" s="97" t="str">
        <f>'step a'!Y100</f>
        <v/>
      </c>
      <c r="Z27" s="97" t="str">
        <f>'step a'!Z100</f>
        <v/>
      </c>
      <c r="AA27" s="97" t="str">
        <f>'step a'!AA100</f>
        <v/>
      </c>
      <c r="AB27" s="97" t="str">
        <f>'step a'!AB100</f>
        <v/>
      </c>
      <c r="AC27" s="97" t="str">
        <f>'step a'!AC100</f>
        <v/>
      </c>
      <c r="AD27" s="97" t="str">
        <f>'step a'!AD100</f>
        <v/>
      </c>
      <c r="AE27" s="97" t="str">
        <f>'step a'!AE100</f>
        <v/>
      </c>
      <c r="AF27" s="97" t="str">
        <f>'step a'!AF100</f>
        <v/>
      </c>
      <c r="AG27" s="97" t="str">
        <f>'step a'!AG100</f>
        <v/>
      </c>
      <c r="AH27" s="97" t="str">
        <f>'step a'!AH100</f>
        <v/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</row>
    <row r="28" spans="1:101" s="4" customFormat="1" ht="13.5" thickBot="1" x14ac:dyDescent="0.25">
      <c r="B28" s="309" t="s">
        <v>109</v>
      </c>
      <c r="C28" s="128">
        <f>IF(AND(C25&lt;&gt;"",C25&lt;&gt;"Susp."),(B31+C30)*$C$10,IF(C25="Susp.",IF($C$6=0,0,"Yes"),""))</f>
        <v>0</v>
      </c>
      <c r="D28" s="128">
        <f t="shared" ref="D28:AH28" si="0">IF(AND(D25&lt;&gt;"",D25&lt;&gt;"Susp."),(C31+D30)*$C$10,IF(D25="Susp.",IF($C$6=0,0,"Yes"),""))</f>
        <v>15.801546296296298</v>
      </c>
      <c r="E28" s="128">
        <f t="shared" si="0"/>
        <v>6.8859814814814833</v>
      </c>
      <c r="F28" s="128">
        <f t="shared" si="0"/>
        <v>6.8859814814814806</v>
      </c>
      <c r="G28" s="128">
        <f t="shared" si="0"/>
        <v>6.8859814814814833</v>
      </c>
      <c r="H28" s="128">
        <f t="shared" si="0"/>
        <v>6.8859814814814806</v>
      </c>
      <c r="I28" s="128">
        <f t="shared" si="0"/>
        <v>6.8859814814814833</v>
      </c>
      <c r="J28" s="128">
        <f t="shared" si="0"/>
        <v>15.801546296296298</v>
      </c>
      <c r="K28" s="128">
        <f t="shared" si="0"/>
        <v>0</v>
      </c>
      <c r="L28" s="128" t="str">
        <f t="shared" si="0"/>
        <v/>
      </c>
      <c r="M28" s="128" t="str">
        <f t="shared" si="0"/>
        <v/>
      </c>
      <c r="N28" s="128" t="str">
        <f t="shared" si="0"/>
        <v/>
      </c>
      <c r="O28" s="128" t="str">
        <f t="shared" si="0"/>
        <v/>
      </c>
      <c r="P28" s="128" t="str">
        <f t="shared" si="0"/>
        <v/>
      </c>
      <c r="Q28" s="128" t="str">
        <f t="shared" si="0"/>
        <v/>
      </c>
      <c r="R28" s="128" t="str">
        <f t="shared" si="0"/>
        <v/>
      </c>
      <c r="S28" s="128" t="str">
        <f t="shared" si="0"/>
        <v/>
      </c>
      <c r="T28" s="128" t="str">
        <f t="shared" si="0"/>
        <v/>
      </c>
      <c r="U28" s="128" t="str">
        <f t="shared" si="0"/>
        <v/>
      </c>
      <c r="V28" s="128" t="str">
        <f t="shared" si="0"/>
        <v/>
      </c>
      <c r="W28" s="128" t="str">
        <f t="shared" si="0"/>
        <v/>
      </c>
      <c r="X28" s="128" t="str">
        <f t="shared" si="0"/>
        <v/>
      </c>
      <c r="Y28" s="128" t="str">
        <f t="shared" si="0"/>
        <v/>
      </c>
      <c r="Z28" s="128" t="str">
        <f t="shared" si="0"/>
        <v/>
      </c>
      <c r="AA28" s="128" t="str">
        <f t="shared" si="0"/>
        <v/>
      </c>
      <c r="AB28" s="128" t="str">
        <f>IF(AND(AB25&lt;&gt;"",AB25&lt;&gt;"Susp."),(AA31+AB30)*$C$10,IF(AB25="Susp.",IF($C$6=0,0,"Yes"),""))</f>
        <v/>
      </c>
      <c r="AC28" s="128" t="str">
        <f t="shared" si="0"/>
        <v/>
      </c>
      <c r="AD28" s="128" t="str">
        <f t="shared" si="0"/>
        <v/>
      </c>
      <c r="AE28" s="128" t="str">
        <f t="shared" si="0"/>
        <v/>
      </c>
      <c r="AF28" s="128" t="str">
        <f t="shared" si="0"/>
        <v/>
      </c>
      <c r="AG28" s="128" t="str">
        <f t="shared" si="0"/>
        <v/>
      </c>
      <c r="AH28" s="128" t="str">
        <f t="shared" si="0"/>
        <v/>
      </c>
    </row>
    <row r="29" spans="1:101" s="1" customFormat="1" x14ac:dyDescent="0.2">
      <c r="B29" s="1" t="s">
        <v>62</v>
      </c>
      <c r="C29" s="1">
        <f>-(C27-D27)</f>
        <v>0</v>
      </c>
      <c r="D29" s="1">
        <f>-(D27-E27)</f>
        <v>1.375E-2</v>
      </c>
      <c r="E29" s="1">
        <f>IF(AND(E25&lt;&gt;"",E25&lt;&gt;"Susp."),-(E27-F27),"")</f>
        <v>8.2500000000000021E-3</v>
      </c>
      <c r="F29" s="1">
        <f t="shared" ref="F29:W29" si="1">IF(AND(F25&lt;&gt;"",F25&lt;&gt;"Susp."),-(F27-G27),"")</f>
        <v>2.749999999999999E-3</v>
      </c>
      <c r="G29" s="1">
        <f>IF(AND(G25&lt;&gt;"",G25&lt;&gt;"Susp."),-(G27-H27),"")</f>
        <v>-2.749999999999999E-3</v>
      </c>
      <c r="H29" s="1">
        <f t="shared" si="1"/>
        <v>-8.2500000000000021E-3</v>
      </c>
      <c r="I29" s="1">
        <f t="shared" si="1"/>
        <v>-1.375E-2</v>
      </c>
      <c r="J29" s="1">
        <f t="shared" si="1"/>
        <v>0</v>
      </c>
      <c r="K29" s="1" t="str">
        <f t="shared" si="1"/>
        <v/>
      </c>
      <c r="L29" s="1" t="str">
        <f t="shared" si="1"/>
        <v/>
      </c>
      <c r="M29" s="1" t="str">
        <f t="shared" si="1"/>
        <v/>
      </c>
      <c r="N29" s="1" t="str">
        <f t="shared" si="1"/>
        <v/>
      </c>
      <c r="O29" s="1" t="str">
        <f t="shared" si="1"/>
        <v/>
      </c>
      <c r="P29" s="1" t="str">
        <f t="shared" si="1"/>
        <v/>
      </c>
      <c r="Q29" s="1" t="str">
        <f t="shared" si="1"/>
        <v/>
      </c>
      <c r="R29" s="1" t="str">
        <f t="shared" si="1"/>
        <v/>
      </c>
      <c r="S29" s="1" t="str">
        <f t="shared" si="1"/>
        <v/>
      </c>
      <c r="T29" s="1" t="str">
        <f t="shared" si="1"/>
        <v/>
      </c>
      <c r="U29" s="1" t="str">
        <f t="shared" si="1"/>
        <v/>
      </c>
      <c r="V29" s="1" t="str">
        <f t="shared" si="1"/>
        <v/>
      </c>
      <c r="W29" s="1" t="str">
        <f t="shared" si="1"/>
        <v/>
      </c>
      <c r="X29" s="1" t="str">
        <f>IF(AND(X25&lt;&gt;"",X25&lt;&gt;"Susp."),-(X27-Y27),"")</f>
        <v/>
      </c>
      <c r="Y29" s="1" t="str">
        <f t="shared" ref="Y29:AH29" si="2">IF(AND(Y25&lt;&gt;"",Y25&lt;&gt;"Susp."),-(Y27-Z27),"")</f>
        <v/>
      </c>
      <c r="Z29" s="1" t="str">
        <f t="shared" si="2"/>
        <v/>
      </c>
      <c r="AA29" s="1" t="str">
        <f t="shared" si="2"/>
        <v/>
      </c>
      <c r="AB29" s="1" t="str">
        <f t="shared" si="2"/>
        <v/>
      </c>
      <c r="AC29" s="1" t="str">
        <f t="shared" si="2"/>
        <v/>
      </c>
      <c r="AD29" s="1" t="str">
        <f t="shared" si="2"/>
        <v/>
      </c>
      <c r="AE29" s="1" t="str">
        <f t="shared" si="2"/>
        <v/>
      </c>
      <c r="AF29" s="1" t="str">
        <f t="shared" si="2"/>
        <v/>
      </c>
      <c r="AG29" s="1" t="str">
        <f t="shared" si="2"/>
        <v/>
      </c>
      <c r="AH29" s="1" t="str">
        <f t="shared" si="2"/>
        <v/>
      </c>
    </row>
    <row r="30" spans="1:101" s="1" customFormat="1" x14ac:dyDescent="0.2">
      <c r="B30" s="1" t="s">
        <v>57</v>
      </c>
      <c r="C30" s="1">
        <f>(((D26-C26)/2)+(C29*$C$11/((D26-C26)*$C$10)))*(2-$C$6)</f>
        <v>4.5</v>
      </c>
      <c r="D30" s="1">
        <f>IF(AND(D25&lt;&gt;"",D25&lt;&gt;"Susp."),IF(E25="Susp.",(((E26-D26)/2)+(D29*$C$11/((E26-D26)*$C$10)))*(2-$C$6),(((E26-D26)/2)+(D29*$C$11/((E26-D26)*$C$10)))),"")</f>
        <v>7.345237103670387</v>
      </c>
      <c r="E30" s="1">
        <f>IF(AND(E25&lt;&gt;"",E25&lt;&gt;"Susp."),IF(F25="Susp.",(((F26-E26)/2)+(E29*$C$11/((F26-E26)*$C$10)))*(2-$C$6),(((F26-E26)/2)+(E29*$C$11/((F26-E26)*$C$10)))),"")</f>
        <v>5.7571422622022332</v>
      </c>
      <c r="F30" s="1">
        <f t="shared" ref="F30:M30" si="3">IF(AND(F25&lt;&gt;"",F25&lt;&gt;"Susp."),IF(G25="Susp.",(((G26-F26)/2)+(F29*$C$11/((G26-F26)*$C$10)))*(2-$C$6),(((G26-F26)/2)+(F29*$C$11/((G26-F26)*$C$10)))),"")</f>
        <v>4.1690474207340769</v>
      </c>
      <c r="G30" s="1">
        <f t="shared" si="3"/>
        <v>2.5809525792659231</v>
      </c>
      <c r="H30" s="1">
        <f t="shared" si="3"/>
        <v>0.9928577377977672</v>
      </c>
      <c r="I30" s="1">
        <f t="shared" si="3"/>
        <v>-0.59523710367038696</v>
      </c>
      <c r="J30" s="1">
        <f t="shared" si="3"/>
        <v>4.5</v>
      </c>
      <c r="K30" s="1" t="str">
        <f t="shared" si="3"/>
        <v/>
      </c>
      <c r="L30" s="1" t="str">
        <f>IF(AND(L25&lt;&gt;"",L25&lt;&gt;"Susp."),IF(M25="Susp.",(((M26-L26)/2)+(L29*$C$11/((M26-L26)*$C$10)))*(2-$C$6),(((M26-L26)/2)+(L29*$C$11/((M26-L26)*$C$10)))),"")</f>
        <v/>
      </c>
      <c r="M30" s="1" t="str">
        <f t="shared" si="3"/>
        <v/>
      </c>
      <c r="N30" s="1" t="str">
        <f t="shared" ref="N30:AH30" si="4">IF(AND(N25&lt;&gt;"",N25&lt;&gt;"Susp."),IF(O25="Susp.",(((O26-N26)/2)+(N29*$C$11/((O26-N26)*$C$10)))*(2-$C$6),(((O26-N26)/2)+(N29*$C$11/((O26-N26)*$C$10)))),"")</f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 t="str">
        <f t="shared" si="4"/>
        <v/>
      </c>
      <c r="T30" s="1" t="str">
        <f t="shared" si="4"/>
        <v/>
      </c>
      <c r="U30" s="1" t="str">
        <f t="shared" si="4"/>
        <v/>
      </c>
      <c r="V30" s="1" t="str">
        <f t="shared" si="4"/>
        <v/>
      </c>
      <c r="W30" s="1" t="str">
        <f t="shared" si="4"/>
        <v/>
      </c>
      <c r="X30" s="1" t="str">
        <f t="shared" si="4"/>
        <v/>
      </c>
      <c r="Y30" s="1" t="str">
        <f t="shared" si="4"/>
        <v/>
      </c>
      <c r="Z30" s="1" t="str">
        <f t="shared" si="4"/>
        <v/>
      </c>
      <c r="AA30" s="1" t="str">
        <f t="shared" si="4"/>
        <v/>
      </c>
      <c r="AB30" s="1" t="str">
        <f t="shared" si="4"/>
        <v/>
      </c>
      <c r="AC30" s="1" t="str">
        <f t="shared" si="4"/>
        <v/>
      </c>
      <c r="AD30" s="1" t="str">
        <f t="shared" si="4"/>
        <v/>
      </c>
      <c r="AE30" s="1" t="str">
        <f t="shared" si="4"/>
        <v/>
      </c>
      <c r="AF30" s="1" t="str">
        <f t="shared" si="4"/>
        <v/>
      </c>
      <c r="AG30" s="1" t="str">
        <f t="shared" si="4"/>
        <v/>
      </c>
      <c r="AH30" s="1" t="str">
        <f t="shared" si="4"/>
        <v/>
      </c>
    </row>
    <row r="31" spans="1:101" s="1" customFormat="1" x14ac:dyDescent="0.2">
      <c r="B31" s="1" t="s">
        <v>58</v>
      </c>
      <c r="C31" s="1">
        <f>(((D26-C26)/2)-(C29*$C$11/((D26-C26)*$C$10)))*(2-$C$6)</f>
        <v>4.5</v>
      </c>
      <c r="D31" s="1">
        <f>IF(AND(D25&lt;&gt;"",D25&lt;&gt;"Susp."),IF(E25="Susp.",(((E26-D26)/2)-(D29*$C$11/((E26-D26)*$C$10)))*(2-$C$6),(((E26-D26)/2)-(D29*$C$11/((E26-D26)*$C$10)))),"")</f>
        <v>-0.59523710367038696</v>
      </c>
      <c r="E31" s="1">
        <f t="shared" ref="E31:V31" si="5">IF(AND(E25&lt;&gt;"",E25&lt;&gt;"Susp."),IF(F25="Susp.",(((F26-E26)/2)-(E29*$C$11/((F26-E26)*$C$10)))*(2-$C$6),(((F26-E26)/2)-(E29*$C$11/((F26-E26)*$C$10)))),"")</f>
        <v>0.9928577377977672</v>
      </c>
      <c r="F31" s="1">
        <f t="shared" si="5"/>
        <v>2.5809525792659231</v>
      </c>
      <c r="G31" s="1">
        <f t="shared" si="5"/>
        <v>4.1690474207340769</v>
      </c>
      <c r="H31" s="1">
        <f t="shared" si="5"/>
        <v>5.7571422622022332</v>
      </c>
      <c r="I31" s="1">
        <f t="shared" si="5"/>
        <v>7.345237103670387</v>
      </c>
      <c r="J31" s="1">
        <f t="shared" si="5"/>
        <v>4.5</v>
      </c>
      <c r="K31" s="1" t="str">
        <f t="shared" si="5"/>
        <v/>
      </c>
      <c r="L31" s="1" t="str">
        <f t="shared" si="5"/>
        <v/>
      </c>
      <c r="M31" s="1" t="str">
        <f t="shared" si="5"/>
        <v/>
      </c>
      <c r="N31" s="1" t="str">
        <f t="shared" si="5"/>
        <v/>
      </c>
      <c r="O31" s="1" t="str">
        <f t="shared" si="5"/>
        <v/>
      </c>
      <c r="P31" s="1" t="str">
        <f t="shared" si="5"/>
        <v/>
      </c>
      <c r="Q31" s="1" t="str">
        <f t="shared" si="5"/>
        <v/>
      </c>
      <c r="R31" s="1" t="str">
        <f t="shared" si="5"/>
        <v/>
      </c>
      <c r="S31" s="1" t="str">
        <f t="shared" si="5"/>
        <v/>
      </c>
      <c r="T31" s="1" t="str">
        <f t="shared" si="5"/>
        <v/>
      </c>
      <c r="U31" s="1" t="str">
        <f t="shared" si="5"/>
        <v/>
      </c>
      <c r="V31" s="1" t="str">
        <f t="shared" si="5"/>
        <v/>
      </c>
      <c r="W31" s="1" t="str">
        <f t="shared" ref="W31:AH31" si="6">IF(AND(W25&lt;&gt;"",W25&lt;&gt;"Susp."),IF(X25="Susp.",(((X26-W26)/2)-(W29*$C$11/((X26-W26)*$C$10)))*(2-$C$6),(((X26-W26)/2)-(W29*$C$11/((X26-W26)*$C$10)))),"")</f>
        <v/>
      </c>
      <c r="X31" s="1" t="str">
        <f t="shared" si="6"/>
        <v/>
      </c>
      <c r="Y31" s="1" t="str">
        <f t="shared" si="6"/>
        <v/>
      </c>
      <c r="Z31" s="1" t="str">
        <f t="shared" si="6"/>
        <v/>
      </c>
      <c r="AA31" s="1" t="str">
        <f t="shared" si="6"/>
        <v/>
      </c>
      <c r="AB31" s="1" t="str">
        <f t="shared" si="6"/>
        <v/>
      </c>
      <c r="AC31" s="1" t="str">
        <f t="shared" si="6"/>
        <v/>
      </c>
      <c r="AD31" s="1" t="str">
        <f t="shared" si="6"/>
        <v/>
      </c>
      <c r="AE31" s="1" t="str">
        <f t="shared" si="6"/>
        <v/>
      </c>
      <c r="AF31" s="1" t="str">
        <f t="shared" si="6"/>
        <v/>
      </c>
      <c r="AG31" s="1" t="str">
        <f t="shared" si="6"/>
        <v/>
      </c>
      <c r="AH31" s="1" t="str">
        <f t="shared" si="6"/>
        <v/>
      </c>
    </row>
    <row r="33" spans="1:34" ht="20.25" x14ac:dyDescent="0.3">
      <c r="A33" s="85" t="s">
        <v>92</v>
      </c>
    </row>
    <row r="35" spans="1:34" x14ac:dyDescent="0.2">
      <c r="B35" s="91" t="str">
        <f>'step a'!B98</f>
        <v>dropper</v>
      </c>
      <c r="C35" s="90" t="str">
        <f>'step a'!C98</f>
        <v>Susp.</v>
      </c>
      <c r="D35" s="90">
        <f>'step a'!D98</f>
        <v>1</v>
      </c>
      <c r="E35" s="90">
        <f>'step a'!E98</f>
        <v>2</v>
      </c>
      <c r="F35" s="90">
        <f>'step a'!F98</f>
        <v>3</v>
      </c>
      <c r="G35" s="90">
        <f>'step a'!G98</f>
        <v>4</v>
      </c>
      <c r="H35" s="90">
        <f>'step a'!H98</f>
        <v>5</v>
      </c>
      <c r="I35" s="90">
        <f>'step a'!I98</f>
        <v>6</v>
      </c>
      <c r="J35" s="90">
        <f>'step a'!J98</f>
        <v>7</v>
      </c>
      <c r="K35" s="90" t="str">
        <f>'step a'!K98</f>
        <v>Susp.</v>
      </c>
      <c r="L35" s="90" t="str">
        <f>'step a'!L98</f>
        <v/>
      </c>
      <c r="M35" s="90" t="str">
        <f>'step a'!M98</f>
        <v/>
      </c>
      <c r="N35" s="90" t="str">
        <f>'step a'!N98</f>
        <v/>
      </c>
      <c r="O35" s="90" t="str">
        <f>'step a'!O98</f>
        <v/>
      </c>
      <c r="P35" s="90" t="str">
        <f>'step a'!P98</f>
        <v/>
      </c>
      <c r="Q35" s="90" t="str">
        <f>'step a'!Q98</f>
        <v/>
      </c>
      <c r="R35" s="90" t="str">
        <f>'step a'!R98</f>
        <v/>
      </c>
      <c r="S35" s="90" t="str">
        <f>'step a'!S98</f>
        <v/>
      </c>
      <c r="T35" s="90" t="str">
        <f>'step a'!T98</f>
        <v/>
      </c>
      <c r="U35" s="90" t="str">
        <f>'step a'!U98</f>
        <v/>
      </c>
      <c r="V35" s="90" t="str">
        <f>'step a'!V98</f>
        <v/>
      </c>
      <c r="W35" s="90" t="str">
        <f>'step a'!W98</f>
        <v/>
      </c>
      <c r="X35" s="90" t="str">
        <f>'step a'!X98</f>
        <v/>
      </c>
      <c r="Y35" s="90" t="str">
        <f>'step a'!Y98</f>
        <v/>
      </c>
      <c r="Z35" s="90" t="str">
        <f>'step a'!Z98</f>
        <v/>
      </c>
      <c r="AA35" s="90" t="str">
        <f>'step a'!AA98</f>
        <v/>
      </c>
      <c r="AB35" s="90" t="str">
        <f>'step a'!AB98</f>
        <v/>
      </c>
      <c r="AC35" s="90" t="str">
        <f>'step a'!AC98</f>
        <v/>
      </c>
      <c r="AD35" s="90" t="str">
        <f>'step a'!AD98</f>
        <v/>
      </c>
      <c r="AE35" s="90" t="str">
        <f>'step a'!AE98</f>
        <v/>
      </c>
      <c r="AF35" s="90" t="str">
        <f>'step a'!AF98</f>
        <v/>
      </c>
      <c r="AG35" s="90" t="str">
        <f>'step a'!AG98</f>
        <v/>
      </c>
      <c r="AH35" s="90" t="str">
        <f>'step a'!AH98</f>
        <v/>
      </c>
    </row>
    <row r="36" spans="1:34" x14ac:dyDescent="0.2">
      <c r="B36" s="91" t="str">
        <f>'step a'!B99</f>
        <v>location</v>
      </c>
      <c r="C36" s="90">
        <f>'step a'!C99</f>
        <v>0</v>
      </c>
      <c r="D36" s="90">
        <f>'step a'!D99</f>
        <v>4.5</v>
      </c>
      <c r="E36" s="90">
        <f>'step a'!E99</f>
        <v>11.25</v>
      </c>
      <c r="F36" s="90">
        <f>'step a'!F99</f>
        <v>18</v>
      </c>
      <c r="G36" s="90">
        <f>'step a'!G99</f>
        <v>24.75</v>
      </c>
      <c r="H36" s="90">
        <f>'step a'!H99</f>
        <v>31.5</v>
      </c>
      <c r="I36" s="90">
        <f>'step a'!I99</f>
        <v>38.25</v>
      </c>
      <c r="J36" s="90">
        <f>'step a'!J99</f>
        <v>45</v>
      </c>
      <c r="K36" s="90">
        <f>'step a'!K99</f>
        <v>49.5</v>
      </c>
      <c r="L36" s="90" t="str">
        <f>'step a'!L99</f>
        <v/>
      </c>
      <c r="M36" s="90" t="str">
        <f>'step a'!M99</f>
        <v/>
      </c>
      <c r="N36" s="90" t="str">
        <f>'step a'!N99</f>
        <v/>
      </c>
      <c r="O36" s="90" t="str">
        <f>'step a'!O99</f>
        <v/>
      </c>
      <c r="P36" s="90" t="str">
        <f>'step a'!P99</f>
        <v/>
      </c>
      <c r="Q36" s="90" t="str">
        <f>'step a'!Q99</f>
        <v/>
      </c>
      <c r="R36" s="90" t="str">
        <f>'step a'!R99</f>
        <v/>
      </c>
      <c r="S36" s="90" t="str">
        <f>'step a'!S99</f>
        <v/>
      </c>
      <c r="T36" s="90" t="str">
        <f>'step a'!T99</f>
        <v/>
      </c>
      <c r="U36" s="90" t="str">
        <f>'step a'!U99</f>
        <v/>
      </c>
      <c r="V36" s="90" t="str">
        <f>'step a'!V99</f>
        <v/>
      </c>
      <c r="W36" s="90" t="str">
        <f>'step a'!W99</f>
        <v/>
      </c>
      <c r="X36" s="90" t="str">
        <f>'step a'!X99</f>
        <v/>
      </c>
      <c r="Y36" s="90" t="str">
        <f>'step a'!Y99</f>
        <v/>
      </c>
      <c r="Z36" s="90" t="str">
        <f>'step a'!Z99</f>
        <v/>
      </c>
      <c r="AA36" s="90" t="str">
        <f>'step a'!AA99</f>
        <v/>
      </c>
      <c r="AB36" s="90" t="str">
        <f>'step a'!AB99</f>
        <v/>
      </c>
      <c r="AC36" s="90" t="str">
        <f>'step a'!AC99</f>
        <v/>
      </c>
      <c r="AD36" s="90" t="str">
        <f>'step a'!AD99</f>
        <v/>
      </c>
      <c r="AE36" s="90" t="str">
        <f>'step a'!AE99</f>
        <v/>
      </c>
      <c r="AF36" s="90" t="str">
        <f>'step a'!AF99</f>
        <v/>
      </c>
      <c r="AG36" s="90" t="str">
        <f>'step a'!AG99</f>
        <v/>
      </c>
      <c r="AH36" s="90" t="str">
        <f>'step a'!AH99</f>
        <v/>
      </c>
    </row>
    <row r="37" spans="1:34" s="2" customFormat="1" x14ac:dyDescent="0.2">
      <c r="B37" s="129" t="str">
        <f>'step a'!B101</f>
        <v>Fc1j</v>
      </c>
      <c r="C37" s="92" t="str">
        <f>'step a'!C101</f>
        <v/>
      </c>
      <c r="D37" s="92" t="str">
        <f>'step a'!D101</f>
        <v/>
      </c>
      <c r="E37" s="92" t="str">
        <f>'step a'!E101</f>
        <v/>
      </c>
      <c r="F37" s="92" t="str">
        <f>'step a'!F101</f>
        <v/>
      </c>
      <c r="G37" s="92" t="str">
        <f>'step a'!G101</f>
        <v/>
      </c>
      <c r="H37" s="92" t="str">
        <f>'step a'!H101</f>
        <v/>
      </c>
      <c r="I37" s="92" t="str">
        <f>'step a'!I101</f>
        <v/>
      </c>
      <c r="J37" s="92" t="str">
        <f>'step a'!J101</f>
        <v/>
      </c>
      <c r="K37" s="92" t="str">
        <f>'step a'!K101</f>
        <v/>
      </c>
      <c r="L37" s="92" t="str">
        <f>'step a'!L101</f>
        <v/>
      </c>
      <c r="M37" s="92" t="str">
        <f>'step a'!M101</f>
        <v/>
      </c>
      <c r="N37" s="92" t="str">
        <f>'step a'!N101</f>
        <v/>
      </c>
      <c r="O37" s="92" t="str">
        <f>'step a'!O101</f>
        <v/>
      </c>
      <c r="P37" s="92" t="str">
        <f>'step a'!P101</f>
        <v/>
      </c>
      <c r="Q37" s="92" t="str">
        <f>'step a'!Q101</f>
        <v/>
      </c>
      <c r="R37" s="92" t="str">
        <f>'step a'!R101</f>
        <v/>
      </c>
      <c r="S37" s="92" t="str">
        <f>'step a'!S101</f>
        <v/>
      </c>
      <c r="T37" s="92" t="str">
        <f>'step a'!T101</f>
        <v/>
      </c>
      <c r="U37" s="92" t="str">
        <f>'step a'!U101</f>
        <v/>
      </c>
      <c r="V37" s="92" t="str">
        <f>'step a'!V101</f>
        <v/>
      </c>
      <c r="W37" s="92" t="str">
        <f>'step a'!W101</f>
        <v/>
      </c>
      <c r="X37" s="92" t="str">
        <f>'step a'!X101</f>
        <v/>
      </c>
      <c r="Y37" s="92" t="str">
        <f>'step a'!Y101</f>
        <v/>
      </c>
      <c r="Z37" s="92" t="str">
        <f>'step a'!Z101</f>
        <v/>
      </c>
      <c r="AA37" s="92" t="str">
        <f>'step a'!AA101</f>
        <v/>
      </c>
      <c r="AB37" s="92" t="str">
        <f>'step a'!AB101</f>
        <v/>
      </c>
      <c r="AC37" s="92" t="str">
        <f>'step a'!AC101</f>
        <v/>
      </c>
      <c r="AD37" s="92" t="str">
        <f>'step a'!AD101</f>
        <v/>
      </c>
      <c r="AE37" s="92" t="str">
        <f>'step a'!AE101</f>
        <v/>
      </c>
      <c r="AF37" s="92" t="str">
        <f>'step a'!AF101</f>
        <v/>
      </c>
      <c r="AG37" s="92" t="str">
        <f>'step a'!AG101</f>
        <v/>
      </c>
      <c r="AH37" s="92" t="str">
        <f>'step a'!AH101</f>
        <v/>
      </c>
    </row>
    <row r="38" spans="1:34" s="2" customFormat="1" x14ac:dyDescent="0.2">
      <c r="B38" s="291" t="str">
        <f>'step a'!B102</f>
        <v>Fc2j</v>
      </c>
      <c r="C38" s="289" t="str">
        <f>'step a'!C102</f>
        <v/>
      </c>
      <c r="D38" s="289" t="str">
        <f>'step a'!D102</f>
        <v/>
      </c>
      <c r="E38" s="289" t="str">
        <f>'step a'!E102</f>
        <v/>
      </c>
      <c r="F38" s="289" t="str">
        <f>'step a'!F102</f>
        <v/>
      </c>
      <c r="G38" s="289" t="str">
        <f>'step a'!G102</f>
        <v/>
      </c>
      <c r="H38" s="289" t="str">
        <f>'step a'!H102</f>
        <v/>
      </c>
      <c r="I38" s="289" t="str">
        <f>'step a'!I102</f>
        <v/>
      </c>
      <c r="J38" s="289" t="str">
        <f>'step a'!J102</f>
        <v/>
      </c>
      <c r="K38" s="289" t="str">
        <f>'step a'!K102</f>
        <v/>
      </c>
      <c r="L38" s="289" t="str">
        <f>'step a'!L102</f>
        <v/>
      </c>
      <c r="M38" s="289" t="str">
        <f>'step a'!M102</f>
        <v/>
      </c>
      <c r="N38" s="289" t="str">
        <f>'step a'!N102</f>
        <v/>
      </c>
      <c r="O38" s="289" t="str">
        <f>'step a'!O102</f>
        <v/>
      </c>
      <c r="P38" s="289" t="str">
        <f>'step a'!P102</f>
        <v/>
      </c>
      <c r="Q38" s="289" t="str">
        <f>'step a'!Q102</f>
        <v/>
      </c>
      <c r="R38" s="289" t="str">
        <f>'step a'!R102</f>
        <v/>
      </c>
      <c r="S38" s="289" t="str">
        <f>'step a'!S102</f>
        <v/>
      </c>
      <c r="T38" s="289" t="str">
        <f>'step a'!T102</f>
        <v/>
      </c>
      <c r="U38" s="289" t="str">
        <f>'step a'!U102</f>
        <v/>
      </c>
      <c r="V38" s="289" t="str">
        <f>'step a'!V102</f>
        <v/>
      </c>
      <c r="W38" s="289" t="str">
        <f>'step a'!W102</f>
        <v/>
      </c>
      <c r="X38" s="289" t="str">
        <f>'step a'!X102</f>
        <v/>
      </c>
      <c r="Y38" s="289" t="str">
        <f>'step a'!Y102</f>
        <v/>
      </c>
      <c r="Z38" s="289" t="str">
        <f>'step a'!Z102</f>
        <v/>
      </c>
      <c r="AA38" s="289" t="str">
        <f>'step a'!AA102</f>
        <v/>
      </c>
      <c r="AB38" s="289" t="str">
        <f>'step a'!AB102</f>
        <v/>
      </c>
      <c r="AC38" s="289" t="str">
        <f>'step a'!AC102</f>
        <v/>
      </c>
      <c r="AD38" s="289" t="str">
        <f>'step a'!AD102</f>
        <v/>
      </c>
      <c r="AE38" s="289" t="str">
        <f>'step a'!AE102</f>
        <v/>
      </c>
      <c r="AF38" s="289" t="str">
        <f>'step a'!AF102</f>
        <v/>
      </c>
      <c r="AG38" s="289" t="str">
        <f>'step a'!AG102</f>
        <v/>
      </c>
      <c r="AH38" s="289" t="str">
        <f>'step a'!AH102</f>
        <v/>
      </c>
    </row>
    <row r="39" spans="1:34" s="4" customFormat="1" x14ac:dyDescent="0.2">
      <c r="B39" s="92" t="s">
        <v>107</v>
      </c>
      <c r="C39" s="92">
        <f>IF($C$6=0,0,"Yes")</f>
        <v>0</v>
      </c>
      <c r="D39" s="92">
        <f t="shared" ref="D39:AH39" si="7">IF(AND(D$35&lt;&gt;"",D$35&lt;&gt;"Susp.",D37&lt;&gt;""),IF(E$35="Susp.",(C45+D43)*$C$10,((C45+E43)*$C$10)),IF(D$35&lt;&gt;"",0,""))</f>
        <v>0</v>
      </c>
      <c r="E39" s="92">
        <f t="shared" si="7"/>
        <v>0</v>
      </c>
      <c r="F39" s="92">
        <f t="shared" si="7"/>
        <v>0</v>
      </c>
      <c r="G39" s="92">
        <f t="shared" si="7"/>
        <v>0</v>
      </c>
      <c r="H39" s="92">
        <f t="shared" si="7"/>
        <v>0</v>
      </c>
      <c r="I39" s="92">
        <f t="shared" si="7"/>
        <v>0</v>
      </c>
      <c r="J39" s="92">
        <f t="shared" si="7"/>
        <v>0</v>
      </c>
      <c r="K39" s="92">
        <f t="shared" si="7"/>
        <v>0</v>
      </c>
      <c r="L39" s="92" t="str">
        <f t="shared" si="7"/>
        <v/>
      </c>
      <c r="M39" s="92" t="str">
        <f t="shared" si="7"/>
        <v/>
      </c>
      <c r="N39" s="92" t="str">
        <f t="shared" si="7"/>
        <v/>
      </c>
      <c r="O39" s="92" t="str">
        <f t="shared" si="7"/>
        <v/>
      </c>
      <c r="P39" s="92" t="str">
        <f t="shared" si="7"/>
        <v/>
      </c>
      <c r="Q39" s="92" t="str">
        <f t="shared" si="7"/>
        <v/>
      </c>
      <c r="R39" s="92" t="str">
        <f t="shared" si="7"/>
        <v/>
      </c>
      <c r="S39" s="92" t="str">
        <f t="shared" si="7"/>
        <v/>
      </c>
      <c r="T39" s="92" t="str">
        <f t="shared" si="7"/>
        <v/>
      </c>
      <c r="U39" s="92" t="str">
        <f t="shared" si="7"/>
        <v/>
      </c>
      <c r="V39" s="92" t="str">
        <f t="shared" si="7"/>
        <v/>
      </c>
      <c r="W39" s="92" t="str">
        <f t="shared" si="7"/>
        <v/>
      </c>
      <c r="X39" s="92" t="str">
        <f t="shared" si="7"/>
        <v/>
      </c>
      <c r="Y39" s="92" t="str">
        <f t="shared" si="7"/>
        <v/>
      </c>
      <c r="Z39" s="92" t="str">
        <f t="shared" si="7"/>
        <v/>
      </c>
      <c r="AA39" s="92" t="str">
        <f t="shared" si="7"/>
        <v/>
      </c>
      <c r="AB39" s="92" t="str">
        <f t="shared" si="7"/>
        <v/>
      </c>
      <c r="AC39" s="92" t="str">
        <f t="shared" si="7"/>
        <v/>
      </c>
      <c r="AD39" s="92" t="str">
        <f t="shared" si="7"/>
        <v/>
      </c>
      <c r="AE39" s="92" t="str">
        <f t="shared" si="7"/>
        <v/>
      </c>
      <c r="AF39" s="92" t="str">
        <f t="shared" si="7"/>
        <v/>
      </c>
      <c r="AG39" s="92" t="str">
        <f t="shared" si="7"/>
        <v/>
      </c>
      <c r="AH39" s="92" t="str">
        <f t="shared" si="7"/>
        <v/>
      </c>
    </row>
    <row r="40" spans="1:34" s="4" customFormat="1" x14ac:dyDescent="0.2">
      <c r="B40" s="92" t="s">
        <v>108</v>
      </c>
      <c r="C40" s="92">
        <f>IF($C$6=0,0,"Yes")</f>
        <v>0</v>
      </c>
      <c r="D40" s="92" t="str">
        <f t="shared" ref="D40:AH40" si="8">IF(AND(D$35&lt;&gt;"",D$35&lt;&gt;"Susp.",D38&lt;&gt;""),IF(E$35="Susp.",(C46+D44)*$C$10,((C46+E44)*$C$10)),IF(D$35="Susp.",0,""))</f>
        <v/>
      </c>
      <c r="E40" s="92" t="str">
        <f t="shared" si="8"/>
        <v/>
      </c>
      <c r="F40" s="92" t="str">
        <f t="shared" si="8"/>
        <v/>
      </c>
      <c r="G40" s="92" t="str">
        <f t="shared" si="8"/>
        <v/>
      </c>
      <c r="H40" s="92" t="str">
        <f t="shared" si="8"/>
        <v/>
      </c>
      <c r="I40" s="92" t="str">
        <f t="shared" si="8"/>
        <v/>
      </c>
      <c r="J40" s="92" t="str">
        <f t="shared" si="8"/>
        <v/>
      </c>
      <c r="K40" s="92">
        <f t="shared" si="8"/>
        <v>0</v>
      </c>
      <c r="L40" s="92" t="str">
        <f t="shared" si="8"/>
        <v/>
      </c>
      <c r="M40" s="92" t="str">
        <f t="shared" si="8"/>
        <v/>
      </c>
      <c r="N40" s="92" t="str">
        <f t="shared" si="8"/>
        <v/>
      </c>
      <c r="O40" s="92" t="str">
        <f t="shared" si="8"/>
        <v/>
      </c>
      <c r="P40" s="92" t="str">
        <f t="shared" si="8"/>
        <v/>
      </c>
      <c r="Q40" s="92" t="str">
        <f t="shared" si="8"/>
        <v/>
      </c>
      <c r="R40" s="92" t="str">
        <f t="shared" si="8"/>
        <v/>
      </c>
      <c r="S40" s="92" t="str">
        <f t="shared" si="8"/>
        <v/>
      </c>
      <c r="T40" s="92" t="str">
        <f t="shared" si="8"/>
        <v/>
      </c>
      <c r="U40" s="92" t="str">
        <f t="shared" si="8"/>
        <v/>
      </c>
      <c r="V40" s="92" t="str">
        <f t="shared" si="8"/>
        <v/>
      </c>
      <c r="W40" s="92" t="str">
        <f t="shared" si="8"/>
        <v/>
      </c>
      <c r="X40" s="92" t="str">
        <f t="shared" si="8"/>
        <v/>
      </c>
      <c r="Y40" s="92" t="str">
        <f t="shared" si="8"/>
        <v/>
      </c>
      <c r="Z40" s="92" t="str">
        <f t="shared" si="8"/>
        <v/>
      </c>
      <c r="AA40" s="92" t="str">
        <f t="shared" si="8"/>
        <v/>
      </c>
      <c r="AB40" s="92" t="str">
        <f t="shared" si="8"/>
        <v/>
      </c>
      <c r="AC40" s="92" t="str">
        <f t="shared" si="8"/>
        <v/>
      </c>
      <c r="AD40" s="92" t="str">
        <f t="shared" si="8"/>
        <v/>
      </c>
      <c r="AE40" s="92" t="str">
        <f t="shared" si="8"/>
        <v/>
      </c>
      <c r="AF40" s="92" t="str">
        <f t="shared" si="8"/>
        <v/>
      </c>
      <c r="AG40" s="92" t="str">
        <f t="shared" si="8"/>
        <v/>
      </c>
      <c r="AH40" s="92" t="str">
        <f t="shared" si="8"/>
        <v/>
      </c>
    </row>
    <row r="41" spans="1:34" s="4" customFormat="1" x14ac:dyDescent="0.2">
      <c r="B41" s="92" t="s">
        <v>101</v>
      </c>
      <c r="C41" s="92" t="e">
        <f>D37-C37</f>
        <v>#VALUE!</v>
      </c>
      <c r="D41" s="92" t="e">
        <f t="shared" ref="D41:I42" si="9">IF(D$35&lt;&gt;"",IF(D37="",E37-C37,IF(E37&lt;&gt;"",E37-D37,"")),"")</f>
        <v>#VALUE!</v>
      </c>
      <c r="E41" s="92" t="e">
        <f t="shared" si="9"/>
        <v>#VALUE!</v>
      </c>
      <c r="F41" s="92" t="e">
        <f t="shared" si="9"/>
        <v>#VALUE!</v>
      </c>
      <c r="G41" s="92" t="e">
        <f t="shared" si="9"/>
        <v>#VALUE!</v>
      </c>
      <c r="H41" s="92" t="e">
        <f t="shared" si="9"/>
        <v>#VALUE!</v>
      </c>
      <c r="I41" s="92" t="e">
        <f t="shared" si="9"/>
        <v>#VALUE!</v>
      </c>
      <c r="J41" s="92" t="e">
        <f t="shared" ref="J41:AH41" si="10">IF(J$35&lt;&gt;"",IF(J37="",K37-I37,IF(K37&lt;&gt;"",K37-J37,"")),"")</f>
        <v>#VALUE!</v>
      </c>
      <c r="K41" s="92" t="e">
        <f t="shared" si="10"/>
        <v>#VALUE!</v>
      </c>
      <c r="L41" s="92" t="str">
        <f t="shared" si="10"/>
        <v/>
      </c>
      <c r="M41" s="92" t="str">
        <f t="shared" si="10"/>
        <v/>
      </c>
      <c r="N41" s="92" t="str">
        <f t="shared" si="10"/>
        <v/>
      </c>
      <c r="O41" s="92" t="str">
        <f t="shared" si="10"/>
        <v/>
      </c>
      <c r="P41" s="92" t="str">
        <f t="shared" si="10"/>
        <v/>
      </c>
      <c r="Q41" s="92" t="str">
        <f t="shared" si="10"/>
        <v/>
      </c>
      <c r="R41" s="92" t="str">
        <f t="shared" si="10"/>
        <v/>
      </c>
      <c r="S41" s="92" t="str">
        <f t="shared" si="10"/>
        <v/>
      </c>
      <c r="T41" s="92" t="str">
        <f t="shared" si="10"/>
        <v/>
      </c>
      <c r="U41" s="92" t="str">
        <f t="shared" si="10"/>
        <v/>
      </c>
      <c r="V41" s="92" t="str">
        <f t="shared" si="10"/>
        <v/>
      </c>
      <c r="W41" s="92" t="str">
        <f t="shared" si="10"/>
        <v/>
      </c>
      <c r="X41" s="92" t="str">
        <f t="shared" si="10"/>
        <v/>
      </c>
      <c r="Y41" s="92" t="str">
        <f t="shared" si="10"/>
        <v/>
      </c>
      <c r="Z41" s="92" t="str">
        <f t="shared" si="10"/>
        <v/>
      </c>
      <c r="AA41" s="92" t="str">
        <f t="shared" si="10"/>
        <v/>
      </c>
      <c r="AB41" s="92" t="str">
        <f t="shared" si="10"/>
        <v/>
      </c>
      <c r="AC41" s="92" t="str">
        <f t="shared" si="10"/>
        <v/>
      </c>
      <c r="AD41" s="92" t="str">
        <f t="shared" si="10"/>
        <v/>
      </c>
      <c r="AE41" s="92" t="str">
        <f t="shared" si="10"/>
        <v/>
      </c>
      <c r="AF41" s="92" t="str">
        <f t="shared" si="10"/>
        <v/>
      </c>
      <c r="AG41" s="92" t="str">
        <f t="shared" si="10"/>
        <v/>
      </c>
      <c r="AH41" s="92" t="str">
        <f t="shared" si="10"/>
        <v/>
      </c>
    </row>
    <row r="42" spans="1:34" s="4" customFormat="1" x14ac:dyDescent="0.2">
      <c r="B42" s="92" t="s">
        <v>102</v>
      </c>
      <c r="C42" s="92"/>
      <c r="D42" s="92" t="e">
        <f t="shared" si="9"/>
        <v>#VALUE!</v>
      </c>
      <c r="E42" s="92" t="e">
        <f t="shared" si="9"/>
        <v>#VALUE!</v>
      </c>
      <c r="F42" s="92" t="e">
        <f t="shared" si="9"/>
        <v>#VALUE!</v>
      </c>
      <c r="G42" s="92" t="e">
        <f t="shared" si="9"/>
        <v>#VALUE!</v>
      </c>
      <c r="H42" s="92" t="e">
        <f t="shared" si="9"/>
        <v>#VALUE!</v>
      </c>
      <c r="I42" s="92" t="e">
        <f t="shared" si="9"/>
        <v>#VALUE!</v>
      </c>
      <c r="J42" s="92" t="e">
        <f t="shared" ref="J42:AH42" si="11">IF(J$35&lt;&gt;"",IF(J38="",K38-I38,IF(K38&lt;&gt;"",K38-J38,"")),"")</f>
        <v>#VALUE!</v>
      </c>
      <c r="K42" s="92" t="e">
        <f t="shared" si="11"/>
        <v>#VALUE!</v>
      </c>
      <c r="L42" s="92" t="str">
        <f t="shared" si="11"/>
        <v/>
      </c>
      <c r="M42" s="92" t="str">
        <f t="shared" si="11"/>
        <v/>
      </c>
      <c r="N42" s="92" t="str">
        <f t="shared" si="11"/>
        <v/>
      </c>
      <c r="O42" s="92" t="str">
        <f t="shared" si="11"/>
        <v/>
      </c>
      <c r="P42" s="92" t="str">
        <f t="shared" si="11"/>
        <v/>
      </c>
      <c r="Q42" s="92" t="str">
        <f t="shared" si="11"/>
        <v/>
      </c>
      <c r="R42" s="92" t="str">
        <f t="shared" si="11"/>
        <v/>
      </c>
      <c r="S42" s="92" t="str">
        <f t="shared" si="11"/>
        <v/>
      </c>
      <c r="T42" s="92" t="str">
        <f t="shared" si="11"/>
        <v/>
      </c>
      <c r="U42" s="92" t="str">
        <f t="shared" si="11"/>
        <v/>
      </c>
      <c r="V42" s="92" t="str">
        <f t="shared" si="11"/>
        <v/>
      </c>
      <c r="W42" s="92" t="str">
        <f t="shared" si="11"/>
        <v/>
      </c>
      <c r="X42" s="92" t="str">
        <f t="shared" si="11"/>
        <v/>
      </c>
      <c r="Y42" s="92" t="str">
        <f t="shared" si="11"/>
        <v/>
      </c>
      <c r="Z42" s="92" t="str">
        <f t="shared" si="11"/>
        <v/>
      </c>
      <c r="AA42" s="92" t="str">
        <f t="shared" si="11"/>
        <v/>
      </c>
      <c r="AB42" s="92" t="str">
        <f t="shared" si="11"/>
        <v/>
      </c>
      <c r="AC42" s="92" t="str">
        <f t="shared" si="11"/>
        <v/>
      </c>
      <c r="AD42" s="92" t="str">
        <f t="shared" si="11"/>
        <v/>
      </c>
      <c r="AE42" s="92" t="str">
        <f t="shared" si="11"/>
        <v/>
      </c>
      <c r="AF42" s="92" t="str">
        <f t="shared" si="11"/>
        <v/>
      </c>
      <c r="AG42" s="92" t="str">
        <f t="shared" si="11"/>
        <v/>
      </c>
      <c r="AH42" s="92" t="str">
        <f t="shared" si="11"/>
        <v/>
      </c>
    </row>
    <row r="43" spans="1:34" s="4" customFormat="1" x14ac:dyDescent="0.2">
      <c r="B43" s="92" t="s">
        <v>103</v>
      </c>
      <c r="C43" s="92"/>
      <c r="D43" s="92" t="e">
        <f>IF(D35&lt;&gt;"",IF(D37="",IF(AND(E35="Susp.",$C$6=0),(E36-D36+(D36-C36)/2),((E36-C36)/2)+D41*$C$11/($C$10*(E36-C36))),IF(E37=0,IF($C$6=1,(E36-D36)/2,(E36-D36+(D36-C36)/2)),"")),"")</f>
        <v>#VALUE!</v>
      </c>
      <c r="E43" s="92" t="e">
        <f>IF(E$35&lt;&gt;"",IF(E37="",IF(AND(F$35="Susp.",$C$6=0),(F36-E36+(E36-D36)/2),((F36-D36)/2)+E41*$C$11/($C$10*(F36-D36))),IF(F37=0,IF($C$6=1,(F36-E36)/2,(F36-E36+(E36-D36)/2)),"")),"")</f>
        <v>#VALUE!</v>
      </c>
      <c r="F43" s="92" t="e">
        <f>IF(F$35&lt;&gt;"",IF(F37="",IF(AND(G$35="Susp.",$C$6=0),(G36-F36+(F36-E36)/2),((G36-E36)/2)+F41*$C$11/($C$10*(G36-E36))),IF(G37=0,IF($C$6=1,(G36-F36)/2,(G36-F36+(F36-E36)/2)),"")),"")</f>
        <v>#VALUE!</v>
      </c>
      <c r="G43" s="92" t="e">
        <f>IF(G$35&lt;&gt;"",IF(G37="",IF(AND(H$35="Susp.",$C$6=0),(H36-G36+(G36-F36)/2),((H36-F36)/2)+G41*$C$11/($C$10*(H36-F36))),IF(H37=0,IF($C$6=1,(H36-G36)/2,(H36-G36+(G36-F36)/2)),"")),"")</f>
        <v>#VALUE!</v>
      </c>
      <c r="H43" s="92" t="e">
        <f>IF(H$35&lt;&gt;"",IF(H37="",IF(AND(I$35="Susp.",$C$6=0),(I36-H36+(H36-G36)/2),((I36-G36)/2)+H41*$C$11/($C$10*(I36-G36))),IF(I37=0,IF($C$6=1,(I36-H36)/2,(I36-H36+(H36-G36)/2)),"")),"")</f>
        <v>#VALUE!</v>
      </c>
      <c r="I43" s="92" t="e">
        <f>IF(I$35&lt;&gt;"",IF(I37="",IF(AND(J$35="Susp.",$C$6=0),(J36-I36+(I36-H36)/2),((J36-H36)/2)+I41*$C$11/($C$10*(J36-H36))),IF(J37=0,IF($C$6=1,(J36-I36)/2,(J36-I36+(I36-H36)/2)),"")),"")</f>
        <v>#VALUE!</v>
      </c>
      <c r="J43" s="92">
        <f t="shared" ref="J43:R43" si="12">IF(J$35&lt;&gt;"",IF(J37="",IF(AND(K$35="Susp.",$C$6=0),(K36-J36+(J36-I36)/2),((K36-I36)/2)+J41*$C$11/($C$10*(K36-I36))),IF(K37=0,IF($C$6=1,(K36-J36)/2,(K36-J36+(J36-I36)/2)),"")),"")</f>
        <v>7.875</v>
      </c>
      <c r="K43" s="92" t="e">
        <f t="shared" si="12"/>
        <v>#VALUE!</v>
      </c>
      <c r="L43" s="92" t="str">
        <f t="shared" si="12"/>
        <v/>
      </c>
      <c r="M43" s="92" t="str">
        <f t="shared" si="12"/>
        <v/>
      </c>
      <c r="N43" s="92" t="str">
        <f t="shared" si="12"/>
        <v/>
      </c>
      <c r="O43" s="92" t="str">
        <f t="shared" si="12"/>
        <v/>
      </c>
      <c r="P43" s="92" t="str">
        <f t="shared" si="12"/>
        <v/>
      </c>
      <c r="Q43" s="92" t="str">
        <f t="shared" si="12"/>
        <v/>
      </c>
      <c r="R43" s="92" t="str">
        <f t="shared" si="12"/>
        <v/>
      </c>
      <c r="S43" s="92" t="str">
        <f>IF(S$35&lt;&gt;"",IF(S37="",IF(AND(T$35="Susp.",$C$6=0),(T36-S36+(S36-R36)/2),((T36-R36)/2)+S41*$C$11/($C$10*(T36-R36))),IF(T37=0,IF($C$6=1,(T36-S36)/2,(T36-S36+(S36-R36)/2)),"")),"")</f>
        <v/>
      </c>
      <c r="T43" s="92" t="str">
        <f>IF(T$35&lt;&gt;"",IF(T37="",IF(AND(U$35="Susp.",$C$6=0),(U36-T36+(T36-S36)/2),((U36-S36)/2)+T41*$C$11/($C$10*(U36-S36))),IF(U37=0,IF($C$6=1,(U36-T36)/2,(U36-T36+(T36-S36)/2)),"")),"")</f>
        <v/>
      </c>
      <c r="U43" s="92" t="str">
        <f>IF(U$35&lt;&gt;"",IF(U37="",IF(AND(V$35="Susp.",$C$6=0),(V36-U36+(U36-T36)/2),((V36-T36)/2)+U41*$C$11/($C$10*(V36-T36))),IF(V37=0,IF($C$6=1,(V36-U36)/2,(V36-U36+(U36-T36)/2)),"")),"")</f>
        <v/>
      </c>
      <c r="V43" s="92" t="str">
        <f>IF(V$35&lt;&gt;"",IF(V37="",IF(AND(W$35="Susp.",$C$6=0),(W36-V36+(V36-U36)/2),((W36-U36)/2)+V41*$C$11/($C$10*(W36-U36))),IF(W37=0,IF($C$6=1,(W36-V36)/2,(W36-V36+(V36-U36)/2)),"")),"")</f>
        <v/>
      </c>
      <c r="W43" s="92" t="str">
        <f t="shared" ref="W43:AH43" si="13">IF(W$35&lt;&gt;"",IF(W37="",IF(AND(X$35="Susp.",$C$6=0),(X36-W36+(W36-V36)/2),((X36-V36)/2)+W41*$C$11/($C$10*(X36-V36))),IF(X37=0,IF($C$6=1,(X36-W36)/2,(X36-W36+(W36-V36)/2)),"")),"")</f>
        <v/>
      </c>
      <c r="X43" s="92" t="str">
        <f t="shared" si="13"/>
        <v/>
      </c>
      <c r="Y43" s="92" t="str">
        <f t="shared" si="13"/>
        <v/>
      </c>
      <c r="Z43" s="92" t="str">
        <f t="shared" si="13"/>
        <v/>
      </c>
      <c r="AA43" s="92" t="str">
        <f t="shared" si="13"/>
        <v/>
      </c>
      <c r="AB43" s="92" t="str">
        <f t="shared" si="13"/>
        <v/>
      </c>
      <c r="AC43" s="92" t="str">
        <f t="shared" si="13"/>
        <v/>
      </c>
      <c r="AD43" s="92" t="str">
        <f t="shared" si="13"/>
        <v/>
      </c>
      <c r="AE43" s="92" t="str">
        <f t="shared" si="13"/>
        <v/>
      </c>
      <c r="AF43" s="92" t="str">
        <f t="shared" si="13"/>
        <v/>
      </c>
      <c r="AG43" s="92" t="str">
        <f t="shared" si="13"/>
        <v/>
      </c>
      <c r="AH43" s="92" t="str">
        <f t="shared" si="13"/>
        <v/>
      </c>
    </row>
    <row r="44" spans="1:34" s="4" customFormat="1" x14ac:dyDescent="0.2">
      <c r="B44" s="92" t="s">
        <v>104</v>
      </c>
      <c r="C44" s="92"/>
      <c r="D44" s="92" t="e">
        <f>IF(D35&lt;&gt;"",IF(D38="",IF(AND(E35="Susp.",$C$6=0),(E36-D36+(D36-C36)/2),((E36-C36)/2)+D42*$C$11/($C$10*(E36-C36))),IF(E38=0,IF($C$6=1,(E36-D36)/2,(E36-D36+(D36-C36)/2)),"")),"")</f>
        <v>#VALUE!</v>
      </c>
      <c r="E44" s="92" t="e">
        <f t="shared" ref="E44:U44" si="14">IF(E$35&lt;&gt;"",IF(E38="",IF(AND(F$35="Susp.",$C$6=0),(F36-E36+(E36-D36)/2),((F$36-D$36)/2)+E42*$C$11/($C$10*(F$36-D$36))),IF(F38=0,IF($C$6=1,(F36-E36)/2,(F36-E36+(E36-D36)/2)),"")),"")</f>
        <v>#VALUE!</v>
      </c>
      <c r="F44" s="92" t="e">
        <f t="shared" si="14"/>
        <v>#VALUE!</v>
      </c>
      <c r="G44" s="92" t="e">
        <f t="shared" si="14"/>
        <v>#VALUE!</v>
      </c>
      <c r="H44" s="92" t="e">
        <f t="shared" si="14"/>
        <v>#VALUE!</v>
      </c>
      <c r="I44" s="92" t="e">
        <f t="shared" si="14"/>
        <v>#VALUE!</v>
      </c>
      <c r="J44" s="92">
        <f t="shared" si="14"/>
        <v>7.875</v>
      </c>
      <c r="K44" s="92" t="e">
        <f t="shared" si="14"/>
        <v>#VALUE!</v>
      </c>
      <c r="L44" s="92" t="str">
        <f t="shared" si="14"/>
        <v/>
      </c>
      <c r="M44" s="92" t="str">
        <f t="shared" si="14"/>
        <v/>
      </c>
      <c r="N44" s="92" t="str">
        <f t="shared" si="14"/>
        <v/>
      </c>
      <c r="O44" s="92" t="str">
        <f t="shared" si="14"/>
        <v/>
      </c>
      <c r="P44" s="92" t="str">
        <f t="shared" si="14"/>
        <v/>
      </c>
      <c r="Q44" s="92" t="str">
        <f t="shared" si="14"/>
        <v/>
      </c>
      <c r="R44" s="92" t="str">
        <f t="shared" si="14"/>
        <v/>
      </c>
      <c r="S44" s="92" t="str">
        <f t="shared" si="14"/>
        <v/>
      </c>
      <c r="T44" s="92" t="str">
        <f t="shared" si="14"/>
        <v/>
      </c>
      <c r="U44" s="92" t="str">
        <f t="shared" si="14"/>
        <v/>
      </c>
      <c r="V44" s="92" t="str">
        <f>IF(V$35&lt;&gt;"",IF(V38="",IF(AND(W$35="Susp.",$C$6=0),(W36-V36+(V36-U36)/2),((W$36-U$36)/2)+V42*$C$11/($C$10*(W$36-U$36))),IF(W38=0,IF($C$6=1,(W36-V36)/2,(W36-V36+(V36-U36)/2)),"")),"")</f>
        <v/>
      </c>
      <c r="W44" s="92" t="str">
        <f t="shared" ref="W44:AH44" si="15">IF(W$35&lt;&gt;"",IF(W38="",IF(AND(X$35="Susp.",$C$6=0),(X36-W36+(W36-V36)/2),((X$36-V$36)/2)+W42*$C$11/($C$10*(X$36-V$36))),IF(X38=0,IF($C$6=1,(X36-W36)/2,(X36-W36+(W36-V36)/2)),"")),"")</f>
        <v/>
      </c>
      <c r="X44" s="92" t="str">
        <f t="shared" si="15"/>
        <v/>
      </c>
      <c r="Y44" s="92" t="str">
        <f t="shared" si="15"/>
        <v/>
      </c>
      <c r="Z44" s="92" t="str">
        <f t="shared" si="15"/>
        <v/>
      </c>
      <c r="AA44" s="92" t="str">
        <f t="shared" si="15"/>
        <v/>
      </c>
      <c r="AB44" s="92" t="str">
        <f t="shared" si="15"/>
        <v/>
      </c>
      <c r="AC44" s="92" t="str">
        <f t="shared" si="15"/>
        <v/>
      </c>
      <c r="AD44" s="92" t="str">
        <f t="shared" si="15"/>
        <v/>
      </c>
      <c r="AE44" s="92" t="str">
        <f t="shared" si="15"/>
        <v/>
      </c>
      <c r="AF44" s="92" t="str">
        <f t="shared" si="15"/>
        <v/>
      </c>
      <c r="AG44" s="92" t="str">
        <f t="shared" si="15"/>
        <v/>
      </c>
      <c r="AH44" s="92" t="str">
        <f t="shared" si="15"/>
        <v/>
      </c>
    </row>
    <row r="45" spans="1:34" s="4" customFormat="1" x14ac:dyDescent="0.2">
      <c r="B45" s="92" t="s">
        <v>105</v>
      </c>
      <c r="C45" s="92">
        <f>IF($C$6=1,$D36/2,($D36+$E36)/2)</f>
        <v>7.875</v>
      </c>
      <c r="D45" s="92" t="e">
        <f>IF(D35&lt;&gt;"",IF(D37="",(((E36-C36)/2)-D41*$C$11/($C$10*(E36-C36))),IF(E37=0,(E36-D36)/2,"")),"")</f>
        <v>#VALUE!</v>
      </c>
      <c r="E45" s="92" t="e">
        <f t="shared" ref="E45:AH45" si="16">IF(E$35&lt;&gt;"",IF(E37="",(((F$36-D$36)/2)-E41*$C$11/($C$10*(F$36-D$36))),IF(F37=0,(F$36-E$36)/2,"")),"")</f>
        <v>#VALUE!</v>
      </c>
      <c r="F45" s="92" t="e">
        <f t="shared" si="16"/>
        <v>#VALUE!</v>
      </c>
      <c r="G45" s="92" t="e">
        <f t="shared" si="16"/>
        <v>#VALUE!</v>
      </c>
      <c r="H45" s="92" t="e">
        <f t="shared" si="16"/>
        <v>#VALUE!</v>
      </c>
      <c r="I45" s="92" t="e">
        <f t="shared" si="16"/>
        <v>#VALUE!</v>
      </c>
      <c r="J45" s="92" t="e">
        <f t="shared" si="16"/>
        <v>#VALUE!</v>
      </c>
      <c r="K45" s="92" t="e">
        <f t="shared" si="16"/>
        <v>#VALUE!</v>
      </c>
      <c r="L45" s="92" t="str">
        <f t="shared" si="16"/>
        <v/>
      </c>
      <c r="M45" s="92" t="str">
        <f t="shared" si="16"/>
        <v/>
      </c>
      <c r="N45" s="92" t="str">
        <f t="shared" si="16"/>
        <v/>
      </c>
      <c r="O45" s="92" t="str">
        <f t="shared" si="16"/>
        <v/>
      </c>
      <c r="P45" s="92" t="str">
        <f t="shared" si="16"/>
        <v/>
      </c>
      <c r="Q45" s="92" t="str">
        <f t="shared" si="16"/>
        <v/>
      </c>
      <c r="R45" s="92" t="str">
        <f t="shared" si="16"/>
        <v/>
      </c>
      <c r="S45" s="92" t="str">
        <f t="shared" si="16"/>
        <v/>
      </c>
      <c r="T45" s="92" t="str">
        <f t="shared" si="16"/>
        <v/>
      </c>
      <c r="U45" s="92" t="str">
        <f t="shared" si="16"/>
        <v/>
      </c>
      <c r="V45" s="92" t="str">
        <f t="shared" si="16"/>
        <v/>
      </c>
      <c r="W45" s="92" t="str">
        <f t="shared" si="16"/>
        <v/>
      </c>
      <c r="X45" s="92" t="str">
        <f t="shared" si="16"/>
        <v/>
      </c>
      <c r="Y45" s="92" t="str">
        <f t="shared" si="16"/>
        <v/>
      </c>
      <c r="Z45" s="92" t="str">
        <f t="shared" si="16"/>
        <v/>
      </c>
      <c r="AA45" s="92" t="str">
        <f t="shared" si="16"/>
        <v/>
      </c>
      <c r="AB45" s="92" t="str">
        <f t="shared" si="16"/>
        <v/>
      </c>
      <c r="AC45" s="92" t="str">
        <f t="shared" si="16"/>
        <v/>
      </c>
      <c r="AD45" s="92" t="str">
        <f t="shared" si="16"/>
        <v/>
      </c>
      <c r="AE45" s="92" t="str">
        <f t="shared" si="16"/>
        <v/>
      </c>
      <c r="AF45" s="92" t="str">
        <f t="shared" si="16"/>
        <v/>
      </c>
      <c r="AG45" s="92" t="str">
        <f t="shared" si="16"/>
        <v/>
      </c>
      <c r="AH45" s="92" t="str">
        <f t="shared" si="16"/>
        <v/>
      </c>
    </row>
    <row r="46" spans="1:34" s="4" customFormat="1" ht="13.5" thickBot="1" x14ac:dyDescent="0.25">
      <c r="B46" s="289" t="s">
        <v>106</v>
      </c>
      <c r="C46" s="289"/>
      <c r="D46" s="289">
        <f>IF($C$6=1,E36/2,(E36+D36)/2)</f>
        <v>7.875</v>
      </c>
      <c r="E46" s="289" t="e">
        <f>IF(E35&lt;&gt;"",IF(E38="",(((F36-D36)/2)-E42*$C$11/($C$10*(F36-D36))),IF(F38=0,(F36-E36)/2,"")),"")</f>
        <v>#VALUE!</v>
      </c>
      <c r="F46" s="289" t="e">
        <f t="shared" ref="F46:AH46" si="17">IF(F$35&lt;&gt;"",IF(F38="",(((G$36-E$36)/2)-F42*$C$11/($C$10*(G$36-E$36))),IF(G38=0,(G$36-F$36)/2,"")),"")</f>
        <v>#VALUE!</v>
      </c>
      <c r="G46" s="289" t="e">
        <f t="shared" si="17"/>
        <v>#VALUE!</v>
      </c>
      <c r="H46" s="289" t="e">
        <f t="shared" si="17"/>
        <v>#VALUE!</v>
      </c>
      <c r="I46" s="289" t="e">
        <f t="shared" si="17"/>
        <v>#VALUE!</v>
      </c>
      <c r="J46" s="289" t="e">
        <f t="shared" si="17"/>
        <v>#VALUE!</v>
      </c>
      <c r="K46" s="289" t="e">
        <f t="shared" si="17"/>
        <v>#VALUE!</v>
      </c>
      <c r="L46" s="289" t="str">
        <f t="shared" si="17"/>
        <v/>
      </c>
      <c r="M46" s="289" t="str">
        <f t="shared" si="17"/>
        <v/>
      </c>
      <c r="N46" s="289" t="str">
        <f t="shared" si="17"/>
        <v/>
      </c>
      <c r="O46" s="289" t="str">
        <f t="shared" si="17"/>
        <v/>
      </c>
      <c r="P46" s="289" t="str">
        <f t="shared" si="17"/>
        <v/>
      </c>
      <c r="Q46" s="289" t="str">
        <f t="shared" si="17"/>
        <v/>
      </c>
      <c r="R46" s="289" t="str">
        <f t="shared" si="17"/>
        <v/>
      </c>
      <c r="S46" s="289" t="str">
        <f t="shared" si="17"/>
        <v/>
      </c>
      <c r="T46" s="289" t="str">
        <f t="shared" si="17"/>
        <v/>
      </c>
      <c r="U46" s="289" t="str">
        <f t="shared" si="17"/>
        <v/>
      </c>
      <c r="V46" s="289" t="str">
        <f t="shared" si="17"/>
        <v/>
      </c>
      <c r="W46" s="289" t="str">
        <f t="shared" si="17"/>
        <v/>
      </c>
      <c r="X46" s="289" t="str">
        <f t="shared" si="17"/>
        <v/>
      </c>
      <c r="Y46" s="289" t="str">
        <f t="shared" si="17"/>
        <v/>
      </c>
      <c r="Z46" s="289" t="str">
        <f t="shared" si="17"/>
        <v/>
      </c>
      <c r="AA46" s="289" t="str">
        <f t="shared" si="17"/>
        <v/>
      </c>
      <c r="AB46" s="289" t="str">
        <f t="shared" si="17"/>
        <v/>
      </c>
      <c r="AC46" s="289" t="str">
        <f t="shared" si="17"/>
        <v/>
      </c>
      <c r="AD46" s="289" t="str">
        <f t="shared" si="17"/>
        <v/>
      </c>
      <c r="AE46" s="289" t="str">
        <f t="shared" si="17"/>
        <v/>
      </c>
      <c r="AF46" s="289" t="str">
        <f t="shared" si="17"/>
        <v/>
      </c>
      <c r="AG46" s="289" t="str">
        <f t="shared" si="17"/>
        <v/>
      </c>
      <c r="AH46" s="289" t="str">
        <f t="shared" si="17"/>
        <v/>
      </c>
    </row>
    <row r="47" spans="1:34" s="2" customFormat="1" ht="13.5" thickBot="1" x14ac:dyDescent="0.25">
      <c r="B47" s="290" t="s">
        <v>83</v>
      </c>
      <c r="C47" s="128">
        <f>IF(C35&lt;&gt;"",MAX(C37:C38),"")</f>
        <v>0</v>
      </c>
      <c r="D47" s="128">
        <f t="shared" ref="D47:M47" si="18">IF(D35&lt;&gt;"",MAX(D37:D38),"")</f>
        <v>0</v>
      </c>
      <c r="E47" s="128">
        <f t="shared" si="18"/>
        <v>0</v>
      </c>
      <c r="F47" s="128">
        <f t="shared" si="18"/>
        <v>0</v>
      </c>
      <c r="G47" s="128">
        <f t="shared" si="18"/>
        <v>0</v>
      </c>
      <c r="H47" s="128">
        <f t="shared" si="18"/>
        <v>0</v>
      </c>
      <c r="I47" s="128">
        <f t="shared" si="18"/>
        <v>0</v>
      </c>
      <c r="J47" s="128">
        <f t="shared" si="18"/>
        <v>0</v>
      </c>
      <c r="K47" s="128">
        <f t="shared" si="18"/>
        <v>0</v>
      </c>
      <c r="L47" s="128" t="str">
        <f t="shared" si="18"/>
        <v/>
      </c>
      <c r="M47" s="128" t="str">
        <f t="shared" si="18"/>
        <v/>
      </c>
      <c r="N47" s="128" t="str">
        <f t="shared" ref="N47:AH47" si="19">IF(N35&lt;&gt;"",MAX(N37:N38),"")</f>
        <v/>
      </c>
      <c r="O47" s="128" t="str">
        <f t="shared" si="19"/>
        <v/>
      </c>
      <c r="P47" s="128" t="str">
        <f t="shared" si="19"/>
        <v/>
      </c>
      <c r="Q47" s="128" t="str">
        <f t="shared" si="19"/>
        <v/>
      </c>
      <c r="R47" s="128" t="str">
        <f t="shared" si="19"/>
        <v/>
      </c>
      <c r="S47" s="128" t="str">
        <f t="shared" si="19"/>
        <v/>
      </c>
      <c r="T47" s="128" t="str">
        <f t="shared" si="19"/>
        <v/>
      </c>
      <c r="U47" s="128" t="str">
        <f t="shared" si="19"/>
        <v/>
      </c>
      <c r="V47" s="128" t="str">
        <f t="shared" si="19"/>
        <v/>
      </c>
      <c r="W47" s="128" t="str">
        <f t="shared" si="19"/>
        <v/>
      </c>
      <c r="X47" s="128" t="str">
        <f t="shared" si="19"/>
        <v/>
      </c>
      <c r="Y47" s="128" t="str">
        <f t="shared" si="19"/>
        <v/>
      </c>
      <c r="Z47" s="128" t="str">
        <f t="shared" si="19"/>
        <v/>
      </c>
      <c r="AA47" s="128" t="str">
        <f t="shared" si="19"/>
        <v/>
      </c>
      <c r="AB47" s="128" t="str">
        <f t="shared" si="19"/>
        <v/>
      </c>
      <c r="AC47" s="128" t="str">
        <f t="shared" si="19"/>
        <v/>
      </c>
      <c r="AD47" s="128" t="str">
        <f t="shared" si="19"/>
        <v/>
      </c>
      <c r="AE47" s="128" t="str">
        <f t="shared" si="19"/>
        <v/>
      </c>
      <c r="AF47" s="128" t="str">
        <f t="shared" si="19"/>
        <v/>
      </c>
      <c r="AG47" s="128" t="str">
        <f t="shared" si="19"/>
        <v/>
      </c>
      <c r="AH47" s="128" t="str">
        <f t="shared" si="19"/>
        <v/>
      </c>
    </row>
    <row r="48" spans="1:34" s="2" customFormat="1" ht="13.5" thickBot="1" x14ac:dyDescent="0.25">
      <c r="B48" s="290" t="s">
        <v>109</v>
      </c>
      <c r="C48" s="128">
        <f>IF(C35&lt;&gt;"",IF($C$19=1,(C56+C57),MAX(C39:C40)),"")</f>
        <v>0</v>
      </c>
      <c r="D48" s="128">
        <f t="shared" ref="D48:AH48" si="20">IF(D35&lt;&gt;"",IF($C$19=1,(D56+D57),MAX(D39:D40)),"")</f>
        <v>0</v>
      </c>
      <c r="E48" s="128">
        <f t="shared" si="20"/>
        <v>0</v>
      </c>
      <c r="F48" s="128">
        <f t="shared" si="20"/>
        <v>0</v>
      </c>
      <c r="G48" s="128">
        <f t="shared" si="20"/>
        <v>0</v>
      </c>
      <c r="H48" s="128">
        <f t="shared" si="20"/>
        <v>0</v>
      </c>
      <c r="I48" s="128">
        <f>IF(I35&lt;&gt;"",IF($C$19=1,(I56+I57),MAX(I39:I40)),"")</f>
        <v>0</v>
      </c>
      <c r="J48" s="128">
        <f t="shared" si="20"/>
        <v>0</v>
      </c>
      <c r="K48" s="128">
        <f t="shared" si="20"/>
        <v>0</v>
      </c>
      <c r="L48" s="128" t="str">
        <f t="shared" si="20"/>
        <v/>
      </c>
      <c r="M48" s="128" t="str">
        <f t="shared" si="20"/>
        <v/>
      </c>
      <c r="N48" s="128" t="str">
        <f t="shared" si="20"/>
        <v/>
      </c>
      <c r="O48" s="128" t="str">
        <f>IF(O35&lt;&gt;"",IF($C$19=1,(O56+O57),MAX(O39:O40)),"")</f>
        <v/>
      </c>
      <c r="P48" s="128" t="str">
        <f t="shared" si="20"/>
        <v/>
      </c>
      <c r="Q48" s="128" t="str">
        <f t="shared" si="20"/>
        <v/>
      </c>
      <c r="R48" s="128" t="str">
        <f t="shared" si="20"/>
        <v/>
      </c>
      <c r="S48" s="128" t="str">
        <f t="shared" si="20"/>
        <v/>
      </c>
      <c r="T48" s="128" t="str">
        <f>IF(T35&lt;&gt;"",IF($C$19=1,(T56+T57),MAX(T39:T40)),"")</f>
        <v/>
      </c>
      <c r="U48" s="128" t="str">
        <f t="shared" si="20"/>
        <v/>
      </c>
      <c r="V48" s="128" t="str">
        <f t="shared" si="20"/>
        <v/>
      </c>
      <c r="W48" s="128" t="str">
        <f t="shared" si="20"/>
        <v/>
      </c>
      <c r="X48" s="128" t="str">
        <f t="shared" si="20"/>
        <v/>
      </c>
      <c r="Y48" s="128" t="str">
        <f t="shared" si="20"/>
        <v/>
      </c>
      <c r="Z48" s="128" t="str">
        <f>IF(Z35&lt;&gt;"",IF($C$19=1,(Z56+Z57),MAX(Z39:Z40)),"")</f>
        <v/>
      </c>
      <c r="AA48" s="128" t="str">
        <f t="shared" si="20"/>
        <v/>
      </c>
      <c r="AB48" s="128" t="str">
        <f t="shared" si="20"/>
        <v/>
      </c>
      <c r="AC48" s="128" t="str">
        <f t="shared" si="20"/>
        <v/>
      </c>
      <c r="AD48" s="128" t="str">
        <f t="shared" si="20"/>
        <v/>
      </c>
      <c r="AE48" s="128" t="str">
        <f t="shared" si="20"/>
        <v/>
      </c>
      <c r="AF48" s="128" t="str">
        <f>IF(AF35&lt;&gt;"",IF($C$19=1,(AF56+AF57),MAX(AF39:AF40)),"")</f>
        <v/>
      </c>
      <c r="AG48" s="128" t="str">
        <f t="shared" si="20"/>
        <v/>
      </c>
      <c r="AH48" s="128" t="str">
        <f t="shared" si="20"/>
        <v/>
      </c>
    </row>
    <row r="50" spans="1:34" x14ac:dyDescent="0.2">
      <c r="A50" t="s">
        <v>126</v>
      </c>
      <c r="B50" s="91" t="str">
        <f>B37</f>
        <v>Fc1j</v>
      </c>
      <c r="C50" s="90" t="str">
        <f>IF(C$35="IS",1,IF(C37=0,1,""))</f>
        <v/>
      </c>
      <c r="D50" s="90" t="str">
        <f t="shared" ref="D50:O50" si="21">IF(D$35="IS",1,IF(D37=0,1,""))</f>
        <v/>
      </c>
      <c r="E50" s="90" t="str">
        <f t="shared" si="21"/>
        <v/>
      </c>
      <c r="F50" s="90" t="str">
        <f t="shared" si="21"/>
        <v/>
      </c>
      <c r="G50" s="90" t="str">
        <f t="shared" si="21"/>
        <v/>
      </c>
      <c r="H50" s="90" t="str">
        <f t="shared" si="21"/>
        <v/>
      </c>
      <c r="I50" s="90" t="str">
        <f t="shared" si="21"/>
        <v/>
      </c>
      <c r="J50" s="90" t="str">
        <f t="shared" si="21"/>
        <v/>
      </c>
      <c r="K50" s="90" t="str">
        <f t="shared" si="21"/>
        <v/>
      </c>
      <c r="L50" s="90" t="str">
        <f t="shared" si="21"/>
        <v/>
      </c>
      <c r="M50" s="90" t="str">
        <f t="shared" si="21"/>
        <v/>
      </c>
      <c r="N50" s="90" t="str">
        <f t="shared" si="21"/>
        <v/>
      </c>
      <c r="O50" s="90" t="str">
        <f t="shared" si="21"/>
        <v/>
      </c>
      <c r="P50" s="90" t="str">
        <f t="shared" ref="P50:AH50" si="22">IF(P$35="IS",1,IF(P37=0,1,""))</f>
        <v/>
      </c>
      <c r="Q50" s="90" t="str">
        <f t="shared" si="22"/>
        <v/>
      </c>
      <c r="R50" s="90" t="str">
        <f t="shared" si="22"/>
        <v/>
      </c>
      <c r="S50" s="90" t="str">
        <f t="shared" si="22"/>
        <v/>
      </c>
      <c r="T50" s="90" t="str">
        <f t="shared" si="22"/>
        <v/>
      </c>
      <c r="U50" s="90" t="str">
        <f t="shared" si="22"/>
        <v/>
      </c>
      <c r="V50" s="90" t="str">
        <f t="shared" si="22"/>
        <v/>
      </c>
      <c r="W50" s="90" t="str">
        <f t="shared" si="22"/>
        <v/>
      </c>
      <c r="X50" s="90" t="str">
        <f t="shared" si="22"/>
        <v/>
      </c>
      <c r="Y50" s="90" t="str">
        <f t="shared" si="22"/>
        <v/>
      </c>
      <c r="Z50" s="90" t="str">
        <f t="shared" si="22"/>
        <v/>
      </c>
      <c r="AA50" s="90" t="str">
        <f t="shared" si="22"/>
        <v/>
      </c>
      <c r="AB50" s="90" t="str">
        <f t="shared" si="22"/>
        <v/>
      </c>
      <c r="AC50" s="90" t="str">
        <f t="shared" si="22"/>
        <v/>
      </c>
      <c r="AD50" s="90" t="str">
        <f t="shared" si="22"/>
        <v/>
      </c>
      <c r="AE50" s="90" t="str">
        <f t="shared" si="22"/>
        <v/>
      </c>
      <c r="AF50" s="90" t="str">
        <f t="shared" si="22"/>
        <v/>
      </c>
      <c r="AG50" s="90" t="str">
        <f t="shared" si="22"/>
        <v/>
      </c>
      <c r="AH50" s="90" t="str">
        <f t="shared" si="22"/>
        <v/>
      </c>
    </row>
    <row r="51" spans="1:34" x14ac:dyDescent="0.2">
      <c r="A51" t="s">
        <v>150</v>
      </c>
      <c r="B51" s="91" t="str">
        <f>B38</f>
        <v>Fc2j</v>
      </c>
      <c r="C51" s="90" t="str">
        <f>IF(C$35="IS",1,IF(C38=0,1,""))</f>
        <v/>
      </c>
      <c r="D51" s="90" t="str">
        <f t="shared" ref="D51:O51" si="23">IF(D$35="IS",1,IF(D38=0,1,""))</f>
        <v/>
      </c>
      <c r="E51" s="90" t="str">
        <f t="shared" si="23"/>
        <v/>
      </c>
      <c r="F51" s="90" t="str">
        <f t="shared" si="23"/>
        <v/>
      </c>
      <c r="G51" s="90" t="str">
        <f t="shared" si="23"/>
        <v/>
      </c>
      <c r="H51" s="90" t="str">
        <f t="shared" si="23"/>
        <v/>
      </c>
      <c r="I51" s="90" t="str">
        <f t="shared" si="23"/>
        <v/>
      </c>
      <c r="J51" s="90" t="str">
        <f t="shared" si="23"/>
        <v/>
      </c>
      <c r="K51" s="90" t="str">
        <f t="shared" si="23"/>
        <v/>
      </c>
      <c r="L51" s="90" t="str">
        <f t="shared" si="23"/>
        <v/>
      </c>
      <c r="M51" s="90" t="str">
        <f t="shared" si="23"/>
        <v/>
      </c>
      <c r="N51" s="90" t="str">
        <f t="shared" si="23"/>
        <v/>
      </c>
      <c r="O51" s="90" t="str">
        <f t="shared" si="23"/>
        <v/>
      </c>
      <c r="P51" s="90" t="str">
        <f t="shared" ref="P51:AH51" si="24">IF(P$35="IS",1,IF(P38=0,1,""))</f>
        <v/>
      </c>
      <c r="Q51" s="90" t="str">
        <f t="shared" si="24"/>
        <v/>
      </c>
      <c r="R51" s="90" t="str">
        <f t="shared" si="24"/>
        <v/>
      </c>
      <c r="S51" s="90" t="str">
        <f t="shared" si="24"/>
        <v/>
      </c>
      <c r="T51" s="90" t="str">
        <f t="shared" si="24"/>
        <v/>
      </c>
      <c r="U51" s="90" t="str">
        <f t="shared" si="24"/>
        <v/>
      </c>
      <c r="V51" s="90" t="str">
        <f t="shared" si="24"/>
        <v/>
      </c>
      <c r="W51" s="90" t="str">
        <f t="shared" si="24"/>
        <v/>
      </c>
      <c r="X51" s="90" t="str">
        <f t="shared" si="24"/>
        <v/>
      </c>
      <c r="Y51" s="90" t="str">
        <f t="shared" si="24"/>
        <v/>
      </c>
      <c r="Z51" s="90" t="str">
        <f t="shared" si="24"/>
        <v/>
      </c>
      <c r="AA51" s="90" t="str">
        <f t="shared" si="24"/>
        <v/>
      </c>
      <c r="AB51" s="90" t="str">
        <f t="shared" si="24"/>
        <v/>
      </c>
      <c r="AC51" s="90" t="str">
        <f t="shared" si="24"/>
        <v/>
      </c>
      <c r="AD51" s="90" t="str">
        <f t="shared" si="24"/>
        <v/>
      </c>
      <c r="AE51" s="90" t="str">
        <f t="shared" si="24"/>
        <v/>
      </c>
      <c r="AF51" s="90" t="str">
        <f t="shared" si="24"/>
        <v/>
      </c>
      <c r="AG51" s="90" t="str">
        <f t="shared" si="24"/>
        <v/>
      </c>
      <c r="AH51" s="90" t="str">
        <f t="shared" si="24"/>
        <v/>
      </c>
    </row>
    <row r="52" spans="1:34" x14ac:dyDescent="0.2">
      <c r="B52" s="91" t="s">
        <v>127</v>
      </c>
      <c r="C52" s="90">
        <f t="shared" ref="C52:L53" si="25">IF(C$35&lt;&gt;"Susp.",IF(C50=1,IF(B50=1,(C$36-B$36)/2,IF(A50=1,(C$36-A$36)/2,"")),""),0)</f>
        <v>0</v>
      </c>
      <c r="D52" s="90" t="str">
        <f t="shared" si="25"/>
        <v/>
      </c>
      <c r="E52" s="90" t="str">
        <f t="shared" si="25"/>
        <v/>
      </c>
      <c r="F52" s="90" t="str">
        <f t="shared" si="25"/>
        <v/>
      </c>
      <c r="G52" s="90" t="str">
        <f t="shared" si="25"/>
        <v/>
      </c>
      <c r="H52" s="90" t="str">
        <f t="shared" si="25"/>
        <v/>
      </c>
      <c r="I52" s="90" t="str">
        <f t="shared" si="25"/>
        <v/>
      </c>
      <c r="J52" s="90" t="str">
        <f t="shared" si="25"/>
        <v/>
      </c>
      <c r="K52" s="90">
        <f t="shared" si="25"/>
        <v>0</v>
      </c>
      <c r="L52" s="90" t="str">
        <f t="shared" si="25"/>
        <v/>
      </c>
      <c r="M52" s="90" t="str">
        <f t="shared" ref="M52:V53" si="26">IF(M$35&lt;&gt;"Susp.",IF(M50=1,IF(L50=1,(M$36-L$36)/2,IF(K50=1,(M$36-K$36)/2,"")),""),0)</f>
        <v/>
      </c>
      <c r="N52" s="90" t="str">
        <f t="shared" si="26"/>
        <v/>
      </c>
      <c r="O52" s="90" t="str">
        <f t="shared" si="26"/>
        <v/>
      </c>
      <c r="P52" s="90" t="str">
        <f t="shared" si="26"/>
        <v/>
      </c>
      <c r="Q52" s="90" t="str">
        <f t="shared" si="26"/>
        <v/>
      </c>
      <c r="R52" s="90" t="str">
        <f t="shared" si="26"/>
        <v/>
      </c>
      <c r="S52" s="90" t="str">
        <f t="shared" si="26"/>
        <v/>
      </c>
      <c r="T52" s="90" t="str">
        <f t="shared" si="26"/>
        <v/>
      </c>
      <c r="U52" s="90" t="str">
        <f t="shared" si="26"/>
        <v/>
      </c>
      <c r="V52" s="90" t="str">
        <f t="shared" si="26"/>
        <v/>
      </c>
      <c r="W52" s="90" t="str">
        <f t="shared" ref="W52:AF53" si="27">IF(W$35&lt;&gt;"Susp.",IF(W50=1,IF(V50=1,(W$36-V$36)/2,IF(U50=1,(W$36-U$36)/2,"")),""),0)</f>
        <v/>
      </c>
      <c r="X52" s="90" t="str">
        <f t="shared" si="27"/>
        <v/>
      </c>
      <c r="Y52" s="90" t="str">
        <f t="shared" si="27"/>
        <v/>
      </c>
      <c r="Z52" s="90" t="str">
        <f t="shared" si="27"/>
        <v/>
      </c>
      <c r="AA52" s="90" t="str">
        <f t="shared" si="27"/>
        <v/>
      </c>
      <c r="AB52" s="90" t="str">
        <f t="shared" si="27"/>
        <v/>
      </c>
      <c r="AC52" s="90" t="str">
        <f t="shared" si="27"/>
        <v/>
      </c>
      <c r="AD52" s="90" t="str">
        <f t="shared" si="27"/>
        <v/>
      </c>
      <c r="AE52" s="90" t="str">
        <f t="shared" si="27"/>
        <v/>
      </c>
      <c r="AF52" s="90" t="str">
        <f t="shared" si="27"/>
        <v/>
      </c>
      <c r="AG52" s="90" t="str">
        <f>IF(AG$35&lt;&gt;"Susp.",IF(AG50=1,IF(AF50=1,(AG$36-AF$36)/2,IF(AE50=1,(AG$36-AE$36)/2,"")),""),0)</f>
        <v/>
      </c>
      <c r="AH52" s="90" t="str">
        <f>IF(AH$35&lt;&gt;"Susp.",IF(AH50=1,IF(AG50=1,(AH$36-AG$36)/2,IF(AF50=1,(AH$36-AF$36)/2,"")),""),0)</f>
        <v/>
      </c>
    </row>
    <row r="53" spans="1:34" x14ac:dyDescent="0.2">
      <c r="B53" s="91" t="s">
        <v>128</v>
      </c>
      <c r="C53" s="90">
        <f t="shared" si="25"/>
        <v>0</v>
      </c>
      <c r="D53" s="90" t="str">
        <f t="shared" si="25"/>
        <v/>
      </c>
      <c r="E53" s="90" t="str">
        <f t="shared" si="25"/>
        <v/>
      </c>
      <c r="F53" s="90" t="str">
        <f t="shared" si="25"/>
        <v/>
      </c>
      <c r="G53" s="90" t="str">
        <f t="shared" si="25"/>
        <v/>
      </c>
      <c r="H53" s="90" t="str">
        <f t="shared" si="25"/>
        <v/>
      </c>
      <c r="I53" s="90" t="str">
        <f t="shared" si="25"/>
        <v/>
      </c>
      <c r="J53" s="90" t="str">
        <f t="shared" si="25"/>
        <v/>
      </c>
      <c r="K53" s="90">
        <f t="shared" si="25"/>
        <v>0</v>
      </c>
      <c r="L53" s="90" t="str">
        <f t="shared" si="25"/>
        <v/>
      </c>
      <c r="M53" s="90" t="str">
        <f t="shared" si="26"/>
        <v/>
      </c>
      <c r="N53" s="90" t="str">
        <f t="shared" si="26"/>
        <v/>
      </c>
      <c r="O53" s="90" t="str">
        <f t="shared" si="26"/>
        <v/>
      </c>
      <c r="P53" s="90" t="str">
        <f t="shared" si="26"/>
        <v/>
      </c>
      <c r="Q53" s="90" t="str">
        <f t="shared" si="26"/>
        <v/>
      </c>
      <c r="R53" s="90" t="str">
        <f t="shared" si="26"/>
        <v/>
      </c>
      <c r="S53" s="90" t="str">
        <f t="shared" si="26"/>
        <v/>
      </c>
      <c r="T53" s="90" t="str">
        <f t="shared" si="26"/>
        <v/>
      </c>
      <c r="U53" s="90" t="str">
        <f t="shared" si="26"/>
        <v/>
      </c>
      <c r="V53" s="90" t="str">
        <f t="shared" si="26"/>
        <v/>
      </c>
      <c r="W53" s="90" t="str">
        <f t="shared" si="27"/>
        <v/>
      </c>
      <c r="X53" s="90" t="str">
        <f t="shared" si="27"/>
        <v/>
      </c>
      <c r="Y53" s="90" t="str">
        <f t="shared" si="27"/>
        <v/>
      </c>
      <c r="Z53" s="90" t="str">
        <f t="shared" si="27"/>
        <v/>
      </c>
      <c r="AA53" s="90" t="str">
        <f t="shared" si="27"/>
        <v/>
      </c>
      <c r="AB53" s="90" t="str">
        <f t="shared" si="27"/>
        <v/>
      </c>
      <c r="AC53" s="90" t="str">
        <f t="shared" si="27"/>
        <v/>
      </c>
      <c r="AD53" s="90" t="str">
        <f t="shared" si="27"/>
        <v/>
      </c>
      <c r="AE53" s="90" t="str">
        <f t="shared" si="27"/>
        <v/>
      </c>
      <c r="AF53" s="90" t="str">
        <f t="shared" si="27"/>
        <v/>
      </c>
      <c r="AG53" s="90" t="str">
        <f>IF(AG$35&lt;&gt;"Susp.",IF(AG51=1,IF(AF51=1,(AG$36-AF$36)/2,IF(AE51=1,(AG$36-AE$36)/2,"")),""),0)</f>
        <v/>
      </c>
      <c r="AH53" s="90" t="str">
        <f>IF(AH$35&lt;&gt;"Susp.",IF(AH51=1,IF(AG51=1,(AH$36-AG$36)/2,IF(AF51=1,(AH$36-AF$36)/2,"")),""),0)</f>
        <v/>
      </c>
    </row>
    <row r="54" spans="1:34" x14ac:dyDescent="0.2">
      <c r="B54" s="91" t="s">
        <v>129</v>
      </c>
      <c r="C54" s="90">
        <f t="shared" ref="C54:H55" si="28">IF(C$35&lt;&gt;"Susp.",IF(C50=1,IF(D50=1,(D$36-C$36)/2,IF(E50=1,(E$36-C$36)/2,"")),""),0)</f>
        <v>0</v>
      </c>
      <c r="D54" s="90" t="str">
        <f t="shared" si="28"/>
        <v/>
      </c>
      <c r="E54" s="90" t="str">
        <f t="shared" si="28"/>
        <v/>
      </c>
      <c r="F54" s="90" t="str">
        <f t="shared" si="28"/>
        <v/>
      </c>
      <c r="G54" s="90" t="str">
        <f t="shared" si="28"/>
        <v/>
      </c>
      <c r="H54" s="90" t="str">
        <f t="shared" si="28"/>
        <v/>
      </c>
      <c r="I54" s="90" t="str">
        <f t="shared" ref="I54:R55" si="29">IF(I$35&lt;&gt;"Susp.",IF(I50=1,IF(J50=1,(J$36-I$36)/2,IF(K50=1,(K$36-I$36)/2,"")),""),0)</f>
        <v/>
      </c>
      <c r="J54" s="90" t="str">
        <f t="shared" si="29"/>
        <v/>
      </c>
      <c r="K54" s="90">
        <f t="shared" si="29"/>
        <v>0</v>
      </c>
      <c r="L54" s="90" t="str">
        <f t="shared" si="29"/>
        <v/>
      </c>
      <c r="M54" s="90" t="str">
        <f t="shared" si="29"/>
        <v/>
      </c>
      <c r="N54" s="90" t="str">
        <f t="shared" si="29"/>
        <v/>
      </c>
      <c r="O54" s="90" t="str">
        <f t="shared" si="29"/>
        <v/>
      </c>
      <c r="P54" s="90" t="str">
        <f t="shared" si="29"/>
        <v/>
      </c>
      <c r="Q54" s="90" t="str">
        <f t="shared" si="29"/>
        <v/>
      </c>
      <c r="R54" s="90" t="str">
        <f t="shared" si="29"/>
        <v/>
      </c>
      <c r="S54" s="90" t="str">
        <f t="shared" ref="S54:AB55" si="30">IF(S$35&lt;&gt;"Susp.",IF(S50=1,IF(T50=1,(T$36-S$36)/2,IF(U50=1,(U$36-S$36)/2,"")),""),0)</f>
        <v/>
      </c>
      <c r="T54" s="90" t="str">
        <f t="shared" si="30"/>
        <v/>
      </c>
      <c r="U54" s="90" t="str">
        <f t="shared" si="30"/>
        <v/>
      </c>
      <c r="V54" s="90" t="str">
        <f t="shared" si="30"/>
        <v/>
      </c>
      <c r="W54" s="90" t="str">
        <f t="shared" si="30"/>
        <v/>
      </c>
      <c r="X54" s="90" t="str">
        <f t="shared" si="30"/>
        <v/>
      </c>
      <c r="Y54" s="90" t="str">
        <f t="shared" si="30"/>
        <v/>
      </c>
      <c r="Z54" s="90" t="str">
        <f t="shared" si="30"/>
        <v/>
      </c>
      <c r="AA54" s="90" t="str">
        <f t="shared" si="30"/>
        <v/>
      </c>
      <c r="AB54" s="90" t="str">
        <f t="shared" si="30"/>
        <v/>
      </c>
      <c r="AC54" s="90" t="str">
        <f t="shared" ref="AC54:AH55" si="31">IF(AC$35&lt;&gt;"Susp.",IF(AC50=1,IF(AD50=1,(AD$36-AC$36)/2,IF(AE50=1,(AE$36-AC$36)/2,"")),""),0)</f>
        <v/>
      </c>
      <c r="AD54" s="90" t="str">
        <f t="shared" si="31"/>
        <v/>
      </c>
      <c r="AE54" s="90" t="str">
        <f t="shared" si="31"/>
        <v/>
      </c>
      <c r="AF54" s="90" t="str">
        <f t="shared" si="31"/>
        <v/>
      </c>
      <c r="AG54" s="90" t="str">
        <f t="shared" si="31"/>
        <v/>
      </c>
      <c r="AH54" s="90" t="str">
        <f t="shared" si="31"/>
        <v/>
      </c>
    </row>
    <row r="55" spans="1:34" x14ac:dyDescent="0.2">
      <c r="B55" s="91" t="s">
        <v>130</v>
      </c>
      <c r="C55" s="90">
        <f t="shared" si="28"/>
        <v>0</v>
      </c>
      <c r="D55" s="90" t="str">
        <f t="shared" si="28"/>
        <v/>
      </c>
      <c r="E55" s="90" t="str">
        <f t="shared" si="28"/>
        <v/>
      </c>
      <c r="F55" s="90" t="str">
        <f t="shared" si="28"/>
        <v/>
      </c>
      <c r="G55" s="90" t="str">
        <f t="shared" si="28"/>
        <v/>
      </c>
      <c r="H55" s="90" t="str">
        <f t="shared" si="28"/>
        <v/>
      </c>
      <c r="I55" s="90" t="str">
        <f t="shared" si="29"/>
        <v/>
      </c>
      <c r="J55" s="90" t="str">
        <f t="shared" si="29"/>
        <v/>
      </c>
      <c r="K55" s="90">
        <f t="shared" si="29"/>
        <v>0</v>
      </c>
      <c r="L55" s="90" t="str">
        <f t="shared" si="29"/>
        <v/>
      </c>
      <c r="M55" s="90" t="str">
        <f t="shared" si="29"/>
        <v/>
      </c>
      <c r="N55" s="90" t="str">
        <f t="shared" si="29"/>
        <v/>
      </c>
      <c r="O55" s="90" t="str">
        <f t="shared" si="29"/>
        <v/>
      </c>
      <c r="P55" s="90" t="str">
        <f t="shared" si="29"/>
        <v/>
      </c>
      <c r="Q55" s="90" t="str">
        <f t="shared" si="29"/>
        <v/>
      </c>
      <c r="R55" s="90" t="str">
        <f t="shared" si="29"/>
        <v/>
      </c>
      <c r="S55" s="90" t="str">
        <f t="shared" si="30"/>
        <v/>
      </c>
      <c r="T55" s="90" t="str">
        <f t="shared" si="30"/>
        <v/>
      </c>
      <c r="U55" s="90" t="str">
        <f t="shared" si="30"/>
        <v/>
      </c>
      <c r="V55" s="90" t="str">
        <f t="shared" si="30"/>
        <v/>
      </c>
      <c r="W55" s="90" t="str">
        <f t="shared" si="30"/>
        <v/>
      </c>
      <c r="X55" s="90" t="str">
        <f t="shared" si="30"/>
        <v/>
      </c>
      <c r="Y55" s="90" t="str">
        <f t="shared" si="30"/>
        <v/>
      </c>
      <c r="Z55" s="90" t="str">
        <f t="shared" si="30"/>
        <v/>
      </c>
      <c r="AA55" s="90" t="str">
        <f t="shared" si="30"/>
        <v/>
      </c>
      <c r="AB55" s="90" t="str">
        <f t="shared" si="30"/>
        <v/>
      </c>
      <c r="AC55" s="90" t="str">
        <f t="shared" si="31"/>
        <v/>
      </c>
      <c r="AD55" s="90" t="str">
        <f t="shared" si="31"/>
        <v/>
      </c>
      <c r="AE55" s="90" t="str">
        <f t="shared" si="31"/>
        <v/>
      </c>
      <c r="AF55" s="90" t="str">
        <f t="shared" si="31"/>
        <v/>
      </c>
      <c r="AG55" s="90" t="str">
        <f t="shared" si="31"/>
        <v/>
      </c>
      <c r="AH55" s="90" t="str">
        <f t="shared" si="31"/>
        <v/>
      </c>
    </row>
    <row r="56" spans="1:34" x14ac:dyDescent="0.2">
      <c r="B56" s="91" t="s">
        <v>107</v>
      </c>
      <c r="C56" s="90">
        <f>IF(C50&lt;&gt;"",(C52+C54)*$C$10,0)</f>
        <v>0</v>
      </c>
      <c r="D56" s="90">
        <f t="shared" ref="D56:J56" si="32">IF(D50&lt;&gt;"",(D52+D54)*$C$10,0)</f>
        <v>0</v>
      </c>
      <c r="E56" s="90">
        <f t="shared" si="32"/>
        <v>0</v>
      </c>
      <c r="F56" s="90">
        <f t="shared" si="32"/>
        <v>0</v>
      </c>
      <c r="G56" s="90">
        <f t="shared" si="32"/>
        <v>0</v>
      </c>
      <c r="H56" s="90">
        <f t="shared" si="32"/>
        <v>0</v>
      </c>
      <c r="I56" s="90">
        <f t="shared" si="32"/>
        <v>0</v>
      </c>
      <c r="J56" s="90">
        <f t="shared" si="32"/>
        <v>0</v>
      </c>
      <c r="K56" s="90">
        <f t="shared" ref="K56:AH56" si="33">IF(K50&lt;&gt;"",(K52+K54)*$C$10,0)</f>
        <v>0</v>
      </c>
      <c r="L56" s="90">
        <f t="shared" si="33"/>
        <v>0</v>
      </c>
      <c r="M56" s="90">
        <f t="shared" si="33"/>
        <v>0</v>
      </c>
      <c r="N56" s="90">
        <f t="shared" si="33"/>
        <v>0</v>
      </c>
      <c r="O56" s="90">
        <f t="shared" si="33"/>
        <v>0</v>
      </c>
      <c r="P56" s="90">
        <f t="shared" si="33"/>
        <v>0</v>
      </c>
      <c r="Q56" s="90">
        <f t="shared" si="33"/>
        <v>0</v>
      </c>
      <c r="R56" s="90">
        <f t="shared" si="33"/>
        <v>0</v>
      </c>
      <c r="S56" s="90">
        <f t="shared" si="33"/>
        <v>0</v>
      </c>
      <c r="T56" s="90">
        <f t="shared" si="33"/>
        <v>0</v>
      </c>
      <c r="U56" s="90">
        <f t="shared" si="33"/>
        <v>0</v>
      </c>
      <c r="V56" s="90">
        <f t="shared" si="33"/>
        <v>0</v>
      </c>
      <c r="W56" s="90">
        <f t="shared" si="33"/>
        <v>0</v>
      </c>
      <c r="X56" s="90">
        <f t="shared" si="33"/>
        <v>0</v>
      </c>
      <c r="Y56" s="90">
        <f t="shared" si="33"/>
        <v>0</v>
      </c>
      <c r="Z56" s="90">
        <f t="shared" si="33"/>
        <v>0</v>
      </c>
      <c r="AA56" s="90">
        <f t="shared" si="33"/>
        <v>0</v>
      </c>
      <c r="AB56" s="90">
        <f t="shared" si="33"/>
        <v>0</v>
      </c>
      <c r="AC56" s="90">
        <f t="shared" si="33"/>
        <v>0</v>
      </c>
      <c r="AD56" s="90">
        <f t="shared" si="33"/>
        <v>0</v>
      </c>
      <c r="AE56" s="90">
        <f t="shared" si="33"/>
        <v>0</v>
      </c>
      <c r="AF56" s="90">
        <f t="shared" si="33"/>
        <v>0</v>
      </c>
      <c r="AG56" s="90">
        <f t="shared" si="33"/>
        <v>0</v>
      </c>
      <c r="AH56" s="90">
        <f t="shared" si="33"/>
        <v>0</v>
      </c>
    </row>
    <row r="57" spans="1:34" x14ac:dyDescent="0.2">
      <c r="B57" s="91" t="s">
        <v>108</v>
      </c>
      <c r="C57" s="90">
        <f>IF(C51&lt;&gt;"",(C53+C55)*$C$10,0)</f>
        <v>0</v>
      </c>
      <c r="D57" s="90">
        <f t="shared" ref="D57:J57" si="34">IF(D51&lt;&gt;"",(D53+D55)*$C$10,0)</f>
        <v>0</v>
      </c>
      <c r="E57" s="90">
        <f t="shared" si="34"/>
        <v>0</v>
      </c>
      <c r="F57" s="90">
        <f t="shared" si="34"/>
        <v>0</v>
      </c>
      <c r="G57" s="90">
        <f t="shared" si="34"/>
        <v>0</v>
      </c>
      <c r="H57" s="90">
        <f t="shared" si="34"/>
        <v>0</v>
      </c>
      <c r="I57" s="90">
        <f t="shared" si="34"/>
        <v>0</v>
      </c>
      <c r="J57" s="90">
        <f t="shared" si="34"/>
        <v>0</v>
      </c>
      <c r="K57" s="90">
        <f t="shared" ref="K57:AH57" si="35">IF(K51&lt;&gt;"",(K53+K55)*$C$10,0)</f>
        <v>0</v>
      </c>
      <c r="L57" s="90">
        <f t="shared" si="35"/>
        <v>0</v>
      </c>
      <c r="M57" s="90">
        <f t="shared" si="35"/>
        <v>0</v>
      </c>
      <c r="N57" s="90">
        <f t="shared" si="35"/>
        <v>0</v>
      </c>
      <c r="O57" s="90">
        <f t="shared" si="35"/>
        <v>0</v>
      </c>
      <c r="P57" s="90">
        <f t="shared" si="35"/>
        <v>0</v>
      </c>
      <c r="Q57" s="90">
        <f t="shared" si="35"/>
        <v>0</v>
      </c>
      <c r="R57" s="90">
        <f t="shared" si="35"/>
        <v>0</v>
      </c>
      <c r="S57" s="90">
        <f t="shared" si="35"/>
        <v>0</v>
      </c>
      <c r="T57" s="90">
        <f t="shared" si="35"/>
        <v>0</v>
      </c>
      <c r="U57" s="90">
        <f t="shared" si="35"/>
        <v>0</v>
      </c>
      <c r="V57" s="90">
        <f t="shared" si="35"/>
        <v>0</v>
      </c>
      <c r="W57" s="90">
        <f t="shared" si="35"/>
        <v>0</v>
      </c>
      <c r="X57" s="90">
        <f t="shared" si="35"/>
        <v>0</v>
      </c>
      <c r="Y57" s="90">
        <f t="shared" si="35"/>
        <v>0</v>
      </c>
      <c r="Z57" s="90">
        <f t="shared" si="35"/>
        <v>0</v>
      </c>
      <c r="AA57" s="90">
        <f t="shared" si="35"/>
        <v>0</v>
      </c>
      <c r="AB57" s="90">
        <f t="shared" si="35"/>
        <v>0</v>
      </c>
      <c r="AC57" s="90">
        <f t="shared" si="35"/>
        <v>0</v>
      </c>
      <c r="AD57" s="90">
        <f t="shared" si="35"/>
        <v>0</v>
      </c>
      <c r="AE57" s="90">
        <f t="shared" si="35"/>
        <v>0</v>
      </c>
      <c r="AF57" s="90">
        <f t="shared" si="35"/>
        <v>0</v>
      </c>
      <c r="AG57" s="90">
        <f t="shared" si="35"/>
        <v>0</v>
      </c>
      <c r="AH57" s="90">
        <f t="shared" si="35"/>
        <v>0</v>
      </c>
    </row>
    <row r="60" spans="1:34" x14ac:dyDescent="0.2">
      <c r="A60" t="s">
        <v>151</v>
      </c>
      <c r="B60" s="91" t="s">
        <v>53</v>
      </c>
      <c r="C60" s="90" t="str">
        <f>IF($C$4=1,C25,IF($C$4=2,C35,""))</f>
        <v>Susp.</v>
      </c>
      <c r="D60" s="90">
        <f t="shared" ref="D60:AH60" si="36">IF($C$4=1,D25,IF($C$4=2,D35,""))</f>
        <v>1</v>
      </c>
      <c r="E60" s="90">
        <f t="shared" si="36"/>
        <v>2</v>
      </c>
      <c r="F60" s="90">
        <f t="shared" si="36"/>
        <v>3</v>
      </c>
      <c r="G60" s="90">
        <f t="shared" si="36"/>
        <v>4</v>
      </c>
      <c r="H60" s="90">
        <f t="shared" si="36"/>
        <v>5</v>
      </c>
      <c r="I60" s="90">
        <f t="shared" si="36"/>
        <v>6</v>
      </c>
      <c r="J60" s="90">
        <f t="shared" si="36"/>
        <v>7</v>
      </c>
      <c r="K60" s="90" t="str">
        <f t="shared" si="36"/>
        <v>Susp.</v>
      </c>
      <c r="L60" s="90" t="str">
        <f t="shared" si="36"/>
        <v/>
      </c>
      <c r="M60" s="90" t="str">
        <f t="shared" si="36"/>
        <v/>
      </c>
      <c r="N60" s="90" t="str">
        <f t="shared" si="36"/>
        <v/>
      </c>
      <c r="O60" s="90" t="str">
        <f t="shared" si="36"/>
        <v/>
      </c>
      <c r="P60" s="90" t="str">
        <f t="shared" si="36"/>
        <v/>
      </c>
      <c r="Q60" s="90" t="str">
        <f t="shared" si="36"/>
        <v/>
      </c>
      <c r="R60" s="90" t="str">
        <f t="shared" si="36"/>
        <v/>
      </c>
      <c r="S60" s="90" t="str">
        <f t="shared" si="36"/>
        <v/>
      </c>
      <c r="T60" s="90" t="str">
        <f t="shared" si="36"/>
        <v/>
      </c>
      <c r="U60" s="90" t="str">
        <f t="shared" si="36"/>
        <v/>
      </c>
      <c r="V60" s="90" t="str">
        <f t="shared" si="36"/>
        <v/>
      </c>
      <c r="W60" s="90" t="str">
        <f t="shared" si="36"/>
        <v/>
      </c>
      <c r="X60" s="90" t="str">
        <f t="shared" si="36"/>
        <v/>
      </c>
      <c r="Y60" s="90" t="str">
        <f t="shared" si="36"/>
        <v/>
      </c>
      <c r="Z60" s="90" t="str">
        <f t="shared" si="36"/>
        <v/>
      </c>
      <c r="AA60" s="90" t="str">
        <f t="shared" si="36"/>
        <v/>
      </c>
      <c r="AB60" s="90" t="str">
        <f t="shared" si="36"/>
        <v/>
      </c>
      <c r="AC60" s="90" t="str">
        <f t="shared" si="36"/>
        <v/>
      </c>
      <c r="AD60" s="90" t="str">
        <f t="shared" si="36"/>
        <v/>
      </c>
      <c r="AE60" s="90" t="str">
        <f t="shared" si="36"/>
        <v/>
      </c>
      <c r="AF60" s="90" t="str">
        <f t="shared" si="36"/>
        <v/>
      </c>
      <c r="AG60" s="90" t="str">
        <f t="shared" si="36"/>
        <v/>
      </c>
      <c r="AH60" s="90" t="str">
        <f t="shared" si="36"/>
        <v/>
      </c>
    </row>
    <row r="61" spans="1:34" x14ac:dyDescent="0.2">
      <c r="A61" t="s">
        <v>152</v>
      </c>
      <c r="B61" s="91" t="s">
        <v>54</v>
      </c>
      <c r="C61" s="90">
        <f>IF($C$4=1,C26,IF($C$4=2,C36,""))</f>
        <v>0</v>
      </c>
      <c r="D61" s="90">
        <f t="shared" ref="D61:AH61" si="37">IF($C$4=1,D26,IF($C$4=2,D36,""))</f>
        <v>4.5</v>
      </c>
      <c r="E61" s="90">
        <f t="shared" si="37"/>
        <v>11.25</v>
      </c>
      <c r="F61" s="90">
        <f t="shared" si="37"/>
        <v>18</v>
      </c>
      <c r="G61" s="90">
        <f t="shared" si="37"/>
        <v>24.75</v>
      </c>
      <c r="H61" s="90">
        <f t="shared" si="37"/>
        <v>31.5</v>
      </c>
      <c r="I61" s="90">
        <f t="shared" si="37"/>
        <v>38.25</v>
      </c>
      <c r="J61" s="90">
        <f t="shared" si="37"/>
        <v>45</v>
      </c>
      <c r="K61" s="90">
        <f t="shared" si="37"/>
        <v>49.5</v>
      </c>
      <c r="L61" s="90" t="str">
        <f t="shared" si="37"/>
        <v/>
      </c>
      <c r="M61" s="90" t="str">
        <f t="shared" si="37"/>
        <v/>
      </c>
      <c r="N61" s="90" t="str">
        <f t="shared" si="37"/>
        <v/>
      </c>
      <c r="O61" s="90" t="str">
        <f t="shared" si="37"/>
        <v/>
      </c>
      <c r="P61" s="90" t="str">
        <f t="shared" si="37"/>
        <v/>
      </c>
      <c r="Q61" s="90" t="str">
        <f t="shared" si="37"/>
        <v/>
      </c>
      <c r="R61" s="90" t="str">
        <f t="shared" si="37"/>
        <v/>
      </c>
      <c r="S61" s="90" t="str">
        <f t="shared" si="37"/>
        <v/>
      </c>
      <c r="T61" s="90" t="str">
        <f t="shared" si="37"/>
        <v/>
      </c>
      <c r="U61" s="90" t="str">
        <f t="shared" si="37"/>
        <v/>
      </c>
      <c r="V61" s="90" t="str">
        <f t="shared" si="37"/>
        <v/>
      </c>
      <c r="W61" s="90" t="str">
        <f t="shared" si="37"/>
        <v/>
      </c>
      <c r="X61" s="90" t="str">
        <f t="shared" si="37"/>
        <v/>
      </c>
      <c r="Y61" s="90" t="str">
        <f t="shared" si="37"/>
        <v/>
      </c>
      <c r="Z61" s="90" t="str">
        <f t="shared" si="37"/>
        <v/>
      </c>
      <c r="AA61" s="90" t="str">
        <f t="shared" si="37"/>
        <v/>
      </c>
      <c r="AB61" s="90" t="str">
        <f t="shared" si="37"/>
        <v/>
      </c>
      <c r="AC61" s="90" t="str">
        <f t="shared" si="37"/>
        <v/>
      </c>
      <c r="AD61" s="90" t="str">
        <f t="shared" si="37"/>
        <v/>
      </c>
      <c r="AE61" s="90" t="str">
        <f t="shared" si="37"/>
        <v/>
      </c>
      <c r="AF61" s="90" t="str">
        <f t="shared" si="37"/>
        <v/>
      </c>
      <c r="AG61" s="90" t="str">
        <f t="shared" si="37"/>
        <v/>
      </c>
      <c r="AH61" s="90" t="str">
        <f t="shared" si="37"/>
        <v/>
      </c>
    </row>
    <row r="62" spans="1:34" x14ac:dyDescent="0.2">
      <c r="B62" s="91" t="s">
        <v>83</v>
      </c>
      <c r="C62" s="90">
        <f>IF($C$4=1,C27,IF($C$4=2,C47,""))</f>
        <v>0</v>
      </c>
      <c r="D62" s="90">
        <f t="shared" ref="D62:AH62" si="38">IF($C$4=1,D27,IF($C$4=2,D47,""))</f>
        <v>0</v>
      </c>
      <c r="E62" s="90">
        <f t="shared" si="38"/>
        <v>1.375E-2</v>
      </c>
      <c r="F62" s="90">
        <f t="shared" si="38"/>
        <v>2.2000000000000002E-2</v>
      </c>
      <c r="G62" s="90">
        <f t="shared" si="38"/>
        <v>2.4750000000000001E-2</v>
      </c>
      <c r="H62" s="90">
        <f t="shared" si="38"/>
        <v>2.2000000000000002E-2</v>
      </c>
      <c r="I62" s="90">
        <f t="shared" si="38"/>
        <v>1.375E-2</v>
      </c>
      <c r="J62" s="90">
        <f t="shared" si="38"/>
        <v>0</v>
      </c>
      <c r="K62" s="90">
        <f t="shared" si="38"/>
        <v>0</v>
      </c>
      <c r="L62" s="90" t="str">
        <f t="shared" si="38"/>
        <v/>
      </c>
      <c r="M62" s="90" t="str">
        <f t="shared" si="38"/>
        <v/>
      </c>
      <c r="N62" s="90" t="str">
        <f t="shared" si="38"/>
        <v/>
      </c>
      <c r="O62" s="90" t="str">
        <f t="shared" si="38"/>
        <v/>
      </c>
      <c r="P62" s="90" t="str">
        <f t="shared" si="38"/>
        <v/>
      </c>
      <c r="Q62" s="90" t="str">
        <f t="shared" si="38"/>
        <v/>
      </c>
      <c r="R62" s="90" t="str">
        <f t="shared" si="38"/>
        <v/>
      </c>
      <c r="S62" s="90" t="str">
        <f t="shared" si="38"/>
        <v/>
      </c>
      <c r="T62" s="90" t="str">
        <f t="shared" si="38"/>
        <v/>
      </c>
      <c r="U62" s="90" t="str">
        <f t="shared" si="38"/>
        <v/>
      </c>
      <c r="V62" s="90" t="str">
        <f t="shared" si="38"/>
        <v/>
      </c>
      <c r="W62" s="90" t="str">
        <f t="shared" si="38"/>
        <v/>
      </c>
      <c r="X62" s="90" t="str">
        <f t="shared" si="38"/>
        <v/>
      </c>
      <c r="Y62" s="90" t="str">
        <f t="shared" si="38"/>
        <v/>
      </c>
      <c r="Z62" s="90" t="str">
        <f t="shared" si="38"/>
        <v/>
      </c>
      <c r="AA62" s="90" t="str">
        <f t="shared" si="38"/>
        <v/>
      </c>
      <c r="AB62" s="90" t="str">
        <f t="shared" si="38"/>
        <v/>
      </c>
      <c r="AC62" s="90" t="str">
        <f t="shared" si="38"/>
        <v/>
      </c>
      <c r="AD62" s="90" t="str">
        <f t="shared" si="38"/>
        <v/>
      </c>
      <c r="AE62" s="90" t="str">
        <f t="shared" si="38"/>
        <v/>
      </c>
      <c r="AF62" s="90" t="str">
        <f t="shared" si="38"/>
        <v/>
      </c>
      <c r="AG62" s="90" t="str">
        <f t="shared" si="38"/>
        <v/>
      </c>
      <c r="AH62" s="90" t="str">
        <f t="shared" si="38"/>
        <v/>
      </c>
    </row>
    <row r="63" spans="1:34" x14ac:dyDescent="0.2">
      <c r="B63" s="91" t="s">
        <v>67</v>
      </c>
      <c r="C63" s="90">
        <f t="shared" ref="C63:H63" si="39">IF($C$4=1,IF(C60="IS",(C28+$C$20),C28),IF(C60="IS",(C48+$C$20),C48))</f>
        <v>0</v>
      </c>
      <c r="D63" s="90">
        <f t="shared" si="39"/>
        <v>15.801546296296298</v>
      </c>
      <c r="E63" s="90">
        <f t="shared" si="39"/>
        <v>6.8859814814814833</v>
      </c>
      <c r="F63" s="90">
        <f t="shared" si="39"/>
        <v>6.8859814814814806</v>
      </c>
      <c r="G63" s="90">
        <f t="shared" si="39"/>
        <v>6.8859814814814833</v>
      </c>
      <c r="H63" s="90">
        <f t="shared" si="39"/>
        <v>6.8859814814814806</v>
      </c>
      <c r="I63" s="90">
        <f t="shared" ref="I63:T63" si="40">IF($C$4=1,IF(I60="IS",(I28+$C$20),I28),IF(I60="IS",(I48+$C$20),I48))</f>
        <v>6.8859814814814833</v>
      </c>
      <c r="J63" s="90">
        <f t="shared" si="40"/>
        <v>15.801546296296298</v>
      </c>
      <c r="K63" s="90">
        <f t="shared" si="40"/>
        <v>0</v>
      </c>
      <c r="L63" s="90" t="str">
        <f t="shared" si="40"/>
        <v/>
      </c>
      <c r="M63" s="90" t="str">
        <f t="shared" si="40"/>
        <v/>
      </c>
      <c r="N63" s="90" t="str">
        <f t="shared" si="40"/>
        <v/>
      </c>
      <c r="O63" s="90" t="str">
        <f t="shared" si="40"/>
        <v/>
      </c>
      <c r="P63" s="90" t="str">
        <f t="shared" si="40"/>
        <v/>
      </c>
      <c r="Q63" s="90" t="str">
        <f t="shared" si="40"/>
        <v/>
      </c>
      <c r="R63" s="90" t="str">
        <f t="shared" si="40"/>
        <v/>
      </c>
      <c r="S63" s="90" t="str">
        <f t="shared" si="40"/>
        <v/>
      </c>
      <c r="T63" s="90" t="str">
        <f t="shared" si="40"/>
        <v/>
      </c>
      <c r="U63" s="90" t="str">
        <f t="shared" ref="U63:Z63" si="41">IF($C$4=1,IF(U60="IS",(U28+$C$20),U28),IF(U60="IS",(U48+$C$20),U48))</f>
        <v/>
      </c>
      <c r="V63" s="90" t="str">
        <f t="shared" si="41"/>
        <v/>
      </c>
      <c r="W63" s="90" t="str">
        <f t="shared" si="41"/>
        <v/>
      </c>
      <c r="X63" s="90" t="str">
        <f t="shared" si="41"/>
        <v/>
      </c>
      <c r="Y63" s="90" t="str">
        <f t="shared" si="41"/>
        <v/>
      </c>
      <c r="Z63" s="90" t="str">
        <f t="shared" si="41"/>
        <v/>
      </c>
      <c r="AA63" s="90" t="str">
        <f t="shared" ref="AA63:AH63" si="42">IF($C$4=1,IF(AA60="IS",(AA28+$C$20),AA28),IF(AA60="IS",(AA48+$C$20),AA48))</f>
        <v/>
      </c>
      <c r="AB63" s="90" t="str">
        <f t="shared" si="42"/>
        <v/>
      </c>
      <c r="AC63" s="90" t="str">
        <f t="shared" si="42"/>
        <v/>
      </c>
      <c r="AD63" s="90" t="str">
        <f t="shared" si="42"/>
        <v/>
      </c>
      <c r="AE63" s="90" t="str">
        <f t="shared" si="42"/>
        <v/>
      </c>
      <c r="AF63" s="90" t="str">
        <f t="shared" si="42"/>
        <v/>
      </c>
      <c r="AG63" s="90" t="str">
        <f t="shared" si="42"/>
        <v/>
      </c>
      <c r="AH63" s="90" t="str">
        <f t="shared" si="42"/>
        <v/>
      </c>
    </row>
    <row r="64" spans="1:34" x14ac:dyDescent="0.2">
      <c r="C64" s="1" t="str">
        <f>IF(C66="L",C65,"")</f>
        <v/>
      </c>
      <c r="D64" s="1">
        <f t="shared" ref="D64:L64" si="43">IF(D66="L",D65,"")</f>
        <v>1</v>
      </c>
      <c r="E64" s="1" t="str">
        <f t="shared" si="43"/>
        <v/>
      </c>
      <c r="F64" s="1" t="str">
        <f t="shared" si="43"/>
        <v/>
      </c>
      <c r="G64" s="1" t="str">
        <f t="shared" si="43"/>
        <v/>
      </c>
      <c r="H64" s="1" t="str">
        <f t="shared" si="43"/>
        <v/>
      </c>
      <c r="I64" s="1" t="str">
        <f t="shared" si="43"/>
        <v/>
      </c>
      <c r="J64" s="1" t="str">
        <f t="shared" si="43"/>
        <v/>
      </c>
      <c r="K64" s="1" t="str">
        <f t="shared" si="43"/>
        <v/>
      </c>
      <c r="L64" s="1" t="str">
        <f t="shared" si="43"/>
        <v/>
      </c>
      <c r="M64" s="1" t="str">
        <f t="shared" ref="M64:AH64" si="44">IF(M66="L",M65,"")</f>
        <v/>
      </c>
      <c r="N64" s="1" t="str">
        <f t="shared" si="44"/>
        <v/>
      </c>
      <c r="O64" s="1" t="str">
        <f t="shared" si="44"/>
        <v/>
      </c>
      <c r="P64" s="1" t="str">
        <f t="shared" si="44"/>
        <v/>
      </c>
      <c r="Q64" s="1" t="str">
        <f t="shared" si="44"/>
        <v/>
      </c>
      <c r="R64" s="1" t="str">
        <f t="shared" si="44"/>
        <v/>
      </c>
      <c r="S64" s="1" t="str">
        <f t="shared" si="44"/>
        <v/>
      </c>
      <c r="T64" s="1" t="str">
        <f t="shared" si="44"/>
        <v/>
      </c>
      <c r="U64" s="1" t="str">
        <f t="shared" si="44"/>
        <v/>
      </c>
      <c r="V64" s="1" t="str">
        <f t="shared" si="44"/>
        <v/>
      </c>
      <c r="W64" s="1" t="str">
        <f t="shared" si="44"/>
        <v/>
      </c>
      <c r="X64" s="1" t="str">
        <f t="shared" si="44"/>
        <v/>
      </c>
      <c r="Y64" s="1" t="str">
        <f t="shared" si="44"/>
        <v/>
      </c>
      <c r="Z64" s="1" t="str">
        <f t="shared" si="44"/>
        <v/>
      </c>
      <c r="AA64" s="1" t="str">
        <f t="shared" si="44"/>
        <v/>
      </c>
      <c r="AB64" s="1" t="str">
        <f t="shared" si="44"/>
        <v/>
      </c>
      <c r="AC64" s="1" t="str">
        <f t="shared" si="44"/>
        <v/>
      </c>
      <c r="AD64" s="1" t="str">
        <f t="shared" si="44"/>
        <v/>
      </c>
      <c r="AE64" s="1" t="str">
        <f t="shared" si="44"/>
        <v/>
      </c>
      <c r="AF64" s="1" t="str">
        <f t="shared" si="44"/>
        <v/>
      </c>
      <c r="AG64" s="1" t="str">
        <f t="shared" si="44"/>
        <v/>
      </c>
      <c r="AH64" s="1" t="str">
        <f t="shared" si="44"/>
        <v/>
      </c>
    </row>
    <row r="65" spans="1:101" x14ac:dyDescent="0.2">
      <c r="C65" s="1">
        <v>0</v>
      </c>
      <c r="D65" s="1">
        <v>1</v>
      </c>
      <c r="E65" s="1">
        <f>IF(E67&lt;&gt;"",D65+1,"")</f>
        <v>2</v>
      </c>
      <c r="F65" s="1">
        <f t="shared" ref="F65:AH65" si="45">IF(F67&lt;&gt;"",E65+1,"")</f>
        <v>3</v>
      </c>
      <c r="G65" s="1">
        <f t="shared" si="45"/>
        <v>4</v>
      </c>
      <c r="H65" s="1">
        <f t="shared" si="45"/>
        <v>5</v>
      </c>
      <c r="I65" s="1">
        <f t="shared" si="45"/>
        <v>6</v>
      </c>
      <c r="J65" s="1">
        <f t="shared" si="45"/>
        <v>7</v>
      </c>
      <c r="K65" s="1">
        <f t="shared" si="45"/>
        <v>8</v>
      </c>
      <c r="L65" s="1">
        <f t="shared" si="45"/>
        <v>9</v>
      </c>
      <c r="M65" s="1" t="str">
        <f t="shared" si="45"/>
        <v/>
      </c>
      <c r="N65" s="1" t="str">
        <f t="shared" si="45"/>
        <v/>
      </c>
      <c r="O65" s="1" t="str">
        <f t="shared" si="45"/>
        <v/>
      </c>
      <c r="P65" s="1" t="str">
        <f t="shared" si="45"/>
        <v/>
      </c>
      <c r="Q65" s="1" t="str">
        <f t="shared" si="45"/>
        <v/>
      </c>
      <c r="R65" s="1" t="str">
        <f t="shared" si="45"/>
        <v/>
      </c>
      <c r="S65" s="1" t="str">
        <f t="shared" si="45"/>
        <v/>
      </c>
      <c r="T65" s="1" t="str">
        <f t="shared" si="45"/>
        <v/>
      </c>
      <c r="U65" s="1" t="str">
        <f t="shared" si="45"/>
        <v/>
      </c>
      <c r="V65" s="1" t="str">
        <f t="shared" si="45"/>
        <v/>
      </c>
      <c r="W65" s="1" t="str">
        <f>IF(W67&lt;&gt;"",V65+1,"")</f>
        <v/>
      </c>
      <c r="X65" s="1" t="str">
        <f t="shared" si="45"/>
        <v/>
      </c>
      <c r="Y65" s="1" t="str">
        <f t="shared" si="45"/>
        <v/>
      </c>
      <c r="Z65" s="1" t="str">
        <f t="shared" si="45"/>
        <v/>
      </c>
      <c r="AA65" s="1" t="str">
        <f t="shared" si="45"/>
        <v/>
      </c>
      <c r="AB65" s="1" t="str">
        <f t="shared" si="45"/>
        <v/>
      </c>
      <c r="AC65" s="1" t="str">
        <f t="shared" si="45"/>
        <v/>
      </c>
      <c r="AD65" s="1" t="str">
        <f t="shared" si="45"/>
        <v/>
      </c>
      <c r="AE65" s="1" t="str">
        <f t="shared" si="45"/>
        <v/>
      </c>
      <c r="AF65" s="1" t="str">
        <f t="shared" si="45"/>
        <v/>
      </c>
      <c r="AG65" s="1" t="str">
        <f t="shared" si="45"/>
        <v/>
      </c>
      <c r="AH65" s="1" t="str">
        <f t="shared" si="45"/>
        <v/>
      </c>
    </row>
    <row r="66" spans="1:101" x14ac:dyDescent="0.2">
      <c r="C66" s="1"/>
      <c r="D66" s="1" t="str">
        <f>IF(AND($C$14&lt;=D61,$C$14&gt;=C61),"L",IF($C$14&lt;=D61,"d",""))</f>
        <v>L</v>
      </c>
      <c r="E66" s="1" t="str">
        <f t="shared" ref="E66:AH66" si="46">IF(AND($C$14&lt;=E61,$C$14&gt;=D61),"L",IF($C$14&lt;=E61,"d",""))</f>
        <v>d</v>
      </c>
      <c r="F66" s="1" t="str">
        <f t="shared" si="46"/>
        <v>d</v>
      </c>
      <c r="G66" s="1" t="str">
        <f t="shared" si="46"/>
        <v>d</v>
      </c>
      <c r="H66" s="1" t="str">
        <f t="shared" si="46"/>
        <v>d</v>
      </c>
      <c r="I66" s="1" t="str">
        <f t="shared" si="46"/>
        <v>d</v>
      </c>
      <c r="J66" s="1" t="str">
        <f t="shared" si="46"/>
        <v>d</v>
      </c>
      <c r="K66" s="1" t="str">
        <f t="shared" si="46"/>
        <v>d</v>
      </c>
      <c r="L66" s="1" t="str">
        <f t="shared" si="46"/>
        <v>d</v>
      </c>
      <c r="M66" s="1" t="str">
        <f t="shared" si="46"/>
        <v>d</v>
      </c>
      <c r="N66" s="1" t="str">
        <f t="shared" si="46"/>
        <v>d</v>
      </c>
      <c r="O66" s="1" t="str">
        <f t="shared" si="46"/>
        <v>d</v>
      </c>
      <c r="P66" s="1" t="str">
        <f t="shared" si="46"/>
        <v>d</v>
      </c>
      <c r="Q66" s="1" t="str">
        <f t="shared" si="46"/>
        <v>d</v>
      </c>
      <c r="R66" s="1" t="str">
        <f t="shared" si="46"/>
        <v>d</v>
      </c>
      <c r="S66" s="1" t="str">
        <f t="shared" si="46"/>
        <v>d</v>
      </c>
      <c r="T66" s="1" t="str">
        <f t="shared" si="46"/>
        <v>d</v>
      </c>
      <c r="U66" s="1" t="str">
        <f t="shared" si="46"/>
        <v>d</v>
      </c>
      <c r="V66" s="1" t="str">
        <f t="shared" si="46"/>
        <v>d</v>
      </c>
      <c r="W66" s="1" t="str">
        <f t="shared" si="46"/>
        <v>d</v>
      </c>
      <c r="X66" s="1" t="str">
        <f t="shared" si="46"/>
        <v>d</v>
      </c>
      <c r="Y66" s="1" t="str">
        <f t="shared" si="46"/>
        <v>d</v>
      </c>
      <c r="Z66" s="1" t="str">
        <f t="shared" si="46"/>
        <v>d</v>
      </c>
      <c r="AA66" s="1" t="str">
        <f t="shared" si="46"/>
        <v>d</v>
      </c>
      <c r="AB66" s="1" t="str">
        <f t="shared" si="46"/>
        <v>d</v>
      </c>
      <c r="AC66" s="1" t="str">
        <f t="shared" si="46"/>
        <v>d</v>
      </c>
      <c r="AD66" s="1" t="str">
        <f t="shared" si="46"/>
        <v>d</v>
      </c>
      <c r="AE66" s="1" t="str">
        <f t="shared" si="46"/>
        <v>d</v>
      </c>
      <c r="AF66" s="1" t="str">
        <f t="shared" si="46"/>
        <v>d</v>
      </c>
      <c r="AG66" s="1" t="str">
        <f t="shared" si="46"/>
        <v>d</v>
      </c>
      <c r="AH66" s="1" t="str">
        <f t="shared" si="46"/>
        <v>d</v>
      </c>
    </row>
    <row r="67" spans="1:101" x14ac:dyDescent="0.2">
      <c r="A67" t="s">
        <v>131</v>
      </c>
      <c r="B67" s="91" t="str">
        <f>B60</f>
        <v>dropper</v>
      </c>
      <c r="C67" s="90" t="str">
        <f t="shared" ref="C67:AH67" si="47">IF(C$66="",C60,IF(C$66="L","L",IF(C$66="d",B60,"")))</f>
        <v>Susp.</v>
      </c>
      <c r="D67" s="90" t="str">
        <f t="shared" si="47"/>
        <v>L</v>
      </c>
      <c r="E67" s="90">
        <f t="shared" si="47"/>
        <v>1</v>
      </c>
      <c r="F67" s="90">
        <f t="shared" si="47"/>
        <v>2</v>
      </c>
      <c r="G67" s="90">
        <f>IF(G$66="",G60,IF(G$66="L","L",IF(G$66="d",F60,"")))</f>
        <v>3</v>
      </c>
      <c r="H67" s="90">
        <f>IF(H$66="",H60,IF(H$66="L","L",IF(H$66="d",G60,"")))</f>
        <v>4</v>
      </c>
      <c r="I67" s="90">
        <f>IF(I$66="",I60,IF(I$66="L","L",IF(I$66="d",H60,"")))</f>
        <v>5</v>
      </c>
      <c r="J67" s="90">
        <f>IF(J$66="",J60,IF(J$66="L","L",IF(J$66="d",I60,"")))</f>
        <v>6</v>
      </c>
      <c r="K67" s="90">
        <f t="shared" si="47"/>
        <v>7</v>
      </c>
      <c r="L67" s="90" t="str">
        <f t="shared" si="47"/>
        <v>Susp.</v>
      </c>
      <c r="M67" s="90" t="str">
        <f t="shared" si="47"/>
        <v/>
      </c>
      <c r="N67" s="90" t="str">
        <f t="shared" si="47"/>
        <v/>
      </c>
      <c r="O67" s="90" t="str">
        <f t="shared" si="47"/>
        <v/>
      </c>
      <c r="P67" s="90" t="str">
        <f t="shared" si="47"/>
        <v/>
      </c>
      <c r="Q67" s="90" t="str">
        <f t="shared" si="47"/>
        <v/>
      </c>
      <c r="R67" s="90" t="str">
        <f t="shared" si="47"/>
        <v/>
      </c>
      <c r="S67" s="90" t="str">
        <f t="shared" si="47"/>
        <v/>
      </c>
      <c r="T67" s="90" t="str">
        <f t="shared" si="47"/>
        <v/>
      </c>
      <c r="U67" s="90" t="str">
        <f t="shared" si="47"/>
        <v/>
      </c>
      <c r="V67" s="90" t="str">
        <f t="shared" si="47"/>
        <v/>
      </c>
      <c r="W67" s="90" t="str">
        <f t="shared" si="47"/>
        <v/>
      </c>
      <c r="X67" s="90" t="str">
        <f t="shared" si="47"/>
        <v/>
      </c>
      <c r="Y67" s="90" t="str">
        <f t="shared" si="47"/>
        <v/>
      </c>
      <c r="Z67" s="90" t="str">
        <f t="shared" si="47"/>
        <v/>
      </c>
      <c r="AA67" s="90" t="str">
        <f t="shared" si="47"/>
        <v/>
      </c>
      <c r="AB67" s="90" t="str">
        <f t="shared" si="47"/>
        <v/>
      </c>
      <c r="AC67" s="90" t="str">
        <f t="shared" si="47"/>
        <v/>
      </c>
      <c r="AD67" s="90" t="str">
        <f t="shared" si="47"/>
        <v/>
      </c>
      <c r="AE67" s="90" t="str">
        <f t="shared" si="47"/>
        <v/>
      </c>
      <c r="AF67" s="90" t="str">
        <f t="shared" si="47"/>
        <v/>
      </c>
      <c r="AG67" s="90" t="str">
        <f t="shared" si="47"/>
        <v/>
      </c>
      <c r="AH67" s="90" t="str">
        <f t="shared" si="47"/>
        <v/>
      </c>
    </row>
    <row r="68" spans="1:101" x14ac:dyDescent="0.2">
      <c r="A68" t="s">
        <v>149</v>
      </c>
      <c r="B68" s="91" t="str">
        <f>B61</f>
        <v>location</v>
      </c>
      <c r="C68" s="90">
        <f t="shared" ref="C68:AH68" si="48">IF(C$66="",C61,IF(C$66="L",$C$14,IF(C$66="d",B61,"")))</f>
        <v>0</v>
      </c>
      <c r="D68" s="90">
        <f t="shared" si="48"/>
        <v>0</v>
      </c>
      <c r="E68" s="90">
        <f t="shared" si="48"/>
        <v>4.5</v>
      </c>
      <c r="F68" s="90">
        <f t="shared" si="48"/>
        <v>11.25</v>
      </c>
      <c r="G68" s="90">
        <f t="shared" si="48"/>
        <v>18</v>
      </c>
      <c r="H68" s="90">
        <f t="shared" si="48"/>
        <v>24.75</v>
      </c>
      <c r="I68" s="90">
        <f t="shared" si="48"/>
        <v>31.5</v>
      </c>
      <c r="J68" s="90">
        <f t="shared" si="48"/>
        <v>38.25</v>
      </c>
      <c r="K68" s="90">
        <f t="shared" si="48"/>
        <v>45</v>
      </c>
      <c r="L68" s="90">
        <f t="shared" si="48"/>
        <v>49.5</v>
      </c>
      <c r="M68" s="90" t="str">
        <f t="shared" si="48"/>
        <v/>
      </c>
      <c r="N68" s="90" t="str">
        <f t="shared" si="48"/>
        <v/>
      </c>
      <c r="O68" s="90" t="str">
        <f t="shared" si="48"/>
        <v/>
      </c>
      <c r="P68" s="90" t="str">
        <f t="shared" si="48"/>
        <v/>
      </c>
      <c r="Q68" s="90" t="str">
        <f t="shared" si="48"/>
        <v/>
      </c>
      <c r="R68" s="90" t="str">
        <f t="shared" si="48"/>
        <v/>
      </c>
      <c r="S68" s="90" t="str">
        <f t="shared" si="48"/>
        <v/>
      </c>
      <c r="T68" s="90" t="str">
        <f t="shared" si="48"/>
        <v/>
      </c>
      <c r="U68" s="90" t="str">
        <f t="shared" si="48"/>
        <v/>
      </c>
      <c r="V68" s="90" t="str">
        <f t="shared" si="48"/>
        <v/>
      </c>
      <c r="W68" s="90" t="str">
        <f t="shared" si="48"/>
        <v/>
      </c>
      <c r="X68" s="90" t="str">
        <f t="shared" si="48"/>
        <v/>
      </c>
      <c r="Y68" s="90" t="str">
        <f t="shared" si="48"/>
        <v/>
      </c>
      <c r="Z68" s="90" t="str">
        <f t="shared" si="48"/>
        <v/>
      </c>
      <c r="AA68" s="90" t="str">
        <f t="shared" si="48"/>
        <v/>
      </c>
      <c r="AB68" s="90" t="str">
        <f t="shared" si="48"/>
        <v/>
      </c>
      <c r="AC68" s="90" t="str">
        <f t="shared" si="48"/>
        <v/>
      </c>
      <c r="AD68" s="90" t="str">
        <f t="shared" si="48"/>
        <v/>
      </c>
      <c r="AE68" s="90" t="str">
        <f t="shared" si="48"/>
        <v/>
      </c>
      <c r="AF68" s="90" t="str">
        <f t="shared" si="48"/>
        <v/>
      </c>
      <c r="AG68" s="90" t="str">
        <f t="shared" si="48"/>
        <v/>
      </c>
      <c r="AH68" s="90" t="str">
        <f t="shared" si="48"/>
        <v/>
      </c>
    </row>
    <row r="69" spans="1:101" x14ac:dyDescent="0.2">
      <c r="A69" t="s">
        <v>148</v>
      </c>
      <c r="B69" s="91" t="str">
        <f>B62</f>
        <v>Fcj</v>
      </c>
      <c r="C69" s="90">
        <f t="shared" ref="C69:AH69" si="49">IF(C$66="",C62,IF(C$66="L","",IF(C$66="d",B62,"")))</f>
        <v>0</v>
      </c>
      <c r="D69" s="90" t="str">
        <f t="shared" si="49"/>
        <v/>
      </c>
      <c r="E69" s="90">
        <f t="shared" si="49"/>
        <v>0</v>
      </c>
      <c r="F69" s="90">
        <f t="shared" si="49"/>
        <v>1.375E-2</v>
      </c>
      <c r="G69" s="90">
        <f t="shared" si="49"/>
        <v>2.2000000000000002E-2</v>
      </c>
      <c r="H69" s="90">
        <f t="shared" si="49"/>
        <v>2.4750000000000001E-2</v>
      </c>
      <c r="I69" s="90">
        <f t="shared" si="49"/>
        <v>2.2000000000000002E-2</v>
      </c>
      <c r="J69" s="90">
        <f t="shared" si="49"/>
        <v>1.375E-2</v>
      </c>
      <c r="K69" s="90">
        <f t="shared" si="49"/>
        <v>0</v>
      </c>
      <c r="L69" s="90">
        <f t="shared" si="49"/>
        <v>0</v>
      </c>
      <c r="M69" s="90" t="str">
        <f t="shared" si="49"/>
        <v/>
      </c>
      <c r="N69" s="90" t="str">
        <f t="shared" si="49"/>
        <v/>
      </c>
      <c r="O69" s="90" t="str">
        <f t="shared" si="49"/>
        <v/>
      </c>
      <c r="P69" s="90" t="str">
        <f t="shared" si="49"/>
        <v/>
      </c>
      <c r="Q69" s="90" t="str">
        <f t="shared" si="49"/>
        <v/>
      </c>
      <c r="R69" s="90" t="str">
        <f t="shared" si="49"/>
        <v/>
      </c>
      <c r="S69" s="90" t="str">
        <f t="shared" si="49"/>
        <v/>
      </c>
      <c r="T69" s="90" t="str">
        <f t="shared" si="49"/>
        <v/>
      </c>
      <c r="U69" s="90" t="str">
        <f t="shared" si="49"/>
        <v/>
      </c>
      <c r="V69" s="90" t="str">
        <f t="shared" si="49"/>
        <v/>
      </c>
      <c r="W69" s="90" t="str">
        <f t="shared" si="49"/>
        <v/>
      </c>
      <c r="X69" s="90" t="str">
        <f t="shared" si="49"/>
        <v/>
      </c>
      <c r="Y69" s="90" t="str">
        <f t="shared" si="49"/>
        <v/>
      </c>
      <c r="Z69" s="90" t="str">
        <f t="shared" si="49"/>
        <v/>
      </c>
      <c r="AA69" s="90" t="str">
        <f t="shared" si="49"/>
        <v/>
      </c>
      <c r="AB69" s="90" t="str">
        <f t="shared" si="49"/>
        <v/>
      </c>
      <c r="AC69" s="90" t="str">
        <f t="shared" si="49"/>
        <v/>
      </c>
      <c r="AD69" s="90" t="str">
        <f t="shared" si="49"/>
        <v/>
      </c>
      <c r="AE69" s="90" t="str">
        <f t="shared" si="49"/>
        <v/>
      </c>
      <c r="AF69" s="90" t="str">
        <f t="shared" si="49"/>
        <v/>
      </c>
      <c r="AG69" s="90" t="str">
        <f t="shared" si="49"/>
        <v/>
      </c>
      <c r="AH69" s="90" t="str">
        <f t="shared" si="49"/>
        <v/>
      </c>
    </row>
    <row r="70" spans="1:101" x14ac:dyDescent="0.2">
      <c r="B70" s="91" t="str">
        <f>B63</f>
        <v>chj</v>
      </c>
      <c r="C70" s="90">
        <f t="shared" ref="C70:AH70" si="50">IF(C$66="",C63,IF(C$66="L",$C$13,IF(C$66="d",B63,"")))</f>
        <v>0</v>
      </c>
      <c r="D70" s="90">
        <f t="shared" si="50"/>
        <v>0</v>
      </c>
      <c r="E70" s="90">
        <f t="shared" si="50"/>
        <v>15.801546296296298</v>
      </c>
      <c r="F70" s="90">
        <f t="shared" si="50"/>
        <v>6.8859814814814833</v>
      </c>
      <c r="G70" s="90">
        <f t="shared" si="50"/>
        <v>6.8859814814814806</v>
      </c>
      <c r="H70" s="90">
        <f t="shared" si="50"/>
        <v>6.8859814814814833</v>
      </c>
      <c r="I70" s="90">
        <f t="shared" si="50"/>
        <v>6.8859814814814806</v>
      </c>
      <c r="J70" s="90">
        <f t="shared" si="50"/>
        <v>6.8859814814814833</v>
      </c>
      <c r="K70" s="90">
        <f t="shared" si="50"/>
        <v>15.801546296296298</v>
      </c>
      <c r="L70" s="90">
        <f t="shared" si="50"/>
        <v>0</v>
      </c>
      <c r="M70" s="90" t="str">
        <f t="shared" si="50"/>
        <v/>
      </c>
      <c r="N70" s="90" t="str">
        <f t="shared" si="50"/>
        <v/>
      </c>
      <c r="O70" s="90" t="str">
        <f t="shared" si="50"/>
        <v/>
      </c>
      <c r="P70" s="90" t="str">
        <f t="shared" si="50"/>
        <v/>
      </c>
      <c r="Q70" s="90" t="str">
        <f t="shared" si="50"/>
        <v/>
      </c>
      <c r="R70" s="90" t="str">
        <f t="shared" si="50"/>
        <v/>
      </c>
      <c r="S70" s="90" t="str">
        <f t="shared" si="50"/>
        <v/>
      </c>
      <c r="T70" s="90" t="str">
        <f t="shared" si="50"/>
        <v/>
      </c>
      <c r="U70" s="90" t="str">
        <f t="shared" si="50"/>
        <v/>
      </c>
      <c r="V70" s="90" t="str">
        <f t="shared" si="50"/>
        <v/>
      </c>
      <c r="W70" s="90" t="str">
        <f t="shared" si="50"/>
        <v/>
      </c>
      <c r="X70" s="90" t="str">
        <f t="shared" si="50"/>
        <v/>
      </c>
      <c r="Y70" s="90" t="str">
        <f t="shared" si="50"/>
        <v/>
      </c>
      <c r="Z70" s="90" t="str">
        <f t="shared" si="50"/>
        <v/>
      </c>
      <c r="AA70" s="90" t="str">
        <f t="shared" si="50"/>
        <v/>
      </c>
      <c r="AB70" s="90" t="str">
        <f t="shared" si="50"/>
        <v/>
      </c>
      <c r="AC70" s="90" t="str">
        <f t="shared" si="50"/>
        <v/>
      </c>
      <c r="AD70" s="90" t="str">
        <f t="shared" si="50"/>
        <v/>
      </c>
      <c r="AE70" s="90" t="str">
        <f t="shared" si="50"/>
        <v/>
      </c>
      <c r="AF70" s="90" t="str">
        <f t="shared" si="50"/>
        <v/>
      </c>
      <c r="AG70" s="90" t="str">
        <f t="shared" si="50"/>
        <v/>
      </c>
      <c r="AH70" s="90" t="str">
        <f t="shared" si="50"/>
        <v/>
      </c>
    </row>
    <row r="72" spans="1:101" ht="20.25" x14ac:dyDescent="0.3">
      <c r="A72" s="85" t="s">
        <v>143</v>
      </c>
    </row>
    <row r="74" spans="1:101" ht="20.25" x14ac:dyDescent="0.3">
      <c r="A74" s="85" t="s">
        <v>146</v>
      </c>
    </row>
    <row r="76" spans="1:101" s="1" customFormat="1" x14ac:dyDescent="0.2">
      <c r="A76"/>
      <c r="B76" s="91" t="str">
        <f>'step a'!B98</f>
        <v>dropper</v>
      </c>
      <c r="C76" s="90" t="str">
        <f>'step a'!C98</f>
        <v>Susp.</v>
      </c>
      <c r="D76" s="90">
        <f>'step a'!D98</f>
        <v>1</v>
      </c>
      <c r="E76" s="90">
        <f>'step a'!E98</f>
        <v>2</v>
      </c>
      <c r="F76" s="90">
        <f>'step a'!F98</f>
        <v>3</v>
      </c>
      <c r="G76" s="90">
        <f>'step a'!G98</f>
        <v>4</v>
      </c>
      <c r="H76" s="90">
        <f>'step a'!H98</f>
        <v>5</v>
      </c>
      <c r="I76" s="90">
        <f>'step a'!I98</f>
        <v>6</v>
      </c>
      <c r="J76" s="90">
        <f>'step a'!J98</f>
        <v>7</v>
      </c>
      <c r="K76" s="90" t="str">
        <f>'step a'!K98</f>
        <v>Susp.</v>
      </c>
      <c r="L76" s="90" t="str">
        <f>'step a'!L98</f>
        <v/>
      </c>
      <c r="M76" s="90" t="str">
        <f>'step a'!M98</f>
        <v/>
      </c>
      <c r="N76" s="90" t="str">
        <f>'step a'!N98</f>
        <v/>
      </c>
      <c r="O76" s="90" t="str">
        <f>'step a'!O98</f>
        <v/>
      </c>
      <c r="P76" s="90" t="str">
        <f>'step a'!P98</f>
        <v/>
      </c>
      <c r="Q76" s="90" t="str">
        <f>'step a'!Q98</f>
        <v/>
      </c>
      <c r="R76" s="90" t="str">
        <f>'step a'!R98</f>
        <v/>
      </c>
      <c r="S76" s="90" t="str">
        <f>'step a'!S98</f>
        <v/>
      </c>
      <c r="T76" s="90" t="str">
        <f>'step a'!T98</f>
        <v/>
      </c>
      <c r="U76" s="90" t="str">
        <f>'step a'!U98</f>
        <v/>
      </c>
      <c r="V76" s="90" t="str">
        <f>'step a'!V98</f>
        <v/>
      </c>
      <c r="W76" s="90" t="str">
        <f>'step a'!W98</f>
        <v/>
      </c>
      <c r="X76" s="90" t="str">
        <f>'step a'!X98</f>
        <v/>
      </c>
      <c r="Y76" s="90" t="str">
        <f>'step a'!Y98</f>
        <v/>
      </c>
      <c r="Z76" s="90" t="str">
        <f>'step a'!Z98</f>
        <v/>
      </c>
      <c r="AA76" s="90" t="str">
        <f>'step a'!AA98</f>
        <v/>
      </c>
      <c r="AB76" s="90" t="str">
        <f>'step a'!AB98</f>
        <v/>
      </c>
      <c r="AC76" s="90" t="str">
        <f>'step a'!AC98</f>
        <v/>
      </c>
      <c r="AD76" s="90" t="str">
        <f>'step a'!AD98</f>
        <v/>
      </c>
      <c r="AE76" s="90" t="str">
        <f>'step a'!AE98</f>
        <v/>
      </c>
      <c r="AF76" s="90" t="str">
        <f>'step a'!AF98</f>
        <v/>
      </c>
      <c r="AG76" s="90" t="str">
        <f>'step a'!AG98</f>
        <v/>
      </c>
      <c r="AH76" s="90" t="str">
        <f>'step a'!AH98</f>
        <v/>
      </c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</row>
    <row r="77" spans="1:101" s="1" customFormat="1" x14ac:dyDescent="0.2">
      <c r="A77"/>
      <c r="B77" s="91" t="str">
        <f>'step a'!B99</f>
        <v>location</v>
      </c>
      <c r="C77" s="90">
        <f>'step a'!C99</f>
        <v>0</v>
      </c>
      <c r="D77" s="90">
        <f>'step a'!D99</f>
        <v>4.5</v>
      </c>
      <c r="E77" s="90">
        <f>'step a'!E99</f>
        <v>11.25</v>
      </c>
      <c r="F77" s="90">
        <f>'step a'!F99</f>
        <v>18</v>
      </c>
      <c r="G77" s="90">
        <f>'step a'!G99</f>
        <v>24.75</v>
      </c>
      <c r="H77" s="90">
        <f>'step a'!H99</f>
        <v>31.5</v>
      </c>
      <c r="I77" s="90">
        <f>'step a'!I99</f>
        <v>38.25</v>
      </c>
      <c r="J77" s="90">
        <f>'step a'!J99</f>
        <v>45</v>
      </c>
      <c r="K77" s="90">
        <f>'step a'!K99</f>
        <v>49.5</v>
      </c>
      <c r="L77" s="90" t="str">
        <f>'step a'!L99</f>
        <v/>
      </c>
      <c r="M77" s="90" t="str">
        <f>'step a'!M99</f>
        <v/>
      </c>
      <c r="N77" s="90" t="str">
        <f>'step a'!N99</f>
        <v/>
      </c>
      <c r="O77" s="90" t="str">
        <f>'step a'!O99</f>
        <v/>
      </c>
      <c r="P77" s="90" t="str">
        <f>'step a'!P99</f>
        <v/>
      </c>
      <c r="Q77" s="90" t="str">
        <f>'step a'!Q99</f>
        <v/>
      </c>
      <c r="R77" s="90" t="str">
        <f>'step a'!R99</f>
        <v/>
      </c>
      <c r="S77" s="90" t="str">
        <f>'step a'!S99</f>
        <v/>
      </c>
      <c r="T77" s="90" t="str">
        <f>'step a'!T99</f>
        <v/>
      </c>
      <c r="U77" s="90" t="str">
        <f>'step a'!U99</f>
        <v/>
      </c>
      <c r="V77" s="90" t="str">
        <f>'step a'!V99</f>
        <v/>
      </c>
      <c r="W77" s="90" t="str">
        <f>'step a'!W99</f>
        <v/>
      </c>
      <c r="X77" s="90" t="str">
        <f>'step a'!X99</f>
        <v/>
      </c>
      <c r="Y77" s="90" t="str">
        <f>'step a'!Y99</f>
        <v/>
      </c>
      <c r="Z77" s="90" t="str">
        <f>'step a'!Z99</f>
        <v/>
      </c>
      <c r="AA77" s="90" t="str">
        <f>'step a'!AA99</f>
        <v/>
      </c>
      <c r="AB77" s="90" t="str">
        <f>'step a'!AB99</f>
        <v/>
      </c>
      <c r="AC77" s="90" t="str">
        <f>'step a'!AC99</f>
        <v/>
      </c>
      <c r="AD77" s="90" t="str">
        <f>'step a'!AD99</f>
        <v/>
      </c>
      <c r="AE77" s="90" t="str">
        <f>'step a'!AE99</f>
        <v/>
      </c>
      <c r="AF77" s="90" t="str">
        <f>'step a'!AF99</f>
        <v/>
      </c>
      <c r="AG77" s="90" t="str">
        <f>'step a'!AG99</f>
        <v/>
      </c>
      <c r="AH77" s="90" t="str">
        <f>'step a'!AH99</f>
        <v/>
      </c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</row>
    <row r="78" spans="1:101" s="284" customFormat="1" thickBot="1" x14ac:dyDescent="0.25">
      <c r="A78" s="285"/>
      <c r="B78" s="286" t="s">
        <v>83</v>
      </c>
      <c r="C78" s="287">
        <f>'step a'!C100</f>
        <v>0</v>
      </c>
      <c r="D78" s="287">
        <f>'step a'!D100</f>
        <v>0</v>
      </c>
      <c r="E78" s="287">
        <f>'step a'!E100</f>
        <v>1.375E-2</v>
      </c>
      <c r="F78" s="287">
        <f>'step a'!F100</f>
        <v>2.2000000000000002E-2</v>
      </c>
      <c r="G78" s="287">
        <f>'step a'!G100</f>
        <v>2.4750000000000001E-2</v>
      </c>
      <c r="H78" s="287">
        <f>'step a'!H100</f>
        <v>2.2000000000000002E-2</v>
      </c>
      <c r="I78" s="287">
        <f>'step a'!I100</f>
        <v>1.375E-2</v>
      </c>
      <c r="J78" s="287">
        <f>'step a'!J100</f>
        <v>0</v>
      </c>
      <c r="K78" s="287">
        <f>'step a'!K100</f>
        <v>0</v>
      </c>
      <c r="L78" s="287" t="str">
        <f>'step a'!L100</f>
        <v/>
      </c>
      <c r="M78" s="287" t="str">
        <f>'step a'!M100</f>
        <v/>
      </c>
      <c r="N78" s="287" t="str">
        <f>'step a'!N100</f>
        <v/>
      </c>
      <c r="O78" s="287" t="str">
        <f>'step a'!O100</f>
        <v/>
      </c>
      <c r="P78" s="287" t="str">
        <f>'step a'!P100</f>
        <v/>
      </c>
      <c r="Q78" s="287" t="str">
        <f>'step a'!Q100</f>
        <v/>
      </c>
      <c r="R78" s="287" t="str">
        <f>'step a'!R100</f>
        <v/>
      </c>
      <c r="S78" s="287" t="str">
        <f>'step a'!S100</f>
        <v/>
      </c>
      <c r="T78" s="287" t="str">
        <f>'step a'!T100</f>
        <v/>
      </c>
      <c r="U78" s="287" t="str">
        <f>'step a'!U100</f>
        <v/>
      </c>
      <c r="V78" s="287" t="str">
        <f>'step a'!V100</f>
        <v/>
      </c>
      <c r="W78" s="287" t="str">
        <f>'step a'!W100</f>
        <v/>
      </c>
      <c r="X78" s="287" t="str">
        <f>'step a'!X100</f>
        <v/>
      </c>
      <c r="Y78" s="287" t="str">
        <f>'step a'!Y100</f>
        <v/>
      </c>
      <c r="Z78" s="287" t="str">
        <f>'step a'!Z100</f>
        <v/>
      </c>
      <c r="AA78" s="287" t="str">
        <f>'step a'!AA100</f>
        <v/>
      </c>
      <c r="AB78" s="287" t="str">
        <f>'step a'!AB100</f>
        <v/>
      </c>
      <c r="AC78" s="287" t="str">
        <f>'step a'!AC100</f>
        <v/>
      </c>
      <c r="AD78" s="287" t="str">
        <f>'step a'!AD100</f>
        <v/>
      </c>
      <c r="AE78" s="287" t="str">
        <f>'step a'!AE100</f>
        <v/>
      </c>
      <c r="AF78" s="287" t="str">
        <f>'step a'!AF100</f>
        <v/>
      </c>
      <c r="AG78" s="287" t="str">
        <f>'step a'!AG100</f>
        <v/>
      </c>
      <c r="AH78" s="287" t="str">
        <f>'step a'!AH100</f>
        <v/>
      </c>
      <c r="AI78" s="285"/>
      <c r="AJ78" s="285"/>
      <c r="AK78" s="285"/>
      <c r="AL78" s="285"/>
      <c r="AM78" s="285"/>
      <c r="AN78" s="285"/>
      <c r="AO78" s="285"/>
      <c r="AP78" s="285"/>
      <c r="AQ78" s="285"/>
      <c r="AR78" s="285"/>
      <c r="AS78" s="285"/>
      <c r="AT78" s="285"/>
      <c r="AU78" s="285"/>
      <c r="AV78" s="285"/>
      <c r="AW78" s="285"/>
      <c r="AX78" s="285"/>
      <c r="AY78" s="285"/>
      <c r="AZ78" s="285"/>
      <c r="BA78" s="285"/>
      <c r="BB78" s="285"/>
      <c r="BC78" s="285"/>
      <c r="BD78" s="285"/>
      <c r="BE78" s="285"/>
      <c r="BF78" s="285"/>
      <c r="BG78" s="285"/>
      <c r="BH78" s="285"/>
      <c r="BI78" s="285"/>
      <c r="BJ78" s="285"/>
      <c r="BK78" s="285"/>
      <c r="BL78" s="285"/>
      <c r="BM78" s="285"/>
      <c r="BN78" s="285"/>
      <c r="BO78" s="285"/>
      <c r="BP78" s="285"/>
      <c r="BQ78" s="285"/>
      <c r="BR78" s="285"/>
      <c r="BS78" s="285"/>
      <c r="BT78" s="285"/>
      <c r="BU78" s="285"/>
      <c r="BV78" s="285"/>
      <c r="BW78" s="285"/>
      <c r="BX78" s="285"/>
      <c r="BY78" s="285"/>
      <c r="BZ78" s="285"/>
      <c r="CA78" s="285"/>
      <c r="CB78" s="285"/>
      <c r="CC78" s="285"/>
      <c r="CD78" s="285"/>
      <c r="CE78" s="285"/>
      <c r="CF78" s="285"/>
      <c r="CG78" s="285"/>
      <c r="CH78" s="285"/>
      <c r="CI78" s="285"/>
      <c r="CJ78" s="285"/>
      <c r="CK78" s="285"/>
      <c r="CL78" s="285"/>
      <c r="CM78" s="285"/>
      <c r="CN78" s="285"/>
      <c r="CO78" s="285"/>
      <c r="CP78" s="285"/>
      <c r="CQ78" s="285"/>
      <c r="CR78" s="285"/>
      <c r="CS78" s="285"/>
      <c r="CT78" s="285"/>
      <c r="CU78" s="285"/>
      <c r="CV78" s="285"/>
      <c r="CW78" s="285"/>
    </row>
    <row r="79" spans="1:101" s="1" customFormat="1" ht="13.5" thickBot="1" x14ac:dyDescent="0.25">
      <c r="A79"/>
      <c r="B79" s="125" t="s">
        <v>109</v>
      </c>
      <c r="C79" s="128">
        <f>IF(C76="","",IF(C76="Susp.",0,IF(AND(OR($C$4=3,$C$4=4),(B82+C81)&gt;=0),(B82+C81)*$C$10,0)))</f>
        <v>0</v>
      </c>
      <c r="D79" s="128">
        <f t="shared" ref="D79:AI79" si="51">IF(D76="","",IF(D76="Susp.",0,IF(AND(OR($C$4=3,$C$4=4),(C82+D81)&gt;=0),(C82+D81)*$C$10,0)))</f>
        <v>0</v>
      </c>
      <c r="E79" s="128">
        <f t="shared" si="51"/>
        <v>0</v>
      </c>
      <c r="F79" s="128">
        <f t="shared" si="51"/>
        <v>0</v>
      </c>
      <c r="G79" s="128">
        <f t="shared" si="51"/>
        <v>0</v>
      </c>
      <c r="H79" s="128">
        <f t="shared" si="51"/>
        <v>0</v>
      </c>
      <c r="I79" s="128">
        <f t="shared" si="51"/>
        <v>0</v>
      </c>
      <c r="J79" s="128">
        <f t="shared" si="51"/>
        <v>0</v>
      </c>
      <c r="K79" s="128">
        <f t="shared" si="51"/>
        <v>0</v>
      </c>
      <c r="L79" s="128" t="str">
        <f t="shared" si="51"/>
        <v/>
      </c>
      <c r="M79" s="128" t="str">
        <f>IF(M76="","",IF(M76="Susp.",0,IF(AND(OR($C$4=3,$C$4=4),(L82+M81)&gt;=0),(L82+M81)*$C$10,0)))</f>
        <v/>
      </c>
      <c r="N79" s="128" t="str">
        <f t="shared" si="51"/>
        <v/>
      </c>
      <c r="O79" s="128" t="str">
        <f>IF(O76="","",IF(O76="Susp.",0,IF(AND(OR($C$4=3,$C$4=4),(N82+O81)&gt;=0),(N82+O81)*$C$10,0)))</f>
        <v/>
      </c>
      <c r="P79" s="128" t="str">
        <f t="shared" si="51"/>
        <v/>
      </c>
      <c r="Q79" s="128" t="str">
        <f t="shared" si="51"/>
        <v/>
      </c>
      <c r="R79" s="128" t="str">
        <f t="shared" si="51"/>
        <v/>
      </c>
      <c r="S79" s="128" t="str">
        <f t="shared" si="51"/>
        <v/>
      </c>
      <c r="T79" s="128" t="str">
        <f>IF(T76="","",IF(T76="Susp.",0,IF(AND(OR($C$4=3,$C$4=4),(S82+T81)&gt;=0),(S82+T81)*$C$10,0)))</f>
        <v/>
      </c>
      <c r="U79" s="128" t="str">
        <f t="shared" si="51"/>
        <v/>
      </c>
      <c r="V79" s="128" t="str">
        <f t="shared" si="51"/>
        <v/>
      </c>
      <c r="W79" s="128" t="str">
        <f t="shared" si="51"/>
        <v/>
      </c>
      <c r="X79" s="128" t="str">
        <f t="shared" si="51"/>
        <v/>
      </c>
      <c r="Y79" s="128" t="str">
        <f t="shared" si="51"/>
        <v/>
      </c>
      <c r="Z79" s="128" t="str">
        <f t="shared" si="51"/>
        <v/>
      </c>
      <c r="AA79" s="128" t="str">
        <f t="shared" si="51"/>
        <v/>
      </c>
      <c r="AB79" s="128" t="str">
        <f t="shared" si="51"/>
        <v/>
      </c>
      <c r="AC79" s="128" t="str">
        <f t="shared" si="51"/>
        <v/>
      </c>
      <c r="AD79" s="128" t="str">
        <f>IF(AD76="","",IF(AD76="Susp.",0,IF(AND(OR($C$4=3,$C$4=4),(AC82+AD81)&gt;=0),(AC82+AD81)*$C$10,0)))</f>
        <v/>
      </c>
      <c r="AE79" s="128" t="str">
        <f t="shared" si="51"/>
        <v/>
      </c>
      <c r="AF79" s="128" t="str">
        <f>IF(AF76="","",IF(AF76="Susp.",0,IF(AND(OR($C$4=3,$C$4=4),(AE82+AF81)&gt;=0),(AE82+AF81)*$C$10,0)))</f>
        <v/>
      </c>
      <c r="AG79" s="128" t="str">
        <f t="shared" si="51"/>
        <v/>
      </c>
      <c r="AH79" s="128" t="str">
        <f t="shared" si="51"/>
        <v/>
      </c>
      <c r="AI79" s="128" t="str">
        <f t="shared" si="51"/>
        <v/>
      </c>
    </row>
    <row r="80" spans="1:101" s="284" customFormat="1" ht="12" x14ac:dyDescent="0.2">
      <c r="A80" s="310"/>
      <c r="B80" s="284" t="s">
        <v>62</v>
      </c>
      <c r="C80" s="284">
        <f>-(C78-D78)</f>
        <v>0</v>
      </c>
      <c r="D80" s="284">
        <f>-(D78-E78)</f>
        <v>1.375E-2</v>
      </c>
      <c r="E80" s="284">
        <f t="shared" ref="E80:AH80" si="52">IF(AND(E76&lt;&gt;"",E76&lt;&gt;"Susp."),-(E78-F78),"")</f>
        <v>8.2500000000000021E-3</v>
      </c>
      <c r="F80" s="284">
        <f>IF(AND(F76&lt;&gt;"",F76&lt;&gt;"Susp."),-(F78-G78),"")</f>
        <v>2.749999999999999E-3</v>
      </c>
      <c r="G80" s="284">
        <f>IF(AND(G76&lt;&gt;"",G76&lt;&gt;"Susp."),-(G78-H78),"")</f>
        <v>-2.749999999999999E-3</v>
      </c>
      <c r="H80" s="284">
        <f>IF(AND(H76&lt;&gt;"",H76&lt;&gt;"Susp."),-(H78-I78),"")</f>
        <v>-8.2500000000000021E-3</v>
      </c>
      <c r="I80" s="284">
        <f>IF(AND(I76&lt;&gt;"",I76&lt;&gt;"Susp."),-(I78-J78),"")</f>
        <v>-1.375E-2</v>
      </c>
      <c r="J80" s="284">
        <f t="shared" si="52"/>
        <v>0</v>
      </c>
      <c r="K80" s="284" t="str">
        <f t="shared" si="52"/>
        <v/>
      </c>
      <c r="L80" s="284" t="str">
        <f t="shared" si="52"/>
        <v/>
      </c>
      <c r="M80" s="284" t="str">
        <f t="shared" si="52"/>
        <v/>
      </c>
      <c r="N80" s="284" t="str">
        <f t="shared" si="52"/>
        <v/>
      </c>
      <c r="O80" s="284" t="str">
        <f t="shared" si="52"/>
        <v/>
      </c>
      <c r="P80" s="284" t="str">
        <f t="shared" si="52"/>
        <v/>
      </c>
      <c r="Q80" s="284" t="str">
        <f t="shared" si="52"/>
        <v/>
      </c>
      <c r="R80" s="284" t="str">
        <f t="shared" si="52"/>
        <v/>
      </c>
      <c r="S80" s="284" t="str">
        <f t="shared" si="52"/>
        <v/>
      </c>
      <c r="T80" s="284" t="str">
        <f t="shared" si="52"/>
        <v/>
      </c>
      <c r="U80" s="284" t="str">
        <f t="shared" si="52"/>
        <v/>
      </c>
      <c r="V80" s="284" t="str">
        <f t="shared" si="52"/>
        <v/>
      </c>
      <c r="W80" s="284" t="str">
        <f t="shared" si="52"/>
        <v/>
      </c>
      <c r="X80" s="284" t="str">
        <f t="shared" si="52"/>
        <v/>
      </c>
      <c r="Y80" s="284" t="str">
        <f t="shared" si="52"/>
        <v/>
      </c>
      <c r="Z80" s="284" t="str">
        <f t="shared" si="52"/>
        <v/>
      </c>
      <c r="AA80" s="284" t="str">
        <f t="shared" si="52"/>
        <v/>
      </c>
      <c r="AB80" s="284" t="str">
        <f t="shared" si="52"/>
        <v/>
      </c>
      <c r="AC80" s="284" t="str">
        <f t="shared" si="52"/>
        <v/>
      </c>
      <c r="AD80" s="284" t="str">
        <f t="shared" si="52"/>
        <v/>
      </c>
      <c r="AE80" s="284" t="str">
        <f t="shared" si="52"/>
        <v/>
      </c>
      <c r="AF80" s="284" t="str">
        <f t="shared" si="52"/>
        <v/>
      </c>
      <c r="AG80" s="284" t="str">
        <f t="shared" si="52"/>
        <v/>
      </c>
      <c r="AH80" s="284" t="str">
        <f t="shared" si="52"/>
        <v/>
      </c>
    </row>
    <row r="81" spans="1:34" s="1" customFormat="1" x14ac:dyDescent="0.2">
      <c r="B81" s="1" t="s">
        <v>57</v>
      </c>
      <c r="D81" s="4">
        <f t="shared" ref="D81:U81" si="53">IF(AND(D76&lt;&gt;"",D76&lt;&gt;"Susp."),IF(AND(E76="Susp.",$C$4=3),(((E77-D77)/2)+(D80*$C$11/((E77-D77)*$C$10)))*(2-$C$6),((E77-D77)/2)+(D80*$C$11/((E77-D77)*$C$10))),"")</f>
        <v>7.345237103670387</v>
      </c>
      <c r="E81" s="4">
        <f t="shared" si="53"/>
        <v>5.7571422622022332</v>
      </c>
      <c r="F81" s="4">
        <f t="shared" si="53"/>
        <v>4.1690474207340769</v>
      </c>
      <c r="G81" s="4">
        <f t="shared" si="53"/>
        <v>2.5809525792659231</v>
      </c>
      <c r="H81" s="4">
        <f t="shared" si="53"/>
        <v>0.9928577377977672</v>
      </c>
      <c r="I81" s="4">
        <f t="shared" si="53"/>
        <v>-0.59523710367038696</v>
      </c>
      <c r="J81" s="4">
        <f t="shared" si="53"/>
        <v>2.25</v>
      </c>
      <c r="K81" s="4" t="str">
        <f t="shared" si="53"/>
        <v/>
      </c>
      <c r="L81" s="4" t="str">
        <f t="shared" si="53"/>
        <v/>
      </c>
      <c r="M81" s="4" t="str">
        <f t="shared" si="53"/>
        <v/>
      </c>
      <c r="N81" s="4" t="str">
        <f t="shared" si="53"/>
        <v/>
      </c>
      <c r="O81" s="4" t="str">
        <f t="shared" si="53"/>
        <v/>
      </c>
      <c r="P81" s="4" t="str">
        <f t="shared" si="53"/>
        <v/>
      </c>
      <c r="Q81" s="4" t="str">
        <f t="shared" si="53"/>
        <v/>
      </c>
      <c r="R81" s="4" t="str">
        <f t="shared" si="53"/>
        <v/>
      </c>
      <c r="S81" s="4" t="str">
        <f t="shared" si="53"/>
        <v/>
      </c>
      <c r="T81" s="4" t="str">
        <f t="shared" si="53"/>
        <v/>
      </c>
      <c r="U81" s="4" t="str">
        <f t="shared" si="53"/>
        <v/>
      </c>
      <c r="V81" s="4" t="str">
        <f>IF(AND(V76&lt;&gt;"",V76&lt;&gt;"Susp."),IF(AND(W76="Susp.",$C$4=3),(((W77-V77)/2)+(V80*$C$11/((W77-V77)*$C$10)))*(2-$C$6),((W77-V77)/2)+(V80*$C$11/((W77-V77)*$C$10))),"")</f>
        <v/>
      </c>
      <c r="W81" s="4" t="str">
        <f t="shared" ref="W81:AH81" si="54">IF(AND(W76&lt;&gt;"",W76&lt;&gt;"Susp."),IF(AND(X76="Susp.",$C$4=3),(((X77-W77)/2)+(W80*$C$11/((X77-W77)*$C$10)))*(2-$C$6),((X77-W77)/2)+(W80*$C$11/((X77-W77)*$C$10))),"")</f>
        <v/>
      </c>
      <c r="X81" s="4" t="str">
        <f t="shared" si="54"/>
        <v/>
      </c>
      <c r="Y81" s="4" t="str">
        <f t="shared" si="54"/>
        <v/>
      </c>
      <c r="Z81" s="4" t="str">
        <f t="shared" si="54"/>
        <v/>
      </c>
      <c r="AA81" s="4" t="str">
        <f t="shared" si="54"/>
        <v/>
      </c>
      <c r="AB81" s="4" t="str">
        <f t="shared" si="54"/>
        <v/>
      </c>
      <c r="AC81" s="4" t="str">
        <f t="shared" si="54"/>
        <v/>
      </c>
      <c r="AD81" s="4" t="str">
        <f t="shared" si="54"/>
        <v/>
      </c>
      <c r="AE81" s="4" t="str">
        <f t="shared" si="54"/>
        <v/>
      </c>
      <c r="AF81" s="4" t="str">
        <f t="shared" si="54"/>
        <v/>
      </c>
      <c r="AG81" s="4" t="str">
        <f t="shared" si="54"/>
        <v/>
      </c>
      <c r="AH81" s="4" t="str">
        <f t="shared" si="54"/>
        <v/>
      </c>
    </row>
    <row r="82" spans="1:34" s="4" customFormat="1" x14ac:dyDescent="0.2">
      <c r="B82" s="4" t="s">
        <v>58</v>
      </c>
      <c r="C82" s="4">
        <f>IF(AND($C$4=4,$C$6=0),(((D77-C77)/2)-(C80*$C$11/((D77-C77)*$C$10)))*2,((D77-C77)/2)-(C80*$C$11/((D77-C77)*$C$10)))</f>
        <v>2.25</v>
      </c>
      <c r="D82" s="4">
        <f>IF(AND(D76&lt;&gt;"",D76&lt;&gt;"Susp."),IF(E76="Susp.",((E77-D77)/2)-(D80*$C$11/((E77-D77)*$C$10))*(2-$C$6),((E77-D77)/2)-(D80*$C$11/((E77-D77)*$C$10))),"")</f>
        <v>-0.59523710367038696</v>
      </c>
      <c r="E82" s="4">
        <f t="shared" ref="E82:J82" si="55">IF(AND(E76&lt;&gt;"",E76&lt;&gt;"Susp."),((F77-E77)/2)-(E80*$C$11/((F77-E77)*$C$10)),"")</f>
        <v>0.9928577377977672</v>
      </c>
      <c r="F82" s="4">
        <f t="shared" si="55"/>
        <v>2.5809525792659231</v>
      </c>
      <c r="G82" s="4">
        <f t="shared" si="55"/>
        <v>4.1690474207340769</v>
      </c>
      <c r="H82" s="4">
        <f t="shared" si="55"/>
        <v>5.7571422622022332</v>
      </c>
      <c r="I82" s="4">
        <f t="shared" si="55"/>
        <v>7.345237103670387</v>
      </c>
      <c r="J82" s="4">
        <f t="shared" si="55"/>
        <v>2.25</v>
      </c>
      <c r="K82" s="4" t="str">
        <f t="shared" ref="K82:AH82" si="56">IF(AND(K76&lt;&gt;"",K76&lt;&gt;"Susp."),((L77-K77)/2)-(K80*$C$11/((L77-K77)*$C$10)),"")</f>
        <v/>
      </c>
      <c r="L82" s="4" t="str">
        <f t="shared" si="56"/>
        <v/>
      </c>
      <c r="M82" s="4" t="str">
        <f t="shared" si="56"/>
        <v/>
      </c>
      <c r="N82" s="4" t="str">
        <f t="shared" si="56"/>
        <v/>
      </c>
      <c r="O82" s="4" t="str">
        <f t="shared" si="56"/>
        <v/>
      </c>
      <c r="P82" s="4" t="str">
        <f t="shared" si="56"/>
        <v/>
      </c>
      <c r="Q82" s="4" t="str">
        <f t="shared" si="56"/>
        <v/>
      </c>
      <c r="R82" s="4" t="str">
        <f t="shared" si="56"/>
        <v/>
      </c>
      <c r="S82" s="4" t="str">
        <f t="shared" si="56"/>
        <v/>
      </c>
      <c r="T82" s="4" t="str">
        <f t="shared" si="56"/>
        <v/>
      </c>
      <c r="U82" s="4" t="str">
        <f t="shared" si="56"/>
        <v/>
      </c>
      <c r="V82" s="4" t="str">
        <f t="shared" si="56"/>
        <v/>
      </c>
      <c r="W82" s="4" t="str">
        <f t="shared" si="56"/>
        <v/>
      </c>
      <c r="X82" s="4" t="str">
        <f t="shared" si="56"/>
        <v/>
      </c>
      <c r="Y82" s="4" t="str">
        <f t="shared" si="56"/>
        <v/>
      </c>
      <c r="Z82" s="4" t="str">
        <f t="shared" si="56"/>
        <v/>
      </c>
      <c r="AA82" s="4" t="str">
        <f t="shared" si="56"/>
        <v/>
      </c>
      <c r="AB82" s="4" t="str">
        <f t="shared" si="56"/>
        <v/>
      </c>
      <c r="AC82" s="4" t="str">
        <f t="shared" si="56"/>
        <v/>
      </c>
      <c r="AD82" s="4" t="str">
        <f t="shared" si="56"/>
        <v/>
      </c>
      <c r="AE82" s="4" t="str">
        <f t="shared" si="56"/>
        <v/>
      </c>
      <c r="AF82" s="4" t="str">
        <f t="shared" si="56"/>
        <v/>
      </c>
      <c r="AG82" s="4" t="str">
        <f t="shared" si="56"/>
        <v/>
      </c>
      <c r="AH82" s="4" t="str">
        <f t="shared" si="56"/>
        <v/>
      </c>
    </row>
    <row r="84" spans="1:34" ht="20.25" x14ac:dyDescent="0.3">
      <c r="A84" s="85" t="s">
        <v>147</v>
      </c>
    </row>
    <row r="86" spans="1:34" x14ac:dyDescent="0.2">
      <c r="B86" s="90" t="str">
        <f>'step a'!B98</f>
        <v>dropper</v>
      </c>
      <c r="C86" s="90" t="str">
        <f>'step a'!C98</f>
        <v>Susp.</v>
      </c>
      <c r="D86" s="90">
        <f>'step a'!D98</f>
        <v>1</v>
      </c>
      <c r="E86" s="90">
        <f>'step a'!E98</f>
        <v>2</v>
      </c>
      <c r="F86" s="90">
        <f>'step a'!F98</f>
        <v>3</v>
      </c>
      <c r="G86" s="90">
        <f>'step a'!G98</f>
        <v>4</v>
      </c>
      <c r="H86" s="90">
        <f>'step a'!H98</f>
        <v>5</v>
      </c>
      <c r="I86" s="90">
        <f>'step a'!I98</f>
        <v>6</v>
      </c>
      <c r="J86" s="90">
        <f>'step a'!J98</f>
        <v>7</v>
      </c>
      <c r="K86" s="90" t="str">
        <f>'step a'!K98</f>
        <v>Susp.</v>
      </c>
      <c r="L86" s="90" t="str">
        <f>'step a'!L98</f>
        <v/>
      </c>
      <c r="M86" s="90" t="str">
        <f>'step a'!M98</f>
        <v/>
      </c>
      <c r="N86" s="90" t="str">
        <f>'step a'!N98</f>
        <v/>
      </c>
      <c r="O86" s="90" t="str">
        <f>'step a'!O98</f>
        <v/>
      </c>
      <c r="P86" s="90" t="str">
        <f>'step a'!P98</f>
        <v/>
      </c>
      <c r="Q86" s="90" t="str">
        <f>'step a'!Q98</f>
        <v/>
      </c>
      <c r="R86" s="90" t="str">
        <f>'step a'!R98</f>
        <v/>
      </c>
      <c r="S86" s="90" t="str">
        <f>'step a'!S98</f>
        <v/>
      </c>
      <c r="T86" s="90" t="str">
        <f>'step a'!T98</f>
        <v/>
      </c>
      <c r="U86" s="90" t="str">
        <f>'step a'!U98</f>
        <v/>
      </c>
      <c r="V86" s="90" t="str">
        <f>'step a'!V98</f>
        <v/>
      </c>
      <c r="W86" s="90" t="str">
        <f>'step a'!W98</f>
        <v/>
      </c>
      <c r="X86" s="90" t="str">
        <f>'step a'!X98</f>
        <v/>
      </c>
      <c r="Y86" s="90" t="str">
        <f>'step a'!Y98</f>
        <v/>
      </c>
      <c r="Z86" s="90" t="str">
        <f>'step a'!Z98</f>
        <v/>
      </c>
      <c r="AA86" s="90" t="str">
        <f>'step a'!AA98</f>
        <v/>
      </c>
      <c r="AB86" s="90" t="str">
        <f>'step a'!AB98</f>
        <v/>
      </c>
      <c r="AC86" s="90" t="str">
        <f>'step a'!AC98</f>
        <v/>
      </c>
      <c r="AD86" s="90" t="str">
        <f>'step a'!AD98</f>
        <v/>
      </c>
      <c r="AE86" s="90" t="str">
        <f>'step a'!AE98</f>
        <v/>
      </c>
      <c r="AF86" s="90" t="str">
        <f>'step a'!AF98</f>
        <v/>
      </c>
      <c r="AG86" s="90" t="str">
        <f>'step a'!AG98</f>
        <v/>
      </c>
      <c r="AH86" s="90" t="str">
        <f>'step a'!AH98</f>
        <v/>
      </c>
    </row>
    <row r="87" spans="1:34" x14ac:dyDescent="0.2">
      <c r="B87" s="90" t="str">
        <f>'step a'!B99</f>
        <v>location</v>
      </c>
      <c r="C87" s="90">
        <f>'step a'!C99</f>
        <v>0</v>
      </c>
      <c r="D87" s="90">
        <f>'step a'!D99</f>
        <v>4.5</v>
      </c>
      <c r="E87" s="90">
        <f>'step a'!E99</f>
        <v>11.25</v>
      </c>
      <c r="F87" s="90">
        <f>'step a'!F99</f>
        <v>18</v>
      </c>
      <c r="G87" s="90">
        <f>'step a'!G99</f>
        <v>24.75</v>
      </c>
      <c r="H87" s="90">
        <f>'step a'!H99</f>
        <v>31.5</v>
      </c>
      <c r="I87" s="90">
        <f>'step a'!I99</f>
        <v>38.25</v>
      </c>
      <c r="J87" s="90">
        <f>'step a'!J99</f>
        <v>45</v>
      </c>
      <c r="K87" s="90">
        <f>'step a'!K99</f>
        <v>49.5</v>
      </c>
      <c r="L87" s="90" t="str">
        <f>'step a'!L99</f>
        <v/>
      </c>
      <c r="M87" s="90" t="str">
        <f>'step a'!M99</f>
        <v/>
      </c>
      <c r="N87" s="90" t="str">
        <f>'step a'!N99</f>
        <v/>
      </c>
      <c r="O87" s="90" t="str">
        <f>'step a'!O99</f>
        <v/>
      </c>
      <c r="P87" s="90" t="str">
        <f>'step a'!P99</f>
        <v/>
      </c>
      <c r="Q87" s="90" t="str">
        <f>'step a'!Q99</f>
        <v/>
      </c>
      <c r="R87" s="90" t="str">
        <f>'step a'!R99</f>
        <v/>
      </c>
      <c r="S87" s="90" t="str">
        <f>'step a'!S99</f>
        <v/>
      </c>
      <c r="T87" s="90" t="str">
        <f>'step a'!T99</f>
        <v/>
      </c>
      <c r="U87" s="90" t="str">
        <f>'step a'!U99</f>
        <v/>
      </c>
      <c r="V87" s="90" t="str">
        <f>'step a'!V99</f>
        <v/>
      </c>
      <c r="W87" s="90" t="str">
        <f>'step a'!W99</f>
        <v/>
      </c>
      <c r="X87" s="90" t="str">
        <f>'step a'!X99</f>
        <v/>
      </c>
      <c r="Y87" s="90" t="str">
        <f>'step a'!Y99</f>
        <v/>
      </c>
      <c r="Z87" s="90" t="str">
        <f>'step a'!Z99</f>
        <v/>
      </c>
      <c r="AA87" s="90" t="str">
        <f>'step a'!AA99</f>
        <v/>
      </c>
      <c r="AB87" s="90" t="str">
        <f>'step a'!AB99</f>
        <v/>
      </c>
      <c r="AC87" s="90" t="str">
        <f>'step a'!AC99</f>
        <v/>
      </c>
      <c r="AD87" s="90" t="str">
        <f>'step a'!AD99</f>
        <v/>
      </c>
      <c r="AE87" s="90" t="str">
        <f>'step a'!AE99</f>
        <v/>
      </c>
      <c r="AF87" s="90" t="str">
        <f>'step a'!AF99</f>
        <v/>
      </c>
      <c r="AG87" s="90" t="str">
        <f>'step a'!AG99</f>
        <v/>
      </c>
      <c r="AH87" s="90" t="str">
        <f>'step a'!AH99</f>
        <v/>
      </c>
    </row>
    <row r="88" spans="1:34" s="2" customFormat="1" x14ac:dyDescent="0.2">
      <c r="B88" s="92" t="str">
        <f>'step a'!B101</f>
        <v>Fc1j</v>
      </c>
      <c r="C88" s="92" t="str">
        <f>'step a'!C101</f>
        <v/>
      </c>
      <c r="D88" s="92" t="str">
        <f>'step a'!D101</f>
        <v/>
      </c>
      <c r="E88" s="92" t="str">
        <f>'step a'!E101</f>
        <v/>
      </c>
      <c r="F88" s="92" t="str">
        <f>'step a'!F101</f>
        <v/>
      </c>
      <c r="G88" s="92" t="str">
        <f>'step a'!G101</f>
        <v/>
      </c>
      <c r="H88" s="92" t="str">
        <f>'step a'!H101</f>
        <v/>
      </c>
      <c r="I88" s="92" t="str">
        <f>'step a'!I101</f>
        <v/>
      </c>
      <c r="J88" s="92" t="str">
        <f>'step a'!J101</f>
        <v/>
      </c>
      <c r="K88" s="92" t="str">
        <f>'step a'!K101</f>
        <v/>
      </c>
      <c r="L88" s="92" t="str">
        <f>'step a'!L101</f>
        <v/>
      </c>
      <c r="M88" s="92" t="str">
        <f>'step a'!M101</f>
        <v/>
      </c>
      <c r="N88" s="92" t="str">
        <f>'step a'!N101</f>
        <v/>
      </c>
      <c r="O88" s="92" t="str">
        <f>'step a'!O101</f>
        <v/>
      </c>
      <c r="P88" s="92" t="str">
        <f>'step a'!P101</f>
        <v/>
      </c>
      <c r="Q88" s="92" t="str">
        <f>'step a'!Q101</f>
        <v/>
      </c>
      <c r="R88" s="92" t="str">
        <f>'step a'!R101</f>
        <v/>
      </c>
      <c r="S88" s="92" t="str">
        <f>'step a'!S101</f>
        <v/>
      </c>
      <c r="T88" s="92" t="str">
        <f>'step a'!T101</f>
        <v/>
      </c>
      <c r="U88" s="92" t="str">
        <f>'step a'!U101</f>
        <v/>
      </c>
      <c r="V88" s="92" t="str">
        <f>'step a'!V101</f>
        <v/>
      </c>
      <c r="W88" s="92" t="str">
        <f>'step a'!W101</f>
        <v/>
      </c>
      <c r="X88" s="92" t="str">
        <f>'step a'!X101</f>
        <v/>
      </c>
      <c r="Y88" s="92" t="str">
        <f>'step a'!Y101</f>
        <v/>
      </c>
      <c r="Z88" s="92" t="str">
        <f>'step a'!Z101</f>
        <v/>
      </c>
      <c r="AA88" s="92" t="str">
        <f>'step a'!AA101</f>
        <v/>
      </c>
      <c r="AB88" s="92" t="str">
        <f>'step a'!AB101</f>
        <v/>
      </c>
      <c r="AC88" s="92" t="str">
        <f>'step a'!AC101</f>
        <v/>
      </c>
      <c r="AD88" s="92" t="str">
        <f>'step a'!AD101</f>
        <v/>
      </c>
      <c r="AE88" s="92" t="str">
        <f>'step a'!AE101</f>
        <v/>
      </c>
      <c r="AF88" s="92" t="str">
        <f>'step a'!AF101</f>
        <v/>
      </c>
      <c r="AG88" s="92" t="str">
        <f>'step a'!AG101</f>
        <v/>
      </c>
      <c r="AH88" s="92" t="str">
        <f>'step a'!AH101</f>
        <v/>
      </c>
    </row>
    <row r="89" spans="1:34" s="2" customFormat="1" x14ac:dyDescent="0.2">
      <c r="B89" s="289" t="str">
        <f>'step a'!B102</f>
        <v>Fc2j</v>
      </c>
      <c r="C89" s="289" t="str">
        <f>'step a'!C102</f>
        <v/>
      </c>
      <c r="D89" s="289" t="str">
        <f>'step a'!D102</f>
        <v/>
      </c>
      <c r="E89" s="289" t="str">
        <f>'step a'!E102</f>
        <v/>
      </c>
      <c r="F89" s="289" t="str">
        <f>'step a'!F102</f>
        <v/>
      </c>
      <c r="G89" s="289" t="str">
        <f>'step a'!G102</f>
        <v/>
      </c>
      <c r="H89" s="289" t="str">
        <f>'step a'!H102</f>
        <v/>
      </c>
      <c r="I89" s="289" t="str">
        <f>'step a'!I102</f>
        <v/>
      </c>
      <c r="J89" s="289" t="str">
        <f>'step a'!J102</f>
        <v/>
      </c>
      <c r="K89" s="289" t="str">
        <f>'step a'!K102</f>
        <v/>
      </c>
      <c r="L89" s="289" t="str">
        <f>'step a'!L102</f>
        <v/>
      </c>
      <c r="M89" s="289" t="str">
        <f>'step a'!M102</f>
        <v/>
      </c>
      <c r="N89" s="289" t="str">
        <f>'step a'!N102</f>
        <v/>
      </c>
      <c r="O89" s="289" t="str">
        <f>'step a'!O102</f>
        <v/>
      </c>
      <c r="P89" s="289" t="str">
        <f>'step a'!P102</f>
        <v/>
      </c>
      <c r="Q89" s="289" t="str">
        <f>'step a'!Q102</f>
        <v/>
      </c>
      <c r="R89" s="289" t="str">
        <f>'step a'!R102</f>
        <v/>
      </c>
      <c r="S89" s="289" t="str">
        <f>'step a'!S102</f>
        <v/>
      </c>
      <c r="T89" s="289" t="str">
        <f>'step a'!T102</f>
        <v/>
      </c>
      <c r="U89" s="289" t="str">
        <f>'step a'!U102</f>
        <v/>
      </c>
      <c r="V89" s="289" t="str">
        <f>'step a'!V102</f>
        <v/>
      </c>
      <c r="W89" s="289" t="str">
        <f>'step a'!W102</f>
        <v/>
      </c>
      <c r="X89" s="289" t="str">
        <f>'step a'!X102</f>
        <v/>
      </c>
      <c r="Y89" s="289" t="str">
        <f>'step a'!Y102</f>
        <v/>
      </c>
      <c r="Z89" s="289" t="str">
        <f>'step a'!Z102</f>
        <v/>
      </c>
      <c r="AA89" s="289" t="str">
        <f>'step a'!AA102</f>
        <v/>
      </c>
      <c r="AB89" s="289" t="str">
        <f>'step a'!AB102</f>
        <v/>
      </c>
      <c r="AC89" s="289" t="str">
        <f>'step a'!AC102</f>
        <v/>
      </c>
      <c r="AD89" s="289" t="str">
        <f>'step a'!AD102</f>
        <v/>
      </c>
      <c r="AE89" s="289" t="str">
        <f>'step a'!AE102</f>
        <v/>
      </c>
      <c r="AF89" s="289" t="str">
        <f>'step a'!AF102</f>
        <v/>
      </c>
      <c r="AG89" s="289" t="str">
        <f>'step a'!AG102</f>
        <v/>
      </c>
      <c r="AH89" s="289" t="str">
        <f>'step a'!AH102</f>
        <v/>
      </c>
    </row>
    <row r="90" spans="1:34" s="4" customFormat="1" x14ac:dyDescent="0.2">
      <c r="B90" s="92" t="s">
        <v>107</v>
      </c>
      <c r="C90" s="92">
        <f t="shared" ref="C90:AH90" si="57">IF(AND(C$35&lt;&gt;"",C$35&lt;&gt;"Susp.",C88&lt;&gt;""),IF(D$35="Susp.",(B96+C94)*$C$10,((B96+D94)*$C$10)),IF(C$35&lt;&gt;"",0,""))</f>
        <v>0</v>
      </c>
      <c r="D90" s="92">
        <f t="shared" si="57"/>
        <v>0</v>
      </c>
      <c r="E90" s="92">
        <f t="shared" si="57"/>
        <v>0</v>
      </c>
      <c r="F90" s="92">
        <f t="shared" si="57"/>
        <v>0</v>
      </c>
      <c r="G90" s="92">
        <f t="shared" si="57"/>
        <v>0</v>
      </c>
      <c r="H90" s="92">
        <f t="shared" si="57"/>
        <v>0</v>
      </c>
      <c r="I90" s="92">
        <f t="shared" si="57"/>
        <v>0</v>
      </c>
      <c r="J90" s="92">
        <f t="shared" si="57"/>
        <v>0</v>
      </c>
      <c r="K90" s="92">
        <f t="shared" si="57"/>
        <v>0</v>
      </c>
      <c r="L90" s="92" t="str">
        <f t="shared" si="57"/>
        <v/>
      </c>
      <c r="M90" s="92" t="str">
        <f t="shared" si="57"/>
        <v/>
      </c>
      <c r="N90" s="92" t="str">
        <f t="shared" si="57"/>
        <v/>
      </c>
      <c r="O90" s="92" t="str">
        <f t="shared" si="57"/>
        <v/>
      </c>
      <c r="P90" s="92" t="str">
        <f t="shared" si="57"/>
        <v/>
      </c>
      <c r="Q90" s="92" t="str">
        <f t="shared" si="57"/>
        <v/>
      </c>
      <c r="R90" s="92" t="str">
        <f t="shared" si="57"/>
        <v/>
      </c>
      <c r="S90" s="92" t="str">
        <f t="shared" si="57"/>
        <v/>
      </c>
      <c r="T90" s="92" t="str">
        <f t="shared" si="57"/>
        <v/>
      </c>
      <c r="U90" s="92" t="str">
        <f t="shared" si="57"/>
        <v/>
      </c>
      <c r="V90" s="92" t="str">
        <f t="shared" si="57"/>
        <v/>
      </c>
      <c r="W90" s="92" t="str">
        <f t="shared" si="57"/>
        <v/>
      </c>
      <c r="X90" s="92" t="str">
        <f t="shared" si="57"/>
        <v/>
      </c>
      <c r="Y90" s="92" t="str">
        <f t="shared" si="57"/>
        <v/>
      </c>
      <c r="Z90" s="92" t="str">
        <f t="shared" si="57"/>
        <v/>
      </c>
      <c r="AA90" s="92" t="str">
        <f t="shared" si="57"/>
        <v/>
      </c>
      <c r="AB90" s="92" t="str">
        <f t="shared" si="57"/>
        <v/>
      </c>
      <c r="AC90" s="92" t="str">
        <f t="shared" si="57"/>
        <v/>
      </c>
      <c r="AD90" s="92" t="str">
        <f t="shared" si="57"/>
        <v/>
      </c>
      <c r="AE90" s="92" t="str">
        <f t="shared" si="57"/>
        <v/>
      </c>
      <c r="AF90" s="92" t="str">
        <f t="shared" si="57"/>
        <v/>
      </c>
      <c r="AG90" s="92" t="str">
        <f t="shared" si="57"/>
        <v/>
      </c>
      <c r="AH90" s="92" t="str">
        <f t="shared" si="57"/>
        <v/>
      </c>
    </row>
    <row r="91" spans="1:34" s="4" customFormat="1" x14ac:dyDescent="0.2">
      <c r="B91" s="92" t="s">
        <v>108</v>
      </c>
      <c r="C91" s="92">
        <v>0</v>
      </c>
      <c r="D91" s="92">
        <v>0</v>
      </c>
      <c r="E91" s="92" t="e">
        <f>(F95+D97)*$C$10</f>
        <v>#VALUE!</v>
      </c>
      <c r="F91" s="92" t="str">
        <f t="shared" ref="F91:AH91" si="58">IF(AND(F$35&lt;&gt;"",F$35&lt;&gt;"Susp.",F89&lt;&gt;""),IF(G$35="Susp.",(E97+F95)*$C$10,((E97+G95)*$C$10)),IF(F$35="Susp.",0,""))</f>
        <v/>
      </c>
      <c r="G91" s="92" t="str">
        <f t="shared" si="58"/>
        <v/>
      </c>
      <c r="H91" s="92" t="str">
        <f t="shared" si="58"/>
        <v/>
      </c>
      <c r="I91" s="92" t="str">
        <f t="shared" si="58"/>
        <v/>
      </c>
      <c r="J91" s="92" t="str">
        <f t="shared" si="58"/>
        <v/>
      </c>
      <c r="K91" s="92">
        <f t="shared" si="58"/>
        <v>0</v>
      </c>
      <c r="L91" s="92" t="str">
        <f t="shared" si="58"/>
        <v/>
      </c>
      <c r="M91" s="92" t="str">
        <f t="shared" si="58"/>
        <v/>
      </c>
      <c r="N91" s="92" t="str">
        <f t="shared" si="58"/>
        <v/>
      </c>
      <c r="O91" s="92" t="str">
        <f t="shared" si="58"/>
        <v/>
      </c>
      <c r="P91" s="92" t="str">
        <f t="shared" si="58"/>
        <v/>
      </c>
      <c r="Q91" s="92" t="str">
        <f t="shared" si="58"/>
        <v/>
      </c>
      <c r="R91" s="92" t="str">
        <f t="shared" si="58"/>
        <v/>
      </c>
      <c r="S91" s="92" t="str">
        <f t="shared" si="58"/>
        <v/>
      </c>
      <c r="T91" s="92" t="str">
        <f t="shared" si="58"/>
        <v/>
      </c>
      <c r="U91" s="92" t="str">
        <f t="shared" si="58"/>
        <v/>
      </c>
      <c r="V91" s="92" t="str">
        <f t="shared" si="58"/>
        <v/>
      </c>
      <c r="W91" s="92" t="str">
        <f t="shared" si="58"/>
        <v/>
      </c>
      <c r="X91" s="92" t="str">
        <f t="shared" si="58"/>
        <v/>
      </c>
      <c r="Y91" s="92" t="str">
        <f t="shared" si="58"/>
        <v/>
      </c>
      <c r="Z91" s="92" t="str">
        <f t="shared" si="58"/>
        <v/>
      </c>
      <c r="AA91" s="92" t="str">
        <f t="shared" si="58"/>
        <v/>
      </c>
      <c r="AB91" s="92" t="str">
        <f t="shared" si="58"/>
        <v/>
      </c>
      <c r="AC91" s="92" t="str">
        <f t="shared" si="58"/>
        <v/>
      </c>
      <c r="AD91" s="92" t="str">
        <f t="shared" si="58"/>
        <v/>
      </c>
      <c r="AE91" s="92" t="str">
        <f t="shared" si="58"/>
        <v/>
      </c>
      <c r="AF91" s="92" t="str">
        <f t="shared" si="58"/>
        <v/>
      </c>
      <c r="AG91" s="92" t="str">
        <f t="shared" si="58"/>
        <v/>
      </c>
      <c r="AH91" s="92" t="str">
        <f t="shared" si="58"/>
        <v/>
      </c>
    </row>
    <row r="92" spans="1:34" s="4" customFormat="1" x14ac:dyDescent="0.2">
      <c r="B92" s="92" t="s">
        <v>101</v>
      </c>
      <c r="C92" s="92" t="e">
        <f>D88-C88</f>
        <v>#VALUE!</v>
      </c>
      <c r="D92" s="92" t="e">
        <f t="shared" ref="D92:AH92" si="59">IF(D$35&lt;&gt;"",IF(D88="",E88-C88,IF(E88&lt;&gt;"",E88-D88,"")),"")</f>
        <v>#VALUE!</v>
      </c>
      <c r="E92" s="92" t="e">
        <f t="shared" si="59"/>
        <v>#VALUE!</v>
      </c>
      <c r="F92" s="92" t="e">
        <f t="shared" si="59"/>
        <v>#VALUE!</v>
      </c>
      <c r="G92" s="92" t="e">
        <f t="shared" si="59"/>
        <v>#VALUE!</v>
      </c>
      <c r="H92" s="92" t="e">
        <f t="shared" si="59"/>
        <v>#VALUE!</v>
      </c>
      <c r="I92" s="92" t="e">
        <f t="shared" si="59"/>
        <v>#VALUE!</v>
      </c>
      <c r="J92" s="92" t="e">
        <f t="shared" si="59"/>
        <v>#VALUE!</v>
      </c>
      <c r="K92" s="92" t="e">
        <f t="shared" si="59"/>
        <v>#VALUE!</v>
      </c>
      <c r="L92" s="92" t="str">
        <f t="shared" si="59"/>
        <v/>
      </c>
      <c r="M92" s="92" t="str">
        <f t="shared" si="59"/>
        <v/>
      </c>
      <c r="N92" s="92" t="str">
        <f t="shared" si="59"/>
        <v/>
      </c>
      <c r="O92" s="92" t="str">
        <f t="shared" si="59"/>
        <v/>
      </c>
      <c r="P92" s="92" t="str">
        <f t="shared" si="59"/>
        <v/>
      </c>
      <c r="Q92" s="92" t="str">
        <f t="shared" si="59"/>
        <v/>
      </c>
      <c r="R92" s="92" t="str">
        <f t="shared" si="59"/>
        <v/>
      </c>
      <c r="S92" s="92" t="str">
        <f t="shared" si="59"/>
        <v/>
      </c>
      <c r="T92" s="92" t="str">
        <f t="shared" si="59"/>
        <v/>
      </c>
      <c r="U92" s="92" t="str">
        <f t="shared" si="59"/>
        <v/>
      </c>
      <c r="V92" s="92" t="str">
        <f t="shared" si="59"/>
        <v/>
      </c>
      <c r="W92" s="92" t="str">
        <f t="shared" si="59"/>
        <v/>
      </c>
      <c r="X92" s="92" t="str">
        <f t="shared" si="59"/>
        <v/>
      </c>
      <c r="Y92" s="92" t="str">
        <f t="shared" si="59"/>
        <v/>
      </c>
      <c r="Z92" s="92" t="str">
        <f t="shared" si="59"/>
        <v/>
      </c>
      <c r="AA92" s="92" t="str">
        <f t="shared" si="59"/>
        <v/>
      </c>
      <c r="AB92" s="92" t="str">
        <f t="shared" si="59"/>
        <v/>
      </c>
      <c r="AC92" s="92" t="str">
        <f t="shared" si="59"/>
        <v/>
      </c>
      <c r="AD92" s="92" t="str">
        <f t="shared" si="59"/>
        <v/>
      </c>
      <c r="AE92" s="92" t="str">
        <f t="shared" si="59"/>
        <v/>
      </c>
      <c r="AF92" s="92" t="str">
        <f t="shared" si="59"/>
        <v/>
      </c>
      <c r="AG92" s="92" t="str">
        <f t="shared" si="59"/>
        <v/>
      </c>
      <c r="AH92" s="92" t="str">
        <f t="shared" si="59"/>
        <v/>
      </c>
    </row>
    <row r="93" spans="1:34" s="4" customFormat="1" x14ac:dyDescent="0.2">
      <c r="B93" s="92" t="s">
        <v>102</v>
      </c>
      <c r="C93" s="92"/>
      <c r="D93" s="92" t="e">
        <f t="shared" ref="D93:AH93" si="60">IF(D$35&lt;&gt;"",IF(D89="",E89-C89,IF(E89&lt;&gt;"",E89-D89,"")),"")</f>
        <v>#VALUE!</v>
      </c>
      <c r="E93" s="92" t="e">
        <f t="shared" si="60"/>
        <v>#VALUE!</v>
      </c>
      <c r="F93" s="92" t="e">
        <f t="shared" si="60"/>
        <v>#VALUE!</v>
      </c>
      <c r="G93" s="92" t="e">
        <f t="shared" si="60"/>
        <v>#VALUE!</v>
      </c>
      <c r="H93" s="92" t="e">
        <f t="shared" si="60"/>
        <v>#VALUE!</v>
      </c>
      <c r="I93" s="92" t="e">
        <f t="shared" si="60"/>
        <v>#VALUE!</v>
      </c>
      <c r="J93" s="92" t="e">
        <f t="shared" si="60"/>
        <v>#VALUE!</v>
      </c>
      <c r="K93" s="92" t="e">
        <f t="shared" si="60"/>
        <v>#VALUE!</v>
      </c>
      <c r="L93" s="92" t="str">
        <f t="shared" si="60"/>
        <v/>
      </c>
      <c r="M93" s="92" t="str">
        <f t="shared" si="60"/>
        <v/>
      </c>
      <c r="N93" s="92" t="str">
        <f t="shared" si="60"/>
        <v/>
      </c>
      <c r="O93" s="92" t="str">
        <f t="shared" si="60"/>
        <v/>
      </c>
      <c r="P93" s="92" t="str">
        <f t="shared" si="60"/>
        <v/>
      </c>
      <c r="Q93" s="92" t="str">
        <f t="shared" si="60"/>
        <v/>
      </c>
      <c r="R93" s="92" t="str">
        <f t="shared" si="60"/>
        <v/>
      </c>
      <c r="S93" s="92" t="str">
        <f t="shared" si="60"/>
        <v/>
      </c>
      <c r="T93" s="92" t="str">
        <f t="shared" si="60"/>
        <v/>
      </c>
      <c r="U93" s="92" t="str">
        <f t="shared" si="60"/>
        <v/>
      </c>
      <c r="V93" s="92" t="str">
        <f t="shared" si="60"/>
        <v/>
      </c>
      <c r="W93" s="92" t="str">
        <f t="shared" si="60"/>
        <v/>
      </c>
      <c r="X93" s="92" t="str">
        <f t="shared" si="60"/>
        <v/>
      </c>
      <c r="Y93" s="92" t="str">
        <f t="shared" si="60"/>
        <v/>
      </c>
      <c r="Z93" s="92" t="str">
        <f t="shared" si="60"/>
        <v/>
      </c>
      <c r="AA93" s="92" t="str">
        <f t="shared" si="60"/>
        <v/>
      </c>
      <c r="AB93" s="92" t="str">
        <f t="shared" si="60"/>
        <v/>
      </c>
      <c r="AC93" s="92" t="str">
        <f t="shared" si="60"/>
        <v/>
      </c>
      <c r="AD93" s="92" t="str">
        <f t="shared" si="60"/>
        <v/>
      </c>
      <c r="AE93" s="92" t="str">
        <f t="shared" si="60"/>
        <v/>
      </c>
      <c r="AF93" s="92" t="str">
        <f t="shared" si="60"/>
        <v/>
      </c>
      <c r="AG93" s="92" t="str">
        <f t="shared" si="60"/>
        <v/>
      </c>
      <c r="AH93" s="92" t="str">
        <f t="shared" si="60"/>
        <v/>
      </c>
    </row>
    <row r="94" spans="1:34" s="4" customFormat="1" x14ac:dyDescent="0.2">
      <c r="B94" s="92" t="s">
        <v>103</v>
      </c>
      <c r="C94" s="92"/>
      <c r="D94" s="92" t="e">
        <f>IF(D86&lt;&gt;"",IF(D88="",IF(AND(E86="Susp.",$C$6=0),(E87-D87+(D87-C87)/2),((E87-C87)/2)+D92*$C$11/($C$10*(E87-C87))),IF(E88=0,IF($C$6=1,(E87-D87)/2,(E87-D87+(D87-C87)/2)),"")),"")</f>
        <v>#VALUE!</v>
      </c>
      <c r="E94" s="92" t="e">
        <f>IF(E86&lt;&gt;"",IF(E88="",IF(AND(F86="Susp.",$C$6=0),(F87-E87+(E87-D87)/2),((F87-D87)/2)+E92*$C$11/($C$10*(F87-D87))),IF(F88=0,IF($C$6=1,(F87-E87)/2,(F87-E87+(E87-D87)/2)),"")),"")</f>
        <v>#VALUE!</v>
      </c>
      <c r="F94" s="92" t="e">
        <f>IF(F86&lt;&gt;"",IF(F88="",IF(AND(G86="Susp.",$C$6=0),(G87-F87+(F87-E87)/2),((G87-E87)/2)+F92*$C$11/($C$10*(G87-E87))),IF(G88=0,IF($C$6=1,(G87-F87)/2,(G87-F87+(F87-E87)/2)),"")),"")</f>
        <v>#VALUE!</v>
      </c>
      <c r="G94" s="92" t="e">
        <f t="shared" ref="G94:AH94" si="61">IF(G86&lt;&gt;"",IF(G88="",IF(AND(H86="Susp.",$C$6=0),(H87-G87+(G87-F87)/2),((H87-F87)/2)+G92*$C$11/($C$10*(H87-F87))),IF(H88=0,IF($C$6=1,(H87-G87)/2,(H87-G87+(G87-F87)/2)),"")),"")</f>
        <v>#VALUE!</v>
      </c>
      <c r="H94" s="92" t="e">
        <f t="shared" si="61"/>
        <v>#VALUE!</v>
      </c>
      <c r="I94" s="92" t="e">
        <f t="shared" si="61"/>
        <v>#VALUE!</v>
      </c>
      <c r="J94" s="92">
        <f t="shared" si="61"/>
        <v>7.875</v>
      </c>
      <c r="K94" s="92" t="e">
        <f t="shared" si="61"/>
        <v>#VALUE!</v>
      </c>
      <c r="L94" s="92" t="str">
        <f t="shared" si="61"/>
        <v/>
      </c>
      <c r="M94" s="92" t="str">
        <f t="shared" si="61"/>
        <v/>
      </c>
      <c r="N94" s="92" t="str">
        <f t="shared" si="61"/>
        <v/>
      </c>
      <c r="O94" s="92" t="str">
        <f t="shared" si="61"/>
        <v/>
      </c>
      <c r="P94" s="92" t="str">
        <f t="shared" si="61"/>
        <v/>
      </c>
      <c r="Q94" s="92" t="str">
        <f t="shared" si="61"/>
        <v/>
      </c>
      <c r="R94" s="92" t="str">
        <f t="shared" si="61"/>
        <v/>
      </c>
      <c r="S94" s="92" t="str">
        <f t="shared" si="61"/>
        <v/>
      </c>
      <c r="T94" s="92" t="str">
        <f t="shared" si="61"/>
        <v/>
      </c>
      <c r="U94" s="92" t="str">
        <f t="shared" si="61"/>
        <v/>
      </c>
      <c r="V94" s="92" t="str">
        <f>IF(V86&lt;&gt;"",IF(V88="",IF(AND(W86="Susp.",$C$6=0),(W87-V87+(V87-U87)/2),((W87-U87)/2)+V92*$C$11/($C$10*(W87-U87))),IF(W88=0,IF($C$6=1,(W87-V87)/2,(W87-V87+(V87-U87)/2)),"")),"")</f>
        <v/>
      </c>
      <c r="W94" s="92" t="str">
        <f>IF(W86&lt;&gt;"",IF(W88="",IF(AND(X86="Susp.",$C$6=0),(X87-W87+(W87-V87)/2),((X87-V87)/2)+W92*$C$11/($C$10*(X87-V87))),IF(X88=0,IF($C$6=1,(X87-W87)/2,(X87-W87+(W87-V87)/2)),"")),"")</f>
        <v/>
      </c>
      <c r="X94" s="92" t="str">
        <f t="shared" si="61"/>
        <v/>
      </c>
      <c r="Y94" s="92" t="str">
        <f t="shared" si="61"/>
        <v/>
      </c>
      <c r="Z94" s="92" t="str">
        <f t="shared" si="61"/>
        <v/>
      </c>
      <c r="AA94" s="92" t="str">
        <f t="shared" si="61"/>
        <v/>
      </c>
      <c r="AB94" s="92" t="str">
        <f t="shared" si="61"/>
        <v/>
      </c>
      <c r="AC94" s="92" t="str">
        <f t="shared" si="61"/>
        <v/>
      </c>
      <c r="AD94" s="92" t="str">
        <f t="shared" si="61"/>
        <v/>
      </c>
      <c r="AE94" s="92" t="str">
        <f t="shared" si="61"/>
        <v/>
      </c>
      <c r="AF94" s="92" t="str">
        <f t="shared" si="61"/>
        <v/>
      </c>
      <c r="AG94" s="92" t="str">
        <f t="shared" si="61"/>
        <v/>
      </c>
      <c r="AH94" s="92" t="str">
        <f t="shared" si="61"/>
        <v/>
      </c>
    </row>
    <row r="95" spans="1:34" s="4" customFormat="1" x14ac:dyDescent="0.2">
      <c r="B95" s="92" t="s">
        <v>104</v>
      </c>
      <c r="C95" s="92"/>
      <c r="D95" s="92" t="e">
        <f>IF(D86&lt;&gt;"",IF(D89="",IF(AND(E86="Susp.",$C$6=0),(E87-D87+(D87-C87)/2),((E87-C87)/2)+D93*$C$11/($C$10*(E87-C87))),IF(E89=0,IF($C$6=1,(E87-D87)/2,(E87-D87+(D87-C87)/2)),"")),"")</f>
        <v>#VALUE!</v>
      </c>
      <c r="E95" s="92" t="e">
        <f>IF(E86&lt;&gt;"",IF(E89="",IF(AND(F86="Susp.",$C$6=0),(F87-E87+(E87-D87)/2),((F87-D87)/2)+E93*$C$11/($C$10*(F87-D87))),IF(F89=0,IF($C$6=1,(F87-E87)/2,(F87-E87+(E87-D87)/2)),"")),"")</f>
        <v>#VALUE!</v>
      </c>
      <c r="F95" s="92" t="e">
        <f>IF(F86&lt;&gt;"",IF(F89="",IF(AND(G86="Susp.",$C$6=0),(G87-F87+(F87-E87)/2),((G87-E87)/2)+F93*$C$11/($C$10*(G87-E87))),IF(G89=0,IF($C$6=1,(G87-F87)/2,(G87-F87+(F87-E87)/2)),"")),"")</f>
        <v>#VALUE!</v>
      </c>
      <c r="G95" s="92" t="e">
        <f t="shared" ref="G95:AH95" si="62">IF(G86&lt;&gt;"",IF(G89="",IF(AND(H86="Susp.",$C$6=0),(H87-G87+(G87-F87)/2),((H87-F87)/2)+G93*$C$11/($C$10*(H87-F87))),IF(H89=0,IF($C$6=1,(H87-G87)/2,(H87-G87+(G87-F87)/2)),"")),"")</f>
        <v>#VALUE!</v>
      </c>
      <c r="H95" s="92" t="e">
        <f t="shared" si="62"/>
        <v>#VALUE!</v>
      </c>
      <c r="I95" s="92" t="e">
        <f t="shared" si="62"/>
        <v>#VALUE!</v>
      </c>
      <c r="J95" s="92">
        <f t="shared" si="62"/>
        <v>7.875</v>
      </c>
      <c r="K95" s="92" t="e">
        <f t="shared" si="62"/>
        <v>#VALUE!</v>
      </c>
      <c r="L95" s="92" t="str">
        <f t="shared" si="62"/>
        <v/>
      </c>
      <c r="M95" s="92" t="str">
        <f t="shared" si="62"/>
        <v/>
      </c>
      <c r="N95" s="92" t="str">
        <f t="shared" si="62"/>
        <v/>
      </c>
      <c r="O95" s="92" t="str">
        <f t="shared" si="62"/>
        <v/>
      </c>
      <c r="P95" s="92" t="str">
        <f t="shared" si="62"/>
        <v/>
      </c>
      <c r="Q95" s="92" t="str">
        <f t="shared" si="62"/>
        <v/>
      </c>
      <c r="R95" s="92" t="str">
        <f t="shared" si="62"/>
        <v/>
      </c>
      <c r="S95" s="92" t="str">
        <f t="shared" si="62"/>
        <v/>
      </c>
      <c r="T95" s="92" t="str">
        <f t="shared" si="62"/>
        <v/>
      </c>
      <c r="U95" s="92" t="str">
        <f t="shared" si="62"/>
        <v/>
      </c>
      <c r="V95" s="92" t="str">
        <f t="shared" si="62"/>
        <v/>
      </c>
      <c r="W95" s="92" t="str">
        <f t="shared" si="62"/>
        <v/>
      </c>
      <c r="X95" s="92" t="str">
        <f t="shared" si="62"/>
        <v/>
      </c>
      <c r="Y95" s="92" t="str">
        <f t="shared" si="62"/>
        <v/>
      </c>
      <c r="Z95" s="92" t="str">
        <f t="shared" si="62"/>
        <v/>
      </c>
      <c r="AA95" s="92" t="str">
        <f t="shared" si="62"/>
        <v/>
      </c>
      <c r="AB95" s="92" t="str">
        <f t="shared" si="62"/>
        <v/>
      </c>
      <c r="AC95" s="92" t="str">
        <f t="shared" si="62"/>
        <v/>
      </c>
      <c r="AD95" s="92" t="str">
        <f t="shared" si="62"/>
        <v/>
      </c>
      <c r="AE95" s="92" t="str">
        <f t="shared" si="62"/>
        <v/>
      </c>
      <c r="AF95" s="92" t="str">
        <f t="shared" si="62"/>
        <v/>
      </c>
      <c r="AG95" s="92" t="str">
        <f t="shared" si="62"/>
        <v/>
      </c>
      <c r="AH95" s="92" t="str">
        <f t="shared" si="62"/>
        <v/>
      </c>
    </row>
    <row r="96" spans="1:34" s="4" customFormat="1" x14ac:dyDescent="0.2">
      <c r="B96" s="92" t="s">
        <v>105</v>
      </c>
      <c r="C96" s="92">
        <f>IF(AND($C$6=0,$C$4=6),($D87+$E87)/2,$D87/2)</f>
        <v>2.25</v>
      </c>
      <c r="D96" s="92" t="e">
        <f>IF(D86&lt;&gt;"",IF(D88="",(((E87-C87)/2)-D92*$C$11/($C$10*(E87-C87))),IF(E88=0,(E87-D87)/2,"")),"")</f>
        <v>#VALUE!</v>
      </c>
      <c r="E96" s="92" t="e">
        <f>IF(E86&lt;&gt;"",IF(E88="",(((F87-D87)/2)-E92*$C$11/($C$10*(F87-D87))),IF(F88=0,(F87-E87)/2,"")),"")</f>
        <v>#VALUE!</v>
      </c>
      <c r="F96" s="92" t="e">
        <f>IF(F86&lt;&gt;"",IF(F88="",(((G87-E87)/2)-F92*$C$11/($C$10*(G87-E87))),IF(G88=0,(G87-F87)/2,"")),"")</f>
        <v>#VALUE!</v>
      </c>
      <c r="G96" s="92" t="e">
        <f t="shared" ref="G96:AH96" si="63">IF(G86&lt;&gt;"",IF(G88="",(((H87-F87)/2)-G92*$C$11/($C$10*(H87-F87))),IF(H88=0,(H87-G87)/2,"")),"")</f>
        <v>#VALUE!</v>
      </c>
      <c r="H96" s="92" t="e">
        <f t="shared" si="63"/>
        <v>#VALUE!</v>
      </c>
      <c r="I96" s="92" t="e">
        <f t="shared" si="63"/>
        <v>#VALUE!</v>
      </c>
      <c r="J96" s="92" t="e">
        <f t="shared" si="63"/>
        <v>#VALUE!</v>
      </c>
      <c r="K96" s="92" t="e">
        <f t="shared" si="63"/>
        <v>#VALUE!</v>
      </c>
      <c r="L96" s="92" t="str">
        <f t="shared" si="63"/>
        <v/>
      </c>
      <c r="M96" s="92" t="str">
        <f t="shared" si="63"/>
        <v/>
      </c>
      <c r="N96" s="92" t="str">
        <f t="shared" si="63"/>
        <v/>
      </c>
      <c r="O96" s="92" t="str">
        <f t="shared" si="63"/>
        <v/>
      </c>
      <c r="P96" s="92" t="str">
        <f t="shared" si="63"/>
        <v/>
      </c>
      <c r="Q96" s="92" t="str">
        <f t="shared" si="63"/>
        <v/>
      </c>
      <c r="R96" s="92" t="str">
        <f t="shared" si="63"/>
        <v/>
      </c>
      <c r="S96" s="92" t="str">
        <f t="shared" si="63"/>
        <v/>
      </c>
      <c r="T96" s="92" t="str">
        <f t="shared" si="63"/>
        <v/>
      </c>
      <c r="U96" s="92" t="str">
        <f t="shared" si="63"/>
        <v/>
      </c>
      <c r="V96" s="92" t="str">
        <f t="shared" si="63"/>
        <v/>
      </c>
      <c r="W96" s="92" t="str">
        <f t="shared" si="63"/>
        <v/>
      </c>
      <c r="X96" s="92" t="str">
        <f t="shared" si="63"/>
        <v/>
      </c>
      <c r="Y96" s="92" t="str">
        <f t="shared" si="63"/>
        <v/>
      </c>
      <c r="Z96" s="92" t="str">
        <f t="shared" si="63"/>
        <v/>
      </c>
      <c r="AA96" s="92" t="str">
        <f t="shared" si="63"/>
        <v/>
      </c>
      <c r="AB96" s="92" t="str">
        <f t="shared" si="63"/>
        <v/>
      </c>
      <c r="AC96" s="92" t="str">
        <f t="shared" si="63"/>
        <v/>
      </c>
      <c r="AD96" s="92" t="str">
        <f t="shared" si="63"/>
        <v/>
      </c>
      <c r="AE96" s="92" t="str">
        <f t="shared" si="63"/>
        <v/>
      </c>
      <c r="AF96" s="92" t="str">
        <f t="shared" si="63"/>
        <v/>
      </c>
      <c r="AG96" s="92" t="str">
        <f t="shared" si="63"/>
        <v/>
      </c>
      <c r="AH96" s="92" t="str">
        <f t="shared" si="63"/>
        <v/>
      </c>
    </row>
    <row r="97" spans="2:34" s="4" customFormat="1" ht="13.5" thickBot="1" x14ac:dyDescent="0.25">
      <c r="B97" s="289" t="s">
        <v>106</v>
      </c>
      <c r="C97" s="289"/>
      <c r="D97" s="289">
        <f>IF(AND($C$6=0,$C$4=6),(E87+D87)/2,E87/2)</f>
        <v>5.625</v>
      </c>
      <c r="E97" s="289" t="e">
        <f>IF(E86&lt;&gt;"",IF(E89="",(((F87-D87)/2)-E93*$C$11/($C$10*(F87-D87))),IF(F89=0,(F87-E87)/2,"")),"")</f>
        <v>#VALUE!</v>
      </c>
      <c r="F97" s="289" t="e">
        <f t="shared" ref="F97:AH97" si="64">IF(F86&lt;&gt;"",IF(F89="",(((G87-E87)/2)-F93*$C$11/($C$10*(G87-E87))),IF(G89=0,(G87-F87)/2,"")),"")</f>
        <v>#VALUE!</v>
      </c>
      <c r="G97" s="289" t="e">
        <f t="shared" si="64"/>
        <v>#VALUE!</v>
      </c>
      <c r="H97" s="289" t="e">
        <f t="shared" si="64"/>
        <v>#VALUE!</v>
      </c>
      <c r="I97" s="289" t="e">
        <f t="shared" si="64"/>
        <v>#VALUE!</v>
      </c>
      <c r="J97" s="289" t="e">
        <f t="shared" si="64"/>
        <v>#VALUE!</v>
      </c>
      <c r="K97" s="289" t="e">
        <f>IF(K86&lt;&gt;"",IF(K89="",(((L87-J87)/2)-K93*$C$11/($C$10*(L87-J87))),IF(L89=0,(L87-K87)/2,"")),"")</f>
        <v>#VALUE!</v>
      </c>
      <c r="L97" s="289" t="str">
        <f t="shared" si="64"/>
        <v/>
      </c>
      <c r="M97" s="289" t="str">
        <f>IF(M86&lt;&gt;"",IF(M89="",(((N87-L87)/2)-M93*$C$11/($C$10*(N87-L87))),IF(N89=0,(N87-M87)/2,"")),"")</f>
        <v/>
      </c>
      <c r="N97" s="289" t="str">
        <f t="shared" si="64"/>
        <v/>
      </c>
      <c r="O97" s="289" t="str">
        <f t="shared" si="64"/>
        <v/>
      </c>
      <c r="P97" s="289" t="str">
        <f t="shared" si="64"/>
        <v/>
      </c>
      <c r="Q97" s="289" t="str">
        <f t="shared" si="64"/>
        <v/>
      </c>
      <c r="R97" s="289" t="str">
        <f t="shared" si="64"/>
        <v/>
      </c>
      <c r="S97" s="289" t="str">
        <f t="shared" si="64"/>
        <v/>
      </c>
      <c r="T97" s="289" t="str">
        <f t="shared" si="64"/>
        <v/>
      </c>
      <c r="U97" s="289" t="str">
        <f t="shared" si="64"/>
        <v/>
      </c>
      <c r="V97" s="289" t="str">
        <f t="shared" si="64"/>
        <v/>
      </c>
      <c r="W97" s="289" t="str">
        <f t="shared" si="64"/>
        <v/>
      </c>
      <c r="X97" s="289" t="str">
        <f t="shared" si="64"/>
        <v/>
      </c>
      <c r="Y97" s="289" t="str">
        <f t="shared" si="64"/>
        <v/>
      </c>
      <c r="Z97" s="289" t="str">
        <f t="shared" si="64"/>
        <v/>
      </c>
      <c r="AA97" s="289" t="str">
        <f t="shared" si="64"/>
        <v/>
      </c>
      <c r="AB97" s="289" t="str">
        <f t="shared" si="64"/>
        <v/>
      </c>
      <c r="AC97" s="289" t="str">
        <f t="shared" si="64"/>
        <v/>
      </c>
      <c r="AD97" s="289" t="str">
        <f t="shared" si="64"/>
        <v/>
      </c>
      <c r="AE97" s="289" t="str">
        <f t="shared" si="64"/>
        <v/>
      </c>
      <c r="AF97" s="289" t="str">
        <f t="shared" si="64"/>
        <v/>
      </c>
      <c r="AG97" s="289" t="str">
        <f t="shared" si="64"/>
        <v/>
      </c>
      <c r="AH97" s="289" t="str">
        <f t="shared" si="64"/>
        <v/>
      </c>
    </row>
    <row r="98" spans="2:34" s="2" customFormat="1" ht="13.5" thickBot="1" x14ac:dyDescent="0.25">
      <c r="B98" s="290" t="s">
        <v>83</v>
      </c>
      <c r="C98" s="128">
        <f>IF(C86&lt;&gt;"",MAX(C88:C89),"")</f>
        <v>0</v>
      </c>
      <c r="D98" s="128">
        <f t="shared" ref="D98:AH98" si="65">IF(D86&lt;&gt;"",MAX(D88:D89),"")</f>
        <v>0</v>
      </c>
      <c r="E98" s="128">
        <f t="shared" si="65"/>
        <v>0</v>
      </c>
      <c r="F98" s="128">
        <f t="shared" si="65"/>
        <v>0</v>
      </c>
      <c r="G98" s="128">
        <f t="shared" si="65"/>
        <v>0</v>
      </c>
      <c r="H98" s="128">
        <f t="shared" si="65"/>
        <v>0</v>
      </c>
      <c r="I98" s="128">
        <f t="shared" si="65"/>
        <v>0</v>
      </c>
      <c r="J98" s="128">
        <f t="shared" si="65"/>
        <v>0</v>
      </c>
      <c r="K98" s="128">
        <f t="shared" si="65"/>
        <v>0</v>
      </c>
      <c r="L98" s="128" t="str">
        <f t="shared" si="65"/>
        <v/>
      </c>
      <c r="M98" s="128" t="str">
        <f t="shared" si="65"/>
        <v/>
      </c>
      <c r="N98" s="128" t="str">
        <f t="shared" si="65"/>
        <v/>
      </c>
      <c r="O98" s="128" t="str">
        <f t="shared" si="65"/>
        <v/>
      </c>
      <c r="P98" s="128" t="str">
        <f t="shared" si="65"/>
        <v/>
      </c>
      <c r="Q98" s="128" t="str">
        <f t="shared" si="65"/>
        <v/>
      </c>
      <c r="R98" s="128" t="str">
        <f t="shared" si="65"/>
        <v/>
      </c>
      <c r="S98" s="128" t="str">
        <f t="shared" si="65"/>
        <v/>
      </c>
      <c r="T98" s="128" t="str">
        <f t="shared" si="65"/>
        <v/>
      </c>
      <c r="U98" s="128" t="str">
        <f t="shared" si="65"/>
        <v/>
      </c>
      <c r="V98" s="128" t="str">
        <f t="shared" si="65"/>
        <v/>
      </c>
      <c r="W98" s="128" t="str">
        <f t="shared" si="65"/>
        <v/>
      </c>
      <c r="X98" s="128" t="str">
        <f t="shared" si="65"/>
        <v/>
      </c>
      <c r="Y98" s="128" t="str">
        <f t="shared" si="65"/>
        <v/>
      </c>
      <c r="Z98" s="128" t="str">
        <f t="shared" si="65"/>
        <v/>
      </c>
      <c r="AA98" s="128" t="str">
        <f t="shared" si="65"/>
        <v/>
      </c>
      <c r="AB98" s="128" t="str">
        <f t="shared" si="65"/>
        <v/>
      </c>
      <c r="AC98" s="128" t="str">
        <f t="shared" si="65"/>
        <v/>
      </c>
      <c r="AD98" s="128" t="str">
        <f t="shared" si="65"/>
        <v/>
      </c>
      <c r="AE98" s="128" t="str">
        <f t="shared" si="65"/>
        <v/>
      </c>
      <c r="AF98" s="128" t="str">
        <f t="shared" si="65"/>
        <v/>
      </c>
      <c r="AG98" s="128" t="str">
        <f t="shared" si="65"/>
        <v/>
      </c>
      <c r="AH98" s="128" t="str">
        <f t="shared" si="65"/>
        <v/>
      </c>
    </row>
    <row r="99" spans="2:34" s="2" customFormat="1" ht="13.5" thickBot="1" x14ac:dyDescent="0.25">
      <c r="B99" s="290" t="s">
        <v>109</v>
      </c>
      <c r="C99" s="128" t="e">
        <f>IF(C86&lt;&gt;"",IF(OR(AND($C$4=5,C87&lt;=$C$15),AND($C$4=6,C87&gt;=($C$8-$C$15))),0,IF(C86&lt;&gt;"",IF($C$19=1,(C109+C110),MAX(C90:C91)),"")),"")</f>
        <v>#VALUE!</v>
      </c>
      <c r="D99" s="128" t="e">
        <f t="shared" ref="D99:AH99" si="66">IF(D86&lt;&gt;"",IF(OR(AND($C$4=5,D87&lt;=$C$15),AND($C$4=6,D87&gt;=($C$8-$C$15))),0,IF(D86&lt;&gt;"",IF($C$19=1,(D109+D110),MAX(D90:D91)),"")),"")</f>
        <v>#VALUE!</v>
      </c>
      <c r="E99" s="128" t="e">
        <f t="shared" si="66"/>
        <v>#VALUE!</v>
      </c>
      <c r="F99" s="128" t="e">
        <f t="shared" si="66"/>
        <v>#VALUE!</v>
      </c>
      <c r="G99" s="128" t="e">
        <f t="shared" si="66"/>
        <v>#VALUE!</v>
      </c>
      <c r="H99" s="128" t="e">
        <f t="shared" si="66"/>
        <v>#VALUE!</v>
      </c>
      <c r="I99" s="128" t="e">
        <f t="shared" si="66"/>
        <v>#VALUE!</v>
      </c>
      <c r="J99" s="128" t="e">
        <f t="shared" si="66"/>
        <v>#VALUE!</v>
      </c>
      <c r="K99" s="128" t="e">
        <f t="shared" si="66"/>
        <v>#VALUE!</v>
      </c>
      <c r="L99" s="128" t="str">
        <f t="shared" si="66"/>
        <v/>
      </c>
      <c r="M99" s="128" t="str">
        <f t="shared" si="66"/>
        <v/>
      </c>
      <c r="N99" s="128" t="str">
        <f t="shared" si="66"/>
        <v/>
      </c>
      <c r="O99" s="128" t="str">
        <f t="shared" si="66"/>
        <v/>
      </c>
      <c r="P99" s="128" t="str">
        <f t="shared" si="66"/>
        <v/>
      </c>
      <c r="Q99" s="128" t="str">
        <f t="shared" si="66"/>
        <v/>
      </c>
      <c r="R99" s="128" t="str">
        <f t="shared" si="66"/>
        <v/>
      </c>
      <c r="S99" s="128" t="str">
        <f t="shared" si="66"/>
        <v/>
      </c>
      <c r="T99" s="128" t="str">
        <f t="shared" si="66"/>
        <v/>
      </c>
      <c r="U99" s="128" t="str">
        <f t="shared" si="66"/>
        <v/>
      </c>
      <c r="V99" s="128" t="str">
        <f t="shared" si="66"/>
        <v/>
      </c>
      <c r="W99" s="128" t="str">
        <f t="shared" si="66"/>
        <v/>
      </c>
      <c r="X99" s="128" t="str">
        <f t="shared" si="66"/>
        <v/>
      </c>
      <c r="Y99" s="128" t="str">
        <f t="shared" si="66"/>
        <v/>
      </c>
      <c r="Z99" s="128" t="str">
        <f t="shared" si="66"/>
        <v/>
      </c>
      <c r="AA99" s="128" t="str">
        <f t="shared" si="66"/>
        <v/>
      </c>
      <c r="AB99" s="128" t="str">
        <f t="shared" si="66"/>
        <v/>
      </c>
      <c r="AC99" s="128" t="str">
        <f t="shared" si="66"/>
        <v/>
      </c>
      <c r="AD99" s="128" t="str">
        <f t="shared" si="66"/>
        <v/>
      </c>
      <c r="AE99" s="128" t="str">
        <f t="shared" si="66"/>
        <v/>
      </c>
      <c r="AF99" s="128" t="str">
        <f t="shared" si="66"/>
        <v/>
      </c>
      <c r="AG99" s="128" t="str">
        <f t="shared" si="66"/>
        <v/>
      </c>
      <c r="AH99" s="128" t="str">
        <f t="shared" si="66"/>
        <v/>
      </c>
    </row>
    <row r="101" spans="2:34" x14ac:dyDescent="0.2">
      <c r="O101" s="107"/>
    </row>
    <row r="103" spans="2:34" x14ac:dyDescent="0.2">
      <c r="B103" s="91"/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</row>
    <row r="104" spans="2:34" x14ac:dyDescent="0.2">
      <c r="B104" s="91"/>
      <c r="C104" s="9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</row>
    <row r="105" spans="2:34" x14ac:dyDescent="0.2">
      <c r="B105" s="91"/>
      <c r="C105" s="90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</row>
    <row r="106" spans="2:34" x14ac:dyDescent="0.2">
      <c r="B106" s="91"/>
      <c r="C106" s="90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</row>
    <row r="107" spans="2:34" x14ac:dyDescent="0.2">
      <c r="B107" s="91"/>
      <c r="C107" s="9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</row>
    <row r="108" spans="2:34" x14ac:dyDescent="0.2">
      <c r="B108" s="91"/>
      <c r="C108" s="90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</row>
    <row r="109" spans="2:34" x14ac:dyDescent="0.2">
      <c r="B109" s="91"/>
      <c r="C109" s="90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</row>
    <row r="110" spans="2:34" x14ac:dyDescent="0.2">
      <c r="B110" s="91"/>
      <c r="C110" s="90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</row>
    <row r="113" spans="1:34" x14ac:dyDescent="0.2">
      <c r="A113" t="s">
        <v>153</v>
      </c>
      <c r="B113" s="91" t="s">
        <v>53</v>
      </c>
      <c r="C113" s="90" t="str">
        <f>IF(OR($C$4=3,$C$4=4),C76,IF(OR($C$4=5,$C$4=6),C86,""))</f>
        <v/>
      </c>
      <c r="D113" s="90" t="str">
        <f t="shared" ref="D113:K113" si="67">IF(OR($C$4=3,$C$4=4),D76,IF(OR($C$4=5,$C$4=6),D86,""))</f>
        <v/>
      </c>
      <c r="E113" s="90" t="str">
        <f t="shared" si="67"/>
        <v/>
      </c>
      <c r="F113" s="90" t="str">
        <f t="shared" si="67"/>
        <v/>
      </c>
      <c r="G113" s="90" t="str">
        <f t="shared" si="67"/>
        <v/>
      </c>
      <c r="H113" s="90" t="str">
        <f t="shared" si="67"/>
        <v/>
      </c>
      <c r="I113" s="90" t="str">
        <f t="shared" si="67"/>
        <v/>
      </c>
      <c r="J113" s="90" t="str">
        <f t="shared" si="67"/>
        <v/>
      </c>
      <c r="K113" s="90" t="str">
        <f t="shared" si="67"/>
        <v/>
      </c>
      <c r="L113" s="90" t="str">
        <f t="shared" ref="L113:AH113" si="68">IF(OR($C$4=3,$C$4=4),L76,IF(OR($C$4=5,$C$4=6),L86,""))</f>
        <v/>
      </c>
      <c r="M113" s="90" t="str">
        <f t="shared" si="68"/>
        <v/>
      </c>
      <c r="N113" s="90" t="str">
        <f t="shared" si="68"/>
        <v/>
      </c>
      <c r="O113" s="90" t="str">
        <f t="shared" si="68"/>
        <v/>
      </c>
      <c r="P113" s="90" t="str">
        <f t="shared" si="68"/>
        <v/>
      </c>
      <c r="Q113" s="90" t="str">
        <f t="shared" si="68"/>
        <v/>
      </c>
      <c r="R113" s="90" t="str">
        <f t="shared" si="68"/>
        <v/>
      </c>
      <c r="S113" s="90" t="str">
        <f t="shared" si="68"/>
        <v/>
      </c>
      <c r="T113" s="90" t="str">
        <f t="shared" si="68"/>
        <v/>
      </c>
      <c r="U113" s="90" t="str">
        <f t="shared" si="68"/>
        <v/>
      </c>
      <c r="V113" s="90" t="str">
        <f t="shared" si="68"/>
        <v/>
      </c>
      <c r="W113" s="90" t="str">
        <f t="shared" si="68"/>
        <v/>
      </c>
      <c r="X113" s="90" t="str">
        <f t="shared" si="68"/>
        <v/>
      </c>
      <c r="Y113" s="90" t="str">
        <f t="shared" si="68"/>
        <v/>
      </c>
      <c r="Z113" s="90" t="str">
        <f t="shared" si="68"/>
        <v/>
      </c>
      <c r="AA113" s="90" t="str">
        <f t="shared" si="68"/>
        <v/>
      </c>
      <c r="AB113" s="90" t="str">
        <f t="shared" si="68"/>
        <v/>
      </c>
      <c r="AC113" s="90" t="str">
        <f t="shared" si="68"/>
        <v/>
      </c>
      <c r="AD113" s="90" t="str">
        <f t="shared" si="68"/>
        <v/>
      </c>
      <c r="AE113" s="90" t="str">
        <f t="shared" si="68"/>
        <v/>
      </c>
      <c r="AF113" s="90" t="str">
        <f t="shared" si="68"/>
        <v/>
      </c>
      <c r="AG113" s="90" t="str">
        <f t="shared" si="68"/>
        <v/>
      </c>
      <c r="AH113" s="90" t="str">
        <f t="shared" si="68"/>
        <v/>
      </c>
    </row>
    <row r="114" spans="1:34" x14ac:dyDescent="0.2">
      <c r="A114" t="s">
        <v>152</v>
      </c>
      <c r="B114" s="91" t="s">
        <v>54</v>
      </c>
      <c r="C114" s="90" t="str">
        <f>IF(OR($C$4=3,$C$4=4),C77,IF(OR($C$4=5,$C$4=6),C87,""))</f>
        <v/>
      </c>
      <c r="D114" s="90" t="str">
        <f t="shared" ref="D114:K114" si="69">IF(OR($C$4=3,$C$4=4),D77,IF(OR($C$4=5,$C$4=6),D87,""))</f>
        <v/>
      </c>
      <c r="E114" s="90" t="str">
        <f t="shared" si="69"/>
        <v/>
      </c>
      <c r="F114" s="90" t="str">
        <f t="shared" si="69"/>
        <v/>
      </c>
      <c r="G114" s="90" t="str">
        <f t="shared" si="69"/>
        <v/>
      </c>
      <c r="H114" s="90" t="str">
        <f t="shared" si="69"/>
        <v/>
      </c>
      <c r="I114" s="90" t="str">
        <f t="shared" si="69"/>
        <v/>
      </c>
      <c r="J114" s="90" t="str">
        <f t="shared" si="69"/>
        <v/>
      </c>
      <c r="K114" s="90" t="str">
        <f t="shared" si="69"/>
        <v/>
      </c>
      <c r="L114" s="90" t="str">
        <f t="shared" ref="L114:AH114" si="70">IF(OR($C$4=3,$C$4=4),L77,IF(OR($C$4=5,$C$4=6),L87,""))</f>
        <v/>
      </c>
      <c r="M114" s="90" t="str">
        <f t="shared" si="70"/>
        <v/>
      </c>
      <c r="N114" s="90" t="str">
        <f t="shared" si="70"/>
        <v/>
      </c>
      <c r="O114" s="90" t="str">
        <f t="shared" si="70"/>
        <v/>
      </c>
      <c r="P114" s="90" t="str">
        <f t="shared" si="70"/>
        <v/>
      </c>
      <c r="Q114" s="90" t="str">
        <f t="shared" si="70"/>
        <v/>
      </c>
      <c r="R114" s="90" t="str">
        <f t="shared" si="70"/>
        <v/>
      </c>
      <c r="S114" s="90" t="str">
        <f t="shared" si="70"/>
        <v/>
      </c>
      <c r="T114" s="90" t="str">
        <f t="shared" si="70"/>
        <v/>
      </c>
      <c r="U114" s="90" t="str">
        <f t="shared" si="70"/>
        <v/>
      </c>
      <c r="V114" s="90" t="str">
        <f t="shared" si="70"/>
        <v/>
      </c>
      <c r="W114" s="90" t="str">
        <f t="shared" si="70"/>
        <v/>
      </c>
      <c r="X114" s="90" t="str">
        <f t="shared" si="70"/>
        <v/>
      </c>
      <c r="Y114" s="90" t="str">
        <f t="shared" si="70"/>
        <v/>
      </c>
      <c r="Z114" s="90" t="str">
        <f t="shared" si="70"/>
        <v/>
      </c>
      <c r="AA114" s="90" t="str">
        <f t="shared" si="70"/>
        <v/>
      </c>
      <c r="AB114" s="90" t="str">
        <f t="shared" si="70"/>
        <v/>
      </c>
      <c r="AC114" s="90" t="str">
        <f t="shared" si="70"/>
        <v/>
      </c>
      <c r="AD114" s="90" t="str">
        <f t="shared" si="70"/>
        <v/>
      </c>
      <c r="AE114" s="90" t="str">
        <f t="shared" si="70"/>
        <v/>
      </c>
      <c r="AF114" s="90" t="str">
        <f t="shared" si="70"/>
        <v/>
      </c>
      <c r="AG114" s="90" t="str">
        <f t="shared" si="70"/>
        <v/>
      </c>
      <c r="AH114" s="90" t="str">
        <f t="shared" si="70"/>
        <v/>
      </c>
    </row>
    <row r="115" spans="1:34" x14ac:dyDescent="0.2">
      <c r="B115" s="91" t="s">
        <v>83</v>
      </c>
      <c r="C115" s="90" t="str">
        <f>IF(OR($C$4=3,$C$4=4),C78,IF(OR($C$4=5,$C$4=6),C98,""))</f>
        <v/>
      </c>
      <c r="D115" s="90" t="str">
        <f t="shared" ref="D115:K115" si="71">IF(OR($C$4=3,$C$4=4),D78,IF(OR($C$4=5,$C$4=6),D98,""))</f>
        <v/>
      </c>
      <c r="E115" s="90" t="str">
        <f t="shared" si="71"/>
        <v/>
      </c>
      <c r="F115" s="90" t="str">
        <f t="shared" si="71"/>
        <v/>
      </c>
      <c r="G115" s="90" t="str">
        <f t="shared" si="71"/>
        <v/>
      </c>
      <c r="H115" s="90" t="str">
        <f t="shared" si="71"/>
        <v/>
      </c>
      <c r="I115" s="90" t="str">
        <f t="shared" si="71"/>
        <v/>
      </c>
      <c r="J115" s="90" t="str">
        <f t="shared" si="71"/>
        <v/>
      </c>
      <c r="K115" s="90" t="str">
        <f t="shared" si="71"/>
        <v/>
      </c>
      <c r="L115" s="90" t="str">
        <f t="shared" ref="L115:AH115" si="72">IF(OR($C$4=3,$C$4=4),L78,IF(OR($C$4=5,$C$4=6),L98,""))</f>
        <v/>
      </c>
      <c r="M115" s="90" t="str">
        <f t="shared" si="72"/>
        <v/>
      </c>
      <c r="N115" s="90" t="str">
        <f t="shared" si="72"/>
        <v/>
      </c>
      <c r="O115" s="90" t="str">
        <f t="shared" si="72"/>
        <v/>
      </c>
      <c r="P115" s="90" t="str">
        <f t="shared" si="72"/>
        <v/>
      </c>
      <c r="Q115" s="90" t="str">
        <f t="shared" si="72"/>
        <v/>
      </c>
      <c r="R115" s="90" t="str">
        <f t="shared" si="72"/>
        <v/>
      </c>
      <c r="S115" s="90" t="str">
        <f t="shared" si="72"/>
        <v/>
      </c>
      <c r="T115" s="90" t="str">
        <f t="shared" si="72"/>
        <v/>
      </c>
      <c r="U115" s="90" t="str">
        <f t="shared" si="72"/>
        <v/>
      </c>
      <c r="V115" s="90" t="str">
        <f t="shared" si="72"/>
        <v/>
      </c>
      <c r="W115" s="90" t="str">
        <f t="shared" si="72"/>
        <v/>
      </c>
      <c r="X115" s="90" t="str">
        <f t="shared" si="72"/>
        <v/>
      </c>
      <c r="Y115" s="90" t="str">
        <f t="shared" si="72"/>
        <v/>
      </c>
      <c r="Z115" s="90" t="str">
        <f t="shared" si="72"/>
        <v/>
      </c>
      <c r="AA115" s="90" t="str">
        <f t="shared" si="72"/>
        <v/>
      </c>
      <c r="AB115" s="90" t="str">
        <f t="shared" si="72"/>
        <v/>
      </c>
      <c r="AC115" s="90" t="str">
        <f t="shared" si="72"/>
        <v/>
      </c>
      <c r="AD115" s="90" t="str">
        <f t="shared" si="72"/>
        <v/>
      </c>
      <c r="AE115" s="90" t="str">
        <f t="shared" si="72"/>
        <v/>
      </c>
      <c r="AF115" s="90" t="str">
        <f t="shared" si="72"/>
        <v/>
      </c>
      <c r="AG115" s="90" t="str">
        <f t="shared" si="72"/>
        <v/>
      </c>
      <c r="AH115" s="90" t="str">
        <f t="shared" si="72"/>
        <v/>
      </c>
    </row>
    <row r="116" spans="1:34" s="2" customFormat="1" x14ac:dyDescent="0.2">
      <c r="B116" s="129" t="s">
        <v>67</v>
      </c>
      <c r="C116" s="92" t="str">
        <f>IF(OR($C$4=3,$C$4=4),C79,IF(OR($C$4=5,$C$4=6),C99,""))</f>
        <v/>
      </c>
      <c r="D116" s="92" t="str">
        <f t="shared" ref="D116:K116" si="73">IF(OR($C$4=3,$C$4=4),D79,IF(OR($C$4=5,$C$4=6),D99,""))</f>
        <v/>
      </c>
      <c r="E116" s="92" t="str">
        <f t="shared" si="73"/>
        <v/>
      </c>
      <c r="F116" s="92" t="str">
        <f t="shared" si="73"/>
        <v/>
      </c>
      <c r="G116" s="92" t="str">
        <f t="shared" si="73"/>
        <v/>
      </c>
      <c r="H116" s="92" t="str">
        <f t="shared" si="73"/>
        <v/>
      </c>
      <c r="I116" s="92" t="str">
        <f t="shared" si="73"/>
        <v/>
      </c>
      <c r="J116" s="92" t="str">
        <f t="shared" si="73"/>
        <v/>
      </c>
      <c r="K116" s="92" t="str">
        <f t="shared" si="73"/>
        <v/>
      </c>
      <c r="L116" s="92" t="str">
        <f t="shared" ref="L116:AH116" si="74">IF(OR($C$4=3,$C$4=4),L79,IF(OR($C$4=5,$C$4=6),L99,""))</f>
        <v/>
      </c>
      <c r="M116" s="92" t="str">
        <f t="shared" si="74"/>
        <v/>
      </c>
      <c r="N116" s="92" t="str">
        <f t="shared" si="74"/>
        <v/>
      </c>
      <c r="O116" s="92" t="str">
        <f t="shared" si="74"/>
        <v/>
      </c>
      <c r="P116" s="92" t="str">
        <f t="shared" si="74"/>
        <v/>
      </c>
      <c r="Q116" s="92" t="str">
        <f t="shared" si="74"/>
        <v/>
      </c>
      <c r="R116" s="92" t="str">
        <f t="shared" si="74"/>
        <v/>
      </c>
      <c r="S116" s="92" t="str">
        <f t="shared" si="74"/>
        <v/>
      </c>
      <c r="T116" s="92" t="str">
        <f t="shared" si="74"/>
        <v/>
      </c>
      <c r="U116" s="92" t="str">
        <f t="shared" si="74"/>
        <v/>
      </c>
      <c r="V116" s="92" t="str">
        <f t="shared" si="74"/>
        <v/>
      </c>
      <c r="W116" s="92" t="str">
        <f t="shared" si="74"/>
        <v/>
      </c>
      <c r="X116" s="92" t="str">
        <f t="shared" si="74"/>
        <v/>
      </c>
      <c r="Y116" s="92" t="str">
        <f t="shared" si="74"/>
        <v/>
      </c>
      <c r="Z116" s="92" t="str">
        <f t="shared" si="74"/>
        <v/>
      </c>
      <c r="AA116" s="92" t="str">
        <f t="shared" si="74"/>
        <v/>
      </c>
      <c r="AB116" s="92" t="str">
        <f t="shared" si="74"/>
        <v/>
      </c>
      <c r="AC116" s="92" t="str">
        <f t="shared" si="74"/>
        <v/>
      </c>
      <c r="AD116" s="92" t="str">
        <f t="shared" si="74"/>
        <v/>
      </c>
      <c r="AE116" s="92" t="str">
        <f t="shared" si="74"/>
        <v/>
      </c>
      <c r="AF116" s="92" t="str">
        <f t="shared" si="74"/>
        <v/>
      </c>
      <c r="AG116" s="92" t="str">
        <f t="shared" si="74"/>
        <v/>
      </c>
      <c r="AH116" s="92" t="str">
        <f t="shared" si="74"/>
        <v/>
      </c>
    </row>
    <row r="117" spans="1:34" x14ac:dyDescent="0.2">
      <c r="C117" s="1" t="str">
        <f>IF(C119="L",C118,"")</f>
        <v/>
      </c>
      <c r="D117" s="1" t="str">
        <f t="shared" ref="D117:AH117" si="75">IF(D119="L",D118,"")</f>
        <v/>
      </c>
      <c r="E117" s="1" t="str">
        <f t="shared" si="75"/>
        <v/>
      </c>
      <c r="F117" s="1" t="str">
        <f t="shared" si="75"/>
        <v/>
      </c>
      <c r="G117" s="1" t="str">
        <f t="shared" si="75"/>
        <v/>
      </c>
      <c r="H117" s="1" t="str">
        <f t="shared" si="75"/>
        <v/>
      </c>
      <c r="I117" s="1" t="str">
        <f t="shared" si="75"/>
        <v/>
      </c>
      <c r="J117" s="1" t="str">
        <f t="shared" si="75"/>
        <v/>
      </c>
      <c r="K117" s="1" t="str">
        <f t="shared" si="75"/>
        <v/>
      </c>
      <c r="L117" s="1" t="str">
        <f t="shared" si="75"/>
        <v/>
      </c>
      <c r="M117" s="1" t="str">
        <f t="shared" si="75"/>
        <v/>
      </c>
      <c r="N117" s="1" t="str">
        <f t="shared" si="75"/>
        <v/>
      </c>
      <c r="O117" s="1" t="str">
        <f t="shared" si="75"/>
        <v/>
      </c>
      <c r="P117" s="1" t="str">
        <f t="shared" si="75"/>
        <v/>
      </c>
      <c r="Q117" s="1" t="str">
        <f t="shared" si="75"/>
        <v/>
      </c>
      <c r="R117" s="1" t="str">
        <f t="shared" si="75"/>
        <v/>
      </c>
      <c r="S117" s="1" t="str">
        <f t="shared" si="75"/>
        <v/>
      </c>
      <c r="T117" s="1" t="str">
        <f t="shared" si="75"/>
        <v/>
      </c>
      <c r="U117" s="1" t="str">
        <f t="shared" si="75"/>
        <v/>
      </c>
      <c r="V117" s="1" t="str">
        <f t="shared" si="75"/>
        <v/>
      </c>
      <c r="W117" s="1" t="str">
        <f t="shared" si="75"/>
        <v/>
      </c>
      <c r="X117" s="1" t="str">
        <f t="shared" si="75"/>
        <v/>
      </c>
      <c r="Y117" s="1" t="str">
        <f t="shared" si="75"/>
        <v/>
      </c>
      <c r="Z117" s="1" t="str">
        <f t="shared" si="75"/>
        <v/>
      </c>
      <c r="AA117" s="1" t="str">
        <f t="shared" si="75"/>
        <v/>
      </c>
      <c r="AB117" s="1" t="str">
        <f t="shared" si="75"/>
        <v/>
      </c>
      <c r="AC117" s="1" t="str">
        <f t="shared" si="75"/>
        <v/>
      </c>
      <c r="AD117" s="1" t="str">
        <f t="shared" si="75"/>
        <v/>
      </c>
      <c r="AE117" s="1" t="str">
        <f t="shared" si="75"/>
        <v/>
      </c>
      <c r="AF117" s="1" t="str">
        <f t="shared" si="75"/>
        <v/>
      </c>
      <c r="AG117" s="1" t="str">
        <f t="shared" si="75"/>
        <v/>
      </c>
      <c r="AH117" s="1" t="str">
        <f t="shared" si="75"/>
        <v/>
      </c>
    </row>
    <row r="118" spans="1:34" x14ac:dyDescent="0.2">
      <c r="C118" s="1">
        <v>0</v>
      </c>
      <c r="D118" s="1">
        <v>1</v>
      </c>
      <c r="E118" s="1" t="str">
        <f>IF(E120&lt;&gt;"",D118+1,"")</f>
        <v/>
      </c>
      <c r="F118" s="1" t="str">
        <f t="shared" ref="F118:V118" si="76">IF(F120&lt;&gt;"",E118+1,"")</f>
        <v/>
      </c>
      <c r="G118" s="1" t="str">
        <f t="shared" si="76"/>
        <v/>
      </c>
      <c r="H118" s="1" t="str">
        <f t="shared" si="76"/>
        <v/>
      </c>
      <c r="I118" s="1" t="str">
        <f t="shared" si="76"/>
        <v/>
      </c>
      <c r="J118" s="1" t="str">
        <f t="shared" si="76"/>
        <v/>
      </c>
      <c r="K118" s="1" t="str">
        <f t="shared" si="76"/>
        <v/>
      </c>
      <c r="L118" s="1" t="str">
        <f t="shared" si="76"/>
        <v/>
      </c>
      <c r="M118" s="1" t="str">
        <f t="shared" si="76"/>
        <v/>
      </c>
      <c r="N118" s="1" t="str">
        <f t="shared" si="76"/>
        <v/>
      </c>
      <c r="O118" s="1" t="str">
        <f t="shared" si="76"/>
        <v/>
      </c>
      <c r="P118" s="1" t="str">
        <f t="shared" si="76"/>
        <v/>
      </c>
      <c r="Q118" s="1" t="str">
        <f t="shared" si="76"/>
        <v/>
      </c>
      <c r="R118" s="1" t="str">
        <f t="shared" si="76"/>
        <v/>
      </c>
      <c r="S118" s="1" t="str">
        <f t="shared" si="76"/>
        <v/>
      </c>
      <c r="T118" s="1" t="str">
        <f t="shared" si="76"/>
        <v/>
      </c>
      <c r="U118" s="1" t="str">
        <f t="shared" si="76"/>
        <v/>
      </c>
      <c r="V118" s="1" t="str">
        <f t="shared" si="76"/>
        <v/>
      </c>
      <c r="W118" s="1" t="str">
        <f t="shared" ref="W118:AH118" si="77">IF(W120&lt;&gt;"",V118+1,"")</f>
        <v/>
      </c>
      <c r="X118" s="1" t="str">
        <f t="shared" si="77"/>
        <v/>
      </c>
      <c r="Y118" s="1" t="str">
        <f t="shared" si="77"/>
        <v/>
      </c>
      <c r="Z118" s="1" t="str">
        <f t="shared" si="77"/>
        <v/>
      </c>
      <c r="AA118" s="1" t="str">
        <f t="shared" si="77"/>
        <v/>
      </c>
      <c r="AB118" s="1" t="str">
        <f t="shared" si="77"/>
        <v/>
      </c>
      <c r="AC118" s="1" t="str">
        <f t="shared" si="77"/>
        <v/>
      </c>
      <c r="AD118" s="1" t="str">
        <f t="shared" si="77"/>
        <v/>
      </c>
      <c r="AE118" s="1" t="str">
        <f t="shared" si="77"/>
        <v/>
      </c>
      <c r="AF118" s="1" t="str">
        <f t="shared" si="77"/>
        <v/>
      </c>
      <c r="AG118" s="1" t="str">
        <f t="shared" si="77"/>
        <v/>
      </c>
      <c r="AH118" s="1" t="str">
        <f t="shared" si="77"/>
        <v/>
      </c>
    </row>
    <row r="119" spans="1:34" x14ac:dyDescent="0.2">
      <c r="C119" s="1"/>
      <c r="D119" s="1" t="str">
        <f t="shared" ref="D119:AH119" si="78">IF(AND($C$14&lt;=D114,$C$14&gt;=C114),"L",IF($C$14&lt;=D114,"d",""))</f>
        <v>d</v>
      </c>
      <c r="E119" s="1" t="str">
        <f t="shared" si="78"/>
        <v>d</v>
      </c>
      <c r="F119" s="1" t="str">
        <f t="shared" si="78"/>
        <v>d</v>
      </c>
      <c r="G119" s="1" t="str">
        <f t="shared" si="78"/>
        <v>d</v>
      </c>
      <c r="H119" s="1" t="str">
        <f t="shared" si="78"/>
        <v>d</v>
      </c>
      <c r="I119" s="1" t="str">
        <f t="shared" si="78"/>
        <v>d</v>
      </c>
      <c r="J119" s="1" t="str">
        <f t="shared" si="78"/>
        <v>d</v>
      </c>
      <c r="K119" s="1" t="str">
        <f t="shared" si="78"/>
        <v>d</v>
      </c>
      <c r="L119" s="1" t="str">
        <f t="shared" si="78"/>
        <v>d</v>
      </c>
      <c r="M119" s="1" t="str">
        <f t="shared" si="78"/>
        <v>d</v>
      </c>
      <c r="N119" s="1" t="str">
        <f t="shared" si="78"/>
        <v>d</v>
      </c>
      <c r="O119" s="1" t="str">
        <f t="shared" si="78"/>
        <v>d</v>
      </c>
      <c r="P119" s="1" t="str">
        <f t="shared" si="78"/>
        <v>d</v>
      </c>
      <c r="Q119" s="1" t="str">
        <f t="shared" si="78"/>
        <v>d</v>
      </c>
      <c r="R119" s="1" t="str">
        <f t="shared" si="78"/>
        <v>d</v>
      </c>
      <c r="S119" s="1" t="str">
        <f t="shared" si="78"/>
        <v>d</v>
      </c>
      <c r="T119" s="1" t="str">
        <f t="shared" si="78"/>
        <v>d</v>
      </c>
      <c r="U119" s="1" t="str">
        <f t="shared" si="78"/>
        <v>d</v>
      </c>
      <c r="V119" s="1" t="str">
        <f t="shared" si="78"/>
        <v>d</v>
      </c>
      <c r="W119" s="1" t="str">
        <f t="shared" si="78"/>
        <v>d</v>
      </c>
      <c r="X119" s="1" t="str">
        <f t="shared" si="78"/>
        <v>d</v>
      </c>
      <c r="Y119" s="1" t="str">
        <f t="shared" si="78"/>
        <v>d</v>
      </c>
      <c r="Z119" s="1" t="str">
        <f t="shared" si="78"/>
        <v>d</v>
      </c>
      <c r="AA119" s="1" t="str">
        <f t="shared" si="78"/>
        <v>d</v>
      </c>
      <c r="AB119" s="1" t="str">
        <f t="shared" si="78"/>
        <v>d</v>
      </c>
      <c r="AC119" s="1" t="str">
        <f t="shared" si="78"/>
        <v>d</v>
      </c>
      <c r="AD119" s="1" t="str">
        <f t="shared" si="78"/>
        <v>d</v>
      </c>
      <c r="AE119" s="1" t="str">
        <f t="shared" si="78"/>
        <v>d</v>
      </c>
      <c r="AF119" s="1" t="str">
        <f t="shared" si="78"/>
        <v>d</v>
      </c>
      <c r="AG119" s="1" t="str">
        <f t="shared" si="78"/>
        <v>d</v>
      </c>
      <c r="AH119" s="1" t="str">
        <f t="shared" si="78"/>
        <v>d</v>
      </c>
    </row>
    <row r="120" spans="1:34" x14ac:dyDescent="0.2">
      <c r="A120" t="s">
        <v>131</v>
      </c>
      <c r="B120" s="91" t="str">
        <f>B113</f>
        <v>dropper</v>
      </c>
      <c r="C120" s="90" t="str">
        <f>IF(C$119="",C113,IF(C$119="L","L",IF(C$119="d",B113,"")))</f>
        <v/>
      </c>
      <c r="D120" s="90" t="str">
        <f t="shared" ref="D120:K120" si="79">IF(D$119="",D113,IF(D$119="L","L",IF(D$119="d",C113,"")))</f>
        <v/>
      </c>
      <c r="E120" s="90" t="str">
        <f t="shared" si="79"/>
        <v/>
      </c>
      <c r="F120" s="90" t="str">
        <f t="shared" si="79"/>
        <v/>
      </c>
      <c r="G120" s="90" t="str">
        <f t="shared" si="79"/>
        <v/>
      </c>
      <c r="H120" s="90" t="str">
        <f t="shared" si="79"/>
        <v/>
      </c>
      <c r="I120" s="90" t="str">
        <f t="shared" si="79"/>
        <v/>
      </c>
      <c r="J120" s="90" t="str">
        <f t="shared" si="79"/>
        <v/>
      </c>
      <c r="K120" s="90" t="str">
        <f t="shared" si="79"/>
        <v/>
      </c>
      <c r="L120" s="90" t="str">
        <f t="shared" ref="L120:V120" si="80">IF(L$119="",L113,IF(L$119="L","L",IF(L$119="d",K113,"")))</f>
        <v/>
      </c>
      <c r="M120" s="90" t="str">
        <f t="shared" si="80"/>
        <v/>
      </c>
      <c r="N120" s="90" t="str">
        <f t="shared" si="80"/>
        <v/>
      </c>
      <c r="O120" s="90" t="str">
        <f t="shared" si="80"/>
        <v/>
      </c>
      <c r="P120" s="90" t="str">
        <f t="shared" si="80"/>
        <v/>
      </c>
      <c r="Q120" s="90" t="str">
        <f t="shared" si="80"/>
        <v/>
      </c>
      <c r="R120" s="90" t="str">
        <f t="shared" si="80"/>
        <v/>
      </c>
      <c r="S120" s="90" t="str">
        <f t="shared" si="80"/>
        <v/>
      </c>
      <c r="T120" s="90" t="str">
        <f t="shared" si="80"/>
        <v/>
      </c>
      <c r="U120" s="90" t="str">
        <f t="shared" si="80"/>
        <v/>
      </c>
      <c r="V120" s="90" t="str">
        <f t="shared" si="80"/>
        <v/>
      </c>
      <c r="W120" s="90" t="str">
        <f>IF(W$119="",W113,IF(W$119="L","L",IF(W$119="d",V113,"")))</f>
        <v/>
      </c>
      <c r="X120" s="90" t="str">
        <f t="shared" ref="X120:AH120" si="81">IF(X$119="",X113,IF(X$119="L","L",IF(X$119="d",W113,"")))</f>
        <v/>
      </c>
      <c r="Y120" s="90" t="str">
        <f t="shared" si="81"/>
        <v/>
      </c>
      <c r="Z120" s="90" t="str">
        <f t="shared" si="81"/>
        <v/>
      </c>
      <c r="AA120" s="90" t="str">
        <f t="shared" si="81"/>
        <v/>
      </c>
      <c r="AB120" s="90" t="str">
        <f t="shared" si="81"/>
        <v/>
      </c>
      <c r="AC120" s="90" t="str">
        <f t="shared" si="81"/>
        <v/>
      </c>
      <c r="AD120" s="90" t="str">
        <f t="shared" si="81"/>
        <v/>
      </c>
      <c r="AE120" s="90" t="str">
        <f t="shared" si="81"/>
        <v/>
      </c>
      <c r="AF120" s="90" t="str">
        <f t="shared" si="81"/>
        <v/>
      </c>
      <c r="AG120" s="90" t="str">
        <f t="shared" si="81"/>
        <v/>
      </c>
      <c r="AH120" s="90" t="str">
        <f t="shared" si="81"/>
        <v/>
      </c>
    </row>
    <row r="121" spans="1:34" x14ac:dyDescent="0.2">
      <c r="A121" t="s">
        <v>149</v>
      </c>
      <c r="B121" s="91" t="str">
        <f>B114</f>
        <v>location</v>
      </c>
      <c r="C121" s="90" t="str">
        <f t="shared" ref="C121:AH121" si="82">IF(C$119="",C114,IF(C$119="L",$C$14,IF(C$119="d",B114,"")))</f>
        <v/>
      </c>
      <c r="D121" s="90" t="str">
        <f t="shared" si="82"/>
        <v/>
      </c>
      <c r="E121" s="90" t="str">
        <f t="shared" si="82"/>
        <v/>
      </c>
      <c r="F121" s="90" t="str">
        <f t="shared" si="82"/>
        <v/>
      </c>
      <c r="G121" s="90" t="str">
        <f t="shared" si="82"/>
        <v/>
      </c>
      <c r="H121" s="90" t="str">
        <f t="shared" si="82"/>
        <v/>
      </c>
      <c r="I121" s="90" t="str">
        <f t="shared" si="82"/>
        <v/>
      </c>
      <c r="J121" s="90" t="str">
        <f t="shared" si="82"/>
        <v/>
      </c>
      <c r="K121" s="90" t="str">
        <f t="shared" si="82"/>
        <v/>
      </c>
      <c r="L121" s="90" t="str">
        <f t="shared" si="82"/>
        <v/>
      </c>
      <c r="M121" s="90" t="str">
        <f t="shared" si="82"/>
        <v/>
      </c>
      <c r="N121" s="90" t="str">
        <f t="shared" si="82"/>
        <v/>
      </c>
      <c r="O121" s="90" t="str">
        <f t="shared" si="82"/>
        <v/>
      </c>
      <c r="P121" s="90" t="str">
        <f t="shared" si="82"/>
        <v/>
      </c>
      <c r="Q121" s="90" t="str">
        <f t="shared" si="82"/>
        <v/>
      </c>
      <c r="R121" s="90" t="str">
        <f t="shared" si="82"/>
        <v/>
      </c>
      <c r="S121" s="90" t="str">
        <f t="shared" si="82"/>
        <v/>
      </c>
      <c r="T121" s="90" t="str">
        <f t="shared" si="82"/>
        <v/>
      </c>
      <c r="U121" s="90" t="str">
        <f t="shared" si="82"/>
        <v/>
      </c>
      <c r="V121" s="90" t="str">
        <f t="shared" si="82"/>
        <v/>
      </c>
      <c r="W121" s="90" t="str">
        <f t="shared" si="82"/>
        <v/>
      </c>
      <c r="X121" s="90" t="str">
        <f t="shared" si="82"/>
        <v/>
      </c>
      <c r="Y121" s="90" t="str">
        <f t="shared" si="82"/>
        <v/>
      </c>
      <c r="Z121" s="90" t="str">
        <f t="shared" si="82"/>
        <v/>
      </c>
      <c r="AA121" s="90" t="str">
        <f t="shared" si="82"/>
        <v/>
      </c>
      <c r="AB121" s="90" t="str">
        <f t="shared" si="82"/>
        <v/>
      </c>
      <c r="AC121" s="90" t="str">
        <f t="shared" si="82"/>
        <v/>
      </c>
      <c r="AD121" s="90" t="str">
        <f t="shared" si="82"/>
        <v/>
      </c>
      <c r="AE121" s="90" t="str">
        <f t="shared" si="82"/>
        <v/>
      </c>
      <c r="AF121" s="90" t="str">
        <f t="shared" si="82"/>
        <v/>
      </c>
      <c r="AG121" s="90" t="str">
        <f t="shared" si="82"/>
        <v/>
      </c>
      <c r="AH121" s="90" t="str">
        <f t="shared" si="82"/>
        <v/>
      </c>
    </row>
    <row r="122" spans="1:34" x14ac:dyDescent="0.2">
      <c r="A122" t="s">
        <v>154</v>
      </c>
      <c r="B122" s="91" t="str">
        <f>B115</f>
        <v>Fcj</v>
      </c>
      <c r="C122" s="90" t="str">
        <f>IF(C$119="",C115,IF(C$119="L","",IF(C$119="d",B115,"")))</f>
        <v/>
      </c>
      <c r="D122" s="90" t="str">
        <f t="shared" ref="D122:K122" si="83">IF(D$119="",D115,IF(D$119="L","",IF(D$119="d",C115,"")))</f>
        <v/>
      </c>
      <c r="E122" s="90" t="str">
        <f t="shared" si="83"/>
        <v/>
      </c>
      <c r="F122" s="90" t="str">
        <f t="shared" si="83"/>
        <v/>
      </c>
      <c r="G122" s="90" t="str">
        <f t="shared" si="83"/>
        <v/>
      </c>
      <c r="H122" s="90" t="str">
        <f t="shared" si="83"/>
        <v/>
      </c>
      <c r="I122" s="90" t="str">
        <f t="shared" si="83"/>
        <v/>
      </c>
      <c r="J122" s="90" t="str">
        <f t="shared" si="83"/>
        <v/>
      </c>
      <c r="K122" s="90" t="str">
        <f t="shared" si="83"/>
        <v/>
      </c>
      <c r="L122" s="90" t="str">
        <f t="shared" ref="L122:V122" si="84">IF(L$119="",L115,IF(L$119="L","",IF(L$119="d",K115,"")))</f>
        <v/>
      </c>
      <c r="M122" s="90" t="str">
        <f t="shared" si="84"/>
        <v/>
      </c>
      <c r="N122" s="90" t="str">
        <f t="shared" si="84"/>
        <v/>
      </c>
      <c r="O122" s="90" t="str">
        <f t="shared" si="84"/>
        <v/>
      </c>
      <c r="P122" s="90" t="str">
        <f t="shared" si="84"/>
        <v/>
      </c>
      <c r="Q122" s="90" t="str">
        <f t="shared" si="84"/>
        <v/>
      </c>
      <c r="R122" s="90" t="str">
        <f t="shared" si="84"/>
        <v/>
      </c>
      <c r="S122" s="90" t="str">
        <f t="shared" si="84"/>
        <v/>
      </c>
      <c r="T122" s="90" t="str">
        <f t="shared" si="84"/>
        <v/>
      </c>
      <c r="U122" s="90" t="str">
        <f t="shared" si="84"/>
        <v/>
      </c>
      <c r="V122" s="90" t="str">
        <f t="shared" si="84"/>
        <v/>
      </c>
      <c r="W122" s="90" t="str">
        <f>IF(W$119="",W115,IF(W$119="L","",IF(W$119="d",V115,"")))</f>
        <v/>
      </c>
      <c r="X122" s="90" t="str">
        <f t="shared" ref="X122:AH122" si="85">IF(X$119="",X115,IF(X$119="L","",IF(X$119="d",W115,"")))</f>
        <v/>
      </c>
      <c r="Y122" s="90" t="str">
        <f t="shared" si="85"/>
        <v/>
      </c>
      <c r="Z122" s="90" t="str">
        <f t="shared" si="85"/>
        <v/>
      </c>
      <c r="AA122" s="90" t="str">
        <f t="shared" si="85"/>
        <v/>
      </c>
      <c r="AB122" s="90" t="str">
        <f t="shared" si="85"/>
        <v/>
      </c>
      <c r="AC122" s="90" t="str">
        <f t="shared" si="85"/>
        <v/>
      </c>
      <c r="AD122" s="90" t="str">
        <f t="shared" si="85"/>
        <v/>
      </c>
      <c r="AE122" s="90" t="str">
        <f t="shared" si="85"/>
        <v/>
      </c>
      <c r="AF122" s="90" t="str">
        <f t="shared" si="85"/>
        <v/>
      </c>
      <c r="AG122" s="90" t="str">
        <f t="shared" si="85"/>
        <v/>
      </c>
      <c r="AH122" s="90" t="str">
        <f t="shared" si="85"/>
        <v/>
      </c>
    </row>
    <row r="123" spans="1:34" s="2" customFormat="1" x14ac:dyDescent="0.2">
      <c r="B123" s="129" t="str">
        <f>B116</f>
        <v>chj</v>
      </c>
      <c r="C123" s="92" t="str">
        <f t="shared" ref="C123:AH123" si="86">IF(C$119="",C116,IF(C$119="L",$C$13,IF(C$119="d",B116,"")))</f>
        <v/>
      </c>
      <c r="D123" s="92" t="str">
        <f t="shared" si="86"/>
        <v/>
      </c>
      <c r="E123" s="92" t="str">
        <f t="shared" si="86"/>
        <v/>
      </c>
      <c r="F123" s="92" t="str">
        <f t="shared" si="86"/>
        <v/>
      </c>
      <c r="G123" s="92" t="str">
        <f t="shared" si="86"/>
        <v/>
      </c>
      <c r="H123" s="92" t="str">
        <f t="shared" si="86"/>
        <v/>
      </c>
      <c r="I123" s="92" t="str">
        <f t="shared" si="86"/>
        <v/>
      </c>
      <c r="J123" s="92" t="str">
        <f t="shared" si="86"/>
        <v/>
      </c>
      <c r="K123" s="92" t="str">
        <f t="shared" si="86"/>
        <v/>
      </c>
      <c r="L123" s="92" t="str">
        <f t="shared" si="86"/>
        <v/>
      </c>
      <c r="M123" s="92" t="str">
        <f t="shared" si="86"/>
        <v/>
      </c>
      <c r="N123" s="92" t="str">
        <f t="shared" si="86"/>
        <v/>
      </c>
      <c r="O123" s="92" t="str">
        <f t="shared" si="86"/>
        <v/>
      </c>
      <c r="P123" s="92" t="str">
        <f t="shared" si="86"/>
        <v/>
      </c>
      <c r="Q123" s="92" t="str">
        <f t="shared" si="86"/>
        <v/>
      </c>
      <c r="R123" s="92" t="str">
        <f t="shared" si="86"/>
        <v/>
      </c>
      <c r="S123" s="92" t="str">
        <f t="shared" si="86"/>
        <v/>
      </c>
      <c r="T123" s="92" t="str">
        <f t="shared" si="86"/>
        <v/>
      </c>
      <c r="U123" s="92" t="str">
        <f t="shared" si="86"/>
        <v/>
      </c>
      <c r="V123" s="92" t="str">
        <f t="shared" si="86"/>
        <v/>
      </c>
      <c r="W123" s="92" t="str">
        <f t="shared" si="86"/>
        <v/>
      </c>
      <c r="X123" s="92" t="str">
        <f t="shared" si="86"/>
        <v/>
      </c>
      <c r="Y123" s="92" t="str">
        <f t="shared" si="86"/>
        <v/>
      </c>
      <c r="Z123" s="92" t="str">
        <f t="shared" si="86"/>
        <v/>
      </c>
      <c r="AA123" s="92" t="str">
        <f t="shared" si="86"/>
        <v/>
      </c>
      <c r="AB123" s="92" t="str">
        <f t="shared" si="86"/>
        <v/>
      </c>
      <c r="AC123" s="92" t="str">
        <f t="shared" si="86"/>
        <v/>
      </c>
      <c r="AD123" s="92" t="str">
        <f t="shared" si="86"/>
        <v/>
      </c>
      <c r="AE123" s="92" t="str">
        <f t="shared" si="86"/>
        <v/>
      </c>
      <c r="AF123" s="92" t="str">
        <f t="shared" si="86"/>
        <v/>
      </c>
      <c r="AG123" s="92" t="str">
        <f t="shared" si="86"/>
        <v/>
      </c>
      <c r="AH123" s="92" t="str">
        <f t="shared" si="86"/>
        <v/>
      </c>
    </row>
    <row r="126" spans="1:34" ht="20.25" x14ac:dyDescent="0.3">
      <c r="A126" s="85" t="s">
        <v>64</v>
      </c>
    </row>
    <row r="128" spans="1:34" x14ac:dyDescent="0.2">
      <c r="B128" s="91" t="s">
        <v>53</v>
      </c>
      <c r="C128" s="90" t="str">
        <f>IF(OR($C$4=1,$C$4=2),IF($C$12=1,C67,C60),IF(OR($C$4=3,$C$4=4,$C$4=5,$C$4=6),IF($C$12=1,C120,C113),""))</f>
        <v>Susp.</v>
      </c>
      <c r="D128" s="90">
        <f t="shared" ref="D128:M128" si="87">IF(OR($C$4=1,$C$4=2),IF($C$12=1,D67,D60),IF(OR($C$4=3,$C$4=4,$C$4=5,$C$4=6),IF($C$12=1,D120,D113),""))</f>
        <v>1</v>
      </c>
      <c r="E128" s="90">
        <f t="shared" si="87"/>
        <v>2</v>
      </c>
      <c r="F128" s="90">
        <f t="shared" si="87"/>
        <v>3</v>
      </c>
      <c r="G128" s="90">
        <f t="shared" si="87"/>
        <v>4</v>
      </c>
      <c r="H128" s="90">
        <f t="shared" si="87"/>
        <v>5</v>
      </c>
      <c r="I128" s="90">
        <f t="shared" si="87"/>
        <v>6</v>
      </c>
      <c r="J128" s="90">
        <f t="shared" si="87"/>
        <v>7</v>
      </c>
      <c r="K128" s="90" t="str">
        <f t="shared" si="87"/>
        <v>Susp.</v>
      </c>
      <c r="L128" s="90" t="str">
        <f t="shared" si="87"/>
        <v/>
      </c>
      <c r="M128" s="90" t="str">
        <f t="shared" si="87"/>
        <v/>
      </c>
      <c r="N128" s="90" t="str">
        <f t="shared" ref="N128:AH128" si="88">IF(OR($C$4=1,$C$4=2),IF($C$12=1,N67,N60),IF(OR($C$4=3,$C$4=4,$C$4=5,$C$4=6),IF($C$12=1,N120,N113),""))</f>
        <v/>
      </c>
      <c r="O128" s="90" t="str">
        <f t="shared" si="88"/>
        <v/>
      </c>
      <c r="P128" s="90" t="str">
        <f t="shared" si="88"/>
        <v/>
      </c>
      <c r="Q128" s="90" t="str">
        <f t="shared" si="88"/>
        <v/>
      </c>
      <c r="R128" s="90" t="str">
        <f t="shared" si="88"/>
        <v/>
      </c>
      <c r="S128" s="90" t="str">
        <f t="shared" si="88"/>
        <v/>
      </c>
      <c r="T128" s="90" t="str">
        <f t="shared" si="88"/>
        <v/>
      </c>
      <c r="U128" s="90" t="str">
        <f t="shared" si="88"/>
        <v/>
      </c>
      <c r="V128" s="90" t="str">
        <f t="shared" si="88"/>
        <v/>
      </c>
      <c r="W128" s="90" t="str">
        <f t="shared" si="88"/>
        <v/>
      </c>
      <c r="X128" s="90" t="str">
        <f t="shared" si="88"/>
        <v/>
      </c>
      <c r="Y128" s="90" t="str">
        <f t="shared" si="88"/>
        <v/>
      </c>
      <c r="Z128" s="90" t="str">
        <f t="shared" si="88"/>
        <v/>
      </c>
      <c r="AA128" s="90" t="str">
        <f t="shared" si="88"/>
        <v/>
      </c>
      <c r="AB128" s="90" t="str">
        <f t="shared" si="88"/>
        <v/>
      </c>
      <c r="AC128" s="90" t="str">
        <f t="shared" si="88"/>
        <v/>
      </c>
      <c r="AD128" s="90" t="str">
        <f t="shared" si="88"/>
        <v/>
      </c>
      <c r="AE128" s="90" t="str">
        <f t="shared" si="88"/>
        <v/>
      </c>
      <c r="AF128" s="90" t="str">
        <f t="shared" si="88"/>
        <v/>
      </c>
      <c r="AG128" s="90" t="str">
        <f t="shared" si="88"/>
        <v/>
      </c>
      <c r="AH128" s="90" t="str">
        <f t="shared" si="88"/>
        <v/>
      </c>
    </row>
    <row r="129" spans="1:34" x14ac:dyDescent="0.2">
      <c r="B129" s="91" t="s">
        <v>54</v>
      </c>
      <c r="C129" s="90">
        <f>IF(OR($C$4=1,$C$4=2),IF($C$12=1,C68,C61),IF(OR($C$4=3,$C$4=4,$C$4=5,$C$4=6),IF($C$12=1,C121,C114),""))</f>
        <v>0</v>
      </c>
      <c r="D129" s="90">
        <f t="shared" ref="D129:L129" si="89">IF(OR($C$4=1,$C$4=2),IF($C$12=1,D68,D61),IF(OR($C$4=3,$C$4=4,$C$4=5,$C$4=6),IF($C$12=1,D121,D114),""))</f>
        <v>4.5</v>
      </c>
      <c r="E129" s="90">
        <f t="shared" si="89"/>
        <v>11.25</v>
      </c>
      <c r="F129" s="90">
        <f t="shared" si="89"/>
        <v>18</v>
      </c>
      <c r="G129" s="90">
        <f t="shared" si="89"/>
        <v>24.75</v>
      </c>
      <c r="H129" s="90">
        <f t="shared" si="89"/>
        <v>31.5</v>
      </c>
      <c r="I129" s="90">
        <f t="shared" si="89"/>
        <v>38.25</v>
      </c>
      <c r="J129" s="90">
        <f t="shared" si="89"/>
        <v>45</v>
      </c>
      <c r="K129" s="90">
        <f t="shared" si="89"/>
        <v>49.5</v>
      </c>
      <c r="L129" s="90" t="str">
        <f t="shared" si="89"/>
        <v/>
      </c>
      <c r="M129" s="90" t="str">
        <f t="shared" ref="M129:AH129" si="90">IF(OR($C$4=1,$C$4=2),IF($C$12=1,M68,M61),IF(OR($C$4=3,$C$4=4,$C$4=5,$C$4=6),IF($C$12=1,M121,M114),""))</f>
        <v/>
      </c>
      <c r="N129" s="90" t="str">
        <f t="shared" si="90"/>
        <v/>
      </c>
      <c r="O129" s="90" t="str">
        <f t="shared" si="90"/>
        <v/>
      </c>
      <c r="P129" s="90" t="str">
        <f t="shared" si="90"/>
        <v/>
      </c>
      <c r="Q129" s="90" t="str">
        <f t="shared" si="90"/>
        <v/>
      </c>
      <c r="R129" s="90" t="str">
        <f t="shared" si="90"/>
        <v/>
      </c>
      <c r="S129" s="90" t="str">
        <f t="shared" si="90"/>
        <v/>
      </c>
      <c r="T129" s="90" t="str">
        <f t="shared" si="90"/>
        <v/>
      </c>
      <c r="U129" s="90" t="str">
        <f t="shared" si="90"/>
        <v/>
      </c>
      <c r="V129" s="90" t="str">
        <f t="shared" si="90"/>
        <v/>
      </c>
      <c r="W129" s="90" t="str">
        <f t="shared" si="90"/>
        <v/>
      </c>
      <c r="X129" s="90" t="str">
        <f t="shared" si="90"/>
        <v/>
      </c>
      <c r="Y129" s="90" t="str">
        <f t="shared" si="90"/>
        <v/>
      </c>
      <c r="Z129" s="90" t="str">
        <f t="shared" si="90"/>
        <v/>
      </c>
      <c r="AA129" s="90" t="str">
        <f t="shared" si="90"/>
        <v/>
      </c>
      <c r="AB129" s="90" t="str">
        <f t="shared" si="90"/>
        <v/>
      </c>
      <c r="AC129" s="90" t="str">
        <f t="shared" si="90"/>
        <v/>
      </c>
      <c r="AD129" s="90" t="str">
        <f t="shared" si="90"/>
        <v/>
      </c>
      <c r="AE129" s="90" t="str">
        <f t="shared" si="90"/>
        <v/>
      </c>
      <c r="AF129" s="90" t="str">
        <f t="shared" si="90"/>
        <v/>
      </c>
      <c r="AG129" s="90" t="str">
        <f t="shared" si="90"/>
        <v/>
      </c>
      <c r="AH129" s="90" t="str">
        <f t="shared" si="90"/>
        <v/>
      </c>
    </row>
    <row r="130" spans="1:34" x14ac:dyDescent="0.2">
      <c r="B130" s="91" t="s">
        <v>83</v>
      </c>
      <c r="C130" s="90">
        <f>IF(OR($C$4=1,$C$4=2),IF($C$12=1,C69,C62),IF(OR($C$4=3,$C$4=4,$C$4=5,$C$4=6),IF($C$12=1,C122,C115),""))</f>
        <v>0</v>
      </c>
      <c r="D130" s="90">
        <f t="shared" ref="D130:L130" si="91">IF(OR($C$4=1,$C$4=2),IF($C$12=1,D69,D62),IF(OR($C$4=3,$C$4=4,$C$4=5,$C$4=6),IF($C$12=1,D122,D115),""))</f>
        <v>0</v>
      </c>
      <c r="E130" s="90">
        <f t="shared" si="91"/>
        <v>1.375E-2</v>
      </c>
      <c r="F130" s="90">
        <f t="shared" si="91"/>
        <v>2.2000000000000002E-2</v>
      </c>
      <c r="G130" s="90">
        <f t="shared" si="91"/>
        <v>2.4750000000000001E-2</v>
      </c>
      <c r="H130" s="90">
        <f t="shared" si="91"/>
        <v>2.2000000000000002E-2</v>
      </c>
      <c r="I130" s="90">
        <f t="shared" si="91"/>
        <v>1.375E-2</v>
      </c>
      <c r="J130" s="90">
        <f t="shared" si="91"/>
        <v>0</v>
      </c>
      <c r="K130" s="90">
        <f t="shared" si="91"/>
        <v>0</v>
      </c>
      <c r="L130" s="90" t="str">
        <f t="shared" si="91"/>
        <v/>
      </c>
      <c r="M130" s="90" t="str">
        <f t="shared" ref="M130:AH130" si="92">IF(OR($C$4=1,$C$4=2),IF($C$12=1,M69,M62),IF(OR($C$4=3,$C$4=4,$C$4=5,$C$4=6),IF($C$12=1,M122,M115),""))</f>
        <v/>
      </c>
      <c r="N130" s="90" t="str">
        <f t="shared" si="92"/>
        <v/>
      </c>
      <c r="O130" s="90" t="str">
        <f t="shared" si="92"/>
        <v/>
      </c>
      <c r="P130" s="90" t="str">
        <f t="shared" si="92"/>
        <v/>
      </c>
      <c r="Q130" s="90" t="str">
        <f t="shared" si="92"/>
        <v/>
      </c>
      <c r="R130" s="90" t="str">
        <f t="shared" si="92"/>
        <v/>
      </c>
      <c r="S130" s="90" t="str">
        <f t="shared" si="92"/>
        <v/>
      </c>
      <c r="T130" s="90" t="str">
        <f t="shared" si="92"/>
        <v/>
      </c>
      <c r="U130" s="90" t="str">
        <f t="shared" si="92"/>
        <v/>
      </c>
      <c r="V130" s="90" t="str">
        <f t="shared" si="92"/>
        <v/>
      </c>
      <c r="W130" s="90" t="str">
        <f t="shared" si="92"/>
        <v/>
      </c>
      <c r="X130" s="90" t="str">
        <f t="shared" si="92"/>
        <v/>
      </c>
      <c r="Y130" s="90" t="str">
        <f t="shared" si="92"/>
        <v/>
      </c>
      <c r="Z130" s="90" t="str">
        <f t="shared" si="92"/>
        <v/>
      </c>
      <c r="AA130" s="90" t="str">
        <f t="shared" si="92"/>
        <v/>
      </c>
      <c r="AB130" s="90" t="str">
        <f t="shared" si="92"/>
        <v/>
      </c>
      <c r="AC130" s="90" t="str">
        <f t="shared" si="92"/>
        <v/>
      </c>
      <c r="AD130" s="90" t="str">
        <f t="shared" si="92"/>
        <v/>
      </c>
      <c r="AE130" s="90" t="str">
        <f t="shared" si="92"/>
        <v/>
      </c>
      <c r="AF130" s="90" t="str">
        <f t="shared" si="92"/>
        <v/>
      </c>
      <c r="AG130" s="90" t="str">
        <f t="shared" si="92"/>
        <v/>
      </c>
      <c r="AH130" s="90" t="str">
        <f t="shared" si="92"/>
        <v/>
      </c>
    </row>
    <row r="131" spans="1:34" x14ac:dyDescent="0.2">
      <c r="B131" s="91" t="s">
        <v>67</v>
      </c>
      <c r="C131" s="92">
        <f>IF(OR($C$4=1,$C$4=2),IF($C$12=1,C70,C63),IF(OR($C$4=3,$C$4=4,$C$4=5,$C$4=6),IF($C$12=1,C123,C116),""))</f>
        <v>0</v>
      </c>
      <c r="D131" s="92">
        <f t="shared" ref="D131:L131" si="93">IF(OR($C$4=1,$C$4=2),IF($C$12=1,D70,D63),IF(OR($C$4=3,$C$4=4,$C$4=5,$C$4=6),IF($C$12=1,D123,D116),""))</f>
        <v>15.801546296296298</v>
      </c>
      <c r="E131" s="92">
        <f t="shared" si="93"/>
        <v>6.8859814814814833</v>
      </c>
      <c r="F131" s="92">
        <f t="shared" si="93"/>
        <v>6.8859814814814806</v>
      </c>
      <c r="G131" s="92">
        <f t="shared" si="93"/>
        <v>6.8859814814814833</v>
      </c>
      <c r="H131" s="92">
        <f t="shared" si="93"/>
        <v>6.8859814814814806</v>
      </c>
      <c r="I131" s="92">
        <f t="shared" si="93"/>
        <v>6.8859814814814833</v>
      </c>
      <c r="J131" s="92">
        <f t="shared" si="93"/>
        <v>15.801546296296298</v>
      </c>
      <c r="K131" s="92">
        <f t="shared" si="93"/>
        <v>0</v>
      </c>
      <c r="L131" s="92" t="str">
        <f t="shared" si="93"/>
        <v/>
      </c>
      <c r="M131" s="92" t="str">
        <f t="shared" ref="M131:W131" si="94">IF(OR($C$4=1,$C$4=2),IF($C$12=1,M70,M63),IF(OR($C$4=3,$C$4=4,$C$4=5,$C$4=6),IF($C$12=1,M123,M116),""))</f>
        <v/>
      </c>
      <c r="N131" s="92" t="str">
        <f t="shared" si="94"/>
        <v/>
      </c>
      <c r="O131" s="92" t="str">
        <f t="shared" si="94"/>
        <v/>
      </c>
      <c r="P131" s="92" t="str">
        <f t="shared" si="94"/>
        <v/>
      </c>
      <c r="Q131" s="92" t="str">
        <f t="shared" si="94"/>
        <v/>
      </c>
      <c r="R131" s="92" t="str">
        <f t="shared" si="94"/>
        <v/>
      </c>
      <c r="S131" s="92" t="str">
        <f t="shared" si="94"/>
        <v/>
      </c>
      <c r="T131" s="92" t="str">
        <f t="shared" si="94"/>
        <v/>
      </c>
      <c r="U131" s="92" t="str">
        <f t="shared" si="94"/>
        <v/>
      </c>
      <c r="V131" s="92" t="str">
        <f t="shared" si="94"/>
        <v/>
      </c>
      <c r="W131" s="92" t="str">
        <f t="shared" si="94"/>
        <v/>
      </c>
      <c r="X131" s="90" t="str">
        <f t="shared" ref="X131:AH131" si="95">IF(OR($C$4=1,$C$4=2),IF($C$12=1,X70,X63),IF(OR($C$4=3,$C$4=4,$C$4=5,$C$4=6),IF($C$12=1,X123,X116),""))</f>
        <v/>
      </c>
      <c r="Y131" s="90" t="str">
        <f t="shared" si="95"/>
        <v/>
      </c>
      <c r="Z131" s="90" t="str">
        <f t="shared" si="95"/>
        <v/>
      </c>
      <c r="AA131" s="90" t="str">
        <f t="shared" si="95"/>
        <v/>
      </c>
      <c r="AB131" s="90" t="str">
        <f t="shared" si="95"/>
        <v/>
      </c>
      <c r="AC131" s="90" t="str">
        <f t="shared" si="95"/>
        <v/>
      </c>
      <c r="AD131" s="90" t="str">
        <f t="shared" si="95"/>
        <v/>
      </c>
      <c r="AE131" s="90" t="str">
        <f t="shared" si="95"/>
        <v/>
      </c>
      <c r="AF131" s="90" t="str">
        <f t="shared" si="95"/>
        <v/>
      </c>
      <c r="AG131" s="90" t="str">
        <f t="shared" si="95"/>
        <v/>
      </c>
      <c r="AH131" s="90" t="str">
        <f t="shared" si="95"/>
        <v/>
      </c>
    </row>
    <row r="134" spans="1:34" x14ac:dyDescent="0.2">
      <c r="A134" s="3" t="str">
        <f>IF($C$12=1,"Load position :","")</f>
        <v/>
      </c>
      <c r="B134" s="1" t="str">
        <f>IF($C$12=1,MAX(C64:AH64),"")</f>
        <v/>
      </c>
    </row>
  </sheetData>
  <phoneticPr fontId="61" type="noConversion"/>
  <printOptions gridLines="1" gridLinesSet="0"/>
  <pageMargins left="0.78740157499999996" right="0.78740157499999996" top="0.984251969" bottom="0.984251969" header="0.4921259845" footer="0.4921259845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DL32"/>
  <sheetViews>
    <sheetView topLeftCell="A4" workbookViewId="0">
      <pane xSplit="15135" ySplit="7035" topLeftCell="AD57"/>
      <selection activeCell="K29" sqref="K29"/>
      <selection pane="topRight" activeCell="C12" sqref="C12"/>
      <selection pane="bottomLeft" activeCell="C12" sqref="C12"/>
      <selection pane="bottomRight" activeCell="C12" sqref="C12"/>
    </sheetView>
  </sheetViews>
  <sheetFormatPr baseColWidth="10" defaultRowHeight="12.75" x14ac:dyDescent="0.2"/>
  <cols>
    <col min="1" max="1" width="19.140625" customWidth="1"/>
    <col min="2" max="2" width="12" customWidth="1"/>
    <col min="3" max="5" width="6.7109375" customWidth="1"/>
    <col min="6" max="6" width="7.28515625" customWidth="1"/>
    <col min="7" max="7" width="6.42578125" customWidth="1"/>
    <col min="8" max="14" width="6.7109375" customWidth="1"/>
    <col min="15" max="15" width="7.85546875" customWidth="1"/>
    <col min="16" max="16" width="7.140625" customWidth="1"/>
    <col min="17" max="36" width="6.7109375" customWidth="1"/>
  </cols>
  <sheetData>
    <row r="2" spans="1:34" ht="20.25" x14ac:dyDescent="0.3">
      <c r="A2" s="85" t="s">
        <v>63</v>
      </c>
    </row>
    <row r="3" spans="1:34" ht="20.25" x14ac:dyDescent="0.3">
      <c r="A3" s="85"/>
    </row>
    <row r="4" spans="1:34" ht="20.25" x14ac:dyDescent="0.3">
      <c r="A4" s="98" t="s">
        <v>65</v>
      </c>
      <c r="C4" s="100">
        <f>'INPUT data'!D60</f>
        <v>1</v>
      </c>
    </row>
    <row r="5" spans="1:34" ht="20.25" x14ac:dyDescent="0.3">
      <c r="A5" s="85"/>
    </row>
    <row r="6" spans="1:34" ht="12.2" customHeight="1" x14ac:dyDescent="0.2">
      <c r="A6" s="105" t="str">
        <f>'INPUT data'!C19</f>
        <v>Messenger wire weight:</v>
      </c>
      <c r="B6" s="94">
        <f>'INPUT data'!E19</f>
        <v>1.05</v>
      </c>
      <c r="C6" t="s">
        <v>5</v>
      </c>
    </row>
    <row r="7" spans="1:34" ht="12.2" customHeight="1" x14ac:dyDescent="0.2">
      <c r="A7" s="105" t="str">
        <f>'INPUT data'!C20</f>
        <v>Messenger wire tension :</v>
      </c>
      <c r="B7" s="94">
        <f>'INPUT data'!E20*0.1</f>
        <v>2000</v>
      </c>
      <c r="C7" t="s">
        <v>59</v>
      </c>
    </row>
    <row r="8" spans="1:34" ht="12.2" customHeight="1" x14ac:dyDescent="0.2">
      <c r="A8" s="105" t="s">
        <v>229</v>
      </c>
      <c r="B8" s="304">
        <f>'step a'!B13</f>
        <v>1.3340000000000001</v>
      </c>
      <c r="C8" t="s">
        <v>5</v>
      </c>
    </row>
    <row r="9" spans="1:34" ht="12.2" customHeight="1" x14ac:dyDescent="0.2">
      <c r="A9" t="str">
        <f>'INPUT data'!C25</f>
        <v>Weight of dropper P :</v>
      </c>
      <c r="B9" s="103">
        <f>'INPUT data'!E25</f>
        <v>0.34</v>
      </c>
      <c r="C9" t="s">
        <v>8</v>
      </c>
    </row>
    <row r="10" spans="1:34" ht="12.2" customHeight="1" x14ac:dyDescent="0.2">
      <c r="A10" t="str">
        <f>'INPUT data'!C37</f>
        <v>System height left :</v>
      </c>
      <c r="B10" s="93">
        <f>'INPUT data'!E37</f>
        <v>1.4</v>
      </c>
      <c r="C10" t="s">
        <v>6</v>
      </c>
    </row>
    <row r="11" spans="1:34" ht="12.2" customHeight="1" x14ac:dyDescent="0.2">
      <c r="A11" t="str">
        <f>'INPUT data'!C38</f>
        <v>System height right :</v>
      </c>
      <c r="B11" s="93">
        <f>'INPUT data'!E38</f>
        <v>0.8</v>
      </c>
      <c r="C11" t="s">
        <v>6</v>
      </c>
    </row>
    <row r="12" spans="1:34" ht="12.2" customHeight="1" x14ac:dyDescent="0.2">
      <c r="A12" t="str">
        <f>'INPUT data'!C35</f>
        <v>Span length :</v>
      </c>
      <c r="B12" s="94">
        <f>'INPUT data'!E35</f>
        <v>49.5</v>
      </c>
      <c r="C12" t="s">
        <v>6</v>
      </c>
    </row>
    <row r="13" spans="1:34" ht="12.2" customHeight="1" x14ac:dyDescent="0.2">
      <c r="A13" t="s">
        <v>228</v>
      </c>
      <c r="B13" s="303">
        <f>'step 0'!B46</f>
        <v>7</v>
      </c>
    </row>
    <row r="14" spans="1:34" ht="12.2" customHeight="1" x14ac:dyDescent="0.2">
      <c r="A14" t="s">
        <v>230</v>
      </c>
      <c r="B14" s="303">
        <f>'step b'!C8</f>
        <v>49.5</v>
      </c>
      <c r="C14" t="s">
        <v>6</v>
      </c>
    </row>
    <row r="15" spans="1:34" x14ac:dyDescent="0.2">
      <c r="B15" s="94"/>
    </row>
    <row r="16" spans="1:34" x14ac:dyDescent="0.2">
      <c r="B16" s="101" t="str">
        <f>'step b'!B128</f>
        <v>dropper</v>
      </c>
      <c r="C16" s="101" t="str">
        <f>'step b'!C128</f>
        <v>Susp.</v>
      </c>
      <c r="D16" s="101">
        <f>'step b'!D128</f>
        <v>1</v>
      </c>
      <c r="E16" s="101">
        <f>'step b'!E128</f>
        <v>2</v>
      </c>
      <c r="F16" s="101">
        <f>'step b'!F128</f>
        <v>3</v>
      </c>
      <c r="G16" s="101">
        <f>'step b'!G128</f>
        <v>4</v>
      </c>
      <c r="H16" s="101">
        <f>'step b'!H128</f>
        <v>5</v>
      </c>
      <c r="I16" s="101">
        <f>'step b'!I128</f>
        <v>6</v>
      </c>
      <c r="J16" s="101">
        <f>'step b'!J128</f>
        <v>7</v>
      </c>
      <c r="K16" s="101" t="str">
        <f>'step b'!K128</f>
        <v>Susp.</v>
      </c>
      <c r="L16" s="101" t="str">
        <f>'step b'!L128</f>
        <v/>
      </c>
      <c r="M16" s="101" t="str">
        <f>'step b'!M128</f>
        <v/>
      </c>
      <c r="N16" s="101" t="str">
        <f>'step b'!N128</f>
        <v/>
      </c>
      <c r="O16" s="101" t="str">
        <f>'step b'!O128</f>
        <v/>
      </c>
      <c r="P16" s="101" t="str">
        <f>'step b'!P128</f>
        <v/>
      </c>
      <c r="Q16" s="101" t="str">
        <f>'step b'!Q128</f>
        <v/>
      </c>
      <c r="R16" s="101" t="str">
        <f>'step b'!R128</f>
        <v/>
      </c>
      <c r="S16" s="101" t="str">
        <f>'step b'!S128</f>
        <v/>
      </c>
      <c r="T16" s="101" t="str">
        <f>'step b'!T128</f>
        <v/>
      </c>
      <c r="U16" s="101" t="str">
        <f>'step b'!U128</f>
        <v/>
      </c>
      <c r="V16" s="101" t="str">
        <f>'step b'!V128</f>
        <v/>
      </c>
      <c r="W16" s="101" t="str">
        <f>'step b'!W128</f>
        <v/>
      </c>
      <c r="X16" s="101" t="str">
        <f>'step b'!X128</f>
        <v/>
      </c>
      <c r="Y16" s="101" t="str">
        <f>'step b'!Y128</f>
        <v/>
      </c>
      <c r="Z16" s="101" t="str">
        <f>'step b'!Z128</f>
        <v/>
      </c>
      <c r="AA16" s="101" t="str">
        <f>'step b'!AA128</f>
        <v/>
      </c>
      <c r="AB16" s="101" t="str">
        <f>'step b'!AB128</f>
        <v/>
      </c>
      <c r="AC16" s="101" t="str">
        <f>'step b'!AC128</f>
        <v/>
      </c>
      <c r="AD16" s="101" t="str">
        <f>'step b'!AD128</f>
        <v/>
      </c>
      <c r="AE16" s="101" t="str">
        <f>'step b'!AE128</f>
        <v/>
      </c>
      <c r="AF16" s="101" t="str">
        <f>'step b'!AF128</f>
        <v/>
      </c>
      <c r="AG16" s="101" t="str">
        <f>'step b'!AG128</f>
        <v/>
      </c>
      <c r="AH16" s="101" t="str">
        <f>'step b'!AH128</f>
        <v/>
      </c>
    </row>
    <row r="17" spans="2:116" x14ac:dyDescent="0.2">
      <c r="B17" s="101" t="str">
        <f>'step b'!B129</f>
        <v>location</v>
      </c>
      <c r="C17" s="101">
        <f>'step b'!C129</f>
        <v>0</v>
      </c>
      <c r="D17" s="101">
        <f>'step b'!D129</f>
        <v>4.5</v>
      </c>
      <c r="E17" s="101">
        <f>'step b'!E129</f>
        <v>11.25</v>
      </c>
      <c r="F17" s="101">
        <f>'step b'!F129</f>
        <v>18</v>
      </c>
      <c r="G17" s="101">
        <f>'step b'!G129</f>
        <v>24.75</v>
      </c>
      <c r="H17" s="101">
        <f>'step b'!H129</f>
        <v>31.5</v>
      </c>
      <c r="I17" s="101">
        <f>'step b'!I129</f>
        <v>38.25</v>
      </c>
      <c r="J17" s="101">
        <f>'step b'!J129</f>
        <v>45</v>
      </c>
      <c r="K17" s="101">
        <f>'step b'!K129</f>
        <v>49.5</v>
      </c>
      <c r="L17" s="101" t="str">
        <f>'step b'!L129</f>
        <v/>
      </c>
      <c r="M17" s="101" t="str">
        <f>'step b'!M129</f>
        <v/>
      </c>
      <c r="N17" s="101" t="str">
        <f>'step b'!N129</f>
        <v/>
      </c>
      <c r="O17" s="101" t="str">
        <f>'step b'!O129</f>
        <v/>
      </c>
      <c r="P17" s="101" t="str">
        <f>'step b'!P129</f>
        <v/>
      </c>
      <c r="Q17" s="101" t="str">
        <f>'step b'!Q129</f>
        <v/>
      </c>
      <c r="R17" s="101" t="str">
        <f>'step b'!R129</f>
        <v/>
      </c>
      <c r="S17" s="101" t="str">
        <f>'step b'!S129</f>
        <v/>
      </c>
      <c r="T17" s="101" t="str">
        <f>'step b'!T129</f>
        <v/>
      </c>
      <c r="U17" s="101" t="str">
        <f>'step b'!U129</f>
        <v/>
      </c>
      <c r="V17" s="101" t="str">
        <f>'step b'!V129</f>
        <v/>
      </c>
      <c r="W17" s="101" t="str">
        <f>'step b'!W129</f>
        <v/>
      </c>
      <c r="X17" s="101" t="str">
        <f>'step b'!X129</f>
        <v/>
      </c>
      <c r="Y17" s="101" t="str">
        <f>'step b'!Y129</f>
        <v/>
      </c>
      <c r="Z17" s="101" t="str">
        <f>'step b'!Z129</f>
        <v/>
      </c>
      <c r="AA17" s="101" t="str">
        <f>'step b'!AA129</f>
        <v/>
      </c>
      <c r="AB17" s="101" t="str">
        <f>'step b'!AB129</f>
        <v/>
      </c>
      <c r="AC17" s="101" t="str">
        <f>'step b'!AC129</f>
        <v/>
      </c>
      <c r="AD17" s="101" t="str">
        <f>'step b'!AD129</f>
        <v/>
      </c>
      <c r="AE17" s="101" t="str">
        <f>'step b'!AE129</f>
        <v/>
      </c>
      <c r="AF17" s="101" t="str">
        <f>'step b'!AF129</f>
        <v/>
      </c>
      <c r="AG17" s="101" t="str">
        <f>'step b'!AG129</f>
        <v/>
      </c>
      <c r="AH17" s="101" t="str">
        <f>'step b'!AH129</f>
        <v/>
      </c>
    </row>
    <row r="18" spans="2:116" s="279" customFormat="1" x14ac:dyDescent="0.2">
      <c r="B18" s="306" t="str">
        <f>'step b'!B130</f>
        <v>Fcj</v>
      </c>
      <c r="C18" s="306">
        <f>'step b'!C130</f>
        <v>0</v>
      </c>
      <c r="D18" s="306">
        <f>'step b'!D130</f>
        <v>0</v>
      </c>
      <c r="E18" s="306">
        <f>'step b'!E130</f>
        <v>1.375E-2</v>
      </c>
      <c r="F18" s="306">
        <f>'step b'!F130</f>
        <v>2.2000000000000002E-2</v>
      </c>
      <c r="G18" s="306">
        <f>'step b'!G130</f>
        <v>2.4750000000000001E-2</v>
      </c>
      <c r="H18" s="306">
        <f>'step b'!H130</f>
        <v>2.2000000000000002E-2</v>
      </c>
      <c r="I18" s="306">
        <f>'step b'!I130</f>
        <v>1.375E-2</v>
      </c>
      <c r="J18" s="306">
        <f>'step b'!J130</f>
        <v>0</v>
      </c>
      <c r="K18" s="306">
        <f>'step b'!K130</f>
        <v>0</v>
      </c>
      <c r="L18" s="306" t="str">
        <f>'step b'!L130</f>
        <v/>
      </c>
      <c r="M18" s="306" t="str">
        <f>'step b'!M130</f>
        <v/>
      </c>
      <c r="N18" s="306" t="str">
        <f>'step b'!N130</f>
        <v/>
      </c>
      <c r="O18" s="306" t="str">
        <f>'step b'!O130</f>
        <v/>
      </c>
      <c r="P18" s="306" t="str">
        <f>'step b'!P130</f>
        <v/>
      </c>
      <c r="Q18" s="306" t="str">
        <f>'step b'!Q130</f>
        <v/>
      </c>
      <c r="R18" s="306" t="str">
        <f>'step b'!R130</f>
        <v/>
      </c>
      <c r="S18" s="306" t="str">
        <f>'step b'!S130</f>
        <v/>
      </c>
      <c r="T18" s="306" t="str">
        <f>'step b'!T130</f>
        <v/>
      </c>
      <c r="U18" s="306" t="str">
        <f>'step b'!U130</f>
        <v/>
      </c>
      <c r="V18" s="306" t="str">
        <f>'step b'!V130</f>
        <v/>
      </c>
      <c r="W18" s="306" t="str">
        <f>'step b'!W130</f>
        <v/>
      </c>
      <c r="X18" s="306" t="str">
        <f>'step b'!X130</f>
        <v/>
      </c>
      <c r="Y18" s="306" t="str">
        <f>'step b'!Y130</f>
        <v/>
      </c>
      <c r="Z18" s="306" t="str">
        <f>'step b'!Z130</f>
        <v/>
      </c>
      <c r="AA18" s="306" t="str">
        <f>'step b'!AA130</f>
        <v/>
      </c>
      <c r="AB18" s="306" t="str">
        <f>'step b'!AB130</f>
        <v/>
      </c>
      <c r="AC18" s="306" t="str">
        <f>'step b'!AC130</f>
        <v/>
      </c>
      <c r="AD18" s="306" t="str">
        <f>'step b'!AD130</f>
        <v/>
      </c>
      <c r="AE18" s="306" t="str">
        <f>'step b'!AE130</f>
        <v/>
      </c>
      <c r="AF18" s="306" t="str">
        <f>'step b'!AF130</f>
        <v/>
      </c>
      <c r="AG18" s="306" t="str">
        <f>'step b'!AG130</f>
        <v/>
      </c>
      <c r="AH18" s="306" t="str">
        <f>'step b'!AH130</f>
        <v/>
      </c>
    </row>
    <row r="19" spans="2:116" s="2" customFormat="1" x14ac:dyDescent="0.2">
      <c r="B19" s="292" t="s">
        <v>69</v>
      </c>
      <c r="C19" s="292">
        <f>IF(C16&lt;&gt;"",IF(C16&lt;&gt;"Susp.",IF(C16="L",C22,C22+$B$9),0),"")</f>
        <v>0</v>
      </c>
      <c r="D19" s="292">
        <f t="shared" ref="D19:AH19" si="0">IF(D16&lt;&gt;"",IF(D16&lt;&gt;"Susp.",IF(D16="L",D22,D22+$B$9),0),"")</f>
        <v>16.141546296296298</v>
      </c>
      <c r="E19" s="292">
        <f t="shared" si="0"/>
        <v>7.2259814814814831</v>
      </c>
      <c r="F19" s="292">
        <f t="shared" si="0"/>
        <v>7.2259814814814805</v>
      </c>
      <c r="G19" s="292">
        <f t="shared" si="0"/>
        <v>7.2259814814814831</v>
      </c>
      <c r="H19" s="292">
        <f t="shared" si="0"/>
        <v>7.2259814814814805</v>
      </c>
      <c r="I19" s="292">
        <f t="shared" si="0"/>
        <v>7.2259814814814831</v>
      </c>
      <c r="J19" s="292">
        <f t="shared" si="0"/>
        <v>16.141546296296298</v>
      </c>
      <c r="K19" s="292">
        <f t="shared" si="0"/>
        <v>0</v>
      </c>
      <c r="L19" s="292" t="str">
        <f t="shared" si="0"/>
        <v/>
      </c>
      <c r="M19" s="292" t="str">
        <f t="shared" si="0"/>
        <v/>
      </c>
      <c r="N19" s="292" t="str">
        <f t="shared" si="0"/>
        <v/>
      </c>
      <c r="O19" s="292" t="str">
        <f t="shared" si="0"/>
        <v/>
      </c>
      <c r="P19" s="292" t="str">
        <f t="shared" si="0"/>
        <v/>
      </c>
      <c r="Q19" s="292" t="str">
        <f t="shared" si="0"/>
        <v/>
      </c>
      <c r="R19" s="292" t="str">
        <f t="shared" si="0"/>
        <v/>
      </c>
      <c r="S19" s="292" t="str">
        <f t="shared" si="0"/>
        <v/>
      </c>
      <c r="T19" s="292" t="str">
        <f t="shared" si="0"/>
        <v/>
      </c>
      <c r="U19" s="292" t="str">
        <f t="shared" si="0"/>
        <v/>
      </c>
      <c r="V19" s="292" t="str">
        <f t="shared" si="0"/>
        <v/>
      </c>
      <c r="W19" s="292" t="str">
        <f t="shared" si="0"/>
        <v/>
      </c>
      <c r="X19" s="292" t="str">
        <f t="shared" si="0"/>
        <v/>
      </c>
      <c r="Y19" s="292" t="str">
        <f t="shared" si="0"/>
        <v/>
      </c>
      <c r="Z19" s="292" t="str">
        <f t="shared" si="0"/>
        <v/>
      </c>
      <c r="AA19" s="292" t="str">
        <f t="shared" si="0"/>
        <v/>
      </c>
      <c r="AB19" s="292" t="str">
        <f t="shared" si="0"/>
        <v/>
      </c>
      <c r="AC19" s="292" t="str">
        <f t="shared" si="0"/>
        <v/>
      </c>
      <c r="AD19" s="292" t="str">
        <f t="shared" si="0"/>
        <v/>
      </c>
      <c r="AE19" s="292" t="str">
        <f t="shared" si="0"/>
        <v/>
      </c>
      <c r="AF19" s="292" t="str">
        <f t="shared" si="0"/>
        <v/>
      </c>
      <c r="AG19" s="292" t="str">
        <f t="shared" si="0"/>
        <v/>
      </c>
      <c r="AH19" s="292" t="str">
        <f t="shared" si="0"/>
        <v/>
      </c>
    </row>
    <row r="20" spans="2:116" x14ac:dyDescent="0.2">
      <c r="B20" s="90" t="s">
        <v>75</v>
      </c>
      <c r="C20" s="115">
        <f>F26</f>
        <v>84.436424242424238</v>
      </c>
      <c r="D20" s="115" t="str">
        <f>IF(D16="Susp.",$H$26,"")</f>
        <v/>
      </c>
      <c r="E20" s="115" t="str">
        <f t="shared" ref="E20:AH20" si="1">IF(E16="Susp.",$H$26,"")</f>
        <v/>
      </c>
      <c r="F20" s="115" t="str">
        <f t="shared" si="1"/>
        <v/>
      </c>
      <c r="G20" s="115" t="str">
        <f t="shared" si="1"/>
        <v/>
      </c>
      <c r="H20" s="115" t="str">
        <f t="shared" si="1"/>
        <v/>
      </c>
      <c r="I20" s="115" t="str">
        <f t="shared" si="1"/>
        <v/>
      </c>
      <c r="J20" s="115" t="str">
        <f t="shared" si="1"/>
        <v/>
      </c>
      <c r="K20" s="115">
        <f t="shared" si="1"/>
        <v>35.95157575757576</v>
      </c>
      <c r="L20" s="115" t="str">
        <f t="shared" si="1"/>
        <v/>
      </c>
      <c r="M20" s="115" t="str">
        <f>IF(M16="Susp.",$H$26,"")</f>
        <v/>
      </c>
      <c r="N20" s="115" t="str">
        <f t="shared" si="1"/>
        <v/>
      </c>
      <c r="O20" s="115" t="str">
        <f t="shared" si="1"/>
        <v/>
      </c>
      <c r="P20" s="115" t="str">
        <f t="shared" si="1"/>
        <v/>
      </c>
      <c r="Q20" s="115" t="str">
        <f t="shared" si="1"/>
        <v/>
      </c>
      <c r="R20" s="115" t="str">
        <f t="shared" si="1"/>
        <v/>
      </c>
      <c r="S20" s="115" t="str">
        <f t="shared" si="1"/>
        <v/>
      </c>
      <c r="T20" s="115" t="str">
        <f t="shared" si="1"/>
        <v/>
      </c>
      <c r="U20" s="115" t="str">
        <f t="shared" si="1"/>
        <v/>
      </c>
      <c r="V20" s="115" t="str">
        <f t="shared" si="1"/>
        <v/>
      </c>
      <c r="W20" s="115" t="str">
        <f t="shared" si="1"/>
        <v/>
      </c>
      <c r="X20" s="115" t="str">
        <f t="shared" si="1"/>
        <v/>
      </c>
      <c r="Y20" s="115" t="str">
        <f t="shared" si="1"/>
        <v/>
      </c>
      <c r="Z20" s="115" t="str">
        <f t="shared" si="1"/>
        <v/>
      </c>
      <c r="AA20" s="115" t="str">
        <f t="shared" si="1"/>
        <v/>
      </c>
      <c r="AB20" s="115" t="str">
        <f t="shared" si="1"/>
        <v/>
      </c>
      <c r="AC20" s="115" t="str">
        <f t="shared" si="1"/>
        <v/>
      </c>
      <c r="AD20" s="115" t="str">
        <f t="shared" si="1"/>
        <v/>
      </c>
      <c r="AE20" s="115" t="str">
        <f t="shared" si="1"/>
        <v/>
      </c>
      <c r="AF20" s="115" t="str">
        <f t="shared" si="1"/>
        <v/>
      </c>
      <c r="AG20" s="115" t="str">
        <f t="shared" si="1"/>
        <v/>
      </c>
      <c r="AH20" s="115" t="str">
        <f t="shared" si="1"/>
        <v/>
      </c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7"/>
      <c r="CC20" s="107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7"/>
      <c r="CS20" s="107"/>
      <c r="CT20" s="107"/>
      <c r="CU20" s="107"/>
      <c r="CV20" s="107"/>
      <c r="CW20" s="107"/>
      <c r="CX20" s="107"/>
      <c r="CY20" s="107"/>
      <c r="CZ20" s="107"/>
      <c r="DA20" s="107"/>
      <c r="DB20" s="107"/>
      <c r="DC20" s="1"/>
      <c r="DD20" s="1"/>
      <c r="DE20" s="1"/>
      <c r="DF20" s="1"/>
      <c r="DG20" s="1"/>
      <c r="DH20" s="1"/>
      <c r="DI20" s="1"/>
      <c r="DJ20" s="1"/>
      <c r="DK20" s="1"/>
      <c r="DL20" s="1"/>
    </row>
    <row r="21" spans="2:116" s="10" customFormat="1" x14ac:dyDescent="0.2">
      <c r="B21" s="11"/>
      <c r="C21" s="116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  <c r="BS21" s="116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16"/>
      <c r="CT21" s="116"/>
      <c r="CU21" s="116"/>
      <c r="CV21" s="116"/>
      <c r="CW21" s="116"/>
      <c r="CX21" s="116"/>
      <c r="CY21" s="116"/>
      <c r="CZ21" s="116"/>
      <c r="DA21" s="116"/>
      <c r="DB21" s="116"/>
      <c r="DC21" s="11"/>
      <c r="DD21" s="11"/>
      <c r="DE21" s="11"/>
      <c r="DF21" s="11"/>
      <c r="DG21" s="11"/>
      <c r="DH21" s="11"/>
      <c r="DI21" s="11"/>
      <c r="DJ21" s="11"/>
      <c r="DK21" s="11"/>
      <c r="DL21" s="11"/>
    </row>
    <row r="22" spans="2:116" s="63" customFormat="1" x14ac:dyDescent="0.2">
      <c r="B22" s="106" t="s">
        <v>67</v>
      </c>
      <c r="C22" s="106">
        <f>'step b'!C131</f>
        <v>0</v>
      </c>
      <c r="D22" s="106">
        <f>'step b'!D131</f>
        <v>15.801546296296298</v>
      </c>
      <c r="E22" s="106">
        <f>'step b'!E131</f>
        <v>6.8859814814814833</v>
      </c>
      <c r="F22" s="106">
        <f>'step b'!F131</f>
        <v>6.8859814814814806</v>
      </c>
      <c r="G22" s="106">
        <f>'step b'!G131</f>
        <v>6.8859814814814833</v>
      </c>
      <c r="H22" s="106">
        <f>'step b'!H131</f>
        <v>6.8859814814814806</v>
      </c>
      <c r="I22" s="106">
        <f>'step b'!I131</f>
        <v>6.8859814814814833</v>
      </c>
      <c r="J22" s="106">
        <f>'step b'!J131</f>
        <v>15.801546296296298</v>
      </c>
      <c r="K22" s="106">
        <f>'step b'!K131</f>
        <v>0</v>
      </c>
      <c r="L22" s="106" t="str">
        <f>'step b'!L131</f>
        <v/>
      </c>
      <c r="M22" s="106" t="str">
        <f>'step b'!M131</f>
        <v/>
      </c>
      <c r="N22" s="106" t="str">
        <f>'step b'!N131</f>
        <v/>
      </c>
      <c r="O22" s="106" t="str">
        <f>'step b'!O131</f>
        <v/>
      </c>
      <c r="P22" s="106" t="str">
        <f>'step b'!P131</f>
        <v/>
      </c>
      <c r="Q22" s="106" t="str">
        <f>'step b'!Q131</f>
        <v/>
      </c>
      <c r="R22" s="106" t="str">
        <f>'step b'!R131</f>
        <v/>
      </c>
      <c r="S22" s="106" t="str">
        <f>'step b'!S131</f>
        <v/>
      </c>
      <c r="T22" s="106" t="str">
        <f>'step b'!T131</f>
        <v/>
      </c>
      <c r="U22" s="106" t="str">
        <f>'step b'!U131</f>
        <v/>
      </c>
      <c r="V22" s="106" t="str">
        <f>'step b'!V131</f>
        <v/>
      </c>
      <c r="W22" s="106" t="str">
        <f>'step b'!W131</f>
        <v/>
      </c>
      <c r="X22" s="106" t="str">
        <f>'step b'!X131</f>
        <v/>
      </c>
      <c r="Y22" s="106" t="str">
        <f>'step b'!Y131</f>
        <v/>
      </c>
      <c r="Z22" s="106" t="str">
        <f>'step b'!Z131</f>
        <v/>
      </c>
      <c r="AA22" s="106" t="str">
        <f>'step b'!AA131</f>
        <v/>
      </c>
      <c r="AB22" s="106" t="str">
        <f>'step b'!AB131</f>
        <v/>
      </c>
      <c r="AC22" s="106" t="str">
        <f>'step b'!AC131</f>
        <v/>
      </c>
      <c r="AD22" s="106" t="str">
        <f>'step b'!AD131</f>
        <v/>
      </c>
      <c r="AE22" s="106" t="str">
        <f>'step b'!AE131</f>
        <v/>
      </c>
      <c r="AF22" s="106" t="str">
        <f>'step b'!AF131</f>
        <v/>
      </c>
      <c r="AG22" s="106" t="str">
        <f>'step b'!AG131</f>
        <v/>
      </c>
      <c r="AH22" s="106" t="str">
        <f>'step b'!AH131</f>
        <v/>
      </c>
    </row>
    <row r="23" spans="2:116" x14ac:dyDescent="0.2">
      <c r="B23" s="104" t="s">
        <v>72</v>
      </c>
      <c r="C23" s="106">
        <f>$B$11-$B$10</f>
        <v>-0.59999999999999987</v>
      </c>
      <c r="D23" s="102"/>
      <c r="E23" s="3" t="s">
        <v>76</v>
      </c>
      <c r="F23">
        <f>$B$6*$B$12</f>
        <v>51.975000000000001</v>
      </c>
      <c r="H23" s="104" t="s">
        <v>70</v>
      </c>
      <c r="I23" s="102">
        <f>$B$6*$B$12*$B$12/2</f>
        <v>1286.3812500000001</v>
      </c>
      <c r="J23" s="102"/>
      <c r="K23" s="104" t="s">
        <v>71</v>
      </c>
      <c r="L23" s="102">
        <f>$B$7*$C$23</f>
        <v>-1199.9999999999998</v>
      </c>
      <c r="M23" s="102"/>
      <c r="N23" s="104"/>
      <c r="O23" s="106"/>
      <c r="P23" s="102"/>
      <c r="Q23" s="102">
        <f>K26+N26</f>
        <v>0</v>
      </c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</row>
    <row r="24" spans="2:116" x14ac:dyDescent="0.2">
      <c r="B24" s="104" t="s">
        <v>74</v>
      </c>
      <c r="C24" s="106">
        <f>SUM(C19:AH19)</f>
        <v>68.413000000000011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</row>
    <row r="25" spans="2:116" x14ac:dyDescent="0.2">
      <c r="C25" s="102">
        <f>IF(C16&lt;&gt;"",C17*C19,"")</f>
        <v>0</v>
      </c>
      <c r="D25" s="102">
        <f>IF(D16&lt;&gt;"",D17*D19,"")</f>
        <v>72.63695833333334</v>
      </c>
      <c r="E25" s="102">
        <f t="shared" ref="E25:AH25" si="2">IF(E16&lt;&gt;"",E17*E19,"")</f>
        <v>81.292291666666685</v>
      </c>
      <c r="F25" s="102">
        <f t="shared" si="2"/>
        <v>130.06766666666664</v>
      </c>
      <c r="G25" s="102">
        <f t="shared" si="2"/>
        <v>178.84304166666669</v>
      </c>
      <c r="H25" s="102">
        <f t="shared" si="2"/>
        <v>227.61841666666663</v>
      </c>
      <c r="I25" s="102">
        <f t="shared" si="2"/>
        <v>276.39379166666674</v>
      </c>
      <c r="J25" s="102">
        <f t="shared" si="2"/>
        <v>726.36958333333337</v>
      </c>
      <c r="K25" s="102">
        <f t="shared" si="2"/>
        <v>0</v>
      </c>
      <c r="L25" s="102" t="str">
        <f t="shared" si="2"/>
        <v/>
      </c>
      <c r="M25" s="102" t="str">
        <f t="shared" si="2"/>
        <v/>
      </c>
      <c r="N25" s="102" t="str">
        <f t="shared" si="2"/>
        <v/>
      </c>
      <c r="O25" s="102" t="str">
        <f t="shared" si="2"/>
        <v/>
      </c>
      <c r="P25" s="102" t="str">
        <f t="shared" si="2"/>
        <v/>
      </c>
      <c r="Q25" s="102" t="str">
        <f t="shared" si="2"/>
        <v/>
      </c>
      <c r="R25" s="102" t="str">
        <f t="shared" si="2"/>
        <v/>
      </c>
      <c r="S25" s="102" t="str">
        <f t="shared" si="2"/>
        <v/>
      </c>
      <c r="T25" s="102" t="str">
        <f t="shared" si="2"/>
        <v/>
      </c>
      <c r="U25" s="102" t="str">
        <f t="shared" si="2"/>
        <v/>
      </c>
      <c r="V25" s="102" t="str">
        <f t="shared" si="2"/>
        <v/>
      </c>
      <c r="W25" s="102" t="str">
        <f t="shared" si="2"/>
        <v/>
      </c>
      <c r="X25" s="102" t="str">
        <f t="shared" si="2"/>
        <v/>
      </c>
      <c r="Y25" s="102" t="str">
        <f t="shared" si="2"/>
        <v/>
      </c>
      <c r="Z25" s="102" t="str">
        <f t="shared" si="2"/>
        <v/>
      </c>
      <c r="AA25" s="102" t="str">
        <f t="shared" si="2"/>
        <v/>
      </c>
      <c r="AB25" s="102" t="str">
        <f t="shared" si="2"/>
        <v/>
      </c>
      <c r="AC25" s="102" t="str">
        <f t="shared" si="2"/>
        <v/>
      </c>
      <c r="AD25" s="102" t="str">
        <f t="shared" si="2"/>
        <v/>
      </c>
      <c r="AE25" s="102" t="str">
        <f t="shared" si="2"/>
        <v/>
      </c>
      <c r="AF25" s="102" t="str">
        <f t="shared" si="2"/>
        <v/>
      </c>
      <c r="AG25" s="102" t="str">
        <f t="shared" si="2"/>
        <v/>
      </c>
      <c r="AH25" s="102" t="str">
        <f t="shared" si="2"/>
        <v/>
      </c>
    </row>
    <row r="26" spans="2:116" x14ac:dyDescent="0.2">
      <c r="B26" s="104" t="s">
        <v>73</v>
      </c>
      <c r="C26">
        <f>SUM(C25:AH25)</f>
        <v>1693.2217500000002</v>
      </c>
      <c r="E26" s="3" t="s">
        <v>87</v>
      </c>
      <c r="F26" s="2">
        <f>(C24+F23-H26)</f>
        <v>84.436424242424238</v>
      </c>
      <c r="G26" s="3" t="s">
        <v>88</v>
      </c>
      <c r="H26">
        <f>((C26+I23+L23)/$B$12)</f>
        <v>35.95157575757576</v>
      </c>
      <c r="J26" s="3"/>
      <c r="M26" s="3"/>
    </row>
    <row r="28" spans="2:116" x14ac:dyDescent="0.2">
      <c r="B28" s="104" t="s">
        <v>222</v>
      </c>
      <c r="C28" s="106">
        <f>F26+H26</f>
        <v>120.38800000000001</v>
      </c>
      <c r="E28" t="s">
        <v>223</v>
      </c>
      <c r="H28" t="s">
        <v>224</v>
      </c>
      <c r="K28">
        <f>C24+B12*B6</f>
        <v>120.38800000000001</v>
      </c>
    </row>
    <row r="30" spans="2:116" x14ac:dyDescent="0.2">
      <c r="B30" s="3" t="s">
        <v>231</v>
      </c>
      <c r="C30">
        <f>Sortie1!C12*B8*B14+B13*B9</f>
        <v>68.412999999999997</v>
      </c>
      <c r="E30" s="91">
        <f>C24-C30</f>
        <v>0</v>
      </c>
      <c r="F30" s="305"/>
    </row>
    <row r="31" spans="2:116" x14ac:dyDescent="0.2">
      <c r="C31" s="91" t="str">
        <f>IF(AND(OR($C$4=1,$C$4=2),$E$30&lt;&gt;0,SUM('INPUT data'!F60:H60)&lt;&gt;1),"ERROR : droppers loads (intended sag...)","")</f>
        <v/>
      </c>
    </row>
    <row r="32" spans="2:116" x14ac:dyDescent="0.2">
      <c r="C32" s="308" t="str">
        <f>IF(AND(OR($C$4=1,$C$4=2),$E$30&lt;&gt;0),"ERROR : droppers loads (intended sag...)","droppers loads OK")</f>
        <v>droppers loads OK</v>
      </c>
    </row>
  </sheetData>
  <phoneticPr fontId="61" type="noConversion"/>
  <pageMargins left="0.78740157499999996" right="0.78740157499999996" top="0.984251969" bottom="0.984251969" header="0.4921259845" footer="0.4921259845"/>
  <pageSetup paperSize="9" scale="70" orientation="landscape" verticalDpi="300" r:id="rId1"/>
  <headerFooter alignWithMargins="0">
    <oddHeader>&amp;A</oddHeader>
    <oddFooter>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:AH61"/>
  <sheetViews>
    <sheetView topLeftCell="A25" workbookViewId="0">
      <pane xSplit="17415" topLeftCell="H1"/>
      <selection activeCell="D21" sqref="D21"/>
      <selection pane="topRight" activeCell="C12" sqref="C12"/>
    </sheetView>
  </sheetViews>
  <sheetFormatPr baseColWidth="10" defaultRowHeight="12.75" x14ac:dyDescent="0.2"/>
  <cols>
    <col min="1" max="1" width="20.7109375" customWidth="1"/>
    <col min="2" max="2" width="16.5703125" customWidth="1"/>
    <col min="3" max="3" width="6.7109375" customWidth="1"/>
    <col min="4" max="51" width="6.85546875" customWidth="1"/>
  </cols>
  <sheetData>
    <row r="2" spans="1:34" ht="20.25" x14ac:dyDescent="0.3">
      <c r="A2" s="85" t="s">
        <v>132</v>
      </c>
    </row>
    <row r="3" spans="1:34" ht="20.25" x14ac:dyDescent="0.3">
      <c r="A3" s="85"/>
    </row>
    <row r="4" spans="1:34" ht="20.25" x14ac:dyDescent="0.3">
      <c r="A4" s="98" t="s">
        <v>65</v>
      </c>
      <c r="C4" s="100">
        <f>'INPUT data'!D60</f>
        <v>1</v>
      </c>
    </row>
    <row r="6" spans="1:34" x14ac:dyDescent="0.2">
      <c r="A6" t="str">
        <f>'step c'!A6</f>
        <v>Messenger wire weight:</v>
      </c>
      <c r="B6" s="1">
        <f>'step c'!B6</f>
        <v>1.05</v>
      </c>
      <c r="C6" t="str">
        <f>'step c'!C6</f>
        <v>kg/m</v>
      </c>
    </row>
    <row r="7" spans="1:34" x14ac:dyDescent="0.2">
      <c r="A7" s="105" t="str">
        <f>'step c'!A7</f>
        <v>Messenger wire tension :</v>
      </c>
      <c r="B7" s="108">
        <f>'step c'!B7</f>
        <v>2000</v>
      </c>
      <c r="C7" s="105" t="str">
        <f>'step c'!C7</f>
        <v>daN</v>
      </c>
    </row>
    <row r="9" spans="1:34" x14ac:dyDescent="0.2">
      <c r="B9" s="91" t="str">
        <f>'step c'!B16</f>
        <v>dropper</v>
      </c>
      <c r="C9" s="90" t="str">
        <f>'step c'!C16</f>
        <v>Susp.</v>
      </c>
      <c r="D9" s="90">
        <f>'step c'!D16</f>
        <v>1</v>
      </c>
      <c r="E9" s="90">
        <f>'step c'!E16</f>
        <v>2</v>
      </c>
      <c r="F9" s="90">
        <f>'step c'!F16</f>
        <v>3</v>
      </c>
      <c r="G9" s="90">
        <f>'step c'!G16</f>
        <v>4</v>
      </c>
      <c r="H9" s="90">
        <f>'step c'!H16</f>
        <v>5</v>
      </c>
      <c r="I9" s="90">
        <f>'step c'!I16</f>
        <v>6</v>
      </c>
      <c r="J9" s="90">
        <f>'step c'!J16</f>
        <v>7</v>
      </c>
      <c r="K9" s="90" t="str">
        <f>'step c'!K16</f>
        <v>Susp.</v>
      </c>
      <c r="L9" s="90" t="str">
        <f>'step c'!L16</f>
        <v/>
      </c>
      <c r="M9" s="90" t="str">
        <f>'step c'!M16</f>
        <v/>
      </c>
      <c r="N9" s="90" t="str">
        <f>'step c'!N16</f>
        <v/>
      </c>
      <c r="O9" s="90" t="str">
        <f>'step c'!O16</f>
        <v/>
      </c>
      <c r="P9" s="90" t="str">
        <f>'step c'!P16</f>
        <v/>
      </c>
      <c r="Q9" s="90" t="str">
        <f>'step c'!Q16</f>
        <v/>
      </c>
      <c r="R9" s="90" t="str">
        <f>'step c'!R16</f>
        <v/>
      </c>
      <c r="S9" s="90" t="str">
        <f>'step c'!S16</f>
        <v/>
      </c>
      <c r="T9" s="90" t="str">
        <f>'step c'!T16</f>
        <v/>
      </c>
      <c r="U9" s="90" t="str">
        <f>'step c'!U16</f>
        <v/>
      </c>
      <c r="V9" s="90" t="str">
        <f>'step c'!V16</f>
        <v/>
      </c>
      <c r="W9" s="90" t="str">
        <f>'step c'!W16</f>
        <v/>
      </c>
      <c r="X9" s="90" t="str">
        <f>'step c'!X16</f>
        <v/>
      </c>
      <c r="Y9" s="90" t="str">
        <f>'step c'!Y16</f>
        <v/>
      </c>
      <c r="Z9" s="90" t="str">
        <f>'step c'!Z16</f>
        <v/>
      </c>
      <c r="AA9" s="90" t="str">
        <f>'step c'!AA16</f>
        <v/>
      </c>
      <c r="AB9" s="90" t="str">
        <f>'step c'!AB16</f>
        <v/>
      </c>
      <c r="AC9" s="90" t="str">
        <f>'step c'!AC16</f>
        <v/>
      </c>
      <c r="AD9" s="90" t="str">
        <f>'step c'!AD16</f>
        <v/>
      </c>
      <c r="AE9" s="90" t="str">
        <f>'step c'!AE16</f>
        <v/>
      </c>
      <c r="AF9" s="90" t="str">
        <f>'step c'!AF16</f>
        <v/>
      </c>
      <c r="AG9" s="90" t="str">
        <f>'step c'!AG16</f>
        <v/>
      </c>
      <c r="AH9" s="90" t="str">
        <f>'step c'!AH16</f>
        <v/>
      </c>
    </row>
    <row r="10" spans="1:34" x14ac:dyDescent="0.2">
      <c r="B10" s="91" t="str">
        <f>'step c'!B17</f>
        <v>location</v>
      </c>
      <c r="C10" s="90">
        <f>'step c'!C17</f>
        <v>0</v>
      </c>
      <c r="D10" s="90">
        <f>'step c'!D17</f>
        <v>4.5</v>
      </c>
      <c r="E10" s="90">
        <f>'step c'!E17</f>
        <v>11.25</v>
      </c>
      <c r="F10" s="90">
        <f>'step c'!F17</f>
        <v>18</v>
      </c>
      <c r="G10" s="90">
        <f>'step c'!G17</f>
        <v>24.75</v>
      </c>
      <c r="H10" s="90">
        <f>'step c'!H17</f>
        <v>31.5</v>
      </c>
      <c r="I10" s="90">
        <f>'step c'!I17</f>
        <v>38.25</v>
      </c>
      <c r="J10" s="90">
        <f>'step c'!J17</f>
        <v>45</v>
      </c>
      <c r="K10" s="90">
        <f>'step c'!K17</f>
        <v>49.5</v>
      </c>
      <c r="L10" s="90" t="str">
        <f>'step c'!L17</f>
        <v/>
      </c>
      <c r="M10" s="90" t="str">
        <f>'step c'!M17</f>
        <v/>
      </c>
      <c r="N10" s="90" t="str">
        <f>'step c'!N17</f>
        <v/>
      </c>
      <c r="O10" s="90" t="str">
        <f>'step c'!O17</f>
        <v/>
      </c>
      <c r="P10" s="90" t="str">
        <f>'step c'!P17</f>
        <v/>
      </c>
      <c r="Q10" s="90" t="str">
        <f>'step c'!Q17</f>
        <v/>
      </c>
      <c r="R10" s="90" t="str">
        <f>'step c'!R17</f>
        <v/>
      </c>
      <c r="S10" s="90" t="str">
        <f>'step c'!S17</f>
        <v/>
      </c>
      <c r="T10" s="90" t="str">
        <f>'step c'!T17</f>
        <v/>
      </c>
      <c r="U10" s="90" t="str">
        <f>'step c'!U17</f>
        <v/>
      </c>
      <c r="V10" s="90" t="str">
        <f>'step c'!V17</f>
        <v/>
      </c>
      <c r="W10" s="90" t="str">
        <f>'step c'!W17</f>
        <v/>
      </c>
      <c r="X10" s="90" t="str">
        <f>'step c'!X17</f>
        <v/>
      </c>
      <c r="Y10" s="90" t="str">
        <f>'step c'!Y17</f>
        <v/>
      </c>
      <c r="Z10" s="90" t="str">
        <f>'step c'!Z17</f>
        <v/>
      </c>
      <c r="AA10" s="90" t="str">
        <f>'step c'!AA17</f>
        <v/>
      </c>
      <c r="AB10" s="90" t="str">
        <f>'step c'!AB17</f>
        <v/>
      </c>
      <c r="AC10" s="90" t="str">
        <f>'step c'!AC17</f>
        <v/>
      </c>
      <c r="AD10" s="90" t="str">
        <f>'step c'!AD17</f>
        <v/>
      </c>
      <c r="AE10" s="90" t="str">
        <f>'step c'!AE17</f>
        <v/>
      </c>
      <c r="AF10" s="90" t="str">
        <f>'step c'!AF17</f>
        <v/>
      </c>
      <c r="AG10" s="90" t="str">
        <f>'step c'!AG17</f>
        <v/>
      </c>
      <c r="AH10" s="90" t="str">
        <f>'step c'!AH17</f>
        <v/>
      </c>
    </row>
    <row r="11" spans="1:34" x14ac:dyDescent="0.2">
      <c r="B11" s="91" t="str">
        <f>'step c'!B18</f>
        <v>Fcj</v>
      </c>
      <c r="C11" s="90">
        <f>'step c'!C18</f>
        <v>0</v>
      </c>
      <c r="D11" s="90">
        <f>'step c'!D18</f>
        <v>0</v>
      </c>
      <c r="E11" s="90">
        <f>'step c'!E18</f>
        <v>1.375E-2</v>
      </c>
      <c r="F11" s="90">
        <f>'step c'!F18</f>
        <v>2.2000000000000002E-2</v>
      </c>
      <c r="G11" s="90">
        <f>'step c'!G18</f>
        <v>2.4750000000000001E-2</v>
      </c>
      <c r="H11" s="90">
        <f>'step c'!H18</f>
        <v>2.2000000000000002E-2</v>
      </c>
      <c r="I11" s="90">
        <f>'step c'!I18</f>
        <v>1.375E-2</v>
      </c>
      <c r="J11" s="90">
        <f>'step c'!J18</f>
        <v>0</v>
      </c>
      <c r="K11" s="90">
        <f>'step c'!K18</f>
        <v>0</v>
      </c>
      <c r="L11" s="90" t="str">
        <f>'step c'!L18</f>
        <v/>
      </c>
      <c r="M11" s="90" t="str">
        <f>'step c'!M18</f>
        <v/>
      </c>
      <c r="N11" s="90" t="str">
        <f>'step c'!N18</f>
        <v/>
      </c>
      <c r="O11" s="90" t="str">
        <f>'step c'!O18</f>
        <v/>
      </c>
      <c r="P11" s="90" t="str">
        <f>'step c'!P18</f>
        <v/>
      </c>
      <c r="Q11" s="90" t="str">
        <f>'step c'!Q18</f>
        <v/>
      </c>
      <c r="R11" s="90" t="str">
        <f>'step c'!R18</f>
        <v/>
      </c>
      <c r="S11" s="90" t="str">
        <f>'step c'!S18</f>
        <v/>
      </c>
      <c r="T11" s="90" t="str">
        <f>'step c'!T18</f>
        <v/>
      </c>
      <c r="U11" s="90" t="str">
        <f>'step c'!U18</f>
        <v/>
      </c>
      <c r="V11" s="90" t="str">
        <f>'step c'!V18</f>
        <v/>
      </c>
      <c r="W11" s="90" t="str">
        <f>'step c'!W18</f>
        <v/>
      </c>
      <c r="X11" s="90" t="str">
        <f>'step c'!X18</f>
        <v/>
      </c>
      <c r="Y11" s="90" t="str">
        <f>'step c'!Y18</f>
        <v/>
      </c>
      <c r="Z11" s="90" t="str">
        <f>'step c'!Z18</f>
        <v/>
      </c>
      <c r="AA11" s="90" t="str">
        <f>'step c'!AA18</f>
        <v/>
      </c>
      <c r="AB11" s="90" t="str">
        <f>'step c'!AB18</f>
        <v/>
      </c>
      <c r="AC11" s="90" t="str">
        <f>'step c'!AC18</f>
        <v/>
      </c>
      <c r="AD11" s="90" t="str">
        <f>'step c'!AD18</f>
        <v/>
      </c>
      <c r="AE11" s="90" t="str">
        <f>'step c'!AE18</f>
        <v/>
      </c>
      <c r="AF11" s="90" t="str">
        <f>'step c'!AF18</f>
        <v/>
      </c>
      <c r="AG11" s="90" t="str">
        <f>'step c'!AG18</f>
        <v/>
      </c>
      <c r="AH11" s="90" t="str">
        <f>'step c'!AH18</f>
        <v/>
      </c>
    </row>
    <row r="12" spans="1:34" x14ac:dyDescent="0.2">
      <c r="B12" s="91" t="str">
        <f>'step c'!B19</f>
        <v>chpj = chj+P</v>
      </c>
      <c r="C12" s="90">
        <f>'step c'!C19</f>
        <v>0</v>
      </c>
      <c r="D12" s="92">
        <f>'step c'!D19</f>
        <v>16.141546296296298</v>
      </c>
      <c r="E12" s="92">
        <f>'step c'!E19</f>
        <v>7.2259814814814831</v>
      </c>
      <c r="F12" s="92">
        <f>'step c'!F19</f>
        <v>7.2259814814814805</v>
      </c>
      <c r="G12" s="92">
        <f>'step c'!G19</f>
        <v>7.2259814814814831</v>
      </c>
      <c r="H12" s="92">
        <f>'step c'!H19</f>
        <v>7.2259814814814805</v>
      </c>
      <c r="I12" s="92">
        <f>'step c'!I19</f>
        <v>7.2259814814814831</v>
      </c>
      <c r="J12" s="92">
        <f>'step c'!J19</f>
        <v>16.141546296296298</v>
      </c>
      <c r="K12" s="92">
        <f>'step c'!K19</f>
        <v>0</v>
      </c>
      <c r="L12" s="92" t="str">
        <f>'step c'!L19</f>
        <v/>
      </c>
      <c r="M12" s="92" t="str">
        <f>'step c'!M19</f>
        <v/>
      </c>
      <c r="N12" s="90" t="str">
        <f>'step c'!N19</f>
        <v/>
      </c>
      <c r="O12" s="90" t="str">
        <f>'step c'!O19</f>
        <v/>
      </c>
      <c r="P12" s="90" t="str">
        <f>'step c'!P19</f>
        <v/>
      </c>
      <c r="Q12" s="90" t="str">
        <f>'step c'!Q19</f>
        <v/>
      </c>
      <c r="R12" s="90" t="str">
        <f>'step c'!R19</f>
        <v/>
      </c>
      <c r="S12" s="90" t="str">
        <f>'step c'!S19</f>
        <v/>
      </c>
      <c r="T12" s="90" t="str">
        <f>'step c'!T19</f>
        <v/>
      </c>
      <c r="U12" s="90" t="str">
        <f>'step c'!U19</f>
        <v/>
      </c>
      <c r="V12" s="90" t="str">
        <f>'step c'!V19</f>
        <v/>
      </c>
      <c r="W12" s="90" t="str">
        <f>'step c'!W19</f>
        <v/>
      </c>
      <c r="X12" s="90" t="str">
        <f>'step c'!X19</f>
        <v/>
      </c>
      <c r="Y12" s="90" t="str">
        <f>'step c'!Y19</f>
        <v/>
      </c>
      <c r="Z12" s="90" t="str">
        <f>'step c'!Z19</f>
        <v/>
      </c>
      <c r="AA12" s="90" t="str">
        <f>'step c'!AA19</f>
        <v/>
      </c>
      <c r="AB12" s="90" t="str">
        <f>'step c'!AB19</f>
        <v/>
      </c>
      <c r="AC12" s="90" t="str">
        <f>'step c'!AC19</f>
        <v/>
      </c>
      <c r="AD12" s="90" t="str">
        <f>'step c'!AD19</f>
        <v/>
      </c>
      <c r="AE12" s="90" t="str">
        <f>'step c'!AE19</f>
        <v/>
      </c>
      <c r="AF12" s="90" t="str">
        <f>'step c'!AF19</f>
        <v/>
      </c>
      <c r="AG12" s="90" t="str">
        <f>'step c'!AG19</f>
        <v/>
      </c>
      <c r="AH12" s="90" t="str">
        <f>'step c'!AH19</f>
        <v/>
      </c>
    </row>
    <row r="13" spans="1:34" x14ac:dyDescent="0.2">
      <c r="B13" s="91" t="str">
        <f>'step c'!B20</f>
        <v>Force</v>
      </c>
      <c r="C13" s="90">
        <f>'step c'!C20</f>
        <v>84.436424242424238</v>
      </c>
      <c r="D13" s="115" t="str">
        <f>'step c'!D20</f>
        <v/>
      </c>
      <c r="E13" s="115" t="str">
        <f>'step c'!E20</f>
        <v/>
      </c>
      <c r="F13" s="115" t="str">
        <f>'step c'!F20</f>
        <v/>
      </c>
      <c r="G13" s="115" t="str">
        <f>'step c'!G20</f>
        <v/>
      </c>
      <c r="H13" s="115" t="str">
        <f>'step c'!H20</f>
        <v/>
      </c>
      <c r="I13" s="115" t="str">
        <f>'step c'!I20</f>
        <v/>
      </c>
      <c r="J13" s="115" t="str">
        <f>'step c'!J20</f>
        <v/>
      </c>
      <c r="K13" s="115">
        <f>'step c'!K20</f>
        <v>35.95157575757576</v>
      </c>
      <c r="L13" s="115" t="str">
        <f>'step c'!L20</f>
        <v/>
      </c>
      <c r="M13" s="115" t="str">
        <f>'step c'!M20</f>
        <v/>
      </c>
      <c r="N13" s="115" t="str">
        <f>'step c'!N20</f>
        <v/>
      </c>
      <c r="O13" s="115" t="str">
        <f>'step c'!O20</f>
        <v/>
      </c>
      <c r="P13" s="115" t="str">
        <f>'step c'!P20</f>
        <v/>
      </c>
      <c r="Q13" s="115" t="str">
        <f>'step c'!Q20</f>
        <v/>
      </c>
      <c r="R13" s="115" t="str">
        <f>'step c'!R20</f>
        <v/>
      </c>
      <c r="S13" s="115" t="str">
        <f>'step c'!S20</f>
        <v/>
      </c>
      <c r="T13" s="115" t="str">
        <f>'step c'!T20</f>
        <v/>
      </c>
      <c r="U13" s="115" t="str">
        <f>'step c'!U20</f>
        <v/>
      </c>
      <c r="V13" s="115" t="str">
        <f>'step c'!V20</f>
        <v/>
      </c>
      <c r="W13" s="115" t="str">
        <f>'step c'!W20</f>
        <v/>
      </c>
      <c r="X13" s="115" t="str">
        <f>'step c'!X20</f>
        <v/>
      </c>
      <c r="Y13" s="115" t="str">
        <f>'step c'!Y20</f>
        <v/>
      </c>
      <c r="Z13" s="115" t="str">
        <f>'step c'!Z20</f>
        <v/>
      </c>
      <c r="AA13" s="115" t="str">
        <f>'step c'!AA20</f>
        <v/>
      </c>
      <c r="AB13" s="115" t="str">
        <f>'step c'!AB20</f>
        <v/>
      </c>
      <c r="AC13" s="115" t="str">
        <f>'step c'!AC20</f>
        <v/>
      </c>
      <c r="AD13" s="115" t="str">
        <f>'step c'!AD20</f>
        <v/>
      </c>
      <c r="AE13" s="115" t="str">
        <f>'step c'!AE20</f>
        <v/>
      </c>
      <c r="AF13" s="115" t="str">
        <f>'step c'!AF20</f>
        <v/>
      </c>
      <c r="AG13" s="115" t="str">
        <f>'step c'!AG20</f>
        <v/>
      </c>
      <c r="AH13" s="115" t="str">
        <f>'step c'!AH20</f>
        <v/>
      </c>
    </row>
    <row r="16" spans="1:34" ht="20.25" x14ac:dyDescent="0.3">
      <c r="A16" s="85" t="s">
        <v>199</v>
      </c>
    </row>
    <row r="18" spans="2:34" x14ac:dyDescent="0.2">
      <c r="B18" s="91" t="s">
        <v>78</v>
      </c>
      <c r="C18" s="119" t="str">
        <f>IF(AND(C9&lt;&gt;"",C9&lt;&gt;"Susp."),$C$13*C10,"")</f>
        <v/>
      </c>
      <c r="D18" s="119">
        <f t="shared" ref="D18:AH18" si="0">IF(AND(D9&lt;&gt;"",D9&lt;&gt;"Susp."),$C$13*D10,"")</f>
        <v>379.96390909090906</v>
      </c>
      <c r="E18" s="119">
        <f t="shared" si="0"/>
        <v>949.90977272727264</v>
      </c>
      <c r="F18" s="119">
        <f t="shared" si="0"/>
        <v>1519.8556363636362</v>
      </c>
      <c r="G18" s="119">
        <f t="shared" si="0"/>
        <v>2089.8015</v>
      </c>
      <c r="H18" s="119">
        <f t="shared" si="0"/>
        <v>2659.7473636363634</v>
      </c>
      <c r="I18" s="119">
        <f t="shared" si="0"/>
        <v>3229.6932272727272</v>
      </c>
      <c r="J18" s="119">
        <f t="shared" si="0"/>
        <v>3799.6390909090906</v>
      </c>
      <c r="K18" s="119" t="str">
        <f t="shared" si="0"/>
        <v/>
      </c>
      <c r="L18" s="119" t="str">
        <f t="shared" si="0"/>
        <v/>
      </c>
      <c r="M18" s="119" t="str">
        <f t="shared" si="0"/>
        <v/>
      </c>
      <c r="N18" s="119" t="str">
        <f t="shared" si="0"/>
        <v/>
      </c>
      <c r="O18" s="119" t="str">
        <f t="shared" si="0"/>
        <v/>
      </c>
      <c r="P18" s="119" t="str">
        <f t="shared" si="0"/>
        <v/>
      </c>
      <c r="Q18" s="119" t="str">
        <f t="shared" si="0"/>
        <v/>
      </c>
      <c r="R18" s="119" t="str">
        <f t="shared" si="0"/>
        <v/>
      </c>
      <c r="S18" s="119" t="str">
        <f t="shared" si="0"/>
        <v/>
      </c>
      <c r="T18" s="119" t="str">
        <f t="shared" si="0"/>
        <v/>
      </c>
      <c r="U18" s="119" t="str">
        <f t="shared" si="0"/>
        <v/>
      </c>
      <c r="V18" s="119" t="str">
        <f t="shared" si="0"/>
        <v/>
      </c>
      <c r="W18" s="119" t="str">
        <f t="shared" si="0"/>
        <v/>
      </c>
      <c r="X18" s="119" t="str">
        <f t="shared" si="0"/>
        <v/>
      </c>
      <c r="Y18" s="119" t="str">
        <f t="shared" si="0"/>
        <v/>
      </c>
      <c r="Z18" s="119" t="str">
        <f t="shared" si="0"/>
        <v/>
      </c>
      <c r="AA18" s="119" t="str">
        <f t="shared" si="0"/>
        <v/>
      </c>
      <c r="AB18" s="119" t="str">
        <f t="shared" si="0"/>
        <v/>
      </c>
      <c r="AC18" s="119" t="str">
        <f t="shared" si="0"/>
        <v/>
      </c>
      <c r="AD18" s="119" t="str">
        <f t="shared" si="0"/>
        <v/>
      </c>
      <c r="AE18" s="119" t="str">
        <f t="shared" si="0"/>
        <v/>
      </c>
      <c r="AF18" s="119" t="str">
        <f t="shared" si="0"/>
        <v/>
      </c>
      <c r="AG18" s="119" t="str">
        <f t="shared" si="0"/>
        <v/>
      </c>
      <c r="AH18" s="119" t="str">
        <f t="shared" si="0"/>
        <v/>
      </c>
    </row>
    <row r="19" spans="2:34" x14ac:dyDescent="0.2">
      <c r="B19" s="91" t="s">
        <v>77</v>
      </c>
      <c r="C19" s="119" t="str">
        <f>IF(AND(C9&lt;&gt;"",C9&lt;&gt;"Susp."),C21,"")</f>
        <v/>
      </c>
      <c r="D19" s="119">
        <f>IF(AND(D9&lt;&gt;"",D9&lt;&gt;"Susp."),D20,"")</f>
        <v>0</v>
      </c>
      <c r="E19" s="119">
        <f>IF(AND(E9&lt;&gt;"",E9&lt;&gt;"Susp."),E20,"")</f>
        <v>108.95543750000002</v>
      </c>
      <c r="F19" s="119">
        <f t="shared" ref="F19:M19" si="1">IF(AND(F9&lt;&gt;"",F9&lt;&gt;"Susp."),F20,"")</f>
        <v>266.68625000000003</v>
      </c>
      <c r="G19" s="119">
        <f t="shared" si="1"/>
        <v>473.19243750000004</v>
      </c>
      <c r="H19" s="119">
        <f t="shared" si="1"/>
        <v>728.47400000000016</v>
      </c>
      <c r="I19" s="119">
        <f t="shared" si="1"/>
        <v>1032.5309375000002</v>
      </c>
      <c r="J19" s="119">
        <f t="shared" si="1"/>
        <v>1385.3632499999999</v>
      </c>
      <c r="K19" s="119" t="str">
        <f t="shared" si="1"/>
        <v/>
      </c>
      <c r="L19" s="119" t="str">
        <f t="shared" si="1"/>
        <v/>
      </c>
      <c r="M19" s="119" t="str">
        <f t="shared" si="1"/>
        <v/>
      </c>
      <c r="N19" s="119" t="str">
        <f t="shared" ref="N19:AH19" si="2">IF(AND(N9&lt;&gt;"",N9&lt;&gt;"Susp."),N20,"")</f>
        <v/>
      </c>
      <c r="O19" s="119" t="str">
        <f t="shared" si="2"/>
        <v/>
      </c>
      <c r="P19" s="119" t="str">
        <f t="shared" si="2"/>
        <v/>
      </c>
      <c r="Q19" s="119" t="str">
        <f t="shared" si="2"/>
        <v/>
      </c>
      <c r="R19" s="119" t="str">
        <f t="shared" si="2"/>
        <v/>
      </c>
      <c r="S19" s="119" t="str">
        <f t="shared" si="2"/>
        <v/>
      </c>
      <c r="T19" s="119" t="str">
        <f t="shared" si="2"/>
        <v/>
      </c>
      <c r="U19" s="119" t="str">
        <f t="shared" si="2"/>
        <v/>
      </c>
      <c r="V19" s="119" t="str">
        <f t="shared" si="2"/>
        <v/>
      </c>
      <c r="W19" s="119" t="str">
        <f t="shared" si="2"/>
        <v/>
      </c>
      <c r="X19" s="119" t="str">
        <f t="shared" si="2"/>
        <v/>
      </c>
      <c r="Y19" s="119" t="str">
        <f t="shared" si="2"/>
        <v/>
      </c>
      <c r="Z19" s="119" t="str">
        <f t="shared" si="2"/>
        <v/>
      </c>
      <c r="AA19" s="119" t="str">
        <f t="shared" si="2"/>
        <v/>
      </c>
      <c r="AB19" s="119" t="str">
        <f t="shared" si="2"/>
        <v/>
      </c>
      <c r="AC19" s="119" t="str">
        <f t="shared" si="2"/>
        <v/>
      </c>
      <c r="AD19" s="119" t="str">
        <f t="shared" si="2"/>
        <v/>
      </c>
      <c r="AE19" s="119" t="str">
        <f t="shared" si="2"/>
        <v/>
      </c>
      <c r="AF19" s="119" t="str">
        <f t="shared" si="2"/>
        <v/>
      </c>
      <c r="AG19" s="119" t="str">
        <f t="shared" si="2"/>
        <v/>
      </c>
      <c r="AH19" s="119" t="str">
        <f t="shared" si="2"/>
        <v/>
      </c>
    </row>
    <row r="20" spans="2:34" x14ac:dyDescent="0.2">
      <c r="B20" s="10">
        <v>1</v>
      </c>
      <c r="C20" s="214"/>
      <c r="D20" s="122">
        <f>D12*(D10-D10)</f>
        <v>0</v>
      </c>
      <c r="E20" s="214">
        <f>E21</f>
        <v>108.95543750000002</v>
      </c>
      <c r="F20" s="214">
        <f>F22</f>
        <v>266.68625000000003</v>
      </c>
      <c r="G20" s="214">
        <f>G23</f>
        <v>473.19243750000004</v>
      </c>
      <c r="H20" s="214">
        <f>H24</f>
        <v>728.47400000000016</v>
      </c>
      <c r="I20" s="214">
        <f>I25</f>
        <v>1032.5309375000002</v>
      </c>
      <c r="J20" s="214">
        <f>J26</f>
        <v>1385.3632499999999</v>
      </c>
      <c r="K20" s="214">
        <f>K27</f>
        <v>1693.2217499999999</v>
      </c>
      <c r="L20" s="214" t="e">
        <f>L28</f>
        <v>#VALUE!</v>
      </c>
      <c r="M20" s="214" t="e">
        <f>M29</f>
        <v>#VALUE!</v>
      </c>
      <c r="N20" s="214" t="e">
        <f>N30</f>
        <v>#VALUE!</v>
      </c>
      <c r="O20" s="214" t="e">
        <f>O31</f>
        <v>#VALUE!</v>
      </c>
      <c r="P20" s="214" t="e">
        <f>P32</f>
        <v>#VALUE!</v>
      </c>
      <c r="Q20" s="214" t="e">
        <f>Q33</f>
        <v>#VALUE!</v>
      </c>
      <c r="R20" s="214" t="e">
        <f>R34</f>
        <v>#VALUE!</v>
      </c>
      <c r="S20" s="214" t="e">
        <f>S35</f>
        <v>#VALUE!</v>
      </c>
      <c r="T20" s="214" t="e">
        <f>T36</f>
        <v>#VALUE!</v>
      </c>
      <c r="U20" s="214" t="e">
        <f>U37</f>
        <v>#VALUE!</v>
      </c>
      <c r="V20" s="214" t="e">
        <f>V38</f>
        <v>#VALUE!</v>
      </c>
      <c r="W20" s="214" t="e">
        <f>W39</f>
        <v>#VALUE!</v>
      </c>
      <c r="X20" s="214" t="e">
        <f>X40</f>
        <v>#VALUE!</v>
      </c>
      <c r="Y20" s="214" t="e">
        <f>Y41</f>
        <v>#VALUE!</v>
      </c>
      <c r="Z20" s="214" t="e">
        <f>Z42</f>
        <v>#VALUE!</v>
      </c>
      <c r="AA20" s="214" t="e">
        <f>AA43</f>
        <v>#VALUE!</v>
      </c>
      <c r="AB20" s="214" t="e">
        <f>AB44</f>
        <v>#VALUE!</v>
      </c>
      <c r="AC20" s="214" t="e">
        <f>AC45</f>
        <v>#VALUE!</v>
      </c>
      <c r="AD20" s="214" t="e">
        <f>AD46</f>
        <v>#VALUE!</v>
      </c>
      <c r="AE20" s="214" t="e">
        <f>AE47</f>
        <v>#VALUE!</v>
      </c>
      <c r="AF20" s="214" t="e">
        <f>AF48</f>
        <v>#VALUE!</v>
      </c>
      <c r="AG20" s="214" t="e">
        <f>AG49</f>
        <v>#VALUE!</v>
      </c>
      <c r="AH20" s="214"/>
    </row>
    <row r="21" spans="2:34" x14ac:dyDescent="0.2">
      <c r="B21">
        <v>2</v>
      </c>
      <c r="C21" s="121">
        <f>C12*($E$10-C10)</f>
        <v>0</v>
      </c>
      <c r="D21" s="121">
        <f>D12*($E$10-D10)</f>
        <v>108.95543750000002</v>
      </c>
      <c r="E21" s="120">
        <f>D21</f>
        <v>108.95543750000002</v>
      </c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</row>
    <row r="22" spans="2:34" x14ac:dyDescent="0.2">
      <c r="B22">
        <v>3</v>
      </c>
      <c r="C22" s="121">
        <f>C12*($F$10-C10)</f>
        <v>0</v>
      </c>
      <c r="D22" s="121">
        <f>D12*($F$10-D10)</f>
        <v>217.91087500000003</v>
      </c>
      <c r="E22" s="121">
        <f>E12*($F$10-E10)</f>
        <v>48.775375000000011</v>
      </c>
      <c r="F22" s="120">
        <f>SUM(D22:E22)</f>
        <v>266.68625000000003</v>
      </c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</row>
    <row r="23" spans="2:34" x14ac:dyDescent="0.2">
      <c r="B23" s="10">
        <v>4</v>
      </c>
      <c r="C23" s="121">
        <f>C12*($G$10-C10)</f>
        <v>0</v>
      </c>
      <c r="D23" s="121">
        <f>D12*($G$10-D10)</f>
        <v>326.86631250000005</v>
      </c>
      <c r="E23" s="121">
        <f>E12*($G$10-E10)</f>
        <v>97.550750000000022</v>
      </c>
      <c r="F23" s="121">
        <f>F12*($G$10-F10)</f>
        <v>48.77537499999999</v>
      </c>
      <c r="G23" s="120">
        <f>SUM(D23:F23)</f>
        <v>473.19243750000004</v>
      </c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</row>
    <row r="24" spans="2:34" x14ac:dyDescent="0.2">
      <c r="B24">
        <v>5</v>
      </c>
      <c r="C24" s="121">
        <f>C12*($H$10-C10)</f>
        <v>0</v>
      </c>
      <c r="D24" s="121">
        <f>D12*($H$10-D10)</f>
        <v>435.82175000000007</v>
      </c>
      <c r="E24" s="121">
        <f>E12*($H$10-E10)</f>
        <v>146.32612500000005</v>
      </c>
      <c r="F24" s="121">
        <f>F12*($H$10-F10)</f>
        <v>97.550749999999979</v>
      </c>
      <c r="G24" s="121">
        <f>G12*($H$10-G10)</f>
        <v>48.775375000000011</v>
      </c>
      <c r="H24" s="120">
        <f>SUM(D24:G24)</f>
        <v>728.47400000000016</v>
      </c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</row>
    <row r="25" spans="2:34" x14ac:dyDescent="0.2">
      <c r="B25">
        <v>6</v>
      </c>
      <c r="C25" s="121">
        <f t="shared" ref="C25:H25" si="3">C12*($I$10-C10)</f>
        <v>0</v>
      </c>
      <c r="D25" s="121">
        <f t="shared" si="3"/>
        <v>544.77718750000008</v>
      </c>
      <c r="E25" s="121">
        <f t="shared" si="3"/>
        <v>195.10150000000004</v>
      </c>
      <c r="F25" s="121">
        <f t="shared" si="3"/>
        <v>146.32612499999999</v>
      </c>
      <c r="G25" s="121">
        <f t="shared" si="3"/>
        <v>97.550750000000022</v>
      </c>
      <c r="H25" s="121">
        <f t="shared" si="3"/>
        <v>48.77537499999999</v>
      </c>
      <c r="I25" s="120">
        <f>SUM(D25:H25)</f>
        <v>1032.5309375000002</v>
      </c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</row>
    <row r="26" spans="2:34" x14ac:dyDescent="0.2">
      <c r="B26" s="10">
        <v>7</v>
      </c>
      <c r="C26" s="121">
        <f>C12*($J$10-C10)</f>
        <v>0</v>
      </c>
      <c r="D26" s="121">
        <f t="shared" ref="D26:I26" si="4">D12*($J$10-D10)</f>
        <v>653.7326250000001</v>
      </c>
      <c r="E26" s="121">
        <f t="shared" si="4"/>
        <v>243.87687500000004</v>
      </c>
      <c r="F26" s="121">
        <f t="shared" si="4"/>
        <v>195.10149999999996</v>
      </c>
      <c r="G26" s="121">
        <f t="shared" si="4"/>
        <v>146.32612500000005</v>
      </c>
      <c r="H26" s="121">
        <f t="shared" si="4"/>
        <v>97.550749999999979</v>
      </c>
      <c r="I26" s="121">
        <f t="shared" si="4"/>
        <v>48.775375000000011</v>
      </c>
      <c r="J26" s="120">
        <f>SUM(D26:I26)</f>
        <v>1385.3632499999999</v>
      </c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</row>
    <row r="27" spans="2:34" x14ac:dyDescent="0.2">
      <c r="B27">
        <v>8</v>
      </c>
      <c r="C27" s="121">
        <f>C12*($K$10-C10)</f>
        <v>0</v>
      </c>
      <c r="D27" s="121">
        <f>D12*($K$10-D10)</f>
        <v>726.36958333333337</v>
      </c>
      <c r="E27" s="121">
        <f t="shared" ref="E27:J27" si="5">E12*($K$10-E10)</f>
        <v>276.39379166666674</v>
      </c>
      <c r="F27" s="121">
        <f t="shared" si="5"/>
        <v>227.61841666666663</v>
      </c>
      <c r="G27" s="121">
        <f t="shared" si="5"/>
        <v>178.84304166666669</v>
      </c>
      <c r="H27" s="121">
        <f t="shared" si="5"/>
        <v>130.06766666666664</v>
      </c>
      <c r="I27" s="121">
        <f t="shared" si="5"/>
        <v>81.292291666666685</v>
      </c>
      <c r="J27" s="121">
        <f t="shared" si="5"/>
        <v>72.63695833333334</v>
      </c>
      <c r="K27" s="120">
        <f>SUM(D27:J27)</f>
        <v>1693.2217499999999</v>
      </c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</row>
    <row r="28" spans="2:34" x14ac:dyDescent="0.2">
      <c r="B28">
        <v>9</v>
      </c>
      <c r="C28" s="121" t="e">
        <f>C12*($L$10-C10)</f>
        <v>#VALUE!</v>
      </c>
      <c r="D28" s="121" t="e">
        <f>D12*($L$10-D10)</f>
        <v>#VALUE!</v>
      </c>
      <c r="E28" s="121" t="e">
        <f t="shared" ref="E28:K28" si="6">E12*($L$10-E10)</f>
        <v>#VALUE!</v>
      </c>
      <c r="F28" s="121" t="e">
        <f t="shared" si="6"/>
        <v>#VALUE!</v>
      </c>
      <c r="G28" s="121" t="e">
        <f t="shared" si="6"/>
        <v>#VALUE!</v>
      </c>
      <c r="H28" s="121" t="e">
        <f t="shared" si="6"/>
        <v>#VALUE!</v>
      </c>
      <c r="I28" s="121" t="e">
        <f t="shared" si="6"/>
        <v>#VALUE!</v>
      </c>
      <c r="J28" s="121" t="e">
        <f t="shared" si="6"/>
        <v>#VALUE!</v>
      </c>
      <c r="K28" s="121" t="e">
        <f t="shared" si="6"/>
        <v>#VALUE!</v>
      </c>
      <c r="L28" s="120" t="e">
        <f>SUM(D28:K28)</f>
        <v>#VALUE!</v>
      </c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</row>
    <row r="29" spans="2:34" x14ac:dyDescent="0.2">
      <c r="B29" s="10">
        <v>10</v>
      </c>
      <c r="C29" s="121" t="e">
        <f>C12*($M$10-C10)</f>
        <v>#VALUE!</v>
      </c>
      <c r="D29" s="121" t="e">
        <f>D12*($M$10-D10)</f>
        <v>#VALUE!</v>
      </c>
      <c r="E29" s="121" t="e">
        <f t="shared" ref="E29:L29" si="7">E12*($M$10-E10)</f>
        <v>#VALUE!</v>
      </c>
      <c r="F29" s="121" t="e">
        <f t="shared" si="7"/>
        <v>#VALUE!</v>
      </c>
      <c r="G29" s="121" t="e">
        <f t="shared" si="7"/>
        <v>#VALUE!</v>
      </c>
      <c r="H29" s="121" t="e">
        <f t="shared" si="7"/>
        <v>#VALUE!</v>
      </c>
      <c r="I29" s="121" t="e">
        <f t="shared" si="7"/>
        <v>#VALUE!</v>
      </c>
      <c r="J29" s="121" t="e">
        <f t="shared" si="7"/>
        <v>#VALUE!</v>
      </c>
      <c r="K29" s="121" t="e">
        <f t="shared" si="7"/>
        <v>#VALUE!</v>
      </c>
      <c r="L29" s="121" t="e">
        <f t="shared" si="7"/>
        <v>#VALUE!</v>
      </c>
      <c r="M29" s="120" t="e">
        <f>SUM(D29:L29)</f>
        <v>#VALUE!</v>
      </c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</row>
    <row r="30" spans="2:34" x14ac:dyDescent="0.2">
      <c r="B30">
        <v>11</v>
      </c>
      <c r="C30" s="121" t="e">
        <f>C12*($N$10-C10)</f>
        <v>#VALUE!</v>
      </c>
      <c r="D30" s="121" t="e">
        <f>D12*($N$10-D10)</f>
        <v>#VALUE!</v>
      </c>
      <c r="E30" s="121" t="e">
        <f t="shared" ref="E30:M30" si="8">E12*($N$10-E10)</f>
        <v>#VALUE!</v>
      </c>
      <c r="F30" s="121" t="e">
        <f t="shared" si="8"/>
        <v>#VALUE!</v>
      </c>
      <c r="G30" s="121" t="e">
        <f t="shared" si="8"/>
        <v>#VALUE!</v>
      </c>
      <c r="H30" s="121" t="e">
        <f t="shared" si="8"/>
        <v>#VALUE!</v>
      </c>
      <c r="I30" s="121" t="e">
        <f t="shared" si="8"/>
        <v>#VALUE!</v>
      </c>
      <c r="J30" s="121" t="e">
        <f t="shared" si="8"/>
        <v>#VALUE!</v>
      </c>
      <c r="K30" s="121" t="e">
        <f t="shared" si="8"/>
        <v>#VALUE!</v>
      </c>
      <c r="L30" s="121" t="e">
        <f t="shared" si="8"/>
        <v>#VALUE!</v>
      </c>
      <c r="M30" s="121" t="e">
        <f t="shared" si="8"/>
        <v>#VALUE!</v>
      </c>
      <c r="N30" s="120" t="e">
        <f>SUM(D30:M30)</f>
        <v>#VALUE!</v>
      </c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</row>
    <row r="31" spans="2:34" x14ac:dyDescent="0.2">
      <c r="B31">
        <v>12</v>
      </c>
      <c r="C31" s="121" t="e">
        <f>C12*($O$10-C10)</f>
        <v>#VALUE!</v>
      </c>
      <c r="D31" s="121" t="e">
        <f>D12*($O$10-D10)</f>
        <v>#VALUE!</v>
      </c>
      <c r="E31" s="121" t="e">
        <f t="shared" ref="E31:N31" si="9">E12*($O$10-E10)</f>
        <v>#VALUE!</v>
      </c>
      <c r="F31" s="121" t="e">
        <f t="shared" si="9"/>
        <v>#VALUE!</v>
      </c>
      <c r="G31" s="121" t="e">
        <f t="shared" si="9"/>
        <v>#VALUE!</v>
      </c>
      <c r="H31" s="121" t="e">
        <f t="shared" si="9"/>
        <v>#VALUE!</v>
      </c>
      <c r="I31" s="121" t="e">
        <f t="shared" si="9"/>
        <v>#VALUE!</v>
      </c>
      <c r="J31" s="121" t="e">
        <f t="shared" si="9"/>
        <v>#VALUE!</v>
      </c>
      <c r="K31" s="121" t="e">
        <f t="shared" si="9"/>
        <v>#VALUE!</v>
      </c>
      <c r="L31" s="121" t="e">
        <f t="shared" si="9"/>
        <v>#VALUE!</v>
      </c>
      <c r="M31" s="121" t="e">
        <f t="shared" si="9"/>
        <v>#VALUE!</v>
      </c>
      <c r="N31" s="121" t="e">
        <f t="shared" si="9"/>
        <v>#VALUE!</v>
      </c>
      <c r="O31" s="120" t="e">
        <f>SUM(D31:N31)</f>
        <v>#VALUE!</v>
      </c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</row>
    <row r="32" spans="2:34" x14ac:dyDescent="0.2">
      <c r="B32" s="10">
        <v>13</v>
      </c>
      <c r="C32" s="121" t="e">
        <f>C12*($P$10-C10)</f>
        <v>#VALUE!</v>
      </c>
      <c r="D32" s="121" t="e">
        <f>D12*($P$10-D10)</f>
        <v>#VALUE!</v>
      </c>
      <c r="E32" s="121" t="e">
        <f t="shared" ref="E32:O32" si="10">E12*($P$10-E10)</f>
        <v>#VALUE!</v>
      </c>
      <c r="F32" s="121" t="e">
        <f t="shared" si="10"/>
        <v>#VALUE!</v>
      </c>
      <c r="G32" s="121" t="e">
        <f t="shared" si="10"/>
        <v>#VALUE!</v>
      </c>
      <c r="H32" s="121" t="e">
        <f t="shared" si="10"/>
        <v>#VALUE!</v>
      </c>
      <c r="I32" s="121" t="e">
        <f t="shared" si="10"/>
        <v>#VALUE!</v>
      </c>
      <c r="J32" s="121" t="e">
        <f t="shared" si="10"/>
        <v>#VALUE!</v>
      </c>
      <c r="K32" s="121" t="e">
        <f t="shared" si="10"/>
        <v>#VALUE!</v>
      </c>
      <c r="L32" s="121" t="e">
        <f t="shared" si="10"/>
        <v>#VALUE!</v>
      </c>
      <c r="M32" s="121" t="e">
        <f t="shared" si="10"/>
        <v>#VALUE!</v>
      </c>
      <c r="N32" s="121" t="e">
        <f t="shared" si="10"/>
        <v>#VALUE!</v>
      </c>
      <c r="O32" s="121" t="e">
        <f t="shared" si="10"/>
        <v>#VALUE!</v>
      </c>
      <c r="P32" s="120" t="e">
        <f>SUM(D32:O32)</f>
        <v>#VALUE!</v>
      </c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</row>
    <row r="33" spans="2:34" x14ac:dyDescent="0.2">
      <c r="B33">
        <v>14</v>
      </c>
      <c r="C33" s="121" t="e">
        <f>C12*($Q$10-C10)</f>
        <v>#VALUE!</v>
      </c>
      <c r="D33" s="121" t="e">
        <f>D12*($Q$10-D10)</f>
        <v>#VALUE!</v>
      </c>
      <c r="E33" s="121" t="e">
        <f t="shared" ref="E33:P33" si="11">E12*($Q$10-E10)</f>
        <v>#VALUE!</v>
      </c>
      <c r="F33" s="121" t="e">
        <f t="shared" si="11"/>
        <v>#VALUE!</v>
      </c>
      <c r="G33" s="121" t="e">
        <f t="shared" si="11"/>
        <v>#VALUE!</v>
      </c>
      <c r="H33" s="121" t="e">
        <f t="shared" si="11"/>
        <v>#VALUE!</v>
      </c>
      <c r="I33" s="121" t="e">
        <f t="shared" si="11"/>
        <v>#VALUE!</v>
      </c>
      <c r="J33" s="121" t="e">
        <f t="shared" si="11"/>
        <v>#VALUE!</v>
      </c>
      <c r="K33" s="121" t="e">
        <f t="shared" si="11"/>
        <v>#VALUE!</v>
      </c>
      <c r="L33" s="121" t="e">
        <f t="shared" si="11"/>
        <v>#VALUE!</v>
      </c>
      <c r="M33" s="121" t="e">
        <f t="shared" si="11"/>
        <v>#VALUE!</v>
      </c>
      <c r="N33" s="121" t="e">
        <f t="shared" si="11"/>
        <v>#VALUE!</v>
      </c>
      <c r="O33" s="121" t="e">
        <f t="shared" si="11"/>
        <v>#VALUE!</v>
      </c>
      <c r="P33" s="121" t="e">
        <f t="shared" si="11"/>
        <v>#VALUE!</v>
      </c>
      <c r="Q33" s="120" t="e">
        <f>SUM(D33:P33)</f>
        <v>#VALUE!</v>
      </c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</row>
    <row r="34" spans="2:34" x14ac:dyDescent="0.2">
      <c r="B34">
        <v>15</v>
      </c>
      <c r="C34" s="121" t="e">
        <f>C12*($R$10-C10)</f>
        <v>#VALUE!</v>
      </c>
      <c r="D34" s="121" t="e">
        <f>D12*($R$10-D10)</f>
        <v>#VALUE!</v>
      </c>
      <c r="E34" s="121" t="e">
        <f t="shared" ref="E34:Q34" si="12">E12*($R$10-E10)</f>
        <v>#VALUE!</v>
      </c>
      <c r="F34" s="121" t="e">
        <f t="shared" si="12"/>
        <v>#VALUE!</v>
      </c>
      <c r="G34" s="121" t="e">
        <f t="shared" si="12"/>
        <v>#VALUE!</v>
      </c>
      <c r="H34" s="121" t="e">
        <f t="shared" si="12"/>
        <v>#VALUE!</v>
      </c>
      <c r="I34" s="121" t="e">
        <f t="shared" si="12"/>
        <v>#VALUE!</v>
      </c>
      <c r="J34" s="121" t="e">
        <f t="shared" si="12"/>
        <v>#VALUE!</v>
      </c>
      <c r="K34" s="121" t="e">
        <f t="shared" si="12"/>
        <v>#VALUE!</v>
      </c>
      <c r="L34" s="121" t="e">
        <f t="shared" si="12"/>
        <v>#VALUE!</v>
      </c>
      <c r="M34" s="121" t="e">
        <f t="shared" si="12"/>
        <v>#VALUE!</v>
      </c>
      <c r="N34" s="121" t="e">
        <f t="shared" si="12"/>
        <v>#VALUE!</v>
      </c>
      <c r="O34" s="121" t="e">
        <f t="shared" si="12"/>
        <v>#VALUE!</v>
      </c>
      <c r="P34" s="121" t="e">
        <f t="shared" si="12"/>
        <v>#VALUE!</v>
      </c>
      <c r="Q34" s="121" t="e">
        <f t="shared" si="12"/>
        <v>#VALUE!</v>
      </c>
      <c r="R34" s="120" t="e">
        <f>SUM(D34:Q34)</f>
        <v>#VALUE!</v>
      </c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</row>
    <row r="35" spans="2:34" x14ac:dyDescent="0.2">
      <c r="B35" s="10">
        <v>16</v>
      </c>
      <c r="C35" s="121" t="e">
        <f>C12*($S$10-C10)</f>
        <v>#VALUE!</v>
      </c>
      <c r="D35" s="121" t="e">
        <f>D12*($S$10-D10)</f>
        <v>#VALUE!</v>
      </c>
      <c r="E35" s="121" t="e">
        <f t="shared" ref="E35:R35" si="13">E12*($S$10-E10)</f>
        <v>#VALUE!</v>
      </c>
      <c r="F35" s="121" t="e">
        <f t="shared" si="13"/>
        <v>#VALUE!</v>
      </c>
      <c r="G35" s="121" t="e">
        <f t="shared" si="13"/>
        <v>#VALUE!</v>
      </c>
      <c r="H35" s="121" t="e">
        <f t="shared" si="13"/>
        <v>#VALUE!</v>
      </c>
      <c r="I35" s="121" t="e">
        <f t="shared" si="13"/>
        <v>#VALUE!</v>
      </c>
      <c r="J35" s="121" t="e">
        <f t="shared" si="13"/>
        <v>#VALUE!</v>
      </c>
      <c r="K35" s="121" t="e">
        <f t="shared" si="13"/>
        <v>#VALUE!</v>
      </c>
      <c r="L35" s="121" t="e">
        <f t="shared" si="13"/>
        <v>#VALUE!</v>
      </c>
      <c r="M35" s="121" t="e">
        <f t="shared" si="13"/>
        <v>#VALUE!</v>
      </c>
      <c r="N35" s="121" t="e">
        <f t="shared" si="13"/>
        <v>#VALUE!</v>
      </c>
      <c r="O35" s="121" t="e">
        <f t="shared" si="13"/>
        <v>#VALUE!</v>
      </c>
      <c r="P35" s="121" t="e">
        <f t="shared" si="13"/>
        <v>#VALUE!</v>
      </c>
      <c r="Q35" s="121" t="e">
        <f t="shared" si="13"/>
        <v>#VALUE!</v>
      </c>
      <c r="R35" s="121" t="e">
        <f t="shared" si="13"/>
        <v>#VALUE!</v>
      </c>
      <c r="S35" s="120" t="e">
        <f>SUM(D35:R35)</f>
        <v>#VALUE!</v>
      </c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</row>
    <row r="36" spans="2:34" x14ac:dyDescent="0.2">
      <c r="B36">
        <v>17</v>
      </c>
      <c r="C36" s="121" t="e">
        <f>C12*($T$10-C10)</f>
        <v>#VALUE!</v>
      </c>
      <c r="D36" s="121" t="e">
        <f>D12*($T$10-D10)</f>
        <v>#VALUE!</v>
      </c>
      <c r="E36" s="121" t="e">
        <f t="shared" ref="E36:S36" si="14">E12*($T$10-E10)</f>
        <v>#VALUE!</v>
      </c>
      <c r="F36" s="121" t="e">
        <f t="shared" si="14"/>
        <v>#VALUE!</v>
      </c>
      <c r="G36" s="121" t="e">
        <f t="shared" si="14"/>
        <v>#VALUE!</v>
      </c>
      <c r="H36" s="121" t="e">
        <f t="shared" si="14"/>
        <v>#VALUE!</v>
      </c>
      <c r="I36" s="121" t="e">
        <f t="shared" si="14"/>
        <v>#VALUE!</v>
      </c>
      <c r="J36" s="121" t="e">
        <f t="shared" si="14"/>
        <v>#VALUE!</v>
      </c>
      <c r="K36" s="121" t="e">
        <f t="shared" si="14"/>
        <v>#VALUE!</v>
      </c>
      <c r="L36" s="121" t="e">
        <f t="shared" si="14"/>
        <v>#VALUE!</v>
      </c>
      <c r="M36" s="121" t="e">
        <f t="shared" si="14"/>
        <v>#VALUE!</v>
      </c>
      <c r="N36" s="121" t="e">
        <f t="shared" si="14"/>
        <v>#VALUE!</v>
      </c>
      <c r="O36" s="121" t="e">
        <f t="shared" si="14"/>
        <v>#VALUE!</v>
      </c>
      <c r="P36" s="121" t="e">
        <f t="shared" si="14"/>
        <v>#VALUE!</v>
      </c>
      <c r="Q36" s="121" t="e">
        <f t="shared" si="14"/>
        <v>#VALUE!</v>
      </c>
      <c r="R36" s="121" t="e">
        <f t="shared" si="14"/>
        <v>#VALUE!</v>
      </c>
      <c r="S36" s="121" t="e">
        <f t="shared" si="14"/>
        <v>#VALUE!</v>
      </c>
      <c r="T36" s="120" t="e">
        <f>SUM(D36:S36)</f>
        <v>#VALUE!</v>
      </c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</row>
    <row r="37" spans="2:34" x14ac:dyDescent="0.2">
      <c r="B37">
        <v>18</v>
      </c>
      <c r="C37" s="121" t="e">
        <f>C12*($U$10-C10)</f>
        <v>#VALUE!</v>
      </c>
      <c r="D37" s="121" t="e">
        <f>D12*($U$10-D10)</f>
        <v>#VALUE!</v>
      </c>
      <c r="E37" s="121" t="e">
        <f t="shared" ref="E37:T37" si="15">E12*($U$10-E10)</f>
        <v>#VALUE!</v>
      </c>
      <c r="F37" s="121" t="e">
        <f t="shared" si="15"/>
        <v>#VALUE!</v>
      </c>
      <c r="G37" s="121" t="e">
        <f t="shared" si="15"/>
        <v>#VALUE!</v>
      </c>
      <c r="H37" s="121" t="e">
        <f t="shared" si="15"/>
        <v>#VALUE!</v>
      </c>
      <c r="I37" s="121" t="e">
        <f t="shared" si="15"/>
        <v>#VALUE!</v>
      </c>
      <c r="J37" s="121" t="e">
        <f t="shared" si="15"/>
        <v>#VALUE!</v>
      </c>
      <c r="K37" s="121" t="e">
        <f t="shared" si="15"/>
        <v>#VALUE!</v>
      </c>
      <c r="L37" s="121" t="e">
        <f t="shared" si="15"/>
        <v>#VALUE!</v>
      </c>
      <c r="M37" s="121" t="e">
        <f t="shared" si="15"/>
        <v>#VALUE!</v>
      </c>
      <c r="N37" s="121" t="e">
        <f t="shared" si="15"/>
        <v>#VALUE!</v>
      </c>
      <c r="O37" s="121" t="e">
        <f t="shared" si="15"/>
        <v>#VALUE!</v>
      </c>
      <c r="P37" s="121" t="e">
        <f t="shared" si="15"/>
        <v>#VALUE!</v>
      </c>
      <c r="Q37" s="121" t="e">
        <f t="shared" si="15"/>
        <v>#VALUE!</v>
      </c>
      <c r="R37" s="121" t="e">
        <f t="shared" si="15"/>
        <v>#VALUE!</v>
      </c>
      <c r="S37" s="121" t="e">
        <f t="shared" si="15"/>
        <v>#VALUE!</v>
      </c>
      <c r="T37" s="121" t="e">
        <f t="shared" si="15"/>
        <v>#VALUE!</v>
      </c>
      <c r="U37" s="120" t="e">
        <f>SUM(D37:T37)</f>
        <v>#VALUE!</v>
      </c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</row>
    <row r="38" spans="2:34" x14ac:dyDescent="0.2">
      <c r="B38" s="10">
        <v>19</v>
      </c>
      <c r="C38" s="121" t="e">
        <f>C12*($V$10-C10)</f>
        <v>#VALUE!</v>
      </c>
      <c r="D38" s="121" t="e">
        <f>D12*($V$10-D10)</f>
        <v>#VALUE!</v>
      </c>
      <c r="E38" s="121" t="e">
        <f t="shared" ref="E38:U38" si="16">E12*($V$10-E10)</f>
        <v>#VALUE!</v>
      </c>
      <c r="F38" s="121" t="e">
        <f t="shared" si="16"/>
        <v>#VALUE!</v>
      </c>
      <c r="G38" s="121" t="e">
        <f t="shared" si="16"/>
        <v>#VALUE!</v>
      </c>
      <c r="H38" s="121" t="e">
        <f t="shared" si="16"/>
        <v>#VALUE!</v>
      </c>
      <c r="I38" s="121" t="e">
        <f t="shared" si="16"/>
        <v>#VALUE!</v>
      </c>
      <c r="J38" s="121" t="e">
        <f t="shared" si="16"/>
        <v>#VALUE!</v>
      </c>
      <c r="K38" s="121" t="e">
        <f t="shared" si="16"/>
        <v>#VALUE!</v>
      </c>
      <c r="L38" s="121" t="e">
        <f t="shared" si="16"/>
        <v>#VALUE!</v>
      </c>
      <c r="M38" s="121" t="e">
        <f t="shared" si="16"/>
        <v>#VALUE!</v>
      </c>
      <c r="N38" s="121" t="e">
        <f t="shared" si="16"/>
        <v>#VALUE!</v>
      </c>
      <c r="O38" s="121" t="e">
        <f t="shared" si="16"/>
        <v>#VALUE!</v>
      </c>
      <c r="P38" s="121" t="e">
        <f t="shared" si="16"/>
        <v>#VALUE!</v>
      </c>
      <c r="Q38" s="121" t="e">
        <f t="shared" si="16"/>
        <v>#VALUE!</v>
      </c>
      <c r="R38" s="121" t="e">
        <f t="shared" si="16"/>
        <v>#VALUE!</v>
      </c>
      <c r="S38" s="121" t="e">
        <f t="shared" si="16"/>
        <v>#VALUE!</v>
      </c>
      <c r="T38" s="121" t="e">
        <f t="shared" si="16"/>
        <v>#VALUE!</v>
      </c>
      <c r="U38" s="121" t="e">
        <f t="shared" si="16"/>
        <v>#VALUE!</v>
      </c>
      <c r="V38" s="120" t="e">
        <f>SUM(D38:U38)</f>
        <v>#VALUE!</v>
      </c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</row>
    <row r="39" spans="2:34" x14ac:dyDescent="0.2">
      <c r="B39">
        <v>20</v>
      </c>
      <c r="C39" s="121" t="e">
        <f>C12*($W$10-C10)</f>
        <v>#VALUE!</v>
      </c>
      <c r="D39" s="121" t="e">
        <f>D12*($W$10-D10)</f>
        <v>#VALUE!</v>
      </c>
      <c r="E39" s="121" t="e">
        <f t="shared" ref="E39:U39" si="17">E12*($W$10-E10)</f>
        <v>#VALUE!</v>
      </c>
      <c r="F39" s="121" t="e">
        <f t="shared" si="17"/>
        <v>#VALUE!</v>
      </c>
      <c r="G39" s="121" t="e">
        <f t="shared" si="17"/>
        <v>#VALUE!</v>
      </c>
      <c r="H39" s="121" t="e">
        <f t="shared" si="17"/>
        <v>#VALUE!</v>
      </c>
      <c r="I39" s="121" t="e">
        <f t="shared" si="17"/>
        <v>#VALUE!</v>
      </c>
      <c r="J39" s="121" t="e">
        <f t="shared" si="17"/>
        <v>#VALUE!</v>
      </c>
      <c r="K39" s="121" t="e">
        <f t="shared" si="17"/>
        <v>#VALUE!</v>
      </c>
      <c r="L39" s="121" t="e">
        <f t="shared" si="17"/>
        <v>#VALUE!</v>
      </c>
      <c r="M39" s="121" t="e">
        <f t="shared" si="17"/>
        <v>#VALUE!</v>
      </c>
      <c r="N39" s="121" t="e">
        <f t="shared" si="17"/>
        <v>#VALUE!</v>
      </c>
      <c r="O39" s="121" t="e">
        <f t="shared" si="17"/>
        <v>#VALUE!</v>
      </c>
      <c r="P39" s="121" t="e">
        <f t="shared" si="17"/>
        <v>#VALUE!</v>
      </c>
      <c r="Q39" s="121" t="e">
        <f t="shared" si="17"/>
        <v>#VALUE!</v>
      </c>
      <c r="R39" s="121" t="e">
        <f t="shared" si="17"/>
        <v>#VALUE!</v>
      </c>
      <c r="S39" s="121" t="e">
        <f t="shared" si="17"/>
        <v>#VALUE!</v>
      </c>
      <c r="T39" s="121" t="e">
        <f t="shared" si="17"/>
        <v>#VALUE!</v>
      </c>
      <c r="U39" s="121" t="e">
        <f t="shared" si="17"/>
        <v>#VALUE!</v>
      </c>
      <c r="V39" s="121" t="e">
        <f>V12*($W$10-V10)</f>
        <v>#VALUE!</v>
      </c>
      <c r="W39" s="120" t="e">
        <f>SUM(D39:V39)</f>
        <v>#VALUE!</v>
      </c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</row>
    <row r="40" spans="2:34" x14ac:dyDescent="0.2">
      <c r="B40">
        <v>21</v>
      </c>
      <c r="C40" s="121" t="e">
        <f>C12*($X$10-C10)</f>
        <v>#VALUE!</v>
      </c>
      <c r="D40" s="121" t="e">
        <f>D12*($X$10-D10)</f>
        <v>#VALUE!</v>
      </c>
      <c r="E40" s="121" t="e">
        <f t="shared" ref="E40:U40" si="18">E12*($X$10-E10)</f>
        <v>#VALUE!</v>
      </c>
      <c r="F40" s="121" t="e">
        <f t="shared" si="18"/>
        <v>#VALUE!</v>
      </c>
      <c r="G40" s="121" t="e">
        <f t="shared" si="18"/>
        <v>#VALUE!</v>
      </c>
      <c r="H40" s="121" t="e">
        <f t="shared" si="18"/>
        <v>#VALUE!</v>
      </c>
      <c r="I40" s="121" t="e">
        <f t="shared" si="18"/>
        <v>#VALUE!</v>
      </c>
      <c r="J40" s="121" t="e">
        <f t="shared" si="18"/>
        <v>#VALUE!</v>
      </c>
      <c r="K40" s="121" t="e">
        <f t="shared" si="18"/>
        <v>#VALUE!</v>
      </c>
      <c r="L40" s="121" t="e">
        <f t="shared" si="18"/>
        <v>#VALUE!</v>
      </c>
      <c r="M40" s="121" t="e">
        <f t="shared" si="18"/>
        <v>#VALUE!</v>
      </c>
      <c r="N40" s="121" t="e">
        <f t="shared" si="18"/>
        <v>#VALUE!</v>
      </c>
      <c r="O40" s="121" t="e">
        <f t="shared" si="18"/>
        <v>#VALUE!</v>
      </c>
      <c r="P40" s="121" t="e">
        <f t="shared" si="18"/>
        <v>#VALUE!</v>
      </c>
      <c r="Q40" s="121" t="e">
        <f t="shared" si="18"/>
        <v>#VALUE!</v>
      </c>
      <c r="R40" s="121" t="e">
        <f t="shared" si="18"/>
        <v>#VALUE!</v>
      </c>
      <c r="S40" s="121" t="e">
        <f t="shared" si="18"/>
        <v>#VALUE!</v>
      </c>
      <c r="T40" s="121" t="e">
        <f t="shared" si="18"/>
        <v>#VALUE!</v>
      </c>
      <c r="U40" s="121" t="e">
        <f t="shared" si="18"/>
        <v>#VALUE!</v>
      </c>
      <c r="V40" s="121" t="e">
        <f>V12*($X$10-V10)</f>
        <v>#VALUE!</v>
      </c>
      <c r="W40" s="121" t="e">
        <f>W12*($X$10-W10)</f>
        <v>#VALUE!</v>
      </c>
      <c r="X40" s="120" t="e">
        <f>SUM(D40:W40)</f>
        <v>#VALUE!</v>
      </c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</row>
    <row r="41" spans="2:34" x14ac:dyDescent="0.2">
      <c r="B41" s="10">
        <v>22</v>
      </c>
      <c r="C41" s="121" t="e">
        <f>C12*($Y$10-C10)</f>
        <v>#VALUE!</v>
      </c>
      <c r="D41" s="121" t="e">
        <f>D12*($Y$10-D10)</f>
        <v>#VALUE!</v>
      </c>
      <c r="E41" s="121" t="e">
        <f t="shared" ref="E41:U41" si="19">E12*($Y$10-E10)</f>
        <v>#VALUE!</v>
      </c>
      <c r="F41" s="121" t="e">
        <f t="shared" si="19"/>
        <v>#VALUE!</v>
      </c>
      <c r="G41" s="121" t="e">
        <f t="shared" si="19"/>
        <v>#VALUE!</v>
      </c>
      <c r="H41" s="121" t="e">
        <f t="shared" si="19"/>
        <v>#VALUE!</v>
      </c>
      <c r="I41" s="121" t="e">
        <f t="shared" si="19"/>
        <v>#VALUE!</v>
      </c>
      <c r="J41" s="121" t="e">
        <f t="shared" si="19"/>
        <v>#VALUE!</v>
      </c>
      <c r="K41" s="121" t="e">
        <f t="shared" si="19"/>
        <v>#VALUE!</v>
      </c>
      <c r="L41" s="121" t="e">
        <f t="shared" si="19"/>
        <v>#VALUE!</v>
      </c>
      <c r="M41" s="121" t="e">
        <f t="shared" si="19"/>
        <v>#VALUE!</v>
      </c>
      <c r="N41" s="121" t="e">
        <f t="shared" si="19"/>
        <v>#VALUE!</v>
      </c>
      <c r="O41" s="121" t="e">
        <f t="shared" si="19"/>
        <v>#VALUE!</v>
      </c>
      <c r="P41" s="121" t="e">
        <f t="shared" si="19"/>
        <v>#VALUE!</v>
      </c>
      <c r="Q41" s="121" t="e">
        <f t="shared" si="19"/>
        <v>#VALUE!</v>
      </c>
      <c r="R41" s="121" t="e">
        <f t="shared" si="19"/>
        <v>#VALUE!</v>
      </c>
      <c r="S41" s="121" t="e">
        <f t="shared" si="19"/>
        <v>#VALUE!</v>
      </c>
      <c r="T41" s="121" t="e">
        <f t="shared" si="19"/>
        <v>#VALUE!</v>
      </c>
      <c r="U41" s="121" t="e">
        <f t="shared" si="19"/>
        <v>#VALUE!</v>
      </c>
      <c r="V41" s="121" t="e">
        <f>V12*($Y$10-V10)</f>
        <v>#VALUE!</v>
      </c>
      <c r="W41" s="121" t="e">
        <f>W12*($Y$10-W10)</f>
        <v>#VALUE!</v>
      </c>
      <c r="X41" s="121" t="e">
        <f>X12*($Y$10-X10)</f>
        <v>#VALUE!</v>
      </c>
      <c r="Y41" s="120" t="e">
        <f>SUM(D41:X41)</f>
        <v>#VALUE!</v>
      </c>
      <c r="Z41" s="121"/>
      <c r="AA41" s="121"/>
      <c r="AB41" s="121"/>
      <c r="AC41" s="121"/>
      <c r="AD41" s="121"/>
      <c r="AE41" s="121"/>
      <c r="AF41" s="121"/>
      <c r="AG41" s="121"/>
      <c r="AH41" s="121"/>
    </row>
    <row r="42" spans="2:34" x14ac:dyDescent="0.2">
      <c r="B42">
        <v>23</v>
      </c>
      <c r="C42" s="121" t="e">
        <f>C12*($Z$10-C10)</f>
        <v>#VALUE!</v>
      </c>
      <c r="D42" s="121" t="e">
        <f>D12*($Z$10-D10)</f>
        <v>#VALUE!</v>
      </c>
      <c r="E42" s="121" t="e">
        <f t="shared" ref="E42:U42" si="20">E12*($Z$10-E10)</f>
        <v>#VALUE!</v>
      </c>
      <c r="F42" s="121" t="e">
        <f t="shared" si="20"/>
        <v>#VALUE!</v>
      </c>
      <c r="G42" s="121" t="e">
        <f t="shared" si="20"/>
        <v>#VALUE!</v>
      </c>
      <c r="H42" s="121" t="e">
        <f t="shared" si="20"/>
        <v>#VALUE!</v>
      </c>
      <c r="I42" s="121" t="e">
        <f t="shared" si="20"/>
        <v>#VALUE!</v>
      </c>
      <c r="J42" s="121" t="e">
        <f t="shared" si="20"/>
        <v>#VALUE!</v>
      </c>
      <c r="K42" s="121" t="e">
        <f t="shared" si="20"/>
        <v>#VALUE!</v>
      </c>
      <c r="L42" s="121" t="e">
        <f t="shared" si="20"/>
        <v>#VALUE!</v>
      </c>
      <c r="M42" s="121" t="e">
        <f t="shared" si="20"/>
        <v>#VALUE!</v>
      </c>
      <c r="N42" s="121" t="e">
        <f t="shared" si="20"/>
        <v>#VALUE!</v>
      </c>
      <c r="O42" s="121" t="e">
        <f t="shared" si="20"/>
        <v>#VALUE!</v>
      </c>
      <c r="P42" s="121" t="e">
        <f t="shared" si="20"/>
        <v>#VALUE!</v>
      </c>
      <c r="Q42" s="121" t="e">
        <f t="shared" si="20"/>
        <v>#VALUE!</v>
      </c>
      <c r="R42" s="121" t="e">
        <f t="shared" si="20"/>
        <v>#VALUE!</v>
      </c>
      <c r="S42" s="121" t="e">
        <f t="shared" si="20"/>
        <v>#VALUE!</v>
      </c>
      <c r="T42" s="121" t="e">
        <f t="shared" si="20"/>
        <v>#VALUE!</v>
      </c>
      <c r="U42" s="121" t="e">
        <f t="shared" si="20"/>
        <v>#VALUE!</v>
      </c>
      <c r="V42" s="121" t="e">
        <f>V12*($Z$10-V10)</f>
        <v>#VALUE!</v>
      </c>
      <c r="W42" s="121" t="e">
        <f>W12*($Z$10-W10)</f>
        <v>#VALUE!</v>
      </c>
      <c r="X42" s="121" t="e">
        <f>X12*($Z$10-X10)</f>
        <v>#VALUE!</v>
      </c>
      <c r="Y42" s="121" t="e">
        <f>Y12*($Z$10-Y10)</f>
        <v>#VALUE!</v>
      </c>
      <c r="Z42" s="120" t="e">
        <f>SUM(D42:Y42)</f>
        <v>#VALUE!</v>
      </c>
      <c r="AA42" s="121"/>
      <c r="AB42" s="121"/>
      <c r="AC42" s="121"/>
      <c r="AD42" s="121"/>
      <c r="AE42" s="121"/>
      <c r="AF42" s="121"/>
      <c r="AG42" s="121"/>
      <c r="AH42" s="121"/>
    </row>
    <row r="43" spans="2:34" x14ac:dyDescent="0.2">
      <c r="B43">
        <v>24</v>
      </c>
      <c r="C43" s="121" t="e">
        <f>C12*($AA$10-C10)</f>
        <v>#VALUE!</v>
      </c>
      <c r="D43" s="121" t="e">
        <f>D12*($AA$10-D10)</f>
        <v>#VALUE!</v>
      </c>
      <c r="E43" s="121" t="e">
        <f t="shared" ref="E43:U43" si="21">E12*($AA$10-E10)</f>
        <v>#VALUE!</v>
      </c>
      <c r="F43" s="121" t="e">
        <f t="shared" si="21"/>
        <v>#VALUE!</v>
      </c>
      <c r="G43" s="121" t="e">
        <f t="shared" si="21"/>
        <v>#VALUE!</v>
      </c>
      <c r="H43" s="121" t="e">
        <f t="shared" si="21"/>
        <v>#VALUE!</v>
      </c>
      <c r="I43" s="121" t="e">
        <f t="shared" si="21"/>
        <v>#VALUE!</v>
      </c>
      <c r="J43" s="121" t="e">
        <f t="shared" si="21"/>
        <v>#VALUE!</v>
      </c>
      <c r="K43" s="121" t="e">
        <f t="shared" si="21"/>
        <v>#VALUE!</v>
      </c>
      <c r="L43" s="121" t="e">
        <f t="shared" si="21"/>
        <v>#VALUE!</v>
      </c>
      <c r="M43" s="121" t="e">
        <f t="shared" si="21"/>
        <v>#VALUE!</v>
      </c>
      <c r="N43" s="121" t="e">
        <f t="shared" si="21"/>
        <v>#VALUE!</v>
      </c>
      <c r="O43" s="121" t="e">
        <f t="shared" si="21"/>
        <v>#VALUE!</v>
      </c>
      <c r="P43" s="121" t="e">
        <f t="shared" si="21"/>
        <v>#VALUE!</v>
      </c>
      <c r="Q43" s="121" t="e">
        <f t="shared" si="21"/>
        <v>#VALUE!</v>
      </c>
      <c r="R43" s="121" t="e">
        <f t="shared" si="21"/>
        <v>#VALUE!</v>
      </c>
      <c r="S43" s="121" t="e">
        <f t="shared" si="21"/>
        <v>#VALUE!</v>
      </c>
      <c r="T43" s="121" t="e">
        <f t="shared" si="21"/>
        <v>#VALUE!</v>
      </c>
      <c r="U43" s="121" t="e">
        <f t="shared" si="21"/>
        <v>#VALUE!</v>
      </c>
      <c r="V43" s="121" t="e">
        <f>V12*($AA$10-V10)</f>
        <v>#VALUE!</v>
      </c>
      <c r="W43" s="121" t="e">
        <f>W12*($AA$10-W10)</f>
        <v>#VALUE!</v>
      </c>
      <c r="X43" s="121" t="e">
        <f>X12*($AA$10-X10)</f>
        <v>#VALUE!</v>
      </c>
      <c r="Y43" s="121" t="e">
        <f>Y12*($AA$10-Y10)</f>
        <v>#VALUE!</v>
      </c>
      <c r="Z43" s="121" t="e">
        <f>Z12*($AA$10-Z10)</f>
        <v>#VALUE!</v>
      </c>
      <c r="AA43" s="120" t="e">
        <f>SUM(D43:Z43)</f>
        <v>#VALUE!</v>
      </c>
      <c r="AB43" s="121"/>
      <c r="AC43" s="121"/>
      <c r="AD43" s="121"/>
      <c r="AE43" s="121"/>
      <c r="AF43" s="121"/>
      <c r="AG43" s="121"/>
      <c r="AH43" s="121"/>
    </row>
    <row r="44" spans="2:34" x14ac:dyDescent="0.2">
      <c r="B44" s="10">
        <v>25</v>
      </c>
      <c r="C44" s="121" t="e">
        <f>C12*($AB$10-C10)</f>
        <v>#VALUE!</v>
      </c>
      <c r="D44" s="121" t="e">
        <f>D12*($AB$10-D10)</f>
        <v>#VALUE!</v>
      </c>
      <c r="E44" s="121" t="e">
        <f t="shared" ref="E44:U44" si="22">E12*($AB$10-E10)</f>
        <v>#VALUE!</v>
      </c>
      <c r="F44" s="121" t="e">
        <f t="shared" si="22"/>
        <v>#VALUE!</v>
      </c>
      <c r="G44" s="121" t="e">
        <f t="shared" si="22"/>
        <v>#VALUE!</v>
      </c>
      <c r="H44" s="121" t="e">
        <f t="shared" si="22"/>
        <v>#VALUE!</v>
      </c>
      <c r="I44" s="121" t="e">
        <f t="shared" si="22"/>
        <v>#VALUE!</v>
      </c>
      <c r="J44" s="121" t="e">
        <f t="shared" si="22"/>
        <v>#VALUE!</v>
      </c>
      <c r="K44" s="121" t="e">
        <f t="shared" si="22"/>
        <v>#VALUE!</v>
      </c>
      <c r="L44" s="121" t="e">
        <f t="shared" si="22"/>
        <v>#VALUE!</v>
      </c>
      <c r="M44" s="121" t="e">
        <f t="shared" si="22"/>
        <v>#VALUE!</v>
      </c>
      <c r="N44" s="121" t="e">
        <f t="shared" si="22"/>
        <v>#VALUE!</v>
      </c>
      <c r="O44" s="121" t="e">
        <f t="shared" si="22"/>
        <v>#VALUE!</v>
      </c>
      <c r="P44" s="121" t="e">
        <f t="shared" si="22"/>
        <v>#VALUE!</v>
      </c>
      <c r="Q44" s="121" t="e">
        <f t="shared" si="22"/>
        <v>#VALUE!</v>
      </c>
      <c r="R44" s="121" t="e">
        <f t="shared" si="22"/>
        <v>#VALUE!</v>
      </c>
      <c r="S44" s="121" t="e">
        <f t="shared" si="22"/>
        <v>#VALUE!</v>
      </c>
      <c r="T44" s="121" t="e">
        <f t="shared" si="22"/>
        <v>#VALUE!</v>
      </c>
      <c r="U44" s="121" t="e">
        <f t="shared" si="22"/>
        <v>#VALUE!</v>
      </c>
      <c r="V44" s="121" t="e">
        <f t="shared" ref="V44:AA44" si="23">V12*($AB$10-V10)</f>
        <v>#VALUE!</v>
      </c>
      <c r="W44" s="121" t="e">
        <f t="shared" si="23"/>
        <v>#VALUE!</v>
      </c>
      <c r="X44" s="121" t="e">
        <f t="shared" si="23"/>
        <v>#VALUE!</v>
      </c>
      <c r="Y44" s="121" t="e">
        <f t="shared" si="23"/>
        <v>#VALUE!</v>
      </c>
      <c r="Z44" s="121" t="e">
        <f t="shared" si="23"/>
        <v>#VALUE!</v>
      </c>
      <c r="AA44" s="121" t="e">
        <f t="shared" si="23"/>
        <v>#VALUE!</v>
      </c>
      <c r="AB44" s="120" t="e">
        <f>SUM(D44:AA44)</f>
        <v>#VALUE!</v>
      </c>
      <c r="AC44" s="121"/>
      <c r="AD44" s="121"/>
      <c r="AE44" s="121"/>
      <c r="AF44" s="121"/>
      <c r="AG44" s="121"/>
      <c r="AH44" s="121"/>
    </row>
    <row r="45" spans="2:34" x14ac:dyDescent="0.2">
      <c r="B45">
        <v>26</v>
      </c>
      <c r="C45" s="121" t="e">
        <f>C12*($AC$10-C10)</f>
        <v>#VALUE!</v>
      </c>
      <c r="D45" s="121" t="e">
        <f>D12*($AC$10-D10)</f>
        <v>#VALUE!</v>
      </c>
      <c r="E45" s="121" t="e">
        <f t="shared" ref="E45:U45" si="24">E12*($AC$10-E10)</f>
        <v>#VALUE!</v>
      </c>
      <c r="F45" s="121" t="e">
        <f t="shared" si="24"/>
        <v>#VALUE!</v>
      </c>
      <c r="G45" s="121" t="e">
        <f t="shared" si="24"/>
        <v>#VALUE!</v>
      </c>
      <c r="H45" s="121" t="e">
        <f t="shared" si="24"/>
        <v>#VALUE!</v>
      </c>
      <c r="I45" s="121" t="e">
        <f t="shared" si="24"/>
        <v>#VALUE!</v>
      </c>
      <c r="J45" s="121" t="e">
        <f t="shared" si="24"/>
        <v>#VALUE!</v>
      </c>
      <c r="K45" s="121" t="e">
        <f t="shared" si="24"/>
        <v>#VALUE!</v>
      </c>
      <c r="L45" s="121" t="e">
        <f t="shared" si="24"/>
        <v>#VALUE!</v>
      </c>
      <c r="M45" s="121" t="e">
        <f t="shared" si="24"/>
        <v>#VALUE!</v>
      </c>
      <c r="N45" s="121" t="e">
        <f t="shared" si="24"/>
        <v>#VALUE!</v>
      </c>
      <c r="O45" s="121" t="e">
        <f t="shared" si="24"/>
        <v>#VALUE!</v>
      </c>
      <c r="P45" s="121" t="e">
        <f t="shared" si="24"/>
        <v>#VALUE!</v>
      </c>
      <c r="Q45" s="121" t="e">
        <f t="shared" si="24"/>
        <v>#VALUE!</v>
      </c>
      <c r="R45" s="121" t="e">
        <f t="shared" si="24"/>
        <v>#VALUE!</v>
      </c>
      <c r="S45" s="121" t="e">
        <f t="shared" si="24"/>
        <v>#VALUE!</v>
      </c>
      <c r="T45" s="121" t="e">
        <f t="shared" si="24"/>
        <v>#VALUE!</v>
      </c>
      <c r="U45" s="121" t="e">
        <f t="shared" si="24"/>
        <v>#VALUE!</v>
      </c>
      <c r="V45" s="121" t="e">
        <f t="shared" ref="V45:AB45" si="25">V12*($AC$10-V10)</f>
        <v>#VALUE!</v>
      </c>
      <c r="W45" s="121" t="e">
        <f t="shared" si="25"/>
        <v>#VALUE!</v>
      </c>
      <c r="X45" s="121" t="e">
        <f t="shared" si="25"/>
        <v>#VALUE!</v>
      </c>
      <c r="Y45" s="121" t="e">
        <f t="shared" si="25"/>
        <v>#VALUE!</v>
      </c>
      <c r="Z45" s="121" t="e">
        <f t="shared" si="25"/>
        <v>#VALUE!</v>
      </c>
      <c r="AA45" s="121" t="e">
        <f t="shared" si="25"/>
        <v>#VALUE!</v>
      </c>
      <c r="AB45" s="121" t="e">
        <f t="shared" si="25"/>
        <v>#VALUE!</v>
      </c>
      <c r="AC45" s="120" t="e">
        <f>SUM(D45:AB45)</f>
        <v>#VALUE!</v>
      </c>
      <c r="AD45" s="121"/>
      <c r="AE45" s="121"/>
      <c r="AF45" s="121"/>
      <c r="AG45" s="121"/>
      <c r="AH45" s="121"/>
    </row>
    <row r="46" spans="2:34" x14ac:dyDescent="0.2">
      <c r="B46">
        <v>27</v>
      </c>
      <c r="C46" s="121" t="e">
        <f>C12*($AD$10-C10)</f>
        <v>#VALUE!</v>
      </c>
      <c r="D46" s="121" t="e">
        <f>D12*($AD$10-D10)</f>
        <v>#VALUE!</v>
      </c>
      <c r="E46" s="121" t="e">
        <f t="shared" ref="E46:U46" si="26">E12*($AD$10-E10)</f>
        <v>#VALUE!</v>
      </c>
      <c r="F46" s="121" t="e">
        <f t="shared" si="26"/>
        <v>#VALUE!</v>
      </c>
      <c r="G46" s="121" t="e">
        <f t="shared" si="26"/>
        <v>#VALUE!</v>
      </c>
      <c r="H46" s="121" t="e">
        <f t="shared" si="26"/>
        <v>#VALUE!</v>
      </c>
      <c r="I46" s="121" t="e">
        <f t="shared" si="26"/>
        <v>#VALUE!</v>
      </c>
      <c r="J46" s="121" t="e">
        <f t="shared" si="26"/>
        <v>#VALUE!</v>
      </c>
      <c r="K46" s="121" t="e">
        <f t="shared" si="26"/>
        <v>#VALUE!</v>
      </c>
      <c r="L46" s="121" t="e">
        <f t="shared" si="26"/>
        <v>#VALUE!</v>
      </c>
      <c r="M46" s="121" t="e">
        <f t="shared" si="26"/>
        <v>#VALUE!</v>
      </c>
      <c r="N46" s="121" t="e">
        <f t="shared" si="26"/>
        <v>#VALUE!</v>
      </c>
      <c r="O46" s="121" t="e">
        <f t="shared" si="26"/>
        <v>#VALUE!</v>
      </c>
      <c r="P46" s="121" t="e">
        <f t="shared" si="26"/>
        <v>#VALUE!</v>
      </c>
      <c r="Q46" s="121" t="e">
        <f t="shared" si="26"/>
        <v>#VALUE!</v>
      </c>
      <c r="R46" s="121" t="e">
        <f t="shared" si="26"/>
        <v>#VALUE!</v>
      </c>
      <c r="S46" s="121" t="e">
        <f t="shared" si="26"/>
        <v>#VALUE!</v>
      </c>
      <c r="T46" s="121" t="e">
        <f t="shared" si="26"/>
        <v>#VALUE!</v>
      </c>
      <c r="U46" s="121" t="e">
        <f t="shared" si="26"/>
        <v>#VALUE!</v>
      </c>
      <c r="V46" s="121" t="e">
        <f t="shared" ref="V46:AC46" si="27">V12*($AD$10-V10)</f>
        <v>#VALUE!</v>
      </c>
      <c r="W46" s="121" t="e">
        <f t="shared" si="27"/>
        <v>#VALUE!</v>
      </c>
      <c r="X46" s="121" t="e">
        <f t="shared" si="27"/>
        <v>#VALUE!</v>
      </c>
      <c r="Y46" s="121" t="e">
        <f t="shared" si="27"/>
        <v>#VALUE!</v>
      </c>
      <c r="Z46" s="121" t="e">
        <f t="shared" si="27"/>
        <v>#VALUE!</v>
      </c>
      <c r="AA46" s="121" t="e">
        <f t="shared" si="27"/>
        <v>#VALUE!</v>
      </c>
      <c r="AB46" s="121" t="e">
        <f t="shared" si="27"/>
        <v>#VALUE!</v>
      </c>
      <c r="AC46" s="121" t="e">
        <f t="shared" si="27"/>
        <v>#VALUE!</v>
      </c>
      <c r="AD46" s="120" t="e">
        <f>SUM(D46:AC46)</f>
        <v>#VALUE!</v>
      </c>
      <c r="AE46" s="121"/>
      <c r="AF46" s="121"/>
      <c r="AG46" s="121"/>
      <c r="AH46" s="121"/>
    </row>
    <row r="47" spans="2:34" x14ac:dyDescent="0.2">
      <c r="B47" s="10">
        <v>28</v>
      </c>
      <c r="C47" s="121" t="e">
        <f>C12*($AE$10-C10)</f>
        <v>#VALUE!</v>
      </c>
      <c r="D47" s="121" t="e">
        <f>D12*($AE$10-D10)</f>
        <v>#VALUE!</v>
      </c>
      <c r="E47" s="121" t="e">
        <f t="shared" ref="E47:U47" si="28">E12*($AE$10-E10)</f>
        <v>#VALUE!</v>
      </c>
      <c r="F47" s="121" t="e">
        <f t="shared" si="28"/>
        <v>#VALUE!</v>
      </c>
      <c r="G47" s="121" t="e">
        <f t="shared" si="28"/>
        <v>#VALUE!</v>
      </c>
      <c r="H47" s="121" t="e">
        <f t="shared" si="28"/>
        <v>#VALUE!</v>
      </c>
      <c r="I47" s="121" t="e">
        <f t="shared" si="28"/>
        <v>#VALUE!</v>
      </c>
      <c r="J47" s="121" t="e">
        <f t="shared" si="28"/>
        <v>#VALUE!</v>
      </c>
      <c r="K47" s="121" t="e">
        <f t="shared" si="28"/>
        <v>#VALUE!</v>
      </c>
      <c r="L47" s="121" t="e">
        <f t="shared" si="28"/>
        <v>#VALUE!</v>
      </c>
      <c r="M47" s="121" t="e">
        <f t="shared" si="28"/>
        <v>#VALUE!</v>
      </c>
      <c r="N47" s="121" t="e">
        <f t="shared" si="28"/>
        <v>#VALUE!</v>
      </c>
      <c r="O47" s="121" t="e">
        <f t="shared" si="28"/>
        <v>#VALUE!</v>
      </c>
      <c r="P47" s="121" t="e">
        <f t="shared" si="28"/>
        <v>#VALUE!</v>
      </c>
      <c r="Q47" s="121" t="e">
        <f t="shared" si="28"/>
        <v>#VALUE!</v>
      </c>
      <c r="R47" s="121" t="e">
        <f t="shared" si="28"/>
        <v>#VALUE!</v>
      </c>
      <c r="S47" s="121" t="e">
        <f t="shared" si="28"/>
        <v>#VALUE!</v>
      </c>
      <c r="T47" s="121" t="e">
        <f t="shared" si="28"/>
        <v>#VALUE!</v>
      </c>
      <c r="U47" s="121" t="e">
        <f t="shared" si="28"/>
        <v>#VALUE!</v>
      </c>
      <c r="V47" s="121" t="e">
        <f t="shared" ref="V47:AD47" si="29">V12*($AE$10-V10)</f>
        <v>#VALUE!</v>
      </c>
      <c r="W47" s="121" t="e">
        <f t="shared" si="29"/>
        <v>#VALUE!</v>
      </c>
      <c r="X47" s="121" t="e">
        <f t="shared" si="29"/>
        <v>#VALUE!</v>
      </c>
      <c r="Y47" s="121" t="e">
        <f t="shared" si="29"/>
        <v>#VALUE!</v>
      </c>
      <c r="Z47" s="121" t="e">
        <f t="shared" si="29"/>
        <v>#VALUE!</v>
      </c>
      <c r="AA47" s="121" t="e">
        <f t="shared" si="29"/>
        <v>#VALUE!</v>
      </c>
      <c r="AB47" s="121" t="e">
        <f t="shared" si="29"/>
        <v>#VALUE!</v>
      </c>
      <c r="AC47" s="121" t="e">
        <f t="shared" si="29"/>
        <v>#VALUE!</v>
      </c>
      <c r="AD47" s="121" t="e">
        <f t="shared" si="29"/>
        <v>#VALUE!</v>
      </c>
      <c r="AE47" s="120" t="e">
        <f>SUM(D47:AD47)</f>
        <v>#VALUE!</v>
      </c>
      <c r="AF47" s="121"/>
      <c r="AG47" s="121"/>
      <c r="AH47" s="121"/>
    </row>
    <row r="48" spans="2:34" x14ac:dyDescent="0.2">
      <c r="B48">
        <v>29</v>
      </c>
      <c r="C48" s="121" t="e">
        <f>C12*($AF$10-C10)</f>
        <v>#VALUE!</v>
      </c>
      <c r="D48" s="121" t="e">
        <f>D12*($AF$10-D10)</f>
        <v>#VALUE!</v>
      </c>
      <c r="E48" s="121" t="e">
        <f t="shared" ref="E48:U48" si="30">E12*($AF$10-E10)</f>
        <v>#VALUE!</v>
      </c>
      <c r="F48" s="121" t="e">
        <f t="shared" si="30"/>
        <v>#VALUE!</v>
      </c>
      <c r="G48" s="121" t="e">
        <f t="shared" si="30"/>
        <v>#VALUE!</v>
      </c>
      <c r="H48" s="121" t="e">
        <f t="shared" si="30"/>
        <v>#VALUE!</v>
      </c>
      <c r="I48" s="121" t="e">
        <f t="shared" si="30"/>
        <v>#VALUE!</v>
      </c>
      <c r="J48" s="121" t="e">
        <f t="shared" si="30"/>
        <v>#VALUE!</v>
      </c>
      <c r="K48" s="121" t="e">
        <f t="shared" si="30"/>
        <v>#VALUE!</v>
      </c>
      <c r="L48" s="121" t="e">
        <f t="shared" si="30"/>
        <v>#VALUE!</v>
      </c>
      <c r="M48" s="121" t="e">
        <f t="shared" si="30"/>
        <v>#VALUE!</v>
      </c>
      <c r="N48" s="121" t="e">
        <f t="shared" si="30"/>
        <v>#VALUE!</v>
      </c>
      <c r="O48" s="121" t="e">
        <f t="shared" si="30"/>
        <v>#VALUE!</v>
      </c>
      <c r="P48" s="121" t="e">
        <f t="shared" si="30"/>
        <v>#VALUE!</v>
      </c>
      <c r="Q48" s="121" t="e">
        <f t="shared" si="30"/>
        <v>#VALUE!</v>
      </c>
      <c r="R48" s="121" t="e">
        <f t="shared" si="30"/>
        <v>#VALUE!</v>
      </c>
      <c r="S48" s="121" t="e">
        <f t="shared" si="30"/>
        <v>#VALUE!</v>
      </c>
      <c r="T48" s="121" t="e">
        <f t="shared" si="30"/>
        <v>#VALUE!</v>
      </c>
      <c r="U48" s="121" t="e">
        <f t="shared" si="30"/>
        <v>#VALUE!</v>
      </c>
      <c r="V48" s="121" t="e">
        <f t="shared" ref="V48:AE48" si="31">V12*($AF$10-V10)</f>
        <v>#VALUE!</v>
      </c>
      <c r="W48" s="121" t="e">
        <f t="shared" si="31"/>
        <v>#VALUE!</v>
      </c>
      <c r="X48" s="121" t="e">
        <f t="shared" si="31"/>
        <v>#VALUE!</v>
      </c>
      <c r="Y48" s="121" t="e">
        <f t="shared" si="31"/>
        <v>#VALUE!</v>
      </c>
      <c r="Z48" s="121" t="e">
        <f t="shared" si="31"/>
        <v>#VALUE!</v>
      </c>
      <c r="AA48" s="121" t="e">
        <f t="shared" si="31"/>
        <v>#VALUE!</v>
      </c>
      <c r="AB48" s="121" t="e">
        <f t="shared" si="31"/>
        <v>#VALUE!</v>
      </c>
      <c r="AC48" s="121" t="e">
        <f t="shared" si="31"/>
        <v>#VALUE!</v>
      </c>
      <c r="AD48" s="121" t="e">
        <f t="shared" si="31"/>
        <v>#VALUE!</v>
      </c>
      <c r="AE48" s="121" t="e">
        <f t="shared" si="31"/>
        <v>#VALUE!</v>
      </c>
      <c r="AF48" s="120" t="e">
        <f>SUM(D48:AE48)</f>
        <v>#VALUE!</v>
      </c>
      <c r="AG48" s="121"/>
      <c r="AH48" s="121"/>
    </row>
    <row r="49" spans="1:34" x14ac:dyDescent="0.2">
      <c r="B49">
        <v>30</v>
      </c>
      <c r="C49" s="121" t="e">
        <f>C12*($AG$10-C10)</f>
        <v>#VALUE!</v>
      </c>
      <c r="D49" s="121" t="e">
        <f>D12*($AG$10-D10)</f>
        <v>#VALUE!</v>
      </c>
      <c r="E49" s="121" t="e">
        <f t="shared" ref="E49:U49" si="32">E12*($AG$10-E10)</f>
        <v>#VALUE!</v>
      </c>
      <c r="F49" s="121" t="e">
        <f t="shared" si="32"/>
        <v>#VALUE!</v>
      </c>
      <c r="G49" s="121" t="e">
        <f t="shared" si="32"/>
        <v>#VALUE!</v>
      </c>
      <c r="H49" s="121" t="e">
        <f t="shared" si="32"/>
        <v>#VALUE!</v>
      </c>
      <c r="I49" s="121" t="e">
        <f t="shared" si="32"/>
        <v>#VALUE!</v>
      </c>
      <c r="J49" s="121" t="e">
        <f t="shared" si="32"/>
        <v>#VALUE!</v>
      </c>
      <c r="K49" s="121" t="e">
        <f t="shared" si="32"/>
        <v>#VALUE!</v>
      </c>
      <c r="L49" s="121" t="e">
        <f t="shared" si="32"/>
        <v>#VALUE!</v>
      </c>
      <c r="M49" s="121" t="e">
        <f t="shared" si="32"/>
        <v>#VALUE!</v>
      </c>
      <c r="N49" s="121" t="e">
        <f t="shared" si="32"/>
        <v>#VALUE!</v>
      </c>
      <c r="O49" s="121" t="e">
        <f t="shared" si="32"/>
        <v>#VALUE!</v>
      </c>
      <c r="P49" s="121" t="e">
        <f t="shared" si="32"/>
        <v>#VALUE!</v>
      </c>
      <c r="Q49" s="121" t="e">
        <f t="shared" si="32"/>
        <v>#VALUE!</v>
      </c>
      <c r="R49" s="121" t="e">
        <f t="shared" si="32"/>
        <v>#VALUE!</v>
      </c>
      <c r="S49" s="121" t="e">
        <f t="shared" si="32"/>
        <v>#VALUE!</v>
      </c>
      <c r="T49" s="121" t="e">
        <f t="shared" si="32"/>
        <v>#VALUE!</v>
      </c>
      <c r="U49" s="121" t="e">
        <f t="shared" si="32"/>
        <v>#VALUE!</v>
      </c>
      <c r="V49" s="121" t="e">
        <f t="shared" ref="V49:AF49" si="33">V12*($AG$10-V10)</f>
        <v>#VALUE!</v>
      </c>
      <c r="W49" s="121" t="e">
        <f t="shared" si="33"/>
        <v>#VALUE!</v>
      </c>
      <c r="X49" s="121" t="e">
        <f t="shared" si="33"/>
        <v>#VALUE!</v>
      </c>
      <c r="Y49" s="121" t="e">
        <f t="shared" si="33"/>
        <v>#VALUE!</v>
      </c>
      <c r="Z49" s="121" t="e">
        <f t="shared" si="33"/>
        <v>#VALUE!</v>
      </c>
      <c r="AA49" s="121" t="e">
        <f t="shared" si="33"/>
        <v>#VALUE!</v>
      </c>
      <c r="AB49" s="121" t="e">
        <f t="shared" si="33"/>
        <v>#VALUE!</v>
      </c>
      <c r="AC49" s="121" t="e">
        <f t="shared" si="33"/>
        <v>#VALUE!</v>
      </c>
      <c r="AD49" s="121" t="e">
        <f t="shared" si="33"/>
        <v>#VALUE!</v>
      </c>
      <c r="AE49" s="121" t="e">
        <f t="shared" si="33"/>
        <v>#VALUE!</v>
      </c>
      <c r="AF49" s="121" t="e">
        <f t="shared" si="33"/>
        <v>#VALUE!</v>
      </c>
      <c r="AG49" s="123" t="e">
        <f>SUM(D49:AF49)</f>
        <v>#VALUE!</v>
      </c>
      <c r="AH49" s="121"/>
    </row>
    <row r="50" spans="1:34" x14ac:dyDescent="0.2">
      <c r="B50" s="91" t="s">
        <v>79</v>
      </c>
      <c r="C50" s="119" t="str">
        <f>IF(AND(C9&lt;&gt;"",C9&lt;&gt;"Susp."),$B$6*C10*C10/2,"")</f>
        <v/>
      </c>
      <c r="D50" s="119">
        <f>IF(AND(D9&lt;&gt;"",D9&lt;&gt;"Susp."),$B$6*D10*D10/2,"")</f>
        <v>10.631250000000001</v>
      </c>
      <c r="E50" s="119">
        <f t="shared" ref="E50:AH50" si="34">IF(AND(E9&lt;&gt;"",E9&lt;&gt;"Susp."),$B$6*E10*E10/2,"")</f>
        <v>66.4453125</v>
      </c>
      <c r="F50" s="119">
        <f t="shared" si="34"/>
        <v>170.10000000000002</v>
      </c>
      <c r="G50" s="119">
        <f t="shared" si="34"/>
        <v>321.59531250000003</v>
      </c>
      <c r="H50" s="119">
        <f t="shared" si="34"/>
        <v>520.93125000000009</v>
      </c>
      <c r="I50" s="119">
        <f t="shared" si="34"/>
        <v>768.10781250000002</v>
      </c>
      <c r="J50" s="119">
        <f t="shared" si="34"/>
        <v>1063.125</v>
      </c>
      <c r="K50" s="119" t="str">
        <f t="shared" si="34"/>
        <v/>
      </c>
      <c r="L50" s="119" t="str">
        <f t="shared" si="34"/>
        <v/>
      </c>
      <c r="M50" s="119" t="str">
        <f t="shared" si="34"/>
        <v/>
      </c>
      <c r="N50" s="119" t="str">
        <f t="shared" si="34"/>
        <v/>
      </c>
      <c r="O50" s="119" t="str">
        <f t="shared" si="34"/>
        <v/>
      </c>
      <c r="P50" s="119" t="str">
        <f t="shared" si="34"/>
        <v/>
      </c>
      <c r="Q50" s="119" t="str">
        <f t="shared" si="34"/>
        <v/>
      </c>
      <c r="R50" s="119" t="str">
        <f t="shared" si="34"/>
        <v/>
      </c>
      <c r="S50" s="119" t="str">
        <f t="shared" si="34"/>
        <v/>
      </c>
      <c r="T50" s="119" t="str">
        <f t="shared" si="34"/>
        <v/>
      </c>
      <c r="U50" s="119" t="str">
        <f t="shared" si="34"/>
        <v/>
      </c>
      <c r="V50" s="119" t="str">
        <f t="shared" si="34"/>
        <v/>
      </c>
      <c r="W50" s="119" t="str">
        <f>IF(AND(W9&lt;&gt;"",W9&lt;&gt;"Susp."),$B$6*W10*W10/2,"")</f>
        <v/>
      </c>
      <c r="X50" s="119" t="str">
        <f t="shared" si="34"/>
        <v/>
      </c>
      <c r="Y50" s="119" t="str">
        <f t="shared" si="34"/>
        <v/>
      </c>
      <c r="Z50" s="119" t="str">
        <f t="shared" si="34"/>
        <v/>
      </c>
      <c r="AA50" s="119" t="str">
        <f t="shared" si="34"/>
        <v/>
      </c>
      <c r="AB50" s="119" t="str">
        <f t="shared" si="34"/>
        <v/>
      </c>
      <c r="AC50" s="119" t="str">
        <f t="shared" si="34"/>
        <v/>
      </c>
      <c r="AD50" s="119" t="str">
        <f t="shared" si="34"/>
        <v/>
      </c>
      <c r="AE50" s="119" t="str">
        <f t="shared" si="34"/>
        <v/>
      </c>
      <c r="AF50" s="119" t="str">
        <f t="shared" si="34"/>
        <v/>
      </c>
      <c r="AG50" s="119" t="str">
        <f t="shared" si="34"/>
        <v/>
      </c>
      <c r="AH50" s="119" t="str">
        <f t="shared" si="34"/>
        <v/>
      </c>
    </row>
    <row r="51" spans="1:34" x14ac:dyDescent="0.2">
      <c r="B51" s="91" t="s">
        <v>80</v>
      </c>
      <c r="C51" s="119" t="str">
        <f>IF(AND(C9&lt;&gt;"",C9&lt;&gt;"Susp."),(C18-C19-C50)/$B$7,"")</f>
        <v/>
      </c>
      <c r="D51" s="213">
        <f>IF(AND(D9&lt;&gt;"",D9&lt;&gt;"Susp."),(D18-D19-D50)/$B$7,"")</f>
        <v>0.18466632954545451</v>
      </c>
      <c r="E51" s="213">
        <f t="shared" ref="E51:U51" si="35">IF(AND(E9&lt;&gt;"",E9&lt;&gt;"Susp."),(E18-E19-E50)/$B$7,"")</f>
        <v>0.38725451136363631</v>
      </c>
      <c r="F51" s="213">
        <f t="shared" si="35"/>
        <v>0.54153469318181802</v>
      </c>
      <c r="G51" s="213">
        <f t="shared" si="35"/>
        <v>0.64750687499999993</v>
      </c>
      <c r="H51" s="213">
        <f t="shared" si="35"/>
        <v>0.7051710568181816</v>
      </c>
      <c r="I51" s="213">
        <f t="shared" si="35"/>
        <v>0.71452723863636358</v>
      </c>
      <c r="J51" s="213">
        <f t="shared" si="35"/>
        <v>0.67557542045454533</v>
      </c>
      <c r="K51" s="213" t="str">
        <f t="shared" si="35"/>
        <v/>
      </c>
      <c r="L51" s="213" t="str">
        <f t="shared" si="35"/>
        <v/>
      </c>
      <c r="M51" s="213" t="str">
        <f t="shared" si="35"/>
        <v/>
      </c>
      <c r="N51" s="213" t="str">
        <f t="shared" si="35"/>
        <v/>
      </c>
      <c r="O51" s="213" t="str">
        <f t="shared" si="35"/>
        <v/>
      </c>
      <c r="P51" s="213" t="str">
        <f t="shared" si="35"/>
        <v/>
      </c>
      <c r="Q51" s="213" t="str">
        <f t="shared" si="35"/>
        <v/>
      </c>
      <c r="R51" s="119" t="str">
        <f t="shared" si="35"/>
        <v/>
      </c>
      <c r="S51" s="119" t="str">
        <f t="shared" si="35"/>
        <v/>
      </c>
      <c r="T51" s="119" t="str">
        <f t="shared" si="35"/>
        <v/>
      </c>
      <c r="U51" s="119" t="str">
        <f t="shared" si="35"/>
        <v/>
      </c>
      <c r="V51" s="119" t="str">
        <f t="shared" ref="V51:AH51" si="36">IF(AND(V9&lt;&gt;"",V9&lt;&gt;"Susp."),(V18-V19-V50)/$B$7,"")</f>
        <v/>
      </c>
      <c r="W51" s="119" t="str">
        <f t="shared" si="36"/>
        <v/>
      </c>
      <c r="X51" s="119" t="str">
        <f t="shared" si="36"/>
        <v/>
      </c>
      <c r="Y51" s="119" t="str">
        <f t="shared" si="36"/>
        <v/>
      </c>
      <c r="Z51" s="119" t="str">
        <f t="shared" si="36"/>
        <v/>
      </c>
      <c r="AA51" s="119" t="str">
        <f t="shared" si="36"/>
        <v/>
      </c>
      <c r="AB51" s="119" t="str">
        <f t="shared" si="36"/>
        <v/>
      </c>
      <c r="AC51" s="119" t="str">
        <f t="shared" si="36"/>
        <v/>
      </c>
      <c r="AD51" s="119" t="str">
        <f t="shared" si="36"/>
        <v/>
      </c>
      <c r="AE51" s="119" t="str">
        <f t="shared" si="36"/>
        <v/>
      </c>
      <c r="AF51" s="119" t="str">
        <f t="shared" si="36"/>
        <v/>
      </c>
      <c r="AG51" s="119" t="str">
        <f t="shared" si="36"/>
        <v/>
      </c>
      <c r="AH51" s="119" t="str">
        <f t="shared" si="36"/>
        <v/>
      </c>
    </row>
    <row r="54" spans="1:34" ht="20.25" x14ac:dyDescent="0.3">
      <c r="A54" s="85" t="s">
        <v>81</v>
      </c>
    </row>
    <row r="56" spans="1:34" x14ac:dyDescent="0.2">
      <c r="B56" s="91" t="str">
        <f>B9</f>
        <v>dropper</v>
      </c>
      <c r="C56" s="90" t="str">
        <f>C9</f>
        <v>Susp.</v>
      </c>
      <c r="D56" s="90">
        <f>D9</f>
        <v>1</v>
      </c>
      <c r="E56" s="90">
        <f>E9</f>
        <v>2</v>
      </c>
      <c r="F56" s="90">
        <f>F9</f>
        <v>3</v>
      </c>
      <c r="G56" s="90">
        <f t="shared" ref="G56:AH56" si="37">G9</f>
        <v>4</v>
      </c>
      <c r="H56" s="90">
        <f t="shared" si="37"/>
        <v>5</v>
      </c>
      <c r="I56" s="90">
        <f t="shared" si="37"/>
        <v>6</v>
      </c>
      <c r="J56" s="90">
        <f t="shared" si="37"/>
        <v>7</v>
      </c>
      <c r="K56" s="90" t="str">
        <f t="shared" si="37"/>
        <v>Susp.</v>
      </c>
      <c r="L56" s="90" t="str">
        <f t="shared" si="37"/>
        <v/>
      </c>
      <c r="M56" s="90" t="str">
        <f t="shared" si="37"/>
        <v/>
      </c>
      <c r="N56" s="90" t="str">
        <f t="shared" si="37"/>
        <v/>
      </c>
      <c r="O56" s="90" t="str">
        <f t="shared" si="37"/>
        <v/>
      </c>
      <c r="P56" s="90" t="str">
        <f t="shared" si="37"/>
        <v/>
      </c>
      <c r="Q56" s="90" t="str">
        <f t="shared" si="37"/>
        <v/>
      </c>
      <c r="R56" s="90" t="str">
        <f t="shared" si="37"/>
        <v/>
      </c>
      <c r="S56" s="90" t="str">
        <f t="shared" si="37"/>
        <v/>
      </c>
      <c r="T56" s="90" t="str">
        <f t="shared" si="37"/>
        <v/>
      </c>
      <c r="U56" s="90" t="str">
        <f t="shared" si="37"/>
        <v/>
      </c>
      <c r="V56" s="90" t="str">
        <f t="shared" si="37"/>
        <v/>
      </c>
      <c r="W56" s="90" t="str">
        <f t="shared" si="37"/>
        <v/>
      </c>
      <c r="X56" s="90" t="str">
        <f t="shared" si="37"/>
        <v/>
      </c>
      <c r="Y56" s="90" t="str">
        <f t="shared" si="37"/>
        <v/>
      </c>
      <c r="Z56" s="90" t="str">
        <f t="shared" si="37"/>
        <v/>
      </c>
      <c r="AA56" s="90" t="str">
        <f t="shared" si="37"/>
        <v/>
      </c>
      <c r="AB56" s="90" t="str">
        <f t="shared" si="37"/>
        <v/>
      </c>
      <c r="AC56" s="90" t="str">
        <f t="shared" si="37"/>
        <v/>
      </c>
      <c r="AD56" s="90" t="str">
        <f t="shared" si="37"/>
        <v/>
      </c>
      <c r="AE56" s="90" t="str">
        <f t="shared" si="37"/>
        <v/>
      </c>
      <c r="AF56" s="90" t="str">
        <f t="shared" si="37"/>
        <v/>
      </c>
      <c r="AG56" s="90" t="str">
        <f t="shared" si="37"/>
        <v/>
      </c>
      <c r="AH56" s="90" t="str">
        <f t="shared" si="37"/>
        <v/>
      </c>
    </row>
    <row r="57" spans="1:34" x14ac:dyDescent="0.2">
      <c r="B57" s="91" t="str">
        <f t="shared" ref="B57:F60" si="38">B10</f>
        <v>location</v>
      </c>
      <c r="C57" s="90">
        <f t="shared" si="38"/>
        <v>0</v>
      </c>
      <c r="D57" s="90">
        <f t="shared" si="38"/>
        <v>4.5</v>
      </c>
      <c r="E57" s="90">
        <f t="shared" si="38"/>
        <v>11.25</v>
      </c>
      <c r="F57" s="90">
        <f t="shared" si="38"/>
        <v>18</v>
      </c>
      <c r="G57" s="90">
        <f t="shared" ref="G57:AH57" si="39">G10</f>
        <v>24.75</v>
      </c>
      <c r="H57" s="90">
        <f t="shared" si="39"/>
        <v>31.5</v>
      </c>
      <c r="I57" s="90">
        <f t="shared" si="39"/>
        <v>38.25</v>
      </c>
      <c r="J57" s="90">
        <f t="shared" si="39"/>
        <v>45</v>
      </c>
      <c r="K57" s="90">
        <f t="shared" si="39"/>
        <v>49.5</v>
      </c>
      <c r="L57" s="90" t="str">
        <f t="shared" si="39"/>
        <v/>
      </c>
      <c r="M57" s="90" t="str">
        <f t="shared" si="39"/>
        <v/>
      </c>
      <c r="N57" s="90" t="str">
        <f t="shared" si="39"/>
        <v/>
      </c>
      <c r="O57" s="90" t="str">
        <f t="shared" si="39"/>
        <v/>
      </c>
      <c r="P57" s="90" t="str">
        <f t="shared" si="39"/>
        <v/>
      </c>
      <c r="Q57" s="90" t="str">
        <f t="shared" si="39"/>
        <v/>
      </c>
      <c r="R57" s="90" t="str">
        <f t="shared" si="39"/>
        <v/>
      </c>
      <c r="S57" s="90" t="str">
        <f t="shared" si="39"/>
        <v/>
      </c>
      <c r="T57" s="90" t="str">
        <f t="shared" si="39"/>
        <v/>
      </c>
      <c r="U57" s="90" t="str">
        <f t="shared" si="39"/>
        <v/>
      </c>
      <c r="V57" s="90" t="str">
        <f t="shared" si="39"/>
        <v/>
      </c>
      <c r="W57" s="90" t="str">
        <f t="shared" si="39"/>
        <v/>
      </c>
      <c r="X57" s="90" t="str">
        <f t="shared" si="39"/>
        <v/>
      </c>
      <c r="Y57" s="90" t="str">
        <f t="shared" si="39"/>
        <v/>
      </c>
      <c r="Z57" s="90" t="str">
        <f t="shared" si="39"/>
        <v/>
      </c>
      <c r="AA57" s="90" t="str">
        <f t="shared" si="39"/>
        <v/>
      </c>
      <c r="AB57" s="90" t="str">
        <f t="shared" si="39"/>
        <v/>
      </c>
      <c r="AC57" s="90" t="str">
        <f t="shared" si="39"/>
        <v/>
      </c>
      <c r="AD57" s="90" t="str">
        <f t="shared" si="39"/>
        <v/>
      </c>
      <c r="AE57" s="90" t="str">
        <f t="shared" si="39"/>
        <v/>
      </c>
      <c r="AF57" s="90" t="str">
        <f t="shared" si="39"/>
        <v/>
      </c>
      <c r="AG57" s="90" t="str">
        <f t="shared" si="39"/>
        <v/>
      </c>
      <c r="AH57" s="90" t="str">
        <f t="shared" si="39"/>
        <v/>
      </c>
    </row>
    <row r="58" spans="1:34" x14ac:dyDescent="0.2">
      <c r="B58" s="91" t="str">
        <f t="shared" si="38"/>
        <v>Fcj</v>
      </c>
      <c r="C58" s="90">
        <f t="shared" si="38"/>
        <v>0</v>
      </c>
      <c r="D58" s="90">
        <f t="shared" si="38"/>
        <v>0</v>
      </c>
      <c r="E58" s="90">
        <f t="shared" si="38"/>
        <v>1.375E-2</v>
      </c>
      <c r="F58" s="90">
        <f t="shared" si="38"/>
        <v>2.2000000000000002E-2</v>
      </c>
      <c r="G58" s="90">
        <f t="shared" ref="G58:AH58" si="40">G11</f>
        <v>2.4750000000000001E-2</v>
      </c>
      <c r="H58" s="90">
        <f t="shared" si="40"/>
        <v>2.2000000000000002E-2</v>
      </c>
      <c r="I58" s="90">
        <f t="shared" si="40"/>
        <v>1.375E-2</v>
      </c>
      <c r="J58" s="90">
        <f t="shared" si="40"/>
        <v>0</v>
      </c>
      <c r="K58" s="90">
        <f t="shared" si="40"/>
        <v>0</v>
      </c>
      <c r="L58" s="90" t="str">
        <f t="shared" si="40"/>
        <v/>
      </c>
      <c r="M58" s="90" t="str">
        <f t="shared" si="40"/>
        <v/>
      </c>
      <c r="N58" s="90" t="str">
        <f t="shared" si="40"/>
        <v/>
      </c>
      <c r="O58" s="90" t="str">
        <f t="shared" si="40"/>
        <v/>
      </c>
      <c r="P58" s="90" t="str">
        <f t="shared" si="40"/>
        <v/>
      </c>
      <c r="Q58" s="90" t="str">
        <f t="shared" si="40"/>
        <v/>
      </c>
      <c r="R58" s="90" t="str">
        <f t="shared" si="40"/>
        <v/>
      </c>
      <c r="S58" s="90" t="str">
        <f t="shared" si="40"/>
        <v/>
      </c>
      <c r="T58" s="90" t="str">
        <f t="shared" si="40"/>
        <v/>
      </c>
      <c r="U58" s="90" t="str">
        <f t="shared" si="40"/>
        <v/>
      </c>
      <c r="V58" s="90" t="str">
        <f t="shared" si="40"/>
        <v/>
      </c>
      <c r="W58" s="90" t="str">
        <f t="shared" si="40"/>
        <v/>
      </c>
      <c r="X58" s="90" t="str">
        <f t="shared" si="40"/>
        <v/>
      </c>
      <c r="Y58" s="90" t="str">
        <f t="shared" si="40"/>
        <v/>
      </c>
      <c r="Z58" s="90" t="str">
        <f t="shared" si="40"/>
        <v/>
      </c>
      <c r="AA58" s="90" t="str">
        <f t="shared" si="40"/>
        <v/>
      </c>
      <c r="AB58" s="90" t="str">
        <f t="shared" si="40"/>
        <v/>
      </c>
      <c r="AC58" s="90" t="str">
        <f t="shared" si="40"/>
        <v/>
      </c>
      <c r="AD58" s="90" t="str">
        <f t="shared" si="40"/>
        <v/>
      </c>
      <c r="AE58" s="90" t="str">
        <f t="shared" si="40"/>
        <v/>
      </c>
      <c r="AF58" s="90" t="str">
        <f t="shared" si="40"/>
        <v/>
      </c>
      <c r="AG58" s="90" t="str">
        <f t="shared" si="40"/>
        <v/>
      </c>
      <c r="AH58" s="90" t="str">
        <f t="shared" si="40"/>
        <v/>
      </c>
    </row>
    <row r="59" spans="1:34" s="281" customFormat="1" x14ac:dyDescent="0.2">
      <c r="B59" s="282" t="str">
        <f t="shared" si="38"/>
        <v>chpj = chj+P</v>
      </c>
      <c r="C59" s="283">
        <f t="shared" si="38"/>
        <v>0</v>
      </c>
      <c r="D59" s="283">
        <f t="shared" si="38"/>
        <v>16.141546296296298</v>
      </c>
      <c r="E59" s="283">
        <f t="shared" si="38"/>
        <v>7.2259814814814831</v>
      </c>
      <c r="F59" s="283">
        <f t="shared" si="38"/>
        <v>7.2259814814814805</v>
      </c>
      <c r="G59" s="283">
        <f t="shared" ref="G59:AH59" si="41">G12</f>
        <v>7.2259814814814831</v>
      </c>
      <c r="H59" s="283">
        <f t="shared" si="41"/>
        <v>7.2259814814814805</v>
      </c>
      <c r="I59" s="283">
        <f t="shared" si="41"/>
        <v>7.2259814814814831</v>
      </c>
      <c r="J59" s="283">
        <f t="shared" si="41"/>
        <v>16.141546296296298</v>
      </c>
      <c r="K59" s="283">
        <f t="shared" si="41"/>
        <v>0</v>
      </c>
      <c r="L59" s="283" t="str">
        <f t="shared" si="41"/>
        <v/>
      </c>
      <c r="M59" s="283" t="str">
        <f t="shared" si="41"/>
        <v/>
      </c>
      <c r="N59" s="283" t="str">
        <f t="shared" si="41"/>
        <v/>
      </c>
      <c r="O59" s="283" t="str">
        <f t="shared" si="41"/>
        <v/>
      </c>
      <c r="P59" s="283" t="str">
        <f t="shared" si="41"/>
        <v/>
      </c>
      <c r="Q59" s="283" t="str">
        <f t="shared" si="41"/>
        <v/>
      </c>
      <c r="R59" s="283" t="str">
        <f t="shared" si="41"/>
        <v/>
      </c>
      <c r="S59" s="283" t="str">
        <f t="shared" si="41"/>
        <v/>
      </c>
      <c r="T59" s="283" t="str">
        <f t="shared" si="41"/>
        <v/>
      </c>
      <c r="U59" s="283" t="str">
        <f t="shared" si="41"/>
        <v/>
      </c>
      <c r="V59" s="283" t="str">
        <f t="shared" si="41"/>
        <v/>
      </c>
      <c r="W59" s="283" t="str">
        <f t="shared" si="41"/>
        <v/>
      </c>
      <c r="X59" s="283" t="str">
        <f t="shared" si="41"/>
        <v/>
      </c>
      <c r="Y59" s="283" t="str">
        <f t="shared" si="41"/>
        <v/>
      </c>
      <c r="Z59" s="283" t="str">
        <f t="shared" si="41"/>
        <v/>
      </c>
      <c r="AA59" s="283" t="str">
        <f t="shared" si="41"/>
        <v/>
      </c>
      <c r="AB59" s="283" t="str">
        <f t="shared" si="41"/>
        <v/>
      </c>
      <c r="AC59" s="283" t="str">
        <f t="shared" si="41"/>
        <v/>
      </c>
      <c r="AD59" s="283" t="str">
        <f t="shared" si="41"/>
        <v/>
      </c>
      <c r="AE59" s="283" t="str">
        <f t="shared" si="41"/>
        <v/>
      </c>
      <c r="AF59" s="283" t="str">
        <f t="shared" si="41"/>
        <v/>
      </c>
      <c r="AG59" s="283" t="str">
        <f t="shared" si="41"/>
        <v/>
      </c>
      <c r="AH59" s="283" t="str">
        <f t="shared" si="41"/>
        <v/>
      </c>
    </row>
    <row r="60" spans="1:34" x14ac:dyDescent="0.2">
      <c r="B60" s="91" t="str">
        <f t="shared" si="38"/>
        <v>Force</v>
      </c>
      <c r="C60" s="90">
        <f t="shared" si="38"/>
        <v>84.436424242424238</v>
      </c>
      <c r="D60" s="90" t="str">
        <f t="shared" si="38"/>
        <v/>
      </c>
      <c r="E60" s="90" t="str">
        <f t="shared" si="38"/>
        <v/>
      </c>
      <c r="F60" s="90" t="str">
        <f t="shared" si="38"/>
        <v/>
      </c>
      <c r="G60" s="90" t="str">
        <f t="shared" ref="G60:AH60" si="42">G13</f>
        <v/>
      </c>
      <c r="H60" s="90" t="str">
        <f t="shared" si="42"/>
        <v/>
      </c>
      <c r="I60" s="90" t="str">
        <f t="shared" si="42"/>
        <v/>
      </c>
      <c r="J60" s="90" t="str">
        <f t="shared" si="42"/>
        <v/>
      </c>
      <c r="K60" s="90">
        <f t="shared" si="42"/>
        <v>35.95157575757576</v>
      </c>
      <c r="L60" s="90" t="str">
        <f t="shared" si="42"/>
        <v/>
      </c>
      <c r="M60" s="90" t="str">
        <f t="shared" si="42"/>
        <v/>
      </c>
      <c r="N60" s="90" t="str">
        <f t="shared" si="42"/>
        <v/>
      </c>
      <c r="O60" s="90" t="str">
        <f t="shared" si="42"/>
        <v/>
      </c>
      <c r="P60" s="90" t="str">
        <f t="shared" si="42"/>
        <v/>
      </c>
      <c r="Q60" s="90" t="str">
        <f t="shared" si="42"/>
        <v/>
      </c>
      <c r="R60" s="90" t="str">
        <f t="shared" si="42"/>
        <v/>
      </c>
      <c r="S60" s="90" t="str">
        <f t="shared" si="42"/>
        <v/>
      </c>
      <c r="T60" s="90" t="str">
        <f t="shared" si="42"/>
        <v/>
      </c>
      <c r="U60" s="90" t="str">
        <f t="shared" si="42"/>
        <v/>
      </c>
      <c r="V60" s="90" t="str">
        <f t="shared" si="42"/>
        <v/>
      </c>
      <c r="W60" s="90" t="str">
        <f t="shared" si="42"/>
        <v/>
      </c>
      <c r="X60" s="90" t="str">
        <f t="shared" si="42"/>
        <v/>
      </c>
      <c r="Y60" s="90" t="str">
        <f t="shared" si="42"/>
        <v/>
      </c>
      <c r="Z60" s="90" t="str">
        <f t="shared" si="42"/>
        <v/>
      </c>
      <c r="AA60" s="90" t="str">
        <f t="shared" si="42"/>
        <v/>
      </c>
      <c r="AB60" s="90" t="str">
        <f t="shared" si="42"/>
        <v/>
      </c>
      <c r="AC60" s="90" t="str">
        <f t="shared" si="42"/>
        <v/>
      </c>
      <c r="AD60" s="90" t="str">
        <f t="shared" si="42"/>
        <v/>
      </c>
      <c r="AE60" s="90" t="str">
        <f t="shared" si="42"/>
        <v/>
      </c>
      <c r="AF60" s="90" t="str">
        <f t="shared" si="42"/>
        <v/>
      </c>
      <c r="AG60" s="90" t="str">
        <f t="shared" si="42"/>
        <v/>
      </c>
      <c r="AH60" s="90" t="str">
        <f t="shared" si="42"/>
        <v/>
      </c>
    </row>
    <row r="61" spans="1:34" x14ac:dyDescent="0.2">
      <c r="B61" s="117" t="str">
        <f>B51</f>
        <v>fmj</v>
      </c>
      <c r="C61" s="90" t="str">
        <f>C51</f>
        <v/>
      </c>
      <c r="D61" s="90">
        <f t="shared" ref="D61:AH61" si="43">D51</f>
        <v>0.18466632954545451</v>
      </c>
      <c r="E61" s="90">
        <f t="shared" si="43"/>
        <v>0.38725451136363631</v>
      </c>
      <c r="F61" s="90">
        <f t="shared" si="43"/>
        <v>0.54153469318181802</v>
      </c>
      <c r="G61" s="90">
        <f t="shared" si="43"/>
        <v>0.64750687499999993</v>
      </c>
      <c r="H61" s="90">
        <f t="shared" si="43"/>
        <v>0.7051710568181816</v>
      </c>
      <c r="I61" s="90">
        <f t="shared" si="43"/>
        <v>0.71452723863636358</v>
      </c>
      <c r="J61" s="90">
        <f t="shared" si="43"/>
        <v>0.67557542045454533</v>
      </c>
      <c r="K61" s="90" t="str">
        <f t="shared" si="43"/>
        <v/>
      </c>
      <c r="L61" s="90" t="str">
        <f t="shared" si="43"/>
        <v/>
      </c>
      <c r="M61" s="90" t="str">
        <f t="shared" si="43"/>
        <v/>
      </c>
      <c r="N61" s="90" t="str">
        <f t="shared" si="43"/>
        <v/>
      </c>
      <c r="O61" s="90" t="str">
        <f t="shared" si="43"/>
        <v/>
      </c>
      <c r="P61" s="90" t="str">
        <f t="shared" si="43"/>
        <v/>
      </c>
      <c r="Q61" s="90" t="str">
        <f t="shared" si="43"/>
        <v/>
      </c>
      <c r="R61" s="90" t="str">
        <f t="shared" si="43"/>
        <v/>
      </c>
      <c r="S61" s="90" t="str">
        <f t="shared" si="43"/>
        <v/>
      </c>
      <c r="T61" s="90" t="str">
        <f t="shared" si="43"/>
        <v/>
      </c>
      <c r="U61" s="90" t="str">
        <f t="shared" si="43"/>
        <v/>
      </c>
      <c r="V61" s="90" t="str">
        <f t="shared" si="43"/>
        <v/>
      </c>
      <c r="W61" s="90" t="str">
        <f t="shared" si="43"/>
        <v/>
      </c>
      <c r="X61" s="90" t="str">
        <f t="shared" si="43"/>
        <v/>
      </c>
      <c r="Y61" s="90" t="str">
        <f t="shared" si="43"/>
        <v/>
      </c>
      <c r="Z61" s="90" t="str">
        <f t="shared" si="43"/>
        <v/>
      </c>
      <c r="AA61" s="90" t="str">
        <f t="shared" si="43"/>
        <v/>
      </c>
      <c r="AB61" s="90" t="str">
        <f t="shared" si="43"/>
        <v/>
      </c>
      <c r="AC61" s="90" t="str">
        <f t="shared" si="43"/>
        <v/>
      </c>
      <c r="AD61" s="90" t="str">
        <f t="shared" si="43"/>
        <v/>
      </c>
      <c r="AE61" s="90" t="str">
        <f t="shared" si="43"/>
        <v/>
      </c>
      <c r="AF61" s="90" t="str">
        <f t="shared" si="43"/>
        <v/>
      </c>
      <c r="AG61" s="90" t="str">
        <f t="shared" si="43"/>
        <v/>
      </c>
      <c r="AH61" s="90" t="str">
        <f t="shared" si="43"/>
        <v/>
      </c>
    </row>
  </sheetData>
  <phoneticPr fontId="61" type="noConversion"/>
  <printOptions gridLines="1" gridLinesSet="0"/>
  <pageMargins left="0.78740157499999996" right="0.78740157499999996" top="0.984251969" bottom="0.984251969" header="0.4921259845" footer="0.4921259845"/>
  <pageSetup paperSize="9" orientation="portrait" verticalDpi="300" r:id="rId1"/>
  <headerFooter alignWithMargins="0">
    <oddHeader>&amp;A</oddHeader>
    <oddFooter>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:BW36"/>
  <sheetViews>
    <sheetView topLeftCell="A40" workbookViewId="0">
      <selection activeCell="M26" sqref="M26"/>
    </sheetView>
  </sheetViews>
  <sheetFormatPr baseColWidth="10" defaultRowHeight="12.75" x14ac:dyDescent="0.2"/>
  <cols>
    <col min="1" max="1" width="20.7109375" customWidth="1"/>
    <col min="2" max="2" width="25.85546875" customWidth="1"/>
    <col min="3" max="11" width="6.7109375" customWidth="1"/>
    <col min="12" max="12" width="7" customWidth="1"/>
    <col min="13" max="62" width="6.7109375" customWidth="1"/>
  </cols>
  <sheetData>
    <row r="2" spans="1:35" ht="20.25" x14ac:dyDescent="0.3">
      <c r="A2" s="85" t="s">
        <v>82</v>
      </c>
    </row>
    <row r="3" spans="1:35" ht="20.25" x14ac:dyDescent="0.3">
      <c r="A3" s="85"/>
    </row>
    <row r="4" spans="1:35" ht="20.25" x14ac:dyDescent="0.3">
      <c r="A4" s="98" t="str">
        <f>'step d'!A4</f>
        <v>computed case =</v>
      </c>
      <c r="B4" s="98"/>
      <c r="C4" s="98">
        <f>'step d'!C4</f>
        <v>1</v>
      </c>
    </row>
    <row r="5" spans="1:35" x14ac:dyDescent="0.2">
      <c r="A5" t="str">
        <f>'step c'!A10</f>
        <v>System height left :</v>
      </c>
      <c r="B5" s="1">
        <f>'step c'!B10</f>
        <v>1.4</v>
      </c>
      <c r="C5" t="str">
        <f>'step c'!C10</f>
        <v>m</v>
      </c>
    </row>
    <row r="6" spans="1:35" x14ac:dyDescent="0.2">
      <c r="A6" t="str">
        <f>'step b'!A12</f>
        <v>Load on messenger w.</v>
      </c>
      <c r="B6" s="1">
        <f>'step b'!C12</f>
        <v>0</v>
      </c>
    </row>
    <row r="7" spans="1:35" x14ac:dyDescent="0.2">
      <c r="A7" t="str">
        <f>'step b'!A13</f>
        <v xml:space="preserve">Load </v>
      </c>
      <c r="B7" s="1">
        <f>'step b'!C13</f>
        <v>0</v>
      </c>
      <c r="C7" t="str">
        <f>'step b'!B13</f>
        <v>kg</v>
      </c>
    </row>
    <row r="8" spans="1:35" x14ac:dyDescent="0.2">
      <c r="A8" t="str">
        <f>'step b'!A14</f>
        <v>Position</v>
      </c>
      <c r="B8" s="1">
        <f>'step b'!C14</f>
        <v>0</v>
      </c>
      <c r="C8" t="str">
        <f>'step b'!B14</f>
        <v>m</v>
      </c>
    </row>
    <row r="9" spans="1:35" x14ac:dyDescent="0.2">
      <c r="A9" s="105"/>
      <c r="B9" s="108"/>
    </row>
    <row r="10" spans="1:35" x14ac:dyDescent="0.2">
      <c r="B10" s="90" t="str">
        <f>'step d'!B56</f>
        <v>dropper</v>
      </c>
      <c r="C10" s="90" t="str">
        <f>'step d'!C56</f>
        <v>Susp.</v>
      </c>
      <c r="D10" s="90">
        <f>'step d'!D56</f>
        <v>1</v>
      </c>
      <c r="E10" s="90">
        <f>'step d'!E56</f>
        <v>2</v>
      </c>
      <c r="F10" s="90">
        <f>'step d'!F56</f>
        <v>3</v>
      </c>
      <c r="G10" s="90">
        <f>'step d'!G56</f>
        <v>4</v>
      </c>
      <c r="H10" s="90">
        <f>'step d'!H56</f>
        <v>5</v>
      </c>
      <c r="I10" s="90">
        <f>'step d'!I56</f>
        <v>6</v>
      </c>
      <c r="J10" s="90">
        <f>'step d'!J56</f>
        <v>7</v>
      </c>
      <c r="K10" s="90" t="str">
        <f>'step d'!K56</f>
        <v>Susp.</v>
      </c>
      <c r="L10" s="90" t="str">
        <f>'step d'!L56</f>
        <v/>
      </c>
      <c r="M10" s="90" t="str">
        <f>'step d'!M56</f>
        <v/>
      </c>
      <c r="N10" s="90" t="str">
        <f>'step d'!N56</f>
        <v/>
      </c>
      <c r="O10" s="90" t="str">
        <f>'step d'!O56</f>
        <v/>
      </c>
      <c r="P10" s="90" t="str">
        <f>'step d'!P56</f>
        <v/>
      </c>
      <c r="Q10" s="90" t="str">
        <f>'step d'!Q56</f>
        <v/>
      </c>
      <c r="R10" s="90" t="str">
        <f>'step d'!R56</f>
        <v/>
      </c>
      <c r="S10" s="90" t="str">
        <f>'step d'!S56</f>
        <v/>
      </c>
      <c r="T10" s="90" t="str">
        <f>'step d'!T56</f>
        <v/>
      </c>
      <c r="U10" s="90" t="str">
        <f>'step d'!U56</f>
        <v/>
      </c>
      <c r="V10" s="90" t="str">
        <f>'step d'!V56</f>
        <v/>
      </c>
      <c r="W10" s="90" t="str">
        <f>'step d'!W56</f>
        <v/>
      </c>
      <c r="X10" s="90" t="str">
        <f>'step d'!X56</f>
        <v/>
      </c>
      <c r="Y10" s="90" t="str">
        <f>'step d'!Y56</f>
        <v/>
      </c>
      <c r="Z10" s="90" t="str">
        <f>'step d'!Z56</f>
        <v/>
      </c>
      <c r="AA10" s="90" t="str">
        <f>'step d'!AA56</f>
        <v/>
      </c>
      <c r="AB10" s="90" t="str">
        <f>'step d'!AB56</f>
        <v/>
      </c>
      <c r="AC10" s="90" t="str">
        <f>'step d'!AC56</f>
        <v/>
      </c>
      <c r="AD10" s="90" t="str">
        <f>'step d'!AD56</f>
        <v/>
      </c>
      <c r="AE10" s="90" t="str">
        <f>'step d'!AE56</f>
        <v/>
      </c>
      <c r="AF10" s="90" t="str">
        <f>'step d'!AF56</f>
        <v/>
      </c>
      <c r="AG10" s="90" t="str">
        <f>'step d'!AG56</f>
        <v/>
      </c>
      <c r="AH10" s="90" t="str">
        <f>'step d'!AH56</f>
        <v/>
      </c>
      <c r="AI10" t="str">
        <f>""</f>
        <v/>
      </c>
    </row>
    <row r="11" spans="1:35" x14ac:dyDescent="0.2">
      <c r="B11" s="90" t="str">
        <f>'step d'!B57</f>
        <v>location</v>
      </c>
      <c r="C11" s="90">
        <f>'step d'!C57</f>
        <v>0</v>
      </c>
      <c r="D11" s="90">
        <f>'step d'!D57</f>
        <v>4.5</v>
      </c>
      <c r="E11" s="90">
        <f>'step d'!E57</f>
        <v>11.25</v>
      </c>
      <c r="F11" s="90">
        <f>'step d'!F57</f>
        <v>18</v>
      </c>
      <c r="G11" s="90">
        <f>'step d'!G57</f>
        <v>24.75</v>
      </c>
      <c r="H11" s="90">
        <f>'step d'!H57</f>
        <v>31.5</v>
      </c>
      <c r="I11" s="90">
        <f>'step d'!I57</f>
        <v>38.25</v>
      </c>
      <c r="J11" s="90">
        <f>'step d'!J57</f>
        <v>45</v>
      </c>
      <c r="K11" s="90">
        <f>'step d'!K57</f>
        <v>49.5</v>
      </c>
      <c r="L11" s="90" t="str">
        <f>'step d'!L57</f>
        <v/>
      </c>
      <c r="M11" s="90" t="str">
        <f>'step d'!M57</f>
        <v/>
      </c>
      <c r="N11" s="90" t="str">
        <f>'step d'!N57</f>
        <v/>
      </c>
      <c r="O11" s="90" t="str">
        <f>'step d'!O57</f>
        <v/>
      </c>
      <c r="P11" s="90" t="str">
        <f>'step d'!P57</f>
        <v/>
      </c>
      <c r="Q11" s="90" t="str">
        <f>'step d'!Q57</f>
        <v/>
      </c>
      <c r="R11" s="90" t="str">
        <f>'step d'!R57</f>
        <v/>
      </c>
      <c r="S11" s="90" t="str">
        <f>'step d'!S57</f>
        <v/>
      </c>
      <c r="T11" s="90" t="str">
        <f>'step d'!T57</f>
        <v/>
      </c>
      <c r="U11" s="90" t="str">
        <f>'step d'!U57</f>
        <v/>
      </c>
      <c r="V11" s="90" t="str">
        <f>'step d'!V57</f>
        <v/>
      </c>
      <c r="W11" s="90" t="str">
        <f>'step d'!W57</f>
        <v/>
      </c>
      <c r="X11" s="90" t="str">
        <f>'step d'!X57</f>
        <v/>
      </c>
      <c r="Y11" s="90" t="str">
        <f>'step d'!Y57</f>
        <v/>
      </c>
      <c r="Z11" s="90" t="str">
        <f>'step d'!Z57</f>
        <v/>
      </c>
      <c r="AA11" s="90" t="str">
        <f>'step d'!AA57</f>
        <v/>
      </c>
      <c r="AB11" s="90" t="str">
        <f>'step d'!AB57</f>
        <v/>
      </c>
      <c r="AC11" s="90" t="str">
        <f>'step d'!AC57</f>
        <v/>
      </c>
      <c r="AD11" s="90" t="str">
        <f>'step d'!AD57</f>
        <v/>
      </c>
      <c r="AE11" s="90" t="str">
        <f>'step d'!AE57</f>
        <v/>
      </c>
      <c r="AF11" s="90" t="str">
        <f>'step d'!AF57</f>
        <v/>
      </c>
      <c r="AG11" s="90" t="str">
        <f>'step d'!AG57</f>
        <v/>
      </c>
      <c r="AH11" s="90" t="str">
        <f>'step d'!AH57</f>
        <v/>
      </c>
      <c r="AI11" t="str">
        <f>AI10</f>
        <v/>
      </c>
    </row>
    <row r="12" spans="1:35" x14ac:dyDescent="0.2">
      <c r="B12" s="90" t="str">
        <f>'step a'!B100</f>
        <v>Fcj</v>
      </c>
      <c r="C12" s="90">
        <f>'step d'!C58</f>
        <v>0</v>
      </c>
      <c r="D12" s="90">
        <f>'step d'!D58</f>
        <v>0</v>
      </c>
      <c r="E12" s="90">
        <f>'step d'!E58</f>
        <v>1.375E-2</v>
      </c>
      <c r="F12" s="90">
        <f>'step d'!F58</f>
        <v>2.2000000000000002E-2</v>
      </c>
      <c r="G12" s="90">
        <f>'step d'!G58</f>
        <v>2.4750000000000001E-2</v>
      </c>
      <c r="H12" s="90">
        <f>'step d'!H58</f>
        <v>2.2000000000000002E-2</v>
      </c>
      <c r="I12" s="90">
        <f>'step d'!I58</f>
        <v>1.375E-2</v>
      </c>
      <c r="J12" s="90">
        <f>'step d'!J58</f>
        <v>0</v>
      </c>
      <c r="K12" s="90">
        <f>'step d'!K58</f>
        <v>0</v>
      </c>
      <c r="L12" s="90" t="str">
        <f>'step d'!L58</f>
        <v/>
      </c>
      <c r="M12" s="90" t="str">
        <f>'step d'!M58</f>
        <v/>
      </c>
      <c r="N12" s="90" t="str">
        <f>'step d'!N58</f>
        <v/>
      </c>
      <c r="O12" s="90" t="str">
        <f>'step d'!O58</f>
        <v/>
      </c>
      <c r="P12" s="90" t="str">
        <f>'step d'!P58</f>
        <v/>
      </c>
      <c r="Q12" s="90" t="str">
        <f>'step d'!Q58</f>
        <v/>
      </c>
      <c r="R12" s="90" t="str">
        <f>'step d'!R58</f>
        <v/>
      </c>
      <c r="S12" s="90" t="str">
        <f>'step d'!S58</f>
        <v/>
      </c>
      <c r="T12" s="90" t="str">
        <f>'step d'!T58</f>
        <v/>
      </c>
      <c r="U12" s="90" t="str">
        <f>'step d'!U58</f>
        <v/>
      </c>
      <c r="V12" s="90" t="str">
        <f>'step d'!V58</f>
        <v/>
      </c>
      <c r="W12" s="90" t="str">
        <f>'step d'!W58</f>
        <v/>
      </c>
      <c r="X12" s="90" t="str">
        <f>'step d'!X58</f>
        <v/>
      </c>
      <c r="Y12" s="90" t="str">
        <f>'step d'!Y58</f>
        <v/>
      </c>
      <c r="Z12" s="90" t="str">
        <f>'step d'!Z58</f>
        <v/>
      </c>
      <c r="AA12" s="90" t="str">
        <f>'step d'!AA58</f>
        <v/>
      </c>
      <c r="AB12" s="90" t="str">
        <f>'step d'!AB58</f>
        <v/>
      </c>
      <c r="AC12" s="90" t="str">
        <f>'step d'!AC58</f>
        <v/>
      </c>
      <c r="AD12" s="90" t="str">
        <f>'step d'!AD58</f>
        <v/>
      </c>
      <c r="AE12" s="90" t="str">
        <f>'step d'!AE58</f>
        <v/>
      </c>
      <c r="AF12" s="90" t="str">
        <f>'step d'!AF58</f>
        <v/>
      </c>
      <c r="AG12" s="90" t="str">
        <f>'step d'!AG58</f>
        <v/>
      </c>
      <c r="AH12" s="90" t="str">
        <f>'step d'!AH58</f>
        <v/>
      </c>
      <c r="AI12" t="str">
        <f>AI11</f>
        <v/>
      </c>
    </row>
    <row r="13" spans="1:35" s="279" customFormat="1" x14ac:dyDescent="0.2">
      <c r="B13" s="276" t="str">
        <f>'step d'!B61</f>
        <v>fmj</v>
      </c>
      <c r="C13" s="276" t="str">
        <f>'step d'!C61</f>
        <v/>
      </c>
      <c r="D13" s="276">
        <f>'step d'!D61</f>
        <v>0.18466632954545451</v>
      </c>
      <c r="E13" s="276">
        <f>'step d'!E61</f>
        <v>0.38725451136363631</v>
      </c>
      <c r="F13" s="276">
        <f>'step d'!F61</f>
        <v>0.54153469318181802</v>
      </c>
      <c r="G13" s="276">
        <f>'step d'!G61</f>
        <v>0.64750687499999993</v>
      </c>
      <c r="H13" s="276">
        <f>'step d'!H61</f>
        <v>0.7051710568181816</v>
      </c>
      <c r="I13" s="276">
        <f>'step d'!I61</f>
        <v>0.71452723863636358</v>
      </c>
      <c r="J13" s="276">
        <f>'step d'!J61</f>
        <v>0.67557542045454533</v>
      </c>
      <c r="K13" s="276" t="str">
        <f>'step d'!K61</f>
        <v/>
      </c>
      <c r="L13" s="276" t="str">
        <f>'step d'!L61</f>
        <v/>
      </c>
      <c r="M13" s="276" t="str">
        <f>'step d'!M61</f>
        <v/>
      </c>
      <c r="N13" s="276" t="str">
        <f>'step d'!N61</f>
        <v/>
      </c>
      <c r="O13" s="276" t="str">
        <f>'step d'!O61</f>
        <v/>
      </c>
      <c r="P13" s="276" t="str">
        <f>'step d'!P61</f>
        <v/>
      </c>
      <c r="Q13" s="276" t="str">
        <f>'step d'!Q61</f>
        <v/>
      </c>
      <c r="R13" s="276" t="str">
        <f>'step d'!R61</f>
        <v/>
      </c>
      <c r="S13" s="276" t="str">
        <f>'step d'!S61</f>
        <v/>
      </c>
      <c r="T13" s="276" t="str">
        <f>'step d'!T61</f>
        <v/>
      </c>
      <c r="U13" s="276" t="str">
        <f>'step d'!U61</f>
        <v/>
      </c>
      <c r="V13" s="276" t="str">
        <f>'step d'!V61</f>
        <v/>
      </c>
      <c r="W13" s="276" t="str">
        <f>'step d'!W61</f>
        <v/>
      </c>
      <c r="X13" s="276" t="str">
        <f>'step d'!X61</f>
        <v/>
      </c>
      <c r="Y13" s="276" t="str">
        <f>'step d'!Y61</f>
        <v/>
      </c>
      <c r="Z13" s="276" t="str">
        <f>'step d'!Z61</f>
        <v/>
      </c>
      <c r="AA13" s="276" t="str">
        <f>'step d'!AA61</f>
        <v/>
      </c>
      <c r="AB13" s="276" t="str">
        <f>'step d'!AB61</f>
        <v/>
      </c>
      <c r="AC13" s="276" t="str">
        <f>'step d'!AC61</f>
        <v/>
      </c>
      <c r="AD13" s="276" t="str">
        <f>'step d'!AD61</f>
        <v/>
      </c>
      <c r="AE13" s="276" t="str">
        <f>'step d'!AE61</f>
        <v/>
      </c>
      <c r="AF13" s="276" t="str">
        <f>'step d'!AF61</f>
        <v/>
      </c>
      <c r="AG13" s="276" t="str">
        <f>'step d'!AG61</f>
        <v/>
      </c>
      <c r="AH13" s="276" t="str">
        <f>'step d'!AH61</f>
        <v/>
      </c>
      <c r="AI13" s="279" t="str">
        <f>AI12</f>
        <v/>
      </c>
    </row>
    <row r="14" spans="1:35" s="279" customFormat="1" x14ac:dyDescent="0.2">
      <c r="B14" s="276" t="s">
        <v>85</v>
      </c>
      <c r="C14" s="213" t="str">
        <f t="shared" ref="C14:AH14" si="0">IF(AND(C10&lt;&gt;"",C10&lt;&gt;"Susp.",C12&lt;&gt;""),$B$5+C12-C13,"")</f>
        <v/>
      </c>
      <c r="D14" s="213">
        <f t="shared" si="0"/>
        <v>1.2153336704545454</v>
      </c>
      <c r="E14" s="213">
        <f>IF(AND(E10&lt;&gt;"",E10&lt;&gt;"Susp.",E12&lt;&gt;""),$B$5+E12-E13,"")</f>
        <v>1.0264954886363635</v>
      </c>
      <c r="F14" s="213">
        <f t="shared" si="0"/>
        <v>0.88046530681818191</v>
      </c>
      <c r="G14" s="213">
        <f t="shared" si="0"/>
        <v>0.77724312500000003</v>
      </c>
      <c r="H14" s="213">
        <f t="shared" si="0"/>
        <v>0.71682894318181833</v>
      </c>
      <c r="I14" s="213">
        <f t="shared" si="0"/>
        <v>0.69922276136363626</v>
      </c>
      <c r="J14" s="213">
        <f t="shared" si="0"/>
        <v>0.72442457954545458</v>
      </c>
      <c r="K14" s="213" t="str">
        <f t="shared" si="0"/>
        <v/>
      </c>
      <c r="L14" s="213" t="str">
        <f t="shared" si="0"/>
        <v/>
      </c>
      <c r="M14" s="213" t="str">
        <f t="shared" si="0"/>
        <v/>
      </c>
      <c r="N14" s="213" t="str">
        <f t="shared" si="0"/>
        <v/>
      </c>
      <c r="O14" s="213" t="str">
        <f t="shared" si="0"/>
        <v/>
      </c>
      <c r="P14" s="213" t="str">
        <f t="shared" si="0"/>
        <v/>
      </c>
      <c r="Q14" s="213" t="str">
        <f t="shared" si="0"/>
        <v/>
      </c>
      <c r="R14" s="213" t="str">
        <f t="shared" si="0"/>
        <v/>
      </c>
      <c r="S14" s="213" t="str">
        <f t="shared" si="0"/>
        <v/>
      </c>
      <c r="T14" s="213" t="str">
        <f t="shared" si="0"/>
        <v/>
      </c>
      <c r="U14" s="213" t="str">
        <f t="shared" si="0"/>
        <v/>
      </c>
      <c r="V14" s="213" t="str">
        <f t="shared" si="0"/>
        <v/>
      </c>
      <c r="W14" s="213" t="str">
        <f t="shared" si="0"/>
        <v/>
      </c>
      <c r="X14" s="213" t="str">
        <f t="shared" si="0"/>
        <v/>
      </c>
      <c r="Y14" s="213" t="str">
        <f t="shared" si="0"/>
        <v/>
      </c>
      <c r="Z14" s="213" t="str">
        <f t="shared" si="0"/>
        <v/>
      </c>
      <c r="AA14" s="213" t="str">
        <f t="shared" si="0"/>
        <v/>
      </c>
      <c r="AB14" s="213" t="str">
        <f t="shared" si="0"/>
        <v/>
      </c>
      <c r="AC14" s="213" t="str">
        <f t="shared" si="0"/>
        <v/>
      </c>
      <c r="AD14" s="213" t="str">
        <f t="shared" si="0"/>
        <v/>
      </c>
      <c r="AE14" s="213" t="str">
        <f t="shared" si="0"/>
        <v/>
      </c>
      <c r="AF14" s="213" t="str">
        <f t="shared" si="0"/>
        <v/>
      </c>
      <c r="AG14" s="213" t="str">
        <f t="shared" si="0"/>
        <v/>
      </c>
      <c r="AH14" s="213" t="str">
        <f t="shared" si="0"/>
        <v/>
      </c>
      <c r="AI14" s="279" t="str">
        <f>AI13</f>
        <v/>
      </c>
    </row>
    <row r="16" spans="1:35" x14ac:dyDescent="0.2">
      <c r="C16" s="1"/>
      <c r="D16" s="1" t="str">
        <f>IF(OR($C$4=1,$C$4=2),'step b'!D66,IF(OR($C$4=3,$C$4=4,$C$4=5,$C$4=6),'step b'!D119,""))</f>
        <v>L</v>
      </c>
      <c r="E16" s="1" t="str">
        <f>IF(OR($C$4=1,$C$4=2),'step b'!E66,IF(OR($C$4=3,$C$4=4,$C$4=5,$C$4=6),'step b'!E119,""))</f>
        <v>d</v>
      </c>
      <c r="F16" s="1" t="str">
        <f>IF(OR($C$4=1,$C$4=2),'step b'!F66,IF(OR($C$4=3,$C$4=4,$C$4=5,$C$4=6),'step b'!F119,""))</f>
        <v>d</v>
      </c>
      <c r="G16" s="1" t="str">
        <f>IF(OR($C$4=1,$C$4=2),'step b'!G66,IF(OR($C$4=3,$C$4=4,$C$4=5,$C$4=6),'step b'!G119,""))</f>
        <v>d</v>
      </c>
      <c r="H16" s="1" t="str">
        <f>IF(OR($C$4=1,$C$4=2),'step b'!H66,IF(OR($C$4=3,$C$4=4,$C$4=5,$C$4=6),'step b'!H119,""))</f>
        <v>d</v>
      </c>
      <c r="I16" s="1" t="str">
        <f>IF(OR($C$4=1,$C$4=2),'step b'!I66,IF(OR($C$4=3,$C$4=4,$C$4=5,$C$4=6),'step b'!I119,""))</f>
        <v>d</v>
      </c>
      <c r="J16" s="1" t="str">
        <f>IF(OR($C$4=1,$C$4=2),'step b'!J66,IF(OR($C$4=3,$C$4=4,$C$4=5,$C$4=6),'step b'!J119,""))</f>
        <v>d</v>
      </c>
      <c r="K16" s="1" t="str">
        <f>IF(OR($C$4=1,$C$4=2),'step b'!K66,IF(OR($C$4=3,$C$4=4,$C$4=5,$C$4=6),'step b'!K119,""))</f>
        <v>d</v>
      </c>
      <c r="L16" s="1" t="str">
        <f>IF(OR($C$4=1,$C$4=2),'step b'!L66,IF(OR($C$4=3,$C$4=4,$C$4=5,$C$4=6),'step b'!L119,""))</f>
        <v>d</v>
      </c>
      <c r="M16" s="1" t="str">
        <f>IF(OR($C$4=1,$C$4=2),'step b'!M66,IF(OR($C$4=3,$C$4=4,$C$4=5,$C$4=6),'step b'!M119,""))</f>
        <v>d</v>
      </c>
      <c r="N16" s="1" t="str">
        <f>IF(OR($C$4=1,$C$4=2),'step b'!N66,IF(OR($C$4=3,$C$4=4,$C$4=5,$C$4=6),'step b'!N119,""))</f>
        <v>d</v>
      </c>
      <c r="O16" s="1" t="str">
        <f>IF(OR($C$4=1,$C$4=2),'step b'!O66,IF(OR($C$4=3,$C$4=4,$C$4=5,$C$4=6),'step b'!O119,""))</f>
        <v>d</v>
      </c>
      <c r="P16" s="1" t="str">
        <f>IF(OR($C$4=1,$C$4=2),'step b'!P66,IF(OR($C$4=3,$C$4=4,$C$4=5,$C$4=6),'step b'!P119,""))</f>
        <v>d</v>
      </c>
      <c r="Q16" s="1" t="str">
        <f>IF(OR($C$4=1,$C$4=2),'step b'!Q66,IF(OR($C$4=3,$C$4=4,$C$4=5,$C$4=6),'step b'!Q119,""))</f>
        <v>d</v>
      </c>
      <c r="R16" s="1" t="str">
        <f>IF(OR($C$4=1,$C$4=2),'step b'!R66,IF(OR($C$4=3,$C$4=4,$C$4=5,$C$4=6),'step b'!R119,""))</f>
        <v>d</v>
      </c>
      <c r="S16" s="1" t="str">
        <f>IF(OR($C$4=1,$C$4=2),'step b'!S66,IF(OR($C$4=3,$C$4=4,$C$4=5,$C$4=6),'step b'!S119,""))</f>
        <v>d</v>
      </c>
      <c r="T16" s="1" t="str">
        <f>IF(OR($C$4=1,$C$4=2),'step b'!T66,IF(OR($C$4=3,$C$4=4,$C$4=5,$C$4=6),'step b'!T119,""))</f>
        <v>d</v>
      </c>
      <c r="U16" s="1" t="str">
        <f>IF(OR($C$4=1,$C$4=2),'step b'!U66,IF(OR($C$4=3,$C$4=4,$C$4=5,$C$4=6),'step b'!U119,""))</f>
        <v>d</v>
      </c>
      <c r="V16" s="1" t="str">
        <f>IF(OR($C$4=1,$C$4=2),'step b'!V66,IF(OR($C$4=3,$C$4=4,$C$4=5,$C$4=6),'step b'!V119,""))</f>
        <v>d</v>
      </c>
      <c r="W16" s="1" t="str">
        <f>IF(OR($C$4=1,$C$4=2),'step b'!W66,IF(OR($C$4=3,$C$4=4,$C$4=5,$C$4=6),'step b'!W119,""))</f>
        <v>d</v>
      </c>
      <c r="X16" s="1" t="str">
        <f>IF(OR($C$4=1,$C$4=2),'step b'!X66,IF(OR($C$4=3,$C$4=4,$C$4=5,$C$4=6),'step b'!X119,""))</f>
        <v>d</v>
      </c>
      <c r="Y16" s="1" t="str">
        <f>IF(OR($C$4=1,$C$4=2),'step b'!Y66,IF(OR($C$4=3,$C$4=4,$C$4=5,$C$4=6),'step b'!Y119,""))</f>
        <v>d</v>
      </c>
      <c r="Z16" s="1" t="str">
        <f>IF(OR($C$4=1,$C$4=2),'step b'!Z66,IF(OR($C$4=3,$C$4=4,$C$4=5,$C$4=6),'step b'!Z119,""))</f>
        <v>d</v>
      </c>
      <c r="AA16" s="1" t="str">
        <f>IF(OR($C$4=1,$C$4=2),'step b'!AA66,IF(OR($C$4=3,$C$4=4,$C$4=5,$C$4=6),'step b'!AA119,""))</f>
        <v>d</v>
      </c>
      <c r="AB16" s="1" t="str">
        <f>IF(OR($C$4=1,$C$4=2),'step b'!AB66,IF(OR($C$4=3,$C$4=4,$C$4=5,$C$4=6),'step b'!AB119,""))</f>
        <v>d</v>
      </c>
      <c r="AC16" s="1" t="str">
        <f>IF(OR($C$4=1,$C$4=2),'step b'!AC66,IF(OR($C$4=3,$C$4=4,$C$4=5,$C$4=6),'step b'!AC119,""))</f>
        <v>d</v>
      </c>
      <c r="AD16" s="1" t="str">
        <f>IF(OR($C$4=1,$C$4=2),'step b'!AD66,IF(OR($C$4=3,$C$4=4,$C$4=5,$C$4=6),'step b'!AD119,""))</f>
        <v>d</v>
      </c>
      <c r="AE16" s="1" t="str">
        <f>IF(OR($C$4=1,$C$4=2),'step b'!AE66,IF(OR($C$4=3,$C$4=4,$C$4=5,$C$4=6),'step b'!AE119,""))</f>
        <v>d</v>
      </c>
      <c r="AF16" s="1" t="str">
        <f>IF(OR($C$4=1,$C$4=2),'step b'!AF66,IF(OR($C$4=3,$C$4=4,$C$4=5,$C$4=6),'step b'!AF119,""))</f>
        <v>d</v>
      </c>
      <c r="AG16" s="1" t="str">
        <f>IF(OR($C$4=1,$C$4=2),'step b'!AG66,IF(OR($C$4=3,$C$4=4,$C$4=5,$C$4=6),'step b'!AG119,""))</f>
        <v>d</v>
      </c>
      <c r="AH16" s="1" t="str">
        <f>IF(OR($C$4=1,$C$4=2),'step b'!AH66,IF(OR($C$4=3,$C$4=4,$C$4=5,$C$4=6),'step b'!AH119,""))</f>
        <v>d</v>
      </c>
    </row>
    <row r="17" spans="1:75" x14ac:dyDescent="0.2">
      <c r="B17" s="90" t="str">
        <f>B10</f>
        <v>dropper</v>
      </c>
      <c r="C17" s="90" t="str">
        <f>IF(C$16="",C10,IF(OR(C$16="L",C$16="d"),D10,""))</f>
        <v>Susp.</v>
      </c>
      <c r="D17" s="90">
        <f t="shared" ref="D17:J17" si="1">IF(D$16="",D10,IF(OR(D$16="L",D$16="d"),E10,""))</f>
        <v>2</v>
      </c>
      <c r="E17" s="90">
        <f t="shared" si="1"/>
        <v>3</v>
      </c>
      <c r="F17" s="90">
        <f t="shared" si="1"/>
        <v>4</v>
      </c>
      <c r="G17" s="90">
        <f t="shared" si="1"/>
        <v>5</v>
      </c>
      <c r="H17" s="90">
        <f t="shared" si="1"/>
        <v>6</v>
      </c>
      <c r="I17" s="90">
        <f t="shared" si="1"/>
        <v>7</v>
      </c>
      <c r="J17" s="90" t="str">
        <f t="shared" si="1"/>
        <v>Susp.</v>
      </c>
      <c r="K17" s="90" t="str">
        <f t="shared" ref="K17:AH17" si="2">IF(K$16="",K10,IF(OR(K$16="L",K$16="d"),L10,""))</f>
        <v/>
      </c>
      <c r="L17" s="90" t="str">
        <f t="shared" si="2"/>
        <v/>
      </c>
      <c r="M17" s="90" t="str">
        <f t="shared" si="2"/>
        <v/>
      </c>
      <c r="N17" s="90" t="str">
        <f t="shared" si="2"/>
        <v/>
      </c>
      <c r="O17" s="90" t="str">
        <f t="shared" si="2"/>
        <v/>
      </c>
      <c r="P17" s="90" t="str">
        <f t="shared" si="2"/>
        <v/>
      </c>
      <c r="Q17" s="90" t="str">
        <f t="shared" si="2"/>
        <v/>
      </c>
      <c r="R17" s="90" t="str">
        <f t="shared" si="2"/>
        <v/>
      </c>
      <c r="S17" s="90" t="str">
        <f t="shared" si="2"/>
        <v/>
      </c>
      <c r="T17" s="90" t="str">
        <f t="shared" si="2"/>
        <v/>
      </c>
      <c r="U17" s="90" t="str">
        <f t="shared" si="2"/>
        <v/>
      </c>
      <c r="V17" s="90" t="str">
        <f t="shared" si="2"/>
        <v/>
      </c>
      <c r="W17" s="90" t="str">
        <f t="shared" si="2"/>
        <v/>
      </c>
      <c r="X17" s="90" t="str">
        <f t="shared" si="2"/>
        <v/>
      </c>
      <c r="Y17" s="90" t="str">
        <f t="shared" si="2"/>
        <v/>
      </c>
      <c r="Z17" s="90" t="str">
        <f t="shared" si="2"/>
        <v/>
      </c>
      <c r="AA17" s="90" t="str">
        <f t="shared" si="2"/>
        <v/>
      </c>
      <c r="AB17" s="90" t="str">
        <f t="shared" si="2"/>
        <v/>
      </c>
      <c r="AC17" s="90" t="str">
        <f t="shared" si="2"/>
        <v/>
      </c>
      <c r="AD17" s="90" t="str">
        <f t="shared" si="2"/>
        <v/>
      </c>
      <c r="AE17" s="90" t="str">
        <f t="shared" si="2"/>
        <v/>
      </c>
      <c r="AF17" s="90" t="str">
        <f t="shared" si="2"/>
        <v/>
      </c>
      <c r="AG17" s="90" t="str">
        <f t="shared" si="2"/>
        <v/>
      </c>
      <c r="AH17" s="90" t="str">
        <f t="shared" si="2"/>
        <v/>
      </c>
    </row>
    <row r="18" spans="1:75" x14ac:dyDescent="0.2">
      <c r="B18" s="90" t="str">
        <f>B11</f>
        <v>location</v>
      </c>
      <c r="C18" s="90">
        <f t="shared" ref="C18:I21" si="3">IF(C$16="",C11,IF(OR(C$16="L",C$16="d"),D11,""))</f>
        <v>0</v>
      </c>
      <c r="D18" s="90">
        <f t="shared" si="3"/>
        <v>11.25</v>
      </c>
      <c r="E18" s="90">
        <f t="shared" si="3"/>
        <v>18</v>
      </c>
      <c r="F18" s="90">
        <f t="shared" si="3"/>
        <v>24.75</v>
      </c>
      <c r="G18" s="90">
        <f t="shared" si="3"/>
        <v>31.5</v>
      </c>
      <c r="H18" s="90">
        <f t="shared" si="3"/>
        <v>38.25</v>
      </c>
      <c r="I18" s="90">
        <f t="shared" si="3"/>
        <v>45</v>
      </c>
      <c r="J18" s="90">
        <f t="shared" ref="J18:AH18" si="4">IF(J$16="",J11,IF(OR(J$16="L",J$16="d"),K11,""))</f>
        <v>49.5</v>
      </c>
      <c r="K18" s="90" t="str">
        <f t="shared" si="4"/>
        <v/>
      </c>
      <c r="L18" s="90" t="str">
        <f t="shared" si="4"/>
        <v/>
      </c>
      <c r="M18" s="90" t="str">
        <f t="shared" si="4"/>
        <v/>
      </c>
      <c r="N18" s="90" t="str">
        <f t="shared" si="4"/>
        <v/>
      </c>
      <c r="O18" s="90" t="str">
        <f t="shared" si="4"/>
        <v/>
      </c>
      <c r="P18" s="90" t="str">
        <f t="shared" si="4"/>
        <v/>
      </c>
      <c r="Q18" s="90" t="str">
        <f t="shared" si="4"/>
        <v/>
      </c>
      <c r="R18" s="90" t="str">
        <f t="shared" si="4"/>
        <v/>
      </c>
      <c r="S18" s="90" t="str">
        <f t="shared" si="4"/>
        <v/>
      </c>
      <c r="T18" s="90" t="str">
        <f t="shared" si="4"/>
        <v/>
      </c>
      <c r="U18" s="90" t="str">
        <f t="shared" si="4"/>
        <v/>
      </c>
      <c r="V18" s="90" t="str">
        <f t="shared" si="4"/>
        <v/>
      </c>
      <c r="W18" s="90" t="str">
        <f t="shared" si="4"/>
        <v/>
      </c>
      <c r="X18" s="90" t="str">
        <f t="shared" si="4"/>
        <v/>
      </c>
      <c r="Y18" s="90" t="str">
        <f t="shared" si="4"/>
        <v/>
      </c>
      <c r="Z18" s="90" t="str">
        <f t="shared" si="4"/>
        <v/>
      </c>
      <c r="AA18" s="90" t="str">
        <f t="shared" si="4"/>
        <v/>
      </c>
      <c r="AB18" s="90" t="str">
        <f t="shared" si="4"/>
        <v/>
      </c>
      <c r="AC18" s="90" t="str">
        <f t="shared" si="4"/>
        <v/>
      </c>
      <c r="AD18" s="90" t="str">
        <f t="shared" si="4"/>
        <v/>
      </c>
      <c r="AE18" s="90" t="str">
        <f t="shared" si="4"/>
        <v/>
      </c>
      <c r="AF18" s="90" t="str">
        <f t="shared" si="4"/>
        <v/>
      </c>
      <c r="AG18" s="90" t="str">
        <f t="shared" si="4"/>
        <v/>
      </c>
      <c r="AH18" s="90" t="str">
        <f t="shared" si="4"/>
        <v/>
      </c>
    </row>
    <row r="19" spans="1:75" x14ac:dyDescent="0.2">
      <c r="B19" s="90" t="str">
        <f>B12</f>
        <v>Fcj</v>
      </c>
      <c r="C19" s="90">
        <f t="shared" si="3"/>
        <v>0</v>
      </c>
      <c r="D19" s="90">
        <f t="shared" si="3"/>
        <v>1.375E-2</v>
      </c>
      <c r="E19" s="90">
        <f t="shared" si="3"/>
        <v>2.2000000000000002E-2</v>
      </c>
      <c r="F19" s="90">
        <f t="shared" si="3"/>
        <v>2.4750000000000001E-2</v>
      </c>
      <c r="G19" s="90">
        <f t="shared" si="3"/>
        <v>2.2000000000000002E-2</v>
      </c>
      <c r="H19" s="90">
        <f t="shared" si="3"/>
        <v>1.375E-2</v>
      </c>
      <c r="I19" s="90">
        <f t="shared" si="3"/>
        <v>0</v>
      </c>
      <c r="J19" s="90">
        <f t="shared" ref="J19:AH19" si="5">IF(J$16="",J12,IF(OR(J$16="L",J$16="d"),K12,""))</f>
        <v>0</v>
      </c>
      <c r="K19" s="90" t="str">
        <f t="shared" si="5"/>
        <v/>
      </c>
      <c r="L19" s="90" t="str">
        <f t="shared" si="5"/>
        <v/>
      </c>
      <c r="M19" s="90" t="str">
        <f t="shared" si="5"/>
        <v/>
      </c>
      <c r="N19" s="90" t="str">
        <f t="shared" si="5"/>
        <v/>
      </c>
      <c r="O19" s="90" t="str">
        <f t="shared" si="5"/>
        <v/>
      </c>
      <c r="P19" s="90" t="str">
        <f t="shared" si="5"/>
        <v/>
      </c>
      <c r="Q19" s="90" t="str">
        <f t="shared" si="5"/>
        <v/>
      </c>
      <c r="R19" s="90" t="str">
        <f t="shared" si="5"/>
        <v/>
      </c>
      <c r="S19" s="90" t="str">
        <f t="shared" si="5"/>
        <v/>
      </c>
      <c r="T19" s="90" t="str">
        <f t="shared" si="5"/>
        <v/>
      </c>
      <c r="U19" s="90" t="str">
        <f t="shared" si="5"/>
        <v/>
      </c>
      <c r="V19" s="90" t="str">
        <f t="shared" si="5"/>
        <v/>
      </c>
      <c r="W19" s="90" t="str">
        <f t="shared" si="5"/>
        <v/>
      </c>
      <c r="X19" s="90" t="str">
        <f t="shared" si="5"/>
        <v/>
      </c>
      <c r="Y19" s="90" t="str">
        <f t="shared" si="5"/>
        <v/>
      </c>
      <c r="Z19" s="90" t="str">
        <f t="shared" si="5"/>
        <v/>
      </c>
      <c r="AA19" s="90" t="str">
        <f t="shared" si="5"/>
        <v/>
      </c>
      <c r="AB19" s="90" t="str">
        <f t="shared" si="5"/>
        <v/>
      </c>
      <c r="AC19" s="90" t="str">
        <f t="shared" si="5"/>
        <v/>
      </c>
      <c r="AD19" s="90" t="str">
        <f t="shared" si="5"/>
        <v/>
      </c>
      <c r="AE19" s="90" t="str">
        <f t="shared" si="5"/>
        <v/>
      </c>
      <c r="AF19" s="90" t="str">
        <f t="shared" si="5"/>
        <v/>
      </c>
      <c r="AG19" s="90" t="str">
        <f t="shared" si="5"/>
        <v/>
      </c>
      <c r="AH19" s="90" t="str">
        <f t="shared" si="5"/>
        <v/>
      </c>
    </row>
    <row r="20" spans="1:75" s="279" customFormat="1" x14ac:dyDescent="0.2">
      <c r="B20" s="276" t="str">
        <f>B13</f>
        <v>fmj</v>
      </c>
      <c r="C20" s="276" t="str">
        <f t="shared" si="3"/>
        <v/>
      </c>
      <c r="D20" s="276">
        <f t="shared" si="3"/>
        <v>0.38725451136363631</v>
      </c>
      <c r="E20" s="276">
        <f t="shared" si="3"/>
        <v>0.54153469318181802</v>
      </c>
      <c r="F20" s="276">
        <f t="shared" si="3"/>
        <v>0.64750687499999993</v>
      </c>
      <c r="G20" s="276">
        <f t="shared" si="3"/>
        <v>0.7051710568181816</v>
      </c>
      <c r="H20" s="276">
        <f t="shared" si="3"/>
        <v>0.71452723863636358</v>
      </c>
      <c r="I20" s="276">
        <f t="shared" si="3"/>
        <v>0.67557542045454533</v>
      </c>
      <c r="J20" s="276" t="str">
        <f t="shared" ref="J20:AH20" si="6">IF(J$16="",J13,IF(OR(J$16="L",J$16="d"),K13,""))</f>
        <v/>
      </c>
      <c r="K20" s="276" t="str">
        <f t="shared" si="6"/>
        <v/>
      </c>
      <c r="L20" s="276" t="str">
        <f t="shared" si="6"/>
        <v/>
      </c>
      <c r="M20" s="276" t="str">
        <f t="shared" si="6"/>
        <v/>
      </c>
      <c r="N20" s="276" t="str">
        <f t="shared" si="6"/>
        <v/>
      </c>
      <c r="O20" s="276" t="str">
        <f t="shared" si="6"/>
        <v/>
      </c>
      <c r="P20" s="276" t="str">
        <f t="shared" si="6"/>
        <v/>
      </c>
      <c r="Q20" s="276" t="str">
        <f t="shared" si="6"/>
        <v/>
      </c>
      <c r="R20" s="276" t="str">
        <f t="shared" si="6"/>
        <v/>
      </c>
      <c r="S20" s="276" t="str">
        <f t="shared" si="6"/>
        <v/>
      </c>
      <c r="T20" s="276" t="str">
        <f t="shared" si="6"/>
        <v/>
      </c>
      <c r="U20" s="276" t="str">
        <f t="shared" si="6"/>
        <v/>
      </c>
      <c r="V20" s="276" t="str">
        <f t="shared" si="6"/>
        <v/>
      </c>
      <c r="W20" s="276" t="str">
        <f t="shared" si="6"/>
        <v/>
      </c>
      <c r="X20" s="276" t="str">
        <f t="shared" si="6"/>
        <v/>
      </c>
      <c r="Y20" s="276" t="str">
        <f t="shared" si="6"/>
        <v/>
      </c>
      <c r="Z20" s="276" t="str">
        <f t="shared" si="6"/>
        <v/>
      </c>
      <c r="AA20" s="276" t="str">
        <f t="shared" si="6"/>
        <v/>
      </c>
      <c r="AB20" s="276" t="str">
        <f t="shared" si="6"/>
        <v/>
      </c>
      <c r="AC20" s="276" t="str">
        <f t="shared" si="6"/>
        <v/>
      </c>
      <c r="AD20" s="276" t="str">
        <f t="shared" si="6"/>
        <v/>
      </c>
      <c r="AE20" s="276" t="str">
        <f t="shared" si="6"/>
        <v/>
      </c>
      <c r="AF20" s="276" t="str">
        <f t="shared" si="6"/>
        <v/>
      </c>
      <c r="AG20" s="276" t="str">
        <f t="shared" si="6"/>
        <v/>
      </c>
      <c r="AH20" s="276" t="str">
        <f t="shared" si="6"/>
        <v/>
      </c>
    </row>
    <row r="21" spans="1:75" s="279" customFormat="1" x14ac:dyDescent="0.2">
      <c r="B21" s="276" t="str">
        <f>B14</f>
        <v>Lj</v>
      </c>
      <c r="C21" s="276" t="str">
        <f t="shared" si="3"/>
        <v/>
      </c>
      <c r="D21" s="276">
        <f t="shared" si="3"/>
        <v>1.0264954886363635</v>
      </c>
      <c r="E21" s="276">
        <f t="shared" si="3"/>
        <v>0.88046530681818191</v>
      </c>
      <c r="F21" s="276">
        <f t="shared" si="3"/>
        <v>0.77724312500000003</v>
      </c>
      <c r="G21" s="276">
        <f t="shared" si="3"/>
        <v>0.71682894318181833</v>
      </c>
      <c r="H21" s="276">
        <f t="shared" si="3"/>
        <v>0.69922276136363626</v>
      </c>
      <c r="I21" s="276">
        <f t="shared" si="3"/>
        <v>0.72442457954545458</v>
      </c>
      <c r="J21" s="276" t="str">
        <f t="shared" ref="J21:AH21" si="7">IF(J$16="",J14,IF(OR(J$16="L",J$16="d"),K14,""))</f>
        <v/>
      </c>
      <c r="K21" s="276" t="str">
        <f t="shared" si="7"/>
        <v/>
      </c>
      <c r="L21" s="276" t="str">
        <f t="shared" si="7"/>
        <v/>
      </c>
      <c r="M21" s="276" t="str">
        <f t="shared" si="7"/>
        <v/>
      </c>
      <c r="N21" s="276" t="str">
        <f t="shared" si="7"/>
        <v/>
      </c>
      <c r="O21" s="276" t="str">
        <f t="shared" si="7"/>
        <v/>
      </c>
      <c r="P21" s="276" t="str">
        <f t="shared" si="7"/>
        <v/>
      </c>
      <c r="Q21" s="276" t="str">
        <f t="shared" si="7"/>
        <v/>
      </c>
      <c r="R21" s="276" t="str">
        <f t="shared" si="7"/>
        <v/>
      </c>
      <c r="S21" s="276" t="str">
        <f t="shared" si="7"/>
        <v/>
      </c>
      <c r="T21" s="276" t="str">
        <f t="shared" si="7"/>
        <v/>
      </c>
      <c r="U21" s="276" t="str">
        <f t="shared" si="7"/>
        <v/>
      </c>
      <c r="V21" s="276" t="str">
        <f t="shared" si="7"/>
        <v/>
      </c>
      <c r="W21" s="276" t="str">
        <f t="shared" si="7"/>
        <v/>
      </c>
      <c r="X21" s="276" t="str">
        <f t="shared" si="7"/>
        <v/>
      </c>
      <c r="Y21" s="276" t="str">
        <f t="shared" si="7"/>
        <v/>
      </c>
      <c r="Z21" s="276" t="str">
        <f t="shared" si="7"/>
        <v/>
      </c>
      <c r="AA21" s="276" t="str">
        <f t="shared" si="7"/>
        <v/>
      </c>
      <c r="AB21" s="276" t="str">
        <f t="shared" si="7"/>
        <v/>
      </c>
      <c r="AC21" s="276" t="str">
        <f t="shared" si="7"/>
        <v/>
      </c>
      <c r="AD21" s="276" t="str">
        <f t="shared" si="7"/>
        <v/>
      </c>
      <c r="AE21" s="276" t="str">
        <f t="shared" si="7"/>
        <v/>
      </c>
      <c r="AF21" s="276" t="str">
        <f t="shared" si="7"/>
        <v/>
      </c>
      <c r="AG21" s="276" t="str">
        <f t="shared" si="7"/>
        <v/>
      </c>
      <c r="AH21" s="276" t="str">
        <f t="shared" si="7"/>
        <v/>
      </c>
    </row>
    <row r="24" spans="1:75" ht="20.25" x14ac:dyDescent="0.3">
      <c r="A24" s="85" t="s">
        <v>86</v>
      </c>
    </row>
    <row r="26" spans="1:75" x14ac:dyDescent="0.2">
      <c r="C26" s="94"/>
    </row>
    <row r="27" spans="1:75" ht="13.5" thickBot="1" x14ac:dyDescent="0.25"/>
    <row r="28" spans="1:75" x14ac:dyDescent="0.2">
      <c r="B28" s="78" t="s">
        <v>11</v>
      </c>
      <c r="C28" s="109" t="str">
        <f>IF($B$6=1,C17,C10)</f>
        <v>Susp.</v>
      </c>
      <c r="D28" s="110">
        <f t="shared" ref="D28:AH28" si="8">IF($B$6=1,D17,D10)</f>
        <v>1</v>
      </c>
      <c r="E28" s="110">
        <f t="shared" si="8"/>
        <v>2</v>
      </c>
      <c r="F28" s="110">
        <f t="shared" si="8"/>
        <v>3</v>
      </c>
      <c r="G28" s="110">
        <f t="shared" si="8"/>
        <v>4</v>
      </c>
      <c r="H28" s="110">
        <f t="shared" si="8"/>
        <v>5</v>
      </c>
      <c r="I28" s="110">
        <f t="shared" si="8"/>
        <v>6</v>
      </c>
      <c r="J28" s="110">
        <f t="shared" si="8"/>
        <v>7</v>
      </c>
      <c r="K28" s="110" t="str">
        <f t="shared" si="8"/>
        <v>Susp.</v>
      </c>
      <c r="L28" s="110" t="str">
        <f t="shared" si="8"/>
        <v/>
      </c>
      <c r="M28" s="110" t="str">
        <f t="shared" si="8"/>
        <v/>
      </c>
      <c r="N28" s="110" t="str">
        <f t="shared" si="8"/>
        <v/>
      </c>
      <c r="O28" s="110" t="str">
        <f t="shared" si="8"/>
        <v/>
      </c>
      <c r="P28" s="110" t="str">
        <f t="shared" si="8"/>
        <v/>
      </c>
      <c r="Q28" s="110" t="str">
        <f t="shared" si="8"/>
        <v/>
      </c>
      <c r="R28" s="110" t="str">
        <f t="shared" si="8"/>
        <v/>
      </c>
      <c r="S28" s="110" t="str">
        <f t="shared" si="8"/>
        <v/>
      </c>
      <c r="T28" s="110" t="str">
        <f t="shared" si="8"/>
        <v/>
      </c>
      <c r="U28" s="110" t="str">
        <f t="shared" si="8"/>
        <v/>
      </c>
      <c r="V28" s="110" t="str">
        <f t="shared" si="8"/>
        <v/>
      </c>
      <c r="W28" s="110" t="str">
        <f t="shared" si="8"/>
        <v/>
      </c>
      <c r="X28" s="110" t="str">
        <f t="shared" si="8"/>
        <v/>
      </c>
      <c r="Y28" s="110" t="str">
        <f t="shared" si="8"/>
        <v/>
      </c>
      <c r="Z28" s="110" t="str">
        <f t="shared" si="8"/>
        <v/>
      </c>
      <c r="AA28" s="110" t="str">
        <f t="shared" si="8"/>
        <v/>
      </c>
      <c r="AB28" s="110" t="str">
        <f t="shared" si="8"/>
        <v/>
      </c>
      <c r="AC28" s="110" t="str">
        <f t="shared" si="8"/>
        <v/>
      </c>
      <c r="AD28" s="110" t="str">
        <f t="shared" si="8"/>
        <v/>
      </c>
      <c r="AE28" s="110" t="str">
        <f t="shared" si="8"/>
        <v/>
      </c>
      <c r="AF28" s="110" t="str">
        <f t="shared" si="8"/>
        <v/>
      </c>
      <c r="AG28" s="110" t="str">
        <f t="shared" si="8"/>
        <v/>
      </c>
      <c r="AH28" s="111" t="str">
        <f t="shared" si="8"/>
        <v/>
      </c>
    </row>
    <row r="29" spans="1:75" x14ac:dyDescent="0.2">
      <c r="B29" s="79" t="s">
        <v>13</v>
      </c>
      <c r="C29" s="112">
        <f>IF($B$6=1,C18,C11)</f>
        <v>0</v>
      </c>
      <c r="D29" s="90">
        <f t="shared" ref="D29:AH29" si="9">IF($B$6=1,D18,D11)</f>
        <v>4.5</v>
      </c>
      <c r="E29" s="90">
        <f t="shared" si="9"/>
        <v>11.25</v>
      </c>
      <c r="F29" s="90">
        <f t="shared" si="9"/>
        <v>18</v>
      </c>
      <c r="G29" s="90">
        <f t="shared" si="9"/>
        <v>24.75</v>
      </c>
      <c r="H29" s="90">
        <f t="shared" si="9"/>
        <v>31.5</v>
      </c>
      <c r="I29" s="90">
        <f t="shared" si="9"/>
        <v>38.25</v>
      </c>
      <c r="J29" s="90">
        <f t="shared" si="9"/>
        <v>45</v>
      </c>
      <c r="K29" s="90">
        <f t="shared" si="9"/>
        <v>49.5</v>
      </c>
      <c r="L29" s="90" t="str">
        <f t="shared" si="9"/>
        <v/>
      </c>
      <c r="M29" s="90" t="str">
        <f t="shared" si="9"/>
        <v/>
      </c>
      <c r="N29" s="90" t="str">
        <f t="shared" si="9"/>
        <v/>
      </c>
      <c r="O29" s="90" t="str">
        <f t="shared" si="9"/>
        <v/>
      </c>
      <c r="P29" s="90" t="str">
        <f t="shared" si="9"/>
        <v/>
      </c>
      <c r="Q29" s="90" t="str">
        <f t="shared" si="9"/>
        <v/>
      </c>
      <c r="R29" s="90" t="str">
        <f t="shared" si="9"/>
        <v/>
      </c>
      <c r="S29" s="90" t="str">
        <f t="shared" si="9"/>
        <v/>
      </c>
      <c r="T29" s="90" t="str">
        <f t="shared" si="9"/>
        <v/>
      </c>
      <c r="U29" s="90" t="str">
        <f t="shared" si="9"/>
        <v/>
      </c>
      <c r="V29" s="90" t="str">
        <f t="shared" si="9"/>
        <v/>
      </c>
      <c r="W29" s="90" t="str">
        <f t="shared" si="9"/>
        <v/>
      </c>
      <c r="X29" s="90" t="str">
        <f t="shared" si="9"/>
        <v/>
      </c>
      <c r="Y29" s="90" t="str">
        <f t="shared" si="9"/>
        <v/>
      </c>
      <c r="Z29" s="90" t="str">
        <f t="shared" si="9"/>
        <v/>
      </c>
      <c r="AA29" s="90" t="str">
        <f t="shared" si="9"/>
        <v/>
      </c>
      <c r="AB29" s="90" t="str">
        <f t="shared" si="9"/>
        <v/>
      </c>
      <c r="AC29" s="90" t="str">
        <f t="shared" si="9"/>
        <v/>
      </c>
      <c r="AD29" s="90" t="str">
        <f t="shared" si="9"/>
        <v/>
      </c>
      <c r="AE29" s="90" t="str">
        <f t="shared" si="9"/>
        <v/>
      </c>
      <c r="AF29" s="90" t="str">
        <f t="shared" si="9"/>
        <v/>
      </c>
      <c r="AG29" s="90" t="str">
        <f t="shared" si="9"/>
        <v/>
      </c>
      <c r="AH29" s="113" t="str">
        <f t="shared" si="9"/>
        <v/>
      </c>
    </row>
    <row r="30" spans="1:75" x14ac:dyDescent="0.2">
      <c r="B30" s="79" t="s">
        <v>134</v>
      </c>
      <c r="C30" s="112" t="str">
        <f>IF($B$6=1,C21,C14)</f>
        <v/>
      </c>
      <c r="D30" s="276">
        <f>IF($B$6=1,D21,D14)</f>
        <v>1.2153336704545454</v>
      </c>
      <c r="E30" s="276">
        <f t="shared" ref="E30:AH30" si="10">IF($B$6=1,E21,E14)</f>
        <v>1.0264954886363635</v>
      </c>
      <c r="F30" s="276">
        <f t="shared" si="10"/>
        <v>0.88046530681818191</v>
      </c>
      <c r="G30" s="276">
        <f t="shared" si="10"/>
        <v>0.77724312500000003</v>
      </c>
      <c r="H30" s="276">
        <f t="shared" si="10"/>
        <v>0.71682894318181833</v>
      </c>
      <c r="I30" s="276">
        <f t="shared" si="10"/>
        <v>0.69922276136363626</v>
      </c>
      <c r="J30" s="276">
        <f t="shared" si="10"/>
        <v>0.72442457954545458</v>
      </c>
      <c r="K30" s="276" t="str">
        <f t="shared" si="10"/>
        <v/>
      </c>
      <c r="L30" s="276" t="str">
        <f t="shared" si="10"/>
        <v/>
      </c>
      <c r="M30" s="276" t="str">
        <f t="shared" si="10"/>
        <v/>
      </c>
      <c r="N30" s="276" t="str">
        <f t="shared" si="10"/>
        <v/>
      </c>
      <c r="O30" s="276" t="str">
        <f t="shared" si="10"/>
        <v/>
      </c>
      <c r="P30" s="276" t="str">
        <f t="shared" si="10"/>
        <v/>
      </c>
      <c r="Q30" s="276" t="str">
        <f t="shared" si="10"/>
        <v/>
      </c>
      <c r="R30" s="276" t="str">
        <f t="shared" si="10"/>
        <v/>
      </c>
      <c r="S30" s="276" t="str">
        <f t="shared" si="10"/>
        <v/>
      </c>
      <c r="T30" s="276" t="str">
        <f t="shared" si="10"/>
        <v/>
      </c>
      <c r="U30" s="276" t="str">
        <f t="shared" si="10"/>
        <v/>
      </c>
      <c r="V30" s="276" t="str">
        <f t="shared" si="10"/>
        <v/>
      </c>
      <c r="W30" s="276" t="str">
        <f t="shared" si="10"/>
        <v/>
      </c>
      <c r="X30" s="276" t="str">
        <f t="shared" si="10"/>
        <v/>
      </c>
      <c r="Y30" s="276" t="str">
        <f t="shared" si="10"/>
        <v/>
      </c>
      <c r="Z30" s="276" t="str">
        <f t="shared" si="10"/>
        <v/>
      </c>
      <c r="AA30" s="276" t="str">
        <f t="shared" si="10"/>
        <v/>
      </c>
      <c r="AB30" s="276" t="str">
        <f t="shared" si="10"/>
        <v/>
      </c>
      <c r="AC30" s="276" t="str">
        <f t="shared" si="10"/>
        <v/>
      </c>
      <c r="AD30" s="276" t="str">
        <f t="shared" si="10"/>
        <v/>
      </c>
      <c r="AE30" s="276" t="str">
        <f t="shared" si="10"/>
        <v/>
      </c>
      <c r="AF30" s="276" t="str">
        <f t="shared" si="10"/>
        <v/>
      </c>
      <c r="AG30" s="276" t="str">
        <f t="shared" si="10"/>
        <v/>
      </c>
      <c r="AH30" s="278" t="str">
        <f t="shared" si="10"/>
        <v/>
      </c>
      <c r="AI30" s="279"/>
      <c r="AJ30" s="279"/>
      <c r="AK30" s="279"/>
      <c r="AL30" s="279"/>
      <c r="AM30" s="279"/>
      <c r="AN30" s="279"/>
      <c r="AO30" s="279"/>
      <c r="AP30" s="279"/>
      <c r="AQ30" s="279"/>
      <c r="AR30" s="279"/>
      <c r="AS30" s="279"/>
      <c r="AT30" s="279"/>
      <c r="AU30" s="279"/>
      <c r="AV30" s="279"/>
      <c r="AW30" s="279"/>
      <c r="AX30" s="279"/>
      <c r="AY30" s="279"/>
      <c r="AZ30" s="279"/>
      <c r="BA30" s="279"/>
      <c r="BB30" s="279"/>
      <c r="BC30" s="279"/>
      <c r="BD30" s="279"/>
      <c r="BE30" s="279"/>
      <c r="BF30" s="279"/>
      <c r="BG30" s="279"/>
      <c r="BH30" s="279"/>
      <c r="BI30" s="279"/>
      <c r="BJ30" s="279"/>
      <c r="BK30" s="279"/>
      <c r="BL30" s="279"/>
      <c r="BM30" s="279"/>
      <c r="BN30" s="279"/>
      <c r="BO30" s="279"/>
      <c r="BP30" s="279"/>
      <c r="BQ30" s="279"/>
      <c r="BR30" s="279"/>
      <c r="BS30" s="279"/>
      <c r="BT30" s="279"/>
      <c r="BU30" s="279"/>
      <c r="BV30" s="279"/>
      <c r="BW30" s="279"/>
    </row>
    <row r="31" spans="1:75" ht="13.5" thickBot="1" x14ac:dyDescent="0.25">
      <c r="B31" s="81" t="s">
        <v>219</v>
      </c>
      <c r="C31" s="126" t="str">
        <f>IF(ISNUMBER(C28),C30-$C$26,"")</f>
        <v/>
      </c>
      <c r="D31" s="277">
        <f>IF(ISNUMBER(D28),2*D30+0.13,"")</f>
        <v>2.5606673409090908</v>
      </c>
      <c r="E31" s="277">
        <f t="shared" ref="E31:J31" si="11">IF(ISNUMBER(E28),2*E30+0.13,"")</f>
        <v>2.182990977272727</v>
      </c>
      <c r="F31" s="277">
        <f t="shared" si="11"/>
        <v>1.8909306136363639</v>
      </c>
      <c r="G31" s="277">
        <f t="shared" si="11"/>
        <v>1.68448625</v>
      </c>
      <c r="H31" s="277">
        <f t="shared" si="11"/>
        <v>1.5636578863636368</v>
      </c>
      <c r="I31" s="277">
        <f t="shared" si="11"/>
        <v>1.5284455227272726</v>
      </c>
      <c r="J31" s="277">
        <f t="shared" si="11"/>
        <v>1.5788491590909093</v>
      </c>
      <c r="K31" s="277" t="str">
        <f t="shared" ref="K31:AG31" si="12">IF(ISNUMBER(K28),2*K30+0.13,"")</f>
        <v/>
      </c>
      <c r="L31" s="277" t="str">
        <f t="shared" si="12"/>
        <v/>
      </c>
      <c r="M31" s="277" t="str">
        <f t="shared" si="12"/>
        <v/>
      </c>
      <c r="N31" s="277" t="str">
        <f t="shared" si="12"/>
        <v/>
      </c>
      <c r="O31" s="277" t="str">
        <f t="shared" si="12"/>
        <v/>
      </c>
      <c r="P31" s="277" t="str">
        <f t="shared" si="12"/>
        <v/>
      </c>
      <c r="Q31" s="277" t="str">
        <f t="shared" si="12"/>
        <v/>
      </c>
      <c r="R31" s="277" t="str">
        <f t="shared" si="12"/>
        <v/>
      </c>
      <c r="S31" s="277" t="str">
        <f t="shared" si="12"/>
        <v/>
      </c>
      <c r="T31" s="277" t="str">
        <f t="shared" si="12"/>
        <v/>
      </c>
      <c r="U31" s="277" t="str">
        <f t="shared" si="12"/>
        <v/>
      </c>
      <c r="V31" s="277" t="str">
        <f t="shared" si="12"/>
        <v/>
      </c>
      <c r="W31" s="277" t="str">
        <f t="shared" si="12"/>
        <v/>
      </c>
      <c r="X31" s="277" t="str">
        <f t="shared" si="12"/>
        <v/>
      </c>
      <c r="Y31" s="277" t="str">
        <f t="shared" si="12"/>
        <v/>
      </c>
      <c r="Z31" s="277" t="str">
        <f t="shared" si="12"/>
        <v/>
      </c>
      <c r="AA31" s="277" t="str">
        <f t="shared" si="12"/>
        <v/>
      </c>
      <c r="AB31" s="277" t="str">
        <f t="shared" si="12"/>
        <v/>
      </c>
      <c r="AC31" s="277" t="str">
        <f t="shared" si="12"/>
        <v/>
      </c>
      <c r="AD31" s="277" t="str">
        <f t="shared" si="12"/>
        <v/>
      </c>
      <c r="AE31" s="277" t="str">
        <f t="shared" si="12"/>
        <v/>
      </c>
      <c r="AF31" s="277" t="str">
        <f t="shared" si="12"/>
        <v/>
      </c>
      <c r="AG31" s="277" t="str">
        <f t="shared" si="12"/>
        <v/>
      </c>
      <c r="AH31" s="280" t="str">
        <f>IF(ISNUMBER(AH28),AH30-$C$26,"")</f>
        <v/>
      </c>
      <c r="AI31" s="279"/>
      <c r="AJ31" s="279"/>
      <c r="AK31" s="279"/>
      <c r="AL31" s="279"/>
      <c r="AM31" s="279"/>
      <c r="AN31" s="279"/>
      <c r="AO31" s="279"/>
      <c r="AP31" s="279"/>
      <c r="AQ31" s="279"/>
      <c r="AR31" s="279"/>
      <c r="AS31" s="279"/>
      <c r="AT31" s="279"/>
      <c r="AU31" s="279"/>
      <c r="AV31" s="279"/>
      <c r="AW31" s="279"/>
      <c r="AX31" s="279"/>
      <c r="AY31" s="279"/>
      <c r="AZ31" s="279"/>
      <c r="BA31" s="279"/>
      <c r="BB31" s="279"/>
      <c r="BC31" s="279"/>
      <c r="BD31" s="279"/>
      <c r="BE31" s="279"/>
      <c r="BF31" s="279"/>
      <c r="BG31" s="279"/>
      <c r="BH31" s="279"/>
      <c r="BI31" s="279"/>
      <c r="BJ31" s="279"/>
      <c r="BK31" s="279"/>
      <c r="BL31" s="279"/>
      <c r="BM31" s="279"/>
      <c r="BN31" s="279"/>
      <c r="BO31" s="279"/>
      <c r="BP31" s="279"/>
      <c r="BQ31" s="279"/>
      <c r="BR31" s="279"/>
      <c r="BS31" s="279"/>
      <c r="BT31" s="279"/>
      <c r="BU31" s="279"/>
      <c r="BV31" s="279"/>
      <c r="BW31" s="279"/>
    </row>
    <row r="34" spans="4:22" x14ac:dyDescent="0.2">
      <c r="D34">
        <v>1.341</v>
      </c>
      <c r="E34">
        <v>1.2969999999999999</v>
      </c>
      <c r="F34">
        <v>1.2649999999999999</v>
      </c>
      <c r="G34">
        <v>1.244</v>
      </c>
      <c r="H34">
        <v>1.234</v>
      </c>
      <c r="I34">
        <v>1.2350000000000001</v>
      </c>
      <c r="J34">
        <v>1.248</v>
      </c>
      <c r="K34">
        <v>1.266</v>
      </c>
      <c r="L34">
        <v>1.284</v>
      </c>
      <c r="M34">
        <v>1.3</v>
      </c>
      <c r="N34">
        <v>1.3149999999999999</v>
      </c>
      <c r="O34">
        <v>1.329</v>
      </c>
      <c r="P34">
        <v>1.341</v>
      </c>
      <c r="Q34">
        <v>1.353</v>
      </c>
      <c r="R34">
        <v>1.3640000000000001</v>
      </c>
      <c r="S34">
        <v>1.373</v>
      </c>
      <c r="T34">
        <v>1.381</v>
      </c>
      <c r="U34">
        <v>1.389</v>
      </c>
      <c r="V34">
        <v>1.395</v>
      </c>
    </row>
    <row r="35" spans="4:22" x14ac:dyDescent="0.2">
      <c r="D35" s="279">
        <f>D30-D34</f>
        <v>-0.12566632954545454</v>
      </c>
      <c r="E35" s="279">
        <f t="shared" ref="E35:P35" si="13">E30-E34</f>
        <v>-0.2705045113636364</v>
      </c>
      <c r="F35" s="279">
        <f t="shared" si="13"/>
        <v>-0.38453469318181799</v>
      </c>
      <c r="G35" s="279">
        <f t="shared" si="13"/>
        <v>-0.46675687499999996</v>
      </c>
      <c r="H35" s="279">
        <f t="shared" si="13"/>
        <v>-0.51717105681818165</v>
      </c>
      <c r="I35" s="279">
        <f t="shared" si="13"/>
        <v>-0.53577723863636384</v>
      </c>
      <c r="J35" s="279">
        <f t="shared" si="13"/>
        <v>-0.52357542045454541</v>
      </c>
      <c r="K35" s="279" t="e">
        <f t="shared" si="13"/>
        <v>#VALUE!</v>
      </c>
      <c r="L35" s="279" t="e">
        <f t="shared" si="13"/>
        <v>#VALUE!</v>
      </c>
      <c r="M35" s="279" t="e">
        <f t="shared" si="13"/>
        <v>#VALUE!</v>
      </c>
      <c r="N35" s="279" t="e">
        <f t="shared" si="13"/>
        <v>#VALUE!</v>
      </c>
      <c r="O35" s="279" t="e">
        <f t="shared" si="13"/>
        <v>#VALUE!</v>
      </c>
      <c r="P35" s="279" t="e">
        <f t="shared" si="13"/>
        <v>#VALUE!</v>
      </c>
      <c r="Q35" s="279" t="e">
        <f t="shared" ref="Q35:V35" si="14">Q30-Q34</f>
        <v>#VALUE!</v>
      </c>
      <c r="R35" s="279" t="e">
        <f t="shared" si="14"/>
        <v>#VALUE!</v>
      </c>
      <c r="S35" s="279" t="e">
        <f t="shared" si="14"/>
        <v>#VALUE!</v>
      </c>
      <c r="T35" s="279" t="e">
        <f t="shared" si="14"/>
        <v>#VALUE!</v>
      </c>
      <c r="U35" s="279" t="e">
        <f t="shared" si="14"/>
        <v>#VALUE!</v>
      </c>
      <c r="V35" s="279" t="e">
        <f t="shared" si="14"/>
        <v>#VALUE!</v>
      </c>
    </row>
    <row r="36" spans="4:22" x14ac:dyDescent="0.2">
      <c r="D36">
        <f>D29</f>
        <v>4.5</v>
      </c>
      <c r="E36">
        <f t="shared" ref="E36:V36" si="15">E29</f>
        <v>11.25</v>
      </c>
      <c r="F36">
        <f t="shared" si="15"/>
        <v>18</v>
      </c>
      <c r="G36">
        <f t="shared" si="15"/>
        <v>24.75</v>
      </c>
      <c r="H36">
        <f t="shared" si="15"/>
        <v>31.5</v>
      </c>
      <c r="I36">
        <f t="shared" si="15"/>
        <v>38.25</v>
      </c>
      <c r="J36">
        <f t="shared" si="15"/>
        <v>45</v>
      </c>
      <c r="K36">
        <f t="shared" si="15"/>
        <v>49.5</v>
      </c>
      <c r="L36" t="str">
        <f t="shared" si="15"/>
        <v/>
      </c>
      <c r="M36" t="str">
        <f t="shared" si="15"/>
        <v/>
      </c>
      <c r="N36" t="str">
        <f t="shared" si="15"/>
        <v/>
      </c>
      <c r="O36" t="str">
        <f t="shared" si="15"/>
        <v/>
      </c>
      <c r="P36" t="str">
        <f t="shared" si="15"/>
        <v/>
      </c>
      <c r="Q36" t="str">
        <f t="shared" si="15"/>
        <v/>
      </c>
      <c r="R36" t="str">
        <f t="shared" si="15"/>
        <v/>
      </c>
      <c r="S36" t="str">
        <f t="shared" si="15"/>
        <v/>
      </c>
      <c r="T36" t="str">
        <f t="shared" si="15"/>
        <v/>
      </c>
      <c r="U36" t="str">
        <f t="shared" si="15"/>
        <v/>
      </c>
      <c r="V36" t="str">
        <f t="shared" si="15"/>
        <v/>
      </c>
    </row>
  </sheetData>
  <phoneticPr fontId="61" type="noConversion"/>
  <printOptions gridLines="1" gridLinesSet="0"/>
  <pageMargins left="0.78740157499999996" right="0.78740157499999996" top="0.984251969" bottom="0.984251969" header="0.4921259845" footer="0.4921259845"/>
  <headerFooter alignWithMargins="0">
    <oddHeader>&amp;A</oddHeader>
    <oddFooter>Page &amp;P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2:AM39"/>
  <sheetViews>
    <sheetView workbookViewId="0">
      <selection activeCell="D7" sqref="D7"/>
    </sheetView>
  </sheetViews>
  <sheetFormatPr baseColWidth="10" defaultRowHeight="12.75" x14ac:dyDescent="0.2"/>
  <cols>
    <col min="1" max="1" width="26.5703125" customWidth="1"/>
    <col min="2" max="14" width="5.28515625" customWidth="1"/>
    <col min="15" max="15" width="6.42578125" customWidth="1"/>
    <col min="16" max="16" width="5.28515625" style="1" customWidth="1"/>
    <col min="17" max="33" width="5.28515625" customWidth="1"/>
  </cols>
  <sheetData>
    <row r="2" spans="1:33" x14ac:dyDescent="0.2">
      <c r="A2" s="1" t="str">
        <f>'step e,f'!A6</f>
        <v>Load on messenger w.</v>
      </c>
      <c r="B2" s="1">
        <f>'step e,f'!B6</f>
        <v>0</v>
      </c>
    </row>
    <row r="3" spans="1:33" ht="13.5" thickBot="1" x14ac:dyDescent="0.25"/>
    <row r="4" spans="1:33" x14ac:dyDescent="0.2">
      <c r="A4" s="78" t="str">
        <f>'step e,f'!B28</f>
        <v>Dropper reference Nb from 1 -&gt; 2:</v>
      </c>
      <c r="B4" s="109" t="str">
        <f>'step e,f'!C28</f>
        <v>Susp.</v>
      </c>
      <c r="C4" s="110">
        <f>'step e,f'!D28</f>
        <v>1</v>
      </c>
      <c r="D4" s="110">
        <f>'step e,f'!E28</f>
        <v>2</v>
      </c>
      <c r="E4" s="110">
        <f>'step e,f'!F28</f>
        <v>3</v>
      </c>
      <c r="F4" s="110">
        <f>'step e,f'!G28</f>
        <v>4</v>
      </c>
      <c r="G4" s="110">
        <f>'step e,f'!H28</f>
        <v>5</v>
      </c>
      <c r="H4" s="110">
        <f>'step e,f'!I28</f>
        <v>6</v>
      </c>
      <c r="I4" s="110">
        <f>'step e,f'!J28</f>
        <v>7</v>
      </c>
      <c r="J4" s="110" t="str">
        <f>'step e,f'!K28</f>
        <v>Susp.</v>
      </c>
      <c r="K4" s="110" t="str">
        <f>'step e,f'!L28</f>
        <v/>
      </c>
      <c r="L4" s="110" t="str">
        <f>'step e,f'!M28</f>
        <v/>
      </c>
      <c r="M4" s="110" t="str">
        <f>'step e,f'!N28</f>
        <v/>
      </c>
      <c r="N4" s="110" t="str">
        <f>'step e,f'!O28</f>
        <v/>
      </c>
      <c r="O4" s="110" t="str">
        <f>'step e,f'!P28</f>
        <v/>
      </c>
      <c r="P4" s="110" t="str">
        <f>'step e,f'!Q28</f>
        <v/>
      </c>
      <c r="Q4" s="110" t="str">
        <f>'step e,f'!R28</f>
        <v/>
      </c>
      <c r="R4" s="110" t="str">
        <f>'step e,f'!S28</f>
        <v/>
      </c>
      <c r="S4" s="110" t="str">
        <f>'step e,f'!T28</f>
        <v/>
      </c>
      <c r="T4" s="110" t="str">
        <f>'step e,f'!U28</f>
        <v/>
      </c>
      <c r="U4" s="110" t="str">
        <f>'step e,f'!V28</f>
        <v/>
      </c>
      <c r="V4" s="110" t="str">
        <f>'step e,f'!W28</f>
        <v/>
      </c>
      <c r="W4" s="110" t="str">
        <f>'step e,f'!X28</f>
        <v/>
      </c>
      <c r="X4" s="110" t="str">
        <f>'step e,f'!Y28</f>
        <v/>
      </c>
      <c r="Y4" s="110" t="str">
        <f>'step e,f'!Z28</f>
        <v/>
      </c>
      <c r="Z4" s="110" t="str">
        <f>'step e,f'!AA28</f>
        <v/>
      </c>
      <c r="AA4" s="110" t="str">
        <f>'step e,f'!AB28</f>
        <v/>
      </c>
      <c r="AB4" s="110" t="str">
        <f>'step e,f'!AC28</f>
        <v/>
      </c>
      <c r="AC4" s="110" t="str">
        <f>'step e,f'!AD28</f>
        <v/>
      </c>
      <c r="AD4" s="110" t="str">
        <f>'step e,f'!AE28</f>
        <v/>
      </c>
      <c r="AE4" s="110" t="str">
        <f>'step e,f'!AF28</f>
        <v/>
      </c>
      <c r="AF4" s="110" t="str">
        <f>'step e,f'!AG28</f>
        <v/>
      </c>
      <c r="AG4" s="111" t="str">
        <f>'step e,f'!AH28</f>
        <v/>
      </c>
    </row>
    <row r="5" spans="1:33" x14ac:dyDescent="0.2">
      <c r="A5" s="79" t="str">
        <f>'step e,f'!B29</f>
        <v>Position of dropper :</v>
      </c>
      <c r="B5" s="112">
        <f>'step e,f'!C29</f>
        <v>0</v>
      </c>
      <c r="C5" s="90">
        <f>IF('step e,f'!D29="",B5,'step e,f'!D29)</f>
        <v>4.5</v>
      </c>
      <c r="D5" s="90">
        <f>IF('step e,f'!E29="",C5,'step e,f'!E29)</f>
        <v>11.25</v>
      </c>
      <c r="E5" s="90">
        <f>IF('step e,f'!F29="",D5,'step e,f'!F29)</f>
        <v>18</v>
      </c>
      <c r="F5" s="90">
        <f>IF('step e,f'!G29="",E5,'step e,f'!G29)</f>
        <v>24.75</v>
      </c>
      <c r="G5" s="90">
        <f>IF('step e,f'!H29="",F5,'step e,f'!H29)</f>
        <v>31.5</v>
      </c>
      <c r="H5" s="90">
        <f>IF('step e,f'!I29="",G5,'step e,f'!I29)</f>
        <v>38.25</v>
      </c>
      <c r="I5" s="90">
        <f>IF('step e,f'!J29="",H5,'step e,f'!J29)</f>
        <v>45</v>
      </c>
      <c r="J5" s="90">
        <f>IF('step e,f'!K29="",I5,'step e,f'!K29)</f>
        <v>49.5</v>
      </c>
      <c r="K5" s="90">
        <f>IF('step e,f'!L29="",J5,'step e,f'!L29)</f>
        <v>49.5</v>
      </c>
      <c r="L5" s="90">
        <f>IF('step e,f'!M29="",K5,'step e,f'!M29)</f>
        <v>49.5</v>
      </c>
      <c r="M5" s="90">
        <f>IF('step e,f'!N29="",L5,'step e,f'!N29)</f>
        <v>49.5</v>
      </c>
      <c r="N5" s="90">
        <f>IF('step e,f'!O29="",M5,'step e,f'!O29)</f>
        <v>49.5</v>
      </c>
      <c r="O5" s="90">
        <f>IF('step e,f'!P29="",N5,'step e,f'!P29)</f>
        <v>49.5</v>
      </c>
      <c r="P5" s="90">
        <f>IF('step e,f'!Q29="",O5,'step e,f'!Q29)</f>
        <v>49.5</v>
      </c>
      <c r="Q5" s="90">
        <f>IF('step e,f'!R29="",P5,'step e,f'!R29)</f>
        <v>49.5</v>
      </c>
      <c r="R5" s="90">
        <f>IF('step e,f'!S29="",Q5,'step e,f'!S29)</f>
        <v>49.5</v>
      </c>
      <c r="S5" s="90">
        <f>IF('step e,f'!T29="",R5,'step e,f'!T29)</f>
        <v>49.5</v>
      </c>
      <c r="T5" s="90">
        <f>IF('step e,f'!U29="",S5,'step e,f'!U29)</f>
        <v>49.5</v>
      </c>
      <c r="U5" s="90">
        <f>IF('step e,f'!V29="",T5,'step e,f'!V29)</f>
        <v>49.5</v>
      </c>
      <c r="V5" s="90">
        <f>IF('step e,f'!W29="",U5,'step e,f'!W29)</f>
        <v>49.5</v>
      </c>
      <c r="W5" s="90">
        <f>IF('step e,f'!X29="",V5,'step e,f'!X29)</f>
        <v>49.5</v>
      </c>
      <c r="X5" s="90">
        <f>IF('step e,f'!Y29="",W5,'step e,f'!Y29)</f>
        <v>49.5</v>
      </c>
      <c r="Y5" s="90">
        <f>IF('step e,f'!Z29="",X5,'step e,f'!Z29)</f>
        <v>49.5</v>
      </c>
      <c r="Z5" s="90">
        <f>IF('step e,f'!AA29="",Y5,'step e,f'!AA29)</f>
        <v>49.5</v>
      </c>
      <c r="AA5" s="90">
        <f>IF('step e,f'!AB29="",Z5,'step e,f'!AB29)</f>
        <v>49.5</v>
      </c>
      <c r="AB5" s="90">
        <f>IF('step e,f'!AC29="",AA5,'step e,f'!AC29)</f>
        <v>49.5</v>
      </c>
      <c r="AC5" s="90">
        <f>IF('step e,f'!AD29="",AB5,'step e,f'!AD29)</f>
        <v>49.5</v>
      </c>
      <c r="AD5" s="90">
        <f>IF('step e,f'!AE29="",AC5,'step e,f'!AE29)</f>
        <v>49.5</v>
      </c>
      <c r="AE5" s="90">
        <f>IF('step e,f'!AF29="",AD5,'step e,f'!AF29)</f>
        <v>49.5</v>
      </c>
      <c r="AF5" s="90">
        <f>IF('step e,f'!AG29="",AE5,'step e,f'!AG29)</f>
        <v>49.5</v>
      </c>
      <c r="AG5" s="90">
        <f>IF('step e,f'!AH29="",AF5,'step e,f'!AH29)</f>
        <v>49.5</v>
      </c>
    </row>
    <row r="6" spans="1:33" s="219" customFormat="1" ht="9" x14ac:dyDescent="0.15">
      <c r="A6" s="216" t="s">
        <v>168</v>
      </c>
      <c r="B6" s="217">
        <f>'INPUT data'!E37</f>
        <v>1.4</v>
      </c>
      <c r="C6" s="218">
        <f>IF(C5=B5,B6,IF(C4="Susp.",'INPUT data'!$E$38,IF(ISNUMBER(C7),'step e,f'!D30+C7,"")))</f>
        <v>1.2153336704545454</v>
      </c>
      <c r="D6" s="218">
        <f>IF(D5=C5,C6,IF(D4="Susp.",'INPUT data'!$E$38,IF(ISNUMBER(D7),'step e,f'!E30+D7,"")))</f>
        <v>1.0127454886363636</v>
      </c>
      <c r="E6" s="218">
        <f>IF(E5=D5,D6,IF(E4="Susp.",'INPUT data'!$E$38,IF(ISNUMBER(E7),'step e,f'!F30+E7,"")))</f>
        <v>0.85846530681818189</v>
      </c>
      <c r="F6" s="218">
        <f>IF(F5=E5,E6,IF(F4="Susp.",'INPUT data'!$E$38,IF(ISNUMBER(F7),'step e,f'!G30+F7,"")))</f>
        <v>0.75249312499999998</v>
      </c>
      <c r="G6" s="218">
        <f>IF(G5=F5,F6,IF(G4="Susp.",'INPUT data'!$E$38,IF(ISNUMBER(G7),'step e,f'!H30+G7,"")))</f>
        <v>0.69482894318181831</v>
      </c>
      <c r="H6" s="218">
        <f>IF(H5=G5,G6,IF(H4="Susp.",'INPUT data'!$E$38,IF(ISNUMBER(H7),'step e,f'!I30+H7,"")))</f>
        <v>0.68547276136363622</v>
      </c>
      <c r="I6" s="218">
        <f>IF(I5=H5,H6,IF(I4="Susp.",'INPUT data'!$E$38,IF(ISNUMBER(I7),'step e,f'!J30+I7,"")))</f>
        <v>0.72442457954545458</v>
      </c>
      <c r="J6" s="218">
        <f>IF(J5=I5,I6,IF(J4="Susp.",'INPUT data'!$E$38,IF(ISNUMBER(J7),'step e,f'!K30+J7,"")))</f>
        <v>0.8</v>
      </c>
      <c r="K6" s="218">
        <f>IF(K5=J5,J6,IF(K4="Susp.",'INPUT data'!$E$38,IF(ISNUMBER(K7),'step e,f'!L30+K7,"")))</f>
        <v>0.8</v>
      </c>
      <c r="L6" s="218">
        <f>IF(L5=K5,K6,IF(L4="Susp.",'INPUT data'!$E$38,IF(ISNUMBER(L7),'step e,f'!M30+L7,"")))</f>
        <v>0.8</v>
      </c>
      <c r="M6" s="218">
        <f>IF(M5=L5,L6,IF(M4="Susp.",'INPUT data'!$E$38,IF(ISNUMBER(M7),'step e,f'!N30+M7,"")))</f>
        <v>0.8</v>
      </c>
      <c r="N6" s="218">
        <f>IF(N5=M5,M6,IF(N4="Susp.",'INPUT data'!$E$38,IF(ISNUMBER(N7),'step e,f'!O30+N7,"")))</f>
        <v>0.8</v>
      </c>
      <c r="O6" s="218">
        <f>IF(O5=N5,N6,IF(O4="Susp.",'INPUT data'!$E$38,IF(ISNUMBER(O7),'step e,f'!P30+O7,"")))</f>
        <v>0.8</v>
      </c>
      <c r="P6" s="218">
        <f>IF(P5=O5,O6,IF(P4="Susp.",'INPUT data'!$E$38,IF(ISNUMBER(P7),'step e,f'!Q30+P7,"")))</f>
        <v>0.8</v>
      </c>
      <c r="Q6" s="218">
        <f>IF(Q5=P5,P6,IF(Q4="Susp.",'INPUT data'!$E$38,IF(ISNUMBER(Q7),'step e,f'!R30+Q7,"")))</f>
        <v>0.8</v>
      </c>
      <c r="R6" s="218">
        <f>IF(R5=Q5,Q6,IF(R4="Susp.",'INPUT data'!$E$38,IF(ISNUMBER(R7),'step e,f'!S30+R7,"")))</f>
        <v>0.8</v>
      </c>
      <c r="S6" s="218">
        <f>IF(S5=R5,R6,IF(S4="Susp.",'INPUT data'!$E$38,IF(ISNUMBER(S7),'step e,f'!T30+S7,"")))</f>
        <v>0.8</v>
      </c>
      <c r="T6" s="218">
        <f>IF(T5=S5,S6,IF(T4="Susp.",'INPUT data'!$E$38,IF(ISNUMBER(T7),'step e,f'!U30+T7,"")))</f>
        <v>0.8</v>
      </c>
      <c r="U6" s="218">
        <f>IF(U5=T5,T6,IF(U4="Susp.",'INPUT data'!$E$38,IF(ISNUMBER(U7),'step e,f'!V30+U7,"")))</f>
        <v>0.8</v>
      </c>
      <c r="V6" s="218">
        <f>IF(V5=U5,U6,IF(V4="Susp.",'INPUT data'!$E$38,IF(ISNUMBER(V7),'step e,f'!W30+V7,"")))</f>
        <v>0.8</v>
      </c>
      <c r="W6" s="218">
        <f>IF(W5=V5,V6,IF(W4="Susp.",'INPUT data'!$E$38,IF(ISNUMBER(W7),'step e,f'!X30+W7,"")))</f>
        <v>0.8</v>
      </c>
      <c r="X6" s="218">
        <f>IF(X5=W5,W6,IF(X4="Susp.",'INPUT data'!$E$38,IF(ISNUMBER(X7),'step e,f'!Y30+X7,"")))</f>
        <v>0.8</v>
      </c>
      <c r="Y6" s="218">
        <f>IF(Y5=X5,X6,IF(Y4="Susp.",'INPUT data'!$E$38,IF(ISNUMBER(Y7),'step e,f'!Z30+Y7,"")))</f>
        <v>0.8</v>
      </c>
      <c r="Z6" s="218">
        <f>IF(Z5=Y5,Y6,IF(Z4="Susp.",'INPUT data'!$E$38,IF(ISNUMBER(Z7),'step e,f'!AA30+Z7,"")))</f>
        <v>0.8</v>
      </c>
      <c r="AA6" s="218">
        <f>IF(AA5=Z5,Z6,IF(AA4="Susp.",'INPUT data'!$E$38,IF(ISNUMBER(AA7),'step e,f'!AB30+AA7,"")))</f>
        <v>0.8</v>
      </c>
      <c r="AB6" s="218">
        <f>IF(AB5=AA5,AA6,IF(AB4="Susp.",'INPUT data'!$E$38,IF(ISNUMBER(AB7),'step e,f'!AC30+AB7,"")))</f>
        <v>0.8</v>
      </c>
      <c r="AC6" s="218">
        <f>IF(AC5=AB5,AB6,IF(AC4="Susp.",'INPUT data'!$E$38,IF(ISNUMBER(AC7),'step e,f'!AD30+AC7,"")))</f>
        <v>0.8</v>
      </c>
      <c r="AD6" s="218">
        <f>IF(AD5=AC5,AC6,IF(AD4="Susp.",'INPUT data'!$E$38,IF(ISNUMBER(AD7),'step e,f'!AE30+AD7,"")))</f>
        <v>0.8</v>
      </c>
      <c r="AE6" s="218">
        <f>IF(AE5=AD5,AD6,IF(AE4="Susp.",'INPUT data'!$E$38,IF(ISNUMBER(AE7),'step e,f'!AF30+AE7,"")))</f>
        <v>0.8</v>
      </c>
      <c r="AF6" s="218">
        <f>IF(AF5=AE5,AE6,IF(AF4="Susp.",'INPUT data'!$E$38,IF(ISNUMBER(AF7),'step e,f'!AG30+AF7,"")))</f>
        <v>0.8</v>
      </c>
      <c r="AG6" s="218">
        <f>IF(AG5=AF5,AF6,IF(AG4="Susp.",'INPUT data'!$E$38,IF(ISNUMBER(AG7),'step e,f'!AH30+AG7,"")))</f>
        <v>0.8</v>
      </c>
    </row>
    <row r="7" spans="1:33" ht="13.5" thickBot="1" x14ac:dyDescent="0.25">
      <c r="A7" s="81" t="s">
        <v>169</v>
      </c>
      <c r="B7" s="223">
        <f>IF($B$2=1,IF(ISNUMBER('step e,f'!C19),-'step e,f'!C19,""),IF(ISNUMBER('step e,f'!C12),-'step e,f'!C12,""))</f>
        <v>0</v>
      </c>
      <c r="C7" s="225">
        <f>IF($B$2=1,IF(ISNUMBER('step e,f'!D19),-'step e,f'!D19,""),IF(ISNUMBER('step e,f'!D12),-'step e,f'!D12,""))</f>
        <v>0</v>
      </c>
      <c r="D7" s="225">
        <f>IF($B$2=1,IF(ISNUMBER('step e,f'!E19),-'step e,f'!E19,""),IF(ISNUMBER('step e,f'!E12),-'step e,f'!E12,""))</f>
        <v>-1.375E-2</v>
      </c>
      <c r="E7" s="225">
        <f>IF($B$2=1,IF(ISNUMBER('step e,f'!F19),-'step e,f'!F19,""),IF(ISNUMBER('step e,f'!F12),-'step e,f'!F12,""))</f>
        <v>-2.2000000000000002E-2</v>
      </c>
      <c r="F7" s="225">
        <f>IF($B$2=1,IF(ISNUMBER('step e,f'!G19),-'step e,f'!G19,""),IF(ISNUMBER('step e,f'!G12),-'step e,f'!G12,""))</f>
        <v>-2.4750000000000001E-2</v>
      </c>
      <c r="G7" s="225">
        <f>IF($B$2=1,IF(ISNUMBER('step e,f'!H19),-'step e,f'!H19,""),IF(ISNUMBER('step e,f'!H12),-'step e,f'!H12,""))</f>
        <v>-2.2000000000000002E-2</v>
      </c>
      <c r="H7" s="225">
        <f>IF($B$2=1,IF(ISNUMBER('step e,f'!I19),-'step e,f'!I19,""),IF(ISNUMBER('step e,f'!I12),-'step e,f'!I12,""))</f>
        <v>-1.375E-2</v>
      </c>
      <c r="I7" s="225">
        <f>IF($B$2=1,IF(ISNUMBER('step e,f'!J19),-'step e,f'!J19,""),IF(ISNUMBER('step e,f'!J12),-'step e,f'!J12,""))</f>
        <v>0</v>
      </c>
      <c r="J7" s="225">
        <f>IF($B$2=1,IF(ISNUMBER('step e,f'!K19),-'step e,f'!K19,""),IF(ISNUMBER('step e,f'!K12),-'step e,f'!K12,""))</f>
        <v>0</v>
      </c>
      <c r="K7" s="225" t="str">
        <f>IF($B$2=1,IF(ISNUMBER('step e,f'!L19),-'step e,f'!L19,""),IF(ISNUMBER('step e,f'!L12),-'step e,f'!L12,""))</f>
        <v/>
      </c>
      <c r="L7" s="225" t="str">
        <f>IF($B$2=1,IF(ISNUMBER('step e,f'!M19),-'step e,f'!M19,""),IF(ISNUMBER('step e,f'!M12),-'step e,f'!M12,""))</f>
        <v/>
      </c>
      <c r="M7" s="225" t="str">
        <f>IF($B$2=1,IF(ISNUMBER('step e,f'!N19),-'step e,f'!N19,""),IF(ISNUMBER('step e,f'!N12),-'step e,f'!N12,""))</f>
        <v/>
      </c>
      <c r="N7" s="225" t="str">
        <f>IF($B$2=1,IF(ISNUMBER('step e,f'!O19),-'step e,f'!O19,""),IF(ISNUMBER('step e,f'!O12),-'step e,f'!O12,""))</f>
        <v/>
      </c>
      <c r="O7" s="225" t="str">
        <f>IF($B$2=1,IF(ISNUMBER('step e,f'!P19),-'step e,f'!P19,""),IF(ISNUMBER('step e,f'!P12),-'step e,f'!P12,""))</f>
        <v/>
      </c>
      <c r="P7" s="225" t="str">
        <f>IF($B$2=1,IF(ISNUMBER('step e,f'!Q19),-'step e,f'!Q19,""),IF(ISNUMBER('step e,f'!Q12),-'step e,f'!Q12,""))</f>
        <v/>
      </c>
      <c r="Q7" s="225" t="str">
        <f>IF($B$2=1,IF(ISNUMBER('step e,f'!R19),-'step e,f'!R19,""),IF(ISNUMBER('step e,f'!R12),-'step e,f'!R12,""))</f>
        <v/>
      </c>
      <c r="R7" s="225" t="str">
        <f>IF($B$2=1,IF(ISNUMBER('step e,f'!S19),-'step e,f'!S19,""),IF(ISNUMBER('step e,f'!S12),-'step e,f'!S12,""))</f>
        <v/>
      </c>
      <c r="S7" s="225" t="str">
        <f>IF($B$2=1,IF(ISNUMBER('step e,f'!T19),-'step e,f'!T19,""),IF(ISNUMBER('step e,f'!T12),-'step e,f'!T12,""))</f>
        <v/>
      </c>
      <c r="T7" s="225" t="str">
        <f>IF($B$2=1,IF(ISNUMBER('step e,f'!U19),-'step e,f'!U19,""),IF(ISNUMBER('step e,f'!U12),-'step e,f'!U12,""))</f>
        <v/>
      </c>
      <c r="U7" s="225" t="str">
        <f>IF($B$2=1,IF(ISNUMBER('step e,f'!V19),-'step e,f'!V19,""),IF(ISNUMBER('step e,f'!V12),-'step e,f'!V12,""))</f>
        <v/>
      </c>
      <c r="V7" s="225" t="str">
        <f>IF($B$2=1,IF(ISNUMBER('step e,f'!W19),-'step e,f'!W19,""),IF(ISNUMBER('step e,f'!W12),-'step e,f'!W12,""))</f>
        <v/>
      </c>
      <c r="W7" s="225" t="str">
        <f>IF($B$2=1,IF(ISNUMBER('step e,f'!X19),-'step e,f'!X19,""),IF(ISNUMBER('step e,f'!X12),-'step e,f'!X12,""))</f>
        <v/>
      </c>
      <c r="X7" s="225" t="str">
        <f>IF($B$2=1,IF(ISNUMBER('step e,f'!Y19),-'step e,f'!Y19,""),IF(ISNUMBER('step e,f'!Y12),-'step e,f'!Y12,""))</f>
        <v/>
      </c>
      <c r="Y7" s="225" t="str">
        <f>IF($B$2=1,IF(ISNUMBER('step e,f'!Z19),-'step e,f'!Z19,""),IF(ISNUMBER('step e,f'!Z12),-'step e,f'!Z12,""))</f>
        <v/>
      </c>
      <c r="Z7" s="225" t="str">
        <f>IF($B$2=1,IF(ISNUMBER('step e,f'!AA19),-'step e,f'!AA19,""),IF(ISNUMBER('step e,f'!AA12),-'step e,f'!AA12,""))</f>
        <v/>
      </c>
      <c r="AA7" s="225" t="str">
        <f>IF($B$2=1,IF(ISNUMBER('step e,f'!AB19),-'step e,f'!AB19,""),IF(ISNUMBER('step e,f'!AB12),-'step e,f'!AB12,""))</f>
        <v/>
      </c>
      <c r="AB7" s="225" t="str">
        <f>IF($B$2=1,IF(ISNUMBER('step e,f'!AC19),-'step e,f'!AC19,""),IF(ISNUMBER('step e,f'!AC12),-'step e,f'!AC12,""))</f>
        <v/>
      </c>
      <c r="AC7" s="225" t="str">
        <f>IF($B$2=1,IF(ISNUMBER('step e,f'!AD19),-'step e,f'!AD19,""),IF(ISNUMBER('step e,f'!AD12),-'step e,f'!AD12,""))</f>
        <v/>
      </c>
      <c r="AD7" s="225" t="str">
        <f>IF($B$2=1,IF(ISNUMBER('step e,f'!AE19),-'step e,f'!AE19,""),IF(ISNUMBER('step e,f'!AE12),-'step e,f'!AE12,""))</f>
        <v/>
      </c>
      <c r="AE7" s="225" t="str">
        <f>IF($B$2=1,IF(ISNUMBER('step e,f'!AF19),-'step e,f'!AF19,""),IF(ISNUMBER('step e,f'!AF12),-'step e,f'!AF12,""))</f>
        <v/>
      </c>
      <c r="AF7" s="225" t="str">
        <f>IF($B$2=1,IF(ISNUMBER('step e,f'!AG19),-'step e,f'!AG19,""),IF(ISNUMBER('step e,f'!AG12),-'step e,f'!AG12,""))</f>
        <v/>
      </c>
      <c r="AG7" s="224" t="str">
        <f>IF($B$2=1,IF(ISNUMBER('step e,f'!AH19),-'step e,f'!AH19,""),IF(ISNUMBER('step e,f'!AH12),-'step e,f'!AH12,""))</f>
        <v/>
      </c>
    </row>
    <row r="8" spans="1:33" x14ac:dyDescent="0.2">
      <c r="A8" s="2" t="str">
        <f t="shared" ref="A8:Q8" si="0">A5</f>
        <v>Position of dropper :</v>
      </c>
      <c r="B8" s="2">
        <f t="shared" si="0"/>
        <v>0</v>
      </c>
      <c r="C8" s="2">
        <f t="shared" si="0"/>
        <v>4.5</v>
      </c>
      <c r="D8" s="2">
        <f t="shared" si="0"/>
        <v>11.25</v>
      </c>
      <c r="E8" s="2">
        <f t="shared" si="0"/>
        <v>18</v>
      </c>
      <c r="F8" s="2">
        <f t="shared" si="0"/>
        <v>24.75</v>
      </c>
      <c r="G8" s="2">
        <f t="shared" si="0"/>
        <v>31.5</v>
      </c>
      <c r="H8" s="2">
        <f t="shared" si="0"/>
        <v>38.25</v>
      </c>
      <c r="I8" s="2">
        <f t="shared" si="0"/>
        <v>45</v>
      </c>
      <c r="J8" s="2">
        <f t="shared" si="0"/>
        <v>49.5</v>
      </c>
      <c r="K8" s="2">
        <f t="shared" si="0"/>
        <v>49.5</v>
      </c>
      <c r="L8" s="2">
        <f t="shared" si="0"/>
        <v>49.5</v>
      </c>
      <c r="M8" s="2">
        <f t="shared" si="0"/>
        <v>49.5</v>
      </c>
      <c r="N8" s="2">
        <f t="shared" si="0"/>
        <v>49.5</v>
      </c>
      <c r="O8" s="2">
        <f t="shared" si="0"/>
        <v>49.5</v>
      </c>
      <c r="P8" s="4">
        <f t="shared" si="0"/>
        <v>49.5</v>
      </c>
      <c r="Q8" s="2">
        <f t="shared" si="0"/>
        <v>49.5</v>
      </c>
      <c r="R8" s="2">
        <f t="shared" ref="R8:V9" si="1">R5</f>
        <v>49.5</v>
      </c>
      <c r="S8" s="2">
        <f t="shared" si="1"/>
        <v>49.5</v>
      </c>
      <c r="T8" s="2">
        <f t="shared" si="1"/>
        <v>49.5</v>
      </c>
      <c r="U8" s="2">
        <f t="shared" si="1"/>
        <v>49.5</v>
      </c>
      <c r="V8" s="2">
        <f t="shared" si="1"/>
        <v>49.5</v>
      </c>
    </row>
    <row r="9" spans="1:33" s="222" customFormat="1" ht="11.25" x14ac:dyDescent="0.2">
      <c r="A9" s="220" t="s">
        <v>172</v>
      </c>
      <c r="B9" s="221">
        <f t="shared" ref="B9:Q9" si="2">B6</f>
        <v>1.4</v>
      </c>
      <c r="C9" s="221">
        <f t="shared" si="2"/>
        <v>1.2153336704545454</v>
      </c>
      <c r="D9" s="221">
        <f t="shared" si="2"/>
        <v>1.0127454886363636</v>
      </c>
      <c r="E9" s="221">
        <f t="shared" si="2"/>
        <v>0.85846530681818189</v>
      </c>
      <c r="F9" s="221">
        <f t="shared" si="2"/>
        <v>0.75249312499999998</v>
      </c>
      <c r="G9" s="221">
        <f t="shared" si="2"/>
        <v>0.69482894318181831</v>
      </c>
      <c r="H9" s="221">
        <f t="shared" si="2"/>
        <v>0.68547276136363622</v>
      </c>
      <c r="I9" s="221">
        <f t="shared" si="2"/>
        <v>0.72442457954545458</v>
      </c>
      <c r="J9" s="221">
        <f t="shared" si="2"/>
        <v>0.8</v>
      </c>
      <c r="K9" s="221">
        <f t="shared" si="2"/>
        <v>0.8</v>
      </c>
      <c r="L9" s="221">
        <f t="shared" si="2"/>
        <v>0.8</v>
      </c>
      <c r="M9" s="221">
        <f t="shared" si="2"/>
        <v>0.8</v>
      </c>
      <c r="N9" s="221">
        <f t="shared" si="2"/>
        <v>0.8</v>
      </c>
      <c r="O9" s="221">
        <f t="shared" si="2"/>
        <v>0.8</v>
      </c>
      <c r="P9" s="232">
        <f t="shared" si="2"/>
        <v>0.8</v>
      </c>
      <c r="Q9" s="221">
        <f t="shared" si="2"/>
        <v>0.8</v>
      </c>
      <c r="R9" s="221">
        <f t="shared" si="1"/>
        <v>0.8</v>
      </c>
      <c r="S9" s="221">
        <f t="shared" si="1"/>
        <v>0.8</v>
      </c>
      <c r="T9" s="221">
        <f t="shared" si="1"/>
        <v>0.8</v>
      </c>
      <c r="U9" s="221">
        <f t="shared" si="1"/>
        <v>0.8</v>
      </c>
      <c r="V9" s="221">
        <f t="shared" si="1"/>
        <v>0.8</v>
      </c>
    </row>
    <row r="10" spans="1:33" x14ac:dyDescent="0.2">
      <c r="A10" s="1" t="s">
        <v>170</v>
      </c>
      <c r="B10" s="215">
        <f>IF(ISNUMBER(B7),B7,"")</f>
        <v>0</v>
      </c>
      <c r="C10" s="215">
        <f>IF(ISNUMBER(C7),C7,"")</f>
        <v>0</v>
      </c>
      <c r="D10" s="215"/>
      <c r="E10" s="215">
        <f>IF(ISNUMBER(E7),E7,"")</f>
        <v>-2.2000000000000002E-2</v>
      </c>
      <c r="F10" s="215"/>
      <c r="G10" s="215">
        <f>IF(ISNUMBER(G7),G7,"")</f>
        <v>-2.2000000000000002E-2</v>
      </c>
      <c r="H10" s="215"/>
      <c r="I10" s="215">
        <f>IF(ISNUMBER(I7),I7,"")</f>
        <v>0</v>
      </c>
      <c r="J10" s="215"/>
      <c r="K10" s="215" t="str">
        <f>IF(ISNUMBER(K7),K7,"")</f>
        <v/>
      </c>
      <c r="L10" s="215"/>
      <c r="M10" s="215" t="str">
        <f>IF(ISNUMBER(M7),M7,"")</f>
        <v/>
      </c>
      <c r="N10" s="215"/>
      <c r="O10" s="215" t="str">
        <f>IF(ISNUMBER(O7),O7,"")</f>
        <v/>
      </c>
      <c r="P10" s="215"/>
      <c r="Q10" s="215" t="str">
        <f>IF(ISNUMBER(Q7),Q7,"")</f>
        <v/>
      </c>
      <c r="R10" s="215"/>
      <c r="S10" s="215" t="str">
        <f t="shared" ref="S10:AG10" si="3">IF(ISNUMBER(S7),S7,"")</f>
        <v/>
      </c>
      <c r="T10" s="215"/>
      <c r="U10" s="215" t="str">
        <f t="shared" si="3"/>
        <v/>
      </c>
      <c r="V10" s="215" t="str">
        <f t="shared" si="3"/>
        <v/>
      </c>
      <c r="W10" s="215" t="str">
        <f t="shared" si="3"/>
        <v/>
      </c>
      <c r="X10" s="215" t="str">
        <f t="shared" si="3"/>
        <v/>
      </c>
      <c r="Y10" s="215" t="str">
        <f t="shared" si="3"/>
        <v/>
      </c>
      <c r="Z10" s="215" t="str">
        <f t="shared" si="3"/>
        <v/>
      </c>
      <c r="AA10" s="215" t="str">
        <f t="shared" si="3"/>
        <v/>
      </c>
      <c r="AB10" s="215" t="str">
        <f t="shared" si="3"/>
        <v/>
      </c>
      <c r="AC10" s="215" t="str">
        <f t="shared" si="3"/>
        <v/>
      </c>
      <c r="AD10" s="215" t="str">
        <f t="shared" si="3"/>
        <v/>
      </c>
      <c r="AE10" s="215" t="str">
        <f t="shared" si="3"/>
        <v/>
      </c>
      <c r="AF10" s="215" t="str">
        <f t="shared" si="3"/>
        <v/>
      </c>
      <c r="AG10" s="215" t="str">
        <f t="shared" si="3"/>
        <v/>
      </c>
    </row>
    <row r="11" spans="1:33" x14ac:dyDescent="0.2">
      <c r="A11" s="1" t="s">
        <v>171</v>
      </c>
      <c r="B11" s="215">
        <f>IF(ISNUMBER(B7),B7,"")</f>
        <v>0</v>
      </c>
      <c r="C11" s="215"/>
      <c r="D11" s="215">
        <f>IF(ISNUMBER(D7),D7,"")</f>
        <v>-1.375E-2</v>
      </c>
      <c r="E11" s="215"/>
      <c r="F11" s="215">
        <f>IF(ISNUMBER(F7),F7,"")</f>
        <v>-2.4750000000000001E-2</v>
      </c>
      <c r="G11" s="215"/>
      <c r="H11" s="215">
        <f>IF(ISNUMBER(H7),H7,"")</f>
        <v>-1.375E-2</v>
      </c>
      <c r="I11" s="215"/>
      <c r="J11" s="215">
        <f>IF(ISNUMBER(J7),J7,"")</f>
        <v>0</v>
      </c>
      <c r="K11" s="215"/>
      <c r="L11" s="215" t="str">
        <f>IF(ISNUMBER(L7),L7,"")</f>
        <v/>
      </c>
      <c r="M11" s="215"/>
      <c r="N11" s="215" t="str">
        <f>IF(ISNUMBER(N7),N7,"")</f>
        <v/>
      </c>
      <c r="O11" s="215"/>
      <c r="P11" s="215" t="str">
        <f t="shared" ref="P11:AG11" si="4">IF(ISNUMBER(P7),P7,"")</f>
        <v/>
      </c>
      <c r="Q11" s="215"/>
      <c r="R11" s="215" t="str">
        <f t="shared" si="4"/>
        <v/>
      </c>
      <c r="S11" s="215"/>
      <c r="T11" s="215" t="str">
        <f t="shared" si="4"/>
        <v/>
      </c>
      <c r="U11" s="215"/>
      <c r="V11" s="215" t="str">
        <f t="shared" si="4"/>
        <v/>
      </c>
      <c r="W11" s="215" t="str">
        <f t="shared" si="4"/>
        <v/>
      </c>
      <c r="X11" s="215" t="str">
        <f t="shared" si="4"/>
        <v/>
      </c>
      <c r="Y11" s="215" t="str">
        <f t="shared" si="4"/>
        <v/>
      </c>
      <c r="Z11" s="215" t="str">
        <f t="shared" si="4"/>
        <v/>
      </c>
      <c r="AA11" s="215" t="str">
        <f t="shared" si="4"/>
        <v/>
      </c>
      <c r="AB11" s="215" t="str">
        <f t="shared" si="4"/>
        <v/>
      </c>
      <c r="AC11" s="215" t="str">
        <f t="shared" si="4"/>
        <v/>
      </c>
      <c r="AD11" s="215" t="str">
        <f t="shared" si="4"/>
        <v/>
      </c>
      <c r="AE11" s="215" t="str">
        <f t="shared" si="4"/>
        <v/>
      </c>
      <c r="AF11" s="215" t="str">
        <f t="shared" si="4"/>
        <v/>
      </c>
      <c r="AG11" s="215" t="str">
        <f t="shared" si="4"/>
        <v/>
      </c>
    </row>
    <row r="20" spans="14:20" x14ac:dyDescent="0.2">
      <c r="O20" s="243" t="s">
        <v>204</v>
      </c>
      <c r="P20" s="87">
        <v>3</v>
      </c>
      <c r="S20" s="1"/>
    </row>
    <row r="21" spans="14:20" x14ac:dyDescent="0.2">
      <c r="S21" s="1"/>
    </row>
    <row r="22" spans="14:20" x14ac:dyDescent="0.2">
      <c r="Q22" s="243" t="s">
        <v>109</v>
      </c>
      <c r="R22" s="243"/>
      <c r="S22" s="87" t="s">
        <v>203</v>
      </c>
    </row>
    <row r="23" spans="14:20" x14ac:dyDescent="0.2">
      <c r="P23" s="1" t="s">
        <v>191</v>
      </c>
      <c r="Q23" t="s">
        <v>172</v>
      </c>
      <c r="R23" t="s">
        <v>192</v>
      </c>
      <c r="S23" s="1"/>
    </row>
    <row r="24" spans="14:20" x14ac:dyDescent="0.2">
      <c r="N24">
        <f>IF($P$20=1,1,0)</f>
        <v>0</v>
      </c>
      <c r="O24" t="s">
        <v>201</v>
      </c>
      <c r="P24" s="1">
        <v>0.6</v>
      </c>
      <c r="Q24">
        <v>1</v>
      </c>
      <c r="R24" s="239"/>
      <c r="S24" s="1">
        <v>1</v>
      </c>
    </row>
    <row r="25" spans="14:20" x14ac:dyDescent="0.2">
      <c r="N25">
        <f>IF($P$20=2,1,0)</f>
        <v>0</v>
      </c>
      <c r="O25" t="s">
        <v>202</v>
      </c>
      <c r="P25" s="1">
        <v>0.6</v>
      </c>
      <c r="Q25">
        <v>1</v>
      </c>
      <c r="R25" s="239"/>
      <c r="S25" s="1">
        <v>0</v>
      </c>
    </row>
    <row r="26" spans="14:20" x14ac:dyDescent="0.2">
      <c r="N26">
        <f>IF($P$20=3,1,0)</f>
        <v>1</v>
      </c>
      <c r="O26" t="s">
        <v>160</v>
      </c>
      <c r="P26" s="1">
        <v>0.6</v>
      </c>
      <c r="Q26">
        <v>0</v>
      </c>
      <c r="R26">
        <v>0</v>
      </c>
      <c r="S26" s="239"/>
    </row>
    <row r="27" spans="14:20" x14ac:dyDescent="0.2">
      <c r="N27">
        <f>IF($P$20=4,1,0)</f>
        <v>0</v>
      </c>
      <c r="O27" t="s">
        <v>162</v>
      </c>
      <c r="P27" s="1">
        <v>0.4</v>
      </c>
      <c r="Q27">
        <v>0</v>
      </c>
      <c r="R27">
        <v>1</v>
      </c>
      <c r="S27" s="239"/>
    </row>
    <row r="28" spans="14:20" x14ac:dyDescent="0.2">
      <c r="N28">
        <f>IF($P$20=5,1,0)</f>
        <v>0</v>
      </c>
      <c r="O28" t="s">
        <v>189</v>
      </c>
      <c r="P28" s="1">
        <v>0.6</v>
      </c>
      <c r="Q28">
        <v>0</v>
      </c>
      <c r="R28">
        <v>0</v>
      </c>
      <c r="S28" s="239"/>
    </row>
    <row r="29" spans="14:20" x14ac:dyDescent="0.2">
      <c r="N29">
        <f>IF($P$20=6,1,0)</f>
        <v>0</v>
      </c>
      <c r="O29" t="s">
        <v>190</v>
      </c>
      <c r="P29" s="1">
        <v>0.6</v>
      </c>
      <c r="Q29">
        <v>1</v>
      </c>
      <c r="R29">
        <v>1</v>
      </c>
      <c r="S29" s="239"/>
    </row>
    <row r="30" spans="14:20" x14ac:dyDescent="0.2">
      <c r="S30" s="1"/>
    </row>
    <row r="31" spans="14:20" x14ac:dyDescent="0.2">
      <c r="P31" s="240" t="s">
        <v>193</v>
      </c>
      <c r="Q31" s="241">
        <f>N24*Q24+N25*Q25+N26*Q26+N27*Q27+N28*Q28+N29*Q29</f>
        <v>0</v>
      </c>
      <c r="R31" s="242">
        <f>$N$24*R24+$N$25*R25+$N$26*R26+$N$27*R27+$N$28*R28+$N$29*R29</f>
        <v>0</v>
      </c>
      <c r="S31" s="242">
        <f>$N$24*S24+$N$25*S25+$N$26*S26+$N$27*S27+$N$28*S28+$N$29*S29</f>
        <v>0</v>
      </c>
      <c r="T31" t="s">
        <v>203</v>
      </c>
    </row>
    <row r="32" spans="14:20" x14ac:dyDescent="0.2">
      <c r="P32" s="1" t="s">
        <v>8</v>
      </c>
      <c r="Q32">
        <v>60</v>
      </c>
      <c r="R32">
        <v>30</v>
      </c>
      <c r="S32" s="1">
        <v>60</v>
      </c>
    </row>
    <row r="33" spans="16:39" x14ac:dyDescent="0.2">
      <c r="P33" s="3" t="s">
        <v>194</v>
      </c>
      <c r="Q33">
        <v>10</v>
      </c>
      <c r="R33">
        <v>10</v>
      </c>
      <c r="S33" s="1">
        <v>30</v>
      </c>
    </row>
    <row r="34" spans="16:39" x14ac:dyDescent="0.2">
      <c r="S34" s="1"/>
    </row>
    <row r="37" spans="16:39" x14ac:dyDescent="0.2">
      <c r="AH37" s="279"/>
      <c r="AI37" s="279"/>
      <c r="AJ37" s="279"/>
      <c r="AK37" s="279"/>
      <c r="AL37" s="279"/>
      <c r="AM37" s="279"/>
    </row>
    <row r="38" spans="16:39" x14ac:dyDescent="0.2">
      <c r="AH38" s="279"/>
      <c r="AI38" s="279"/>
      <c r="AJ38" s="279"/>
      <c r="AK38" s="279"/>
      <c r="AL38" s="279"/>
      <c r="AM38" s="279"/>
    </row>
    <row r="39" spans="16:39" x14ac:dyDescent="0.2">
      <c r="AH39" s="279"/>
      <c r="AI39" s="279"/>
      <c r="AJ39" s="279"/>
      <c r="AK39" s="279"/>
      <c r="AL39" s="279"/>
      <c r="AM39" s="279"/>
    </row>
  </sheetData>
  <phoneticPr fontId="61" type="noConversion"/>
  <printOptions gridLines="1" gridLinesSet="0"/>
  <pageMargins left="0.78740157499999996" right="0.78740157499999996" top="0.984251969" bottom="0.984251969" header="0.4921259845" footer="0.4921259845"/>
  <pageSetup paperSize="9" orientation="portrait" vertic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7</vt:i4>
      </vt:variant>
    </vt:vector>
  </HeadingPairs>
  <TitlesOfParts>
    <vt:vector size="28" baseType="lpstr">
      <vt:lpstr>310545_</vt:lpstr>
      <vt:lpstr>310580</vt:lpstr>
      <vt:lpstr>310352_C</vt:lpstr>
      <vt:lpstr>310546</vt:lpstr>
      <vt:lpstr>Commentaires</vt:lpstr>
      <vt:lpstr>Entrée</vt:lpstr>
      <vt:lpstr>INPUT data</vt:lpstr>
      <vt:lpstr>Sortie1</vt:lpstr>
      <vt:lpstr>Sortie2</vt:lpstr>
      <vt:lpstr>Sortie3</vt:lpstr>
      <vt:lpstr>Sortie4</vt:lpstr>
      <vt:lpstr>Sortie5</vt:lpstr>
      <vt:lpstr>Sortie6</vt:lpstr>
      <vt:lpstr>Base de données</vt:lpstr>
      <vt:lpstr>step 0</vt:lpstr>
      <vt:lpstr>step a</vt:lpstr>
      <vt:lpstr>step b</vt:lpstr>
      <vt:lpstr>step c</vt:lpstr>
      <vt:lpstr>step d</vt:lpstr>
      <vt:lpstr>step e,f</vt:lpstr>
      <vt:lpstr>graph</vt:lpstr>
      <vt:lpstr>BDD</vt:lpstr>
      <vt:lpstr>ListeCatenaire</vt:lpstr>
      <vt:lpstr>PorteeEnCours</vt:lpstr>
      <vt:lpstr>'INPUT data'!Zone_d_impression</vt:lpstr>
      <vt:lpstr>Sortie1!Zone_d_impression</vt:lpstr>
      <vt:lpstr>Sortie2!Zone_d_impression</vt:lpstr>
      <vt:lpstr>'step c'!Zone_d_impression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Calcul pendule</dc:title>
  <dc:subject>fiche de calcul pendule</dc:subject>
  <dc:creator>AGD et PJV</dc:creator>
  <cp:lastModifiedBy>MPASSI, Kévin (CERGY)</cp:lastModifiedBy>
  <cp:lastPrinted>2014-05-20T14:24:15Z</cp:lastPrinted>
  <dcterms:created xsi:type="dcterms:W3CDTF">1998-10-16T07:29:57Z</dcterms:created>
  <dcterms:modified xsi:type="dcterms:W3CDTF">2014-11-21T15:01:09Z</dcterms:modified>
</cp:coreProperties>
</file>