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2000" windowHeight="6555" tabRatio="480" firstSheet="1" activeTab="1"/>
  </bookViews>
  <sheets>
    <sheet name="山阴利息收入" sheetId="1" state="hidden" r:id="rId1"/>
    <sheet name="资金计划表" sheetId="13" r:id="rId2"/>
    <sheet name="滚动预算借款利息预测" sheetId="4" state="hidden" r:id="rId3"/>
  </sheets>
  <definedNames>
    <definedName name="fund_plan_in_0">资金计划表!$C$10</definedName>
    <definedName name="fund_plan_in_1">资金计划表!$C$14</definedName>
    <definedName name="fund_plan_in_10">资金计划表!$C$7</definedName>
    <definedName name="fund_plan_in_11">资金计划表!$C$8</definedName>
    <definedName name="fund_plan_in_12">资金计划表!$C$9</definedName>
    <definedName name="fund_plan_in_13">资金计划表!$C$11</definedName>
    <definedName name="fund_plan_in_14">资金计划表!$C$12</definedName>
    <definedName name="fund_plan_in_15">资金计划表!$C$13</definedName>
    <definedName name="fund_plan_in_16">资金计划表!$C$16</definedName>
    <definedName name="fund_plan_in_17">资金计划表!$C$18</definedName>
    <definedName name="fund_plan_in_18">资金计划表!$C$41</definedName>
    <definedName name="fund_plan_in_19">资金计划表!$C$42</definedName>
    <definedName name="fund_plan_in_2">资金计划表!$C$17</definedName>
    <definedName name="fund_plan_in_20">资金计划表!$C$43</definedName>
    <definedName name="fund_plan_in_21">资金计划表!$C$44</definedName>
    <definedName name="fund_plan_in_22">资金计划表!$C$47</definedName>
    <definedName name="fund_plan_in_23">资金计划表!$C$64</definedName>
    <definedName name="fund_plan_in_24">资金计划表!$C$65</definedName>
    <definedName name="fund_plan_in_25">资金计划表!$C$66</definedName>
    <definedName name="fund_plan_in_26">资金计划表!$C$68</definedName>
    <definedName name="fund_plan_in_27">资金计划表!$C$71</definedName>
    <definedName name="fund_plan_in_3">资金计划表!$C$19</definedName>
    <definedName name="fund_plan_in_4">资金计划表!$C$46</definedName>
    <definedName name="fund_plan_in_5">资金计划表!$C$62</definedName>
    <definedName name="fund_plan_in_6">资金计划表!$C$67</definedName>
    <definedName name="fund_plan_in_7">资金计划表!$C$70</definedName>
    <definedName name="fund_plan_in_8">资金计划表!$C$5</definedName>
    <definedName name="fund_plan_in_9">资金计划表!$C$6</definedName>
    <definedName name="fund_plan_out_0">资金计划表!$C$22</definedName>
    <definedName name="fund_plan_out_1">资金计划表!$C$26</definedName>
    <definedName name="fund_plan_out_10">资金计划表!$C$79</definedName>
    <definedName name="fund_plan_out_11">资金计划表!$C$23</definedName>
    <definedName name="fund_plan_out_12">资金计划表!$C$24</definedName>
    <definedName name="fund_plan_out_13">资金计划表!$C$25</definedName>
    <definedName name="fund_plan_out_14">资金计划表!$C$27</definedName>
    <definedName name="fund_plan_out_15">资金计划表!$C$28</definedName>
    <definedName name="fund_plan_out_16">资金计划表!$C$33</definedName>
    <definedName name="fund_plan_out_17">资金计划表!$C$35</definedName>
    <definedName name="fund_plan_out_18">资金计划表!$C$36</definedName>
    <definedName name="fund_plan_out_19">资金计划表!$C$37</definedName>
    <definedName name="fund_plan_out_2">资金计划表!$C$30</definedName>
    <definedName name="fund_plan_out_20">资金计划表!$C$50</definedName>
    <definedName name="fund_plan_out_21">资金计划表!$C$51</definedName>
    <definedName name="fund_plan_out_22">资金计划表!$C$52</definedName>
    <definedName name="fund_plan_out_23">资金计划表!$C$53</definedName>
    <definedName name="fund_plan_out_24">资金计划表!$C$55</definedName>
    <definedName name="fund_plan_out_25">资金计划表!$C$56</definedName>
    <definedName name="fund_plan_out_26">资金计划表!$C$59</definedName>
    <definedName name="fund_plan_out_27">资金计划表!$C$75</definedName>
    <definedName name="fund_plan_out_28">资金计划表!$C$76</definedName>
    <definedName name="fund_plan_out_29">资金计划表!$C$80</definedName>
    <definedName name="fund_plan_out_3">资金计划表!$C$31</definedName>
    <definedName name="fund_plan_out_4">资金计划表!$C$34</definedName>
    <definedName name="fund_plan_out_5">资金计划表!$C$38</definedName>
    <definedName name="fund_plan_out_6">资金计划表!$C$54</definedName>
    <definedName name="fund_plan_out_7">资金计划表!$C$58</definedName>
    <definedName name="fund_plan_out_8">资金计划表!$C$73</definedName>
    <definedName name="fund_plan_out_9">资金计划表!$C$77</definedName>
    <definedName name="LOCAL_MINUTE_FORMAT" hidden="1">" 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calcChain.xml><?xml version="1.0" encoding="utf-8"?>
<calcChain xmlns="http://schemas.openxmlformats.org/spreadsheetml/2006/main">
  <c r="C61" i="13" l="1"/>
  <c r="C72" i="13"/>
  <c r="C78" i="13" l="1"/>
  <c r="C74" i="13"/>
  <c r="C49" i="13"/>
  <c r="C48" i="13" s="1"/>
  <c r="C32" i="13"/>
  <c r="C29" i="13"/>
  <c r="C69" i="13" l="1"/>
  <c r="C15" i="13" l="1"/>
  <c r="C4" i="13"/>
  <c r="C3" i="13" l="1"/>
  <c r="C63" i="13"/>
  <c r="C57" i="13"/>
  <c r="C45" i="13"/>
  <c r="C40" i="13" s="1"/>
  <c r="C21" i="13"/>
  <c r="C39" i="13" l="1"/>
  <c r="C60" i="13" l="1"/>
  <c r="C20" i="13"/>
  <c r="C2" i="13" s="1"/>
  <c r="C82" i="13" l="1"/>
  <c r="C84" i="13" s="1"/>
  <c r="F17" i="4"/>
  <c r="F16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F18" i="4" l="1"/>
  <c r="F19" i="4" s="1"/>
  <c r="H7" i="1" l="1"/>
  <c r="I7" i="1" s="1"/>
  <c r="D8" i="1"/>
  <c r="D9" i="1" s="1"/>
  <c r="H6" i="1" l="1"/>
  <c r="I6" i="1" s="1"/>
  <c r="H5" i="1"/>
  <c r="I5" i="1" s="1"/>
  <c r="H4" i="1"/>
  <c r="I4" i="1" s="1"/>
  <c r="H3" i="1"/>
  <c r="I3" i="1" l="1"/>
  <c r="I8" i="1" s="1"/>
  <c r="H8" i="1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17+30=47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22+30=52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22+30=52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电汇：</t>
        </r>
        <r>
          <rPr>
            <b/>
            <sz val="9"/>
            <color indexed="81"/>
            <rFont val="Tahoma"/>
            <family val="2"/>
          </rPr>
          <t xml:space="preserve">7807760
</t>
        </r>
        <r>
          <rPr>
            <b/>
            <sz val="9"/>
            <color indexed="81"/>
            <rFont val="宋体"/>
            <family val="3"/>
            <charset val="134"/>
          </rPr>
          <t>票据：</t>
        </r>
        <r>
          <rPr>
            <b/>
            <sz val="9"/>
            <color indexed="81"/>
            <rFont val="Tahoma"/>
            <family val="2"/>
          </rPr>
          <t>1150000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33+30=63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6月支付山阴项目30%进度款，汇票560万，电汇3357760</t>
        </r>
      </text>
    </comment>
  </commentList>
</comments>
</file>

<file path=xl/sharedStrings.xml><?xml version="1.0" encoding="utf-8"?>
<sst xmlns="http://schemas.openxmlformats.org/spreadsheetml/2006/main" count="362" uniqueCount="183">
  <si>
    <t>山阴项目利息收入</t>
    <phoneticPr fontId="2" type="noConversion"/>
  </si>
  <si>
    <t>2014.6.5-2014.6.30</t>
    <phoneticPr fontId="2" type="noConversion"/>
  </si>
  <si>
    <t>2014.5.14-2014.6.30</t>
    <phoneticPr fontId="2" type="noConversion"/>
  </si>
  <si>
    <t>2014.5.9-2014.6.30</t>
    <phoneticPr fontId="2" type="noConversion"/>
  </si>
  <si>
    <t>2014.4.28-2014.6.30</t>
    <phoneticPr fontId="2" type="noConversion"/>
  </si>
  <si>
    <t>不含税</t>
    <phoneticPr fontId="2" type="noConversion"/>
  </si>
  <si>
    <t>已入账</t>
    <phoneticPr fontId="2" type="noConversion"/>
  </si>
  <si>
    <t>2015.3.31-4.30</t>
    <phoneticPr fontId="2" type="noConversion"/>
  </si>
  <si>
    <t>4月利息</t>
    <phoneticPr fontId="2" type="noConversion"/>
  </si>
  <si>
    <t>预计本月借款</t>
    <phoneticPr fontId="2" type="noConversion"/>
  </si>
  <si>
    <t>2015.4.15-4.30</t>
    <phoneticPr fontId="2" type="noConversion"/>
  </si>
  <si>
    <t>备注</t>
  </si>
  <si>
    <t>计划项编号</t>
  </si>
  <si>
    <t>计划项名称</t>
  </si>
  <si>
    <t>预算金额</t>
  </si>
  <si>
    <t>01</t>
  </si>
  <si>
    <t>经营活动产生的现金流量：</t>
  </si>
  <si>
    <t/>
  </si>
  <si>
    <t>0101</t>
  </si>
  <si>
    <t>经营活动现金流入小计</t>
  </si>
  <si>
    <t>010101</t>
  </si>
  <si>
    <t>销售商品、提供劳务收到的现金</t>
  </si>
  <si>
    <t>01010101</t>
  </si>
  <si>
    <t>整机销售流入</t>
  </si>
  <si>
    <t>01010102</t>
  </si>
  <si>
    <t>发电收入流入</t>
  </si>
  <si>
    <t>01010103</t>
  </si>
  <si>
    <t>材料销售流入</t>
  </si>
  <si>
    <t>01010104</t>
  </si>
  <si>
    <t>工程/服务收入流入</t>
  </si>
  <si>
    <t>01010105</t>
  </si>
  <si>
    <t>污水处理业务流入</t>
  </si>
  <si>
    <t>01010106</t>
  </si>
  <si>
    <t>融资租赁租金收入/租前息/手续费流入</t>
  </si>
  <si>
    <t>01010107</t>
  </si>
  <si>
    <t>应收票据托收现金流入</t>
  </si>
  <si>
    <t>01010108</t>
  </si>
  <si>
    <t>内部交易产生的流入（公司间的销售流入）</t>
  </si>
  <si>
    <t>01010109</t>
  </si>
  <si>
    <t>其他业务流入</t>
  </si>
  <si>
    <t>010102</t>
  </si>
  <si>
    <t>收到的税费返还</t>
  </si>
  <si>
    <t>010103</t>
  </si>
  <si>
    <t>收到其他与经营活动有关的现金</t>
  </si>
  <si>
    <t>01010301</t>
  </si>
  <si>
    <t>利息收入流入</t>
  </si>
  <si>
    <t>01010302</t>
  </si>
  <si>
    <t>政府补助流入</t>
  </si>
  <si>
    <t>01010303</t>
  </si>
  <si>
    <t>内部产生的流入（公司间与业务无关的流入）</t>
  </si>
  <si>
    <t>01010304</t>
  </si>
  <si>
    <t>其他与经营活动相关的流入</t>
  </si>
  <si>
    <t>0102</t>
  </si>
  <si>
    <t>经营活动现金流出小计</t>
  </si>
  <si>
    <t>010201</t>
  </si>
  <si>
    <t>购买商品、接受劳务支付的现金</t>
  </si>
  <si>
    <t>01020101</t>
  </si>
  <si>
    <t>原材料采购支出</t>
  </si>
  <si>
    <t>01020102</t>
  </si>
  <si>
    <t>发电支出</t>
  </si>
  <si>
    <t>01020103</t>
  </si>
  <si>
    <t>工程/服务支出</t>
  </si>
  <si>
    <t>01020104</t>
  </si>
  <si>
    <t>应付票据到期现金流出</t>
  </si>
  <si>
    <t>01020105</t>
  </si>
  <si>
    <t>内部交易产生的流出（内部公司间的采购支出）</t>
  </si>
  <si>
    <t>01020106</t>
  </si>
  <si>
    <t>其他业务流出</t>
  </si>
  <si>
    <t>010202</t>
  </si>
  <si>
    <t>支付给职工以及为职工支付的现金</t>
  </si>
  <si>
    <t>010203</t>
  </si>
  <si>
    <t>支付的各项税费</t>
  </si>
  <si>
    <t>01020301</t>
  </si>
  <si>
    <t>上缴所得税费</t>
  </si>
  <si>
    <t>01020302</t>
  </si>
  <si>
    <t>上缴增值税及其他</t>
  </si>
  <si>
    <t>010204</t>
  </si>
  <si>
    <t>支付其他与经营活动有关的现金</t>
  </si>
  <si>
    <t>01020401</t>
  </si>
  <si>
    <t>研发业务流出</t>
  </si>
  <si>
    <t>01020402</t>
  </si>
  <si>
    <t>内部产生的流出（公司间与业务无关的流入）</t>
  </si>
  <si>
    <t>01020403</t>
  </si>
  <si>
    <t>运输费流出</t>
  </si>
  <si>
    <t>01020404</t>
  </si>
  <si>
    <t>保险费流出</t>
  </si>
  <si>
    <t>01020405</t>
  </si>
  <si>
    <t>技术服务费流出</t>
  </si>
  <si>
    <t>01020406</t>
  </si>
  <si>
    <t>其他与经营活动相关的流出</t>
  </si>
  <si>
    <t>02</t>
  </si>
  <si>
    <t>投资活动产生的现金流量：</t>
  </si>
  <si>
    <t>0201</t>
  </si>
  <si>
    <t>投资活动现金流入小计</t>
  </si>
  <si>
    <t>收回投资收到的现金</t>
  </si>
  <si>
    <t>020102</t>
  </si>
  <si>
    <t>取得投资收益收到的现金</t>
  </si>
  <si>
    <t>020103</t>
  </si>
  <si>
    <t>处置固定资产、无形资产和其他长期资产收回的现金净额</t>
  </si>
  <si>
    <t>020104</t>
  </si>
  <si>
    <t>处置子公司及其他营业单位收到的现金净额</t>
  </si>
  <si>
    <t>020105</t>
  </si>
  <si>
    <t>收到其他与投资活动有关的现金</t>
  </si>
  <si>
    <t>02010501</t>
  </si>
  <si>
    <t>内部投资活动收到的现金（集团收回天润/天信/投资贷款）</t>
  </si>
  <si>
    <t>02010502</t>
  </si>
  <si>
    <t>0202</t>
  </si>
  <si>
    <t>投资活动现金流出小计</t>
  </si>
  <si>
    <t>020201</t>
  </si>
  <si>
    <t>购建固定资产、无形资产和其他长期资产支付的现金</t>
  </si>
  <si>
    <t>02020101</t>
  </si>
  <si>
    <t>天润项目外部购建流出</t>
  </si>
  <si>
    <t>02020102</t>
  </si>
  <si>
    <t>国际项目外部购建流出</t>
  </si>
  <si>
    <t>02020103</t>
  </si>
  <si>
    <t>水务业务购建流出</t>
  </si>
  <si>
    <t>02020104</t>
  </si>
  <si>
    <t>天润、国际项目内部购建流出</t>
  </si>
  <si>
    <t>02020105</t>
  </si>
  <si>
    <t>其他公司购建固定资产、无形资产流出</t>
  </si>
  <si>
    <t>020202</t>
  </si>
  <si>
    <t>投资支付的现金</t>
  </si>
  <si>
    <t>020203</t>
  </si>
  <si>
    <t>取得子公司及其他营业单位支付的现金净额</t>
  </si>
  <si>
    <t>020204</t>
  </si>
  <si>
    <t>支付其他与投资活动有关的现金</t>
  </si>
  <si>
    <t>02020401</t>
  </si>
  <si>
    <t>内部投资活动支付的现金（集团放款天润/天信/投资贷款）</t>
  </si>
  <si>
    <t>02020402</t>
  </si>
  <si>
    <t>其他与投资活动有关的流出</t>
  </si>
  <si>
    <t>03</t>
  </si>
  <si>
    <t>筹资活动产生的现金流量：</t>
  </si>
  <si>
    <t>0301</t>
  </si>
  <si>
    <t>筹资活动现金流入小计</t>
  </si>
  <si>
    <t>030101</t>
  </si>
  <si>
    <t>吸收投资收到的现金</t>
  </si>
  <si>
    <t>030102</t>
  </si>
  <si>
    <t>取得借款收到的现金</t>
  </si>
  <si>
    <t>03010201</t>
  </si>
  <si>
    <t>新疆金风流动资金贷款流入</t>
  </si>
  <si>
    <t>03010202</t>
  </si>
  <si>
    <t>天润项目贷款流入</t>
  </si>
  <si>
    <t>03010203</t>
  </si>
  <si>
    <t>国际项目贷款流入</t>
  </si>
  <si>
    <t>03010204</t>
  </si>
  <si>
    <t>其他贷款流入</t>
  </si>
  <si>
    <t>030103</t>
  </si>
  <si>
    <t>发行债券收到的现金</t>
  </si>
  <si>
    <t>030104</t>
  </si>
  <si>
    <t>收到其他与筹资活动有关的现金</t>
  </si>
  <si>
    <t>03010401</t>
  </si>
  <si>
    <t>内部拆借流入（天润/天信/投资内部借款)</t>
  </si>
  <si>
    <t>03010402</t>
  </si>
  <si>
    <t>其他与筹资活动有关的流入</t>
  </si>
  <si>
    <t>0302</t>
  </si>
  <si>
    <t>筹资活动现金流出小计</t>
  </si>
  <si>
    <t>偿还债务支付的现金</t>
  </si>
  <si>
    <t>030202</t>
  </si>
  <si>
    <t>分配股利、利润现金</t>
  </si>
  <si>
    <t>03020201</t>
  </si>
  <si>
    <t>对外部股东分配的股利、利润流出</t>
  </si>
  <si>
    <t>03020202</t>
  </si>
  <si>
    <t>对内部股东分配的股利、利润流出</t>
  </si>
  <si>
    <t>030203</t>
  </si>
  <si>
    <t>偿付利息支付的现金（费用化和工程资本化利息）</t>
  </si>
  <si>
    <t>030204</t>
  </si>
  <si>
    <t>支付其他与筹资活动有关的现金</t>
  </si>
  <si>
    <t>03020401</t>
  </si>
  <si>
    <t>内部拆借流出（天润/天信/投资内部借款还款)</t>
  </si>
  <si>
    <t>03020402</t>
  </si>
  <si>
    <t>其他与筹资活动有关的流出</t>
  </si>
  <si>
    <t>04</t>
  </si>
  <si>
    <t>汇率变动对现金及现金等价物的影响</t>
  </si>
  <si>
    <t>05</t>
  </si>
  <si>
    <t>现金及现金等价物净增加额</t>
  </si>
  <si>
    <t>06</t>
  </si>
  <si>
    <t>加:期初现金及现金等价物余额</t>
  </si>
  <si>
    <t>07</t>
  </si>
  <si>
    <t>期末现金及现金等价物余额</t>
  </si>
  <si>
    <t>020101</t>
    <phoneticPr fontId="2" type="noConversion"/>
  </si>
  <si>
    <t>030201</t>
    <phoneticPr fontId="2" type="noConversion"/>
  </si>
  <si>
    <t>月计划、周计划都要提交，是否可以每周更新《资金计划表》进行周计划填报。</t>
    <phoneticPr fontId="2" type="noConversion"/>
  </si>
  <si>
    <t>外投资活动收到的现金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</si>
</sst>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%"/>
    <numFmt numFmtId="178" formatCode="0.00_ 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" fillId="0" borderId="0">
      <protection locked="0"/>
    </xf>
  </cellStyleXfs>
  <cellXfs count="36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0" xfId="0" applyAlignment="1"/>
    <xf numFmtId="43" fontId="0" fillId="0" borderId="1" xfId="0" applyNumberFormat="1" applyBorder="1" applyAlignment="1"/>
    <xf numFmtId="43" fontId="0" fillId="0" borderId="0" xfId="0" applyNumberFormat="1" applyAlignment="1"/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176" fontId="0" fillId="0" borderId="1" xfId="0" applyNumberFormat="1" applyBorder="1" applyAlignment="1"/>
    <xf numFmtId="177" fontId="0" fillId="0" borderId="1" xfId="0" applyNumberFormat="1" applyBorder="1" applyAlignment="1">
      <alignment horizontal="center"/>
    </xf>
    <xf numFmtId="0" fontId="0" fillId="0" borderId="1" xfId="0" applyBorder="1"/>
    <xf numFmtId="43" fontId="0" fillId="0" borderId="0" xfId="0" applyNumberFormat="1"/>
    <xf numFmtId="0" fontId="0" fillId="0" borderId="2" xfId="0" applyFill="1" applyBorder="1"/>
    <xf numFmtId="10" fontId="0" fillId="0" borderId="1" xfId="0" applyNumberFormat="1" applyBorder="1"/>
    <xf numFmtId="0" fontId="0" fillId="0" borderId="3" xfId="0" applyBorder="1"/>
    <xf numFmtId="0" fontId="0" fillId="0" borderId="1" xfId="0" applyFill="1" applyBorder="1"/>
    <xf numFmtId="0" fontId="0" fillId="2" borderId="1" xfId="0" applyFill="1" applyBorder="1"/>
    <xf numFmtId="0" fontId="0" fillId="2" borderId="2" xfId="0" applyFill="1" applyBorder="1"/>
    <xf numFmtId="176" fontId="0" fillId="2" borderId="1" xfId="0" applyNumberFormat="1" applyFill="1" applyBorder="1" applyAlignment="1"/>
    <xf numFmtId="0" fontId="0" fillId="2" borderId="0" xfId="0" applyFill="1" applyBorder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3" fontId="10" fillId="0" borderId="1" xfId="0" applyNumberFormat="1" applyFont="1" applyBorder="1" applyAlignment="1">
      <alignment horizontal="center" vertical="center"/>
    </xf>
    <xf numFmtId="49" fontId="11" fillId="2" borderId="1" xfId="0" applyNumberFormat="1" applyFont="1" applyFill="1" applyBorder="1" applyAlignment="1">
      <alignment vertical="center"/>
    </xf>
    <xf numFmtId="43" fontId="9" fillId="2" borderId="1" xfId="0" applyNumberFormat="1" applyFont="1" applyFill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43" fontId="11" fillId="0" borderId="1" xfId="0" applyNumberFormat="1" applyFont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3" fontId="9" fillId="3" borderId="1" xfId="0" applyNumberFormat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178" fontId="9" fillId="2" borderId="1" xfId="0" applyNumberFormat="1" applyFont="1" applyFill="1" applyBorder="1" applyAlignment="1">
      <alignment vertical="center"/>
    </xf>
    <xf numFmtId="178" fontId="11" fillId="0" borderId="1" xfId="0" applyNumberFormat="1" applyFont="1" applyBorder="1" applyAlignment="1">
      <alignment vertical="center"/>
    </xf>
    <xf numFmtId="178" fontId="9" fillId="3" borderId="1" xfId="0" applyNumberFormat="1" applyFont="1" applyFill="1" applyBorder="1" applyAlignment="1">
      <alignment vertical="center"/>
    </xf>
  </cellXfs>
  <cellStyles count="4">
    <cellStyle name="?鹎%U龡&amp;H?_x0008__x001c__x001c_?_x0007__x0001__x0001_" xfId="3"/>
    <cellStyle name="常规" xfId="0" builtinId="0"/>
    <cellStyle name="千位分隔" xfId="1" builtinId="3"/>
    <cellStyle name="千位分隔 4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L11"/>
  <sheetViews>
    <sheetView workbookViewId="0">
      <selection activeCell="D7" sqref="D7"/>
    </sheetView>
  </sheetViews>
  <sheetFormatPr defaultRowHeight="13.5" x14ac:dyDescent="0.15"/>
  <cols>
    <col min="1" max="1" width="5.5" style="3" customWidth="1"/>
    <col min="2" max="2" width="4.125" style="3" customWidth="1"/>
    <col min="3" max="3" width="23.125" style="3" customWidth="1"/>
    <col min="4" max="4" width="17.25" style="5" customWidth="1"/>
    <col min="5" max="5" width="21.875" style="5" customWidth="1"/>
    <col min="6" max="6" width="9.875" style="5" customWidth="1"/>
    <col min="7" max="7" width="11.25" style="6" customWidth="1"/>
    <col min="8" max="8" width="17" style="6" customWidth="1"/>
    <col min="9" max="9" width="13.5" style="6" customWidth="1"/>
    <col min="10" max="10" width="13.625" style="5" customWidth="1"/>
    <col min="11" max="11" width="12.375" style="5" customWidth="1"/>
    <col min="12" max="12" width="15.625" style="6" customWidth="1"/>
    <col min="13" max="13" width="59.625" style="3" customWidth="1"/>
    <col min="14" max="16384" width="9" style="3"/>
  </cols>
  <sheetData>
    <row r="2" spans="4:12" x14ac:dyDescent="0.15">
      <c r="D2" s="5" t="s">
        <v>0</v>
      </c>
      <c r="I2" s="6" t="s">
        <v>5</v>
      </c>
      <c r="K2" s="3"/>
      <c r="L2" s="3"/>
    </row>
    <row r="3" spans="4:12" x14ac:dyDescent="0.15">
      <c r="D3" s="4">
        <v>58954500</v>
      </c>
      <c r="E3" s="4" t="s">
        <v>2</v>
      </c>
      <c r="F3" s="10">
        <v>9.6290000000000001E-2</v>
      </c>
      <c r="G3" s="1">
        <v>47</v>
      </c>
      <c r="H3" s="8">
        <f>D3*F3/360*G3</f>
        <v>741128.48287499999</v>
      </c>
      <c r="I3" s="5">
        <f>H3/1.17</f>
        <v>633443.1477564103</v>
      </c>
      <c r="J3" s="3"/>
      <c r="K3" s="3"/>
      <c r="L3" s="3"/>
    </row>
    <row r="4" spans="4:12" x14ac:dyDescent="0.15">
      <c r="D4" s="4">
        <v>4072632</v>
      </c>
      <c r="E4" s="4" t="s">
        <v>3</v>
      </c>
      <c r="F4" s="10">
        <v>9.6290000000000001E-2</v>
      </c>
      <c r="G4" s="1">
        <v>52</v>
      </c>
      <c r="H4" s="8">
        <f>D4*F4/360*G4</f>
        <v>56644.428429333333</v>
      </c>
      <c r="I4" s="5">
        <f>H4/1.17</f>
        <v>48414.041392592597</v>
      </c>
      <c r="J4" s="3"/>
      <c r="K4" s="3"/>
      <c r="L4" s="3"/>
    </row>
    <row r="5" spans="4:12" x14ac:dyDescent="0.15">
      <c r="D5" s="4">
        <v>10000000</v>
      </c>
      <c r="E5" s="4" t="s">
        <v>3</v>
      </c>
      <c r="F5" s="10">
        <v>9.6290000000000001E-2</v>
      </c>
      <c r="G5" s="1">
        <v>52</v>
      </c>
      <c r="H5" s="8">
        <f>D5*F5/360*G5</f>
        <v>139085.55555555556</v>
      </c>
      <c r="I5" s="5">
        <f>H5/1.17</f>
        <v>118876.54320987656</v>
      </c>
      <c r="J5" s="3"/>
      <c r="K5" s="3"/>
      <c r="L5" s="3"/>
    </row>
    <row r="6" spans="4:12" x14ac:dyDescent="0.15">
      <c r="D6" s="4">
        <v>8957760</v>
      </c>
      <c r="E6" s="4" t="s">
        <v>4</v>
      </c>
      <c r="F6" s="10">
        <v>9.6290000000000001E-2</v>
      </c>
      <c r="G6" s="1">
        <v>63</v>
      </c>
      <c r="H6" s="8">
        <f>D6*F6/360*G6</f>
        <v>150944.97431999998</v>
      </c>
      <c r="I6" s="5">
        <f>H6/1.17</f>
        <v>129012.79856410256</v>
      </c>
      <c r="J6" s="3"/>
      <c r="K6" s="3"/>
      <c r="L6" s="3"/>
    </row>
    <row r="7" spans="4:12" x14ac:dyDescent="0.15">
      <c r="D7" s="4">
        <v>8957760</v>
      </c>
      <c r="E7" s="4" t="s">
        <v>1</v>
      </c>
      <c r="F7" s="10">
        <v>9.6290000000000001E-2</v>
      </c>
      <c r="G7" s="1">
        <v>25</v>
      </c>
      <c r="H7" s="8">
        <f>D7*F7/360*G7</f>
        <v>59898.799333333329</v>
      </c>
      <c r="I7" s="5">
        <f>H7/1.17</f>
        <v>51195.554985754985</v>
      </c>
      <c r="J7" s="3"/>
      <c r="K7" s="3"/>
      <c r="L7" s="3"/>
    </row>
    <row r="8" spans="4:12" x14ac:dyDescent="0.15">
      <c r="D8" s="4">
        <f>SUM(D3:D7)</f>
        <v>90942652</v>
      </c>
      <c r="E8" s="4"/>
      <c r="F8" s="4"/>
      <c r="G8" s="1"/>
      <c r="H8" s="2">
        <f>SUM(H3:H7)</f>
        <v>1147702.2405132223</v>
      </c>
      <c r="I8" s="2">
        <f>SUM(I3:I7)</f>
        <v>980942.08590873692</v>
      </c>
      <c r="J8" s="3" t="s">
        <v>6</v>
      </c>
      <c r="K8" s="3"/>
      <c r="L8" s="3"/>
    </row>
    <row r="9" spans="4:12" x14ac:dyDescent="0.15">
      <c r="D9" s="5">
        <f>D8/10000</f>
        <v>9094.2651999999998</v>
      </c>
    </row>
    <row r="10" spans="4:12" x14ac:dyDescent="0.15">
      <c r="D10" s="5">
        <v>14730.77</v>
      </c>
    </row>
    <row r="11" spans="4:12" x14ac:dyDescent="0.15">
      <c r="D11" s="5">
        <v>2515.5700000000002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64" workbookViewId="0">
      <selection activeCell="D72" sqref="D72"/>
    </sheetView>
  </sheetViews>
  <sheetFormatPr defaultRowHeight="13.5" x14ac:dyDescent="0.15"/>
  <cols>
    <col min="1" max="1" width="11" style="21" bestFit="1" customWidth="1"/>
    <col min="2" max="2" width="44.75" style="21" customWidth="1"/>
    <col min="3" max="3" width="68.75" style="21" customWidth="1"/>
    <col min="4" max="4" width="31.375" style="21" customWidth="1"/>
    <col min="5" max="16384" width="9" style="21"/>
  </cols>
  <sheetData>
    <row r="1" spans="1:5" x14ac:dyDescent="0.15">
      <c r="A1" s="23" t="s">
        <v>12</v>
      </c>
      <c r="B1" s="23" t="s">
        <v>13</v>
      </c>
      <c r="C1" s="24" t="s">
        <v>14</v>
      </c>
      <c r="D1" s="32" t="s">
        <v>11</v>
      </c>
    </row>
    <row r="2" spans="1:5" x14ac:dyDescent="0.15">
      <c r="A2" s="25" t="s">
        <v>15</v>
      </c>
      <c r="B2" s="25" t="s">
        <v>16</v>
      </c>
      <c r="C2" s="33">
        <f>C3-C20</f>
        <v>0</v>
      </c>
      <c r="D2" s="26" t="s">
        <v>17</v>
      </c>
      <c r="E2" s="22" t="s">
        <v>17</v>
      </c>
    </row>
    <row r="3" spans="1:5" x14ac:dyDescent="0.15">
      <c r="A3" s="27" t="s">
        <v>18</v>
      </c>
      <c r="B3" s="27" t="s">
        <v>19</v>
      </c>
      <c r="C3" s="34">
        <f>C4+fund_plan_in_1+C15</f>
        <v>0</v>
      </c>
      <c r="D3" s="28" t="s">
        <v>17</v>
      </c>
      <c r="E3" s="22" t="s">
        <v>17</v>
      </c>
    </row>
    <row r="4" spans="1:5" x14ac:dyDescent="0.15">
      <c r="A4" s="27" t="s">
        <v>20</v>
      </c>
      <c r="B4" s="27" t="s">
        <v>21</v>
      </c>
      <c r="C4" s="34">
        <f>fund_plan_in_8+fund_plan_in_9+fund_plan_in_10+fund_plan_in_11+fund_plan_in_12+fund_plan_in_0+fund_plan_in_13+fund_plan_in_14+fund_plan_in_15</f>
        <v>0</v>
      </c>
      <c r="D4" s="28" t="s">
        <v>17</v>
      </c>
      <c r="E4" s="22" t="s">
        <v>17</v>
      </c>
    </row>
    <row r="5" spans="1:5" x14ac:dyDescent="0.15">
      <c r="A5" s="27" t="s">
        <v>22</v>
      </c>
      <c r="B5" s="27" t="s">
        <v>23</v>
      </c>
      <c r="C5" s="34"/>
      <c r="D5" s="28" t="s">
        <v>17</v>
      </c>
      <c r="E5" s="22" t="s">
        <v>17</v>
      </c>
    </row>
    <row r="6" spans="1:5" x14ac:dyDescent="0.15">
      <c r="A6" s="27" t="s">
        <v>24</v>
      </c>
      <c r="B6" s="27" t="s">
        <v>25</v>
      </c>
      <c r="C6" s="34"/>
      <c r="D6" s="28" t="s">
        <v>17</v>
      </c>
      <c r="E6" s="22" t="s">
        <v>17</v>
      </c>
    </row>
    <row r="7" spans="1:5" x14ac:dyDescent="0.15">
      <c r="A7" s="27" t="s">
        <v>26</v>
      </c>
      <c r="B7" s="27" t="s">
        <v>27</v>
      </c>
      <c r="C7" s="34"/>
      <c r="D7" s="28" t="s">
        <v>17</v>
      </c>
      <c r="E7" s="22" t="s">
        <v>17</v>
      </c>
    </row>
    <row r="8" spans="1:5" x14ac:dyDescent="0.15">
      <c r="A8" s="27" t="s">
        <v>28</v>
      </c>
      <c r="B8" s="27" t="s">
        <v>29</v>
      </c>
      <c r="C8" s="34"/>
      <c r="D8" s="28" t="s">
        <v>17</v>
      </c>
      <c r="E8" s="22" t="s">
        <v>17</v>
      </c>
    </row>
    <row r="9" spans="1:5" x14ac:dyDescent="0.15">
      <c r="A9" s="27" t="s">
        <v>30</v>
      </c>
      <c r="B9" s="27" t="s">
        <v>31</v>
      </c>
      <c r="C9" s="34"/>
      <c r="D9" s="28" t="s">
        <v>17</v>
      </c>
      <c r="E9" s="22" t="s">
        <v>17</v>
      </c>
    </row>
    <row r="10" spans="1:5" x14ac:dyDescent="0.15">
      <c r="A10" s="27" t="s">
        <v>32</v>
      </c>
      <c r="B10" s="27" t="s">
        <v>33</v>
      </c>
      <c r="C10" s="34"/>
      <c r="D10" s="28" t="s">
        <v>17</v>
      </c>
      <c r="E10" s="22" t="s">
        <v>17</v>
      </c>
    </row>
    <row r="11" spans="1:5" x14ac:dyDescent="0.15">
      <c r="A11" s="27" t="s">
        <v>34</v>
      </c>
      <c r="B11" s="27" t="s">
        <v>35</v>
      </c>
      <c r="C11" s="34"/>
      <c r="D11" s="28" t="s">
        <v>17</v>
      </c>
      <c r="E11" s="22" t="s">
        <v>17</v>
      </c>
    </row>
    <row r="12" spans="1:5" x14ac:dyDescent="0.15">
      <c r="A12" s="27" t="s">
        <v>36</v>
      </c>
      <c r="B12" s="27" t="s">
        <v>37</v>
      </c>
      <c r="C12" s="34"/>
      <c r="D12" s="28" t="s">
        <v>17</v>
      </c>
      <c r="E12" s="22" t="s">
        <v>17</v>
      </c>
    </row>
    <row r="13" spans="1:5" x14ac:dyDescent="0.15">
      <c r="A13" s="27" t="s">
        <v>38</v>
      </c>
      <c r="B13" s="27" t="s">
        <v>39</v>
      </c>
      <c r="C13" s="34"/>
      <c r="D13" s="28" t="s">
        <v>17</v>
      </c>
      <c r="E13" s="22" t="s">
        <v>17</v>
      </c>
    </row>
    <row r="14" spans="1:5" x14ac:dyDescent="0.15">
      <c r="A14" s="27" t="s">
        <v>40</v>
      </c>
      <c r="B14" s="27" t="s">
        <v>41</v>
      </c>
      <c r="C14" s="34"/>
      <c r="D14" s="28" t="s">
        <v>17</v>
      </c>
      <c r="E14" s="22" t="s">
        <v>17</v>
      </c>
    </row>
    <row r="15" spans="1:5" x14ac:dyDescent="0.15">
      <c r="A15" s="27" t="s">
        <v>42</v>
      </c>
      <c r="B15" s="27" t="s">
        <v>43</v>
      </c>
      <c r="C15" s="34">
        <f>fund_plan_in_16+fund_plan_in_2+fund_plan_in_17+fund_plan_in_3</f>
        <v>0</v>
      </c>
      <c r="D15" s="28" t="s">
        <v>17</v>
      </c>
      <c r="E15" s="22" t="s">
        <v>17</v>
      </c>
    </row>
    <row r="16" spans="1:5" x14ac:dyDescent="0.15">
      <c r="A16" s="27" t="s">
        <v>44</v>
      </c>
      <c r="B16" s="27" t="s">
        <v>45</v>
      </c>
      <c r="C16" s="34"/>
      <c r="D16" s="28" t="s">
        <v>17</v>
      </c>
      <c r="E16" s="22" t="s">
        <v>17</v>
      </c>
    </row>
    <row r="17" spans="1:5" x14ac:dyDescent="0.15">
      <c r="A17" s="27" t="s">
        <v>46</v>
      </c>
      <c r="B17" s="27" t="s">
        <v>47</v>
      </c>
      <c r="C17" s="34"/>
      <c r="D17" s="28" t="s">
        <v>17</v>
      </c>
      <c r="E17" s="22" t="s">
        <v>17</v>
      </c>
    </row>
    <row r="18" spans="1:5" x14ac:dyDescent="0.15">
      <c r="A18" s="27" t="s">
        <v>48</v>
      </c>
      <c r="B18" s="27" t="s">
        <v>49</v>
      </c>
      <c r="C18" s="34"/>
      <c r="D18" s="28" t="s">
        <v>17</v>
      </c>
      <c r="E18" s="22" t="s">
        <v>17</v>
      </c>
    </row>
    <row r="19" spans="1:5" x14ac:dyDescent="0.15">
      <c r="A19" s="27" t="s">
        <v>50</v>
      </c>
      <c r="B19" s="27" t="s">
        <v>51</v>
      </c>
      <c r="C19" s="34"/>
      <c r="D19" s="28" t="s">
        <v>17</v>
      </c>
      <c r="E19" s="22" t="s">
        <v>17</v>
      </c>
    </row>
    <row r="20" spans="1:5" x14ac:dyDescent="0.15">
      <c r="A20" s="27" t="s">
        <v>52</v>
      </c>
      <c r="B20" s="27" t="s">
        <v>53</v>
      </c>
      <c r="C20" s="34">
        <f>C21+fund_plan_out_15+C29+C32</f>
        <v>0</v>
      </c>
      <c r="D20" s="28" t="s">
        <v>17</v>
      </c>
      <c r="E20" s="22" t="s">
        <v>17</v>
      </c>
    </row>
    <row r="21" spans="1:5" x14ac:dyDescent="0.15">
      <c r="A21" s="27" t="s">
        <v>54</v>
      </c>
      <c r="B21" s="27" t="s">
        <v>55</v>
      </c>
      <c r="C21" s="34">
        <f>fund_plan_out_0+fund_plan_out_11+fund_plan_out_12+fund_plan_out_13+fund_plan_out_1+fund_plan_out_14</f>
        <v>0</v>
      </c>
      <c r="D21" s="28" t="s">
        <v>17</v>
      </c>
      <c r="E21" s="22" t="s">
        <v>17</v>
      </c>
    </row>
    <row r="22" spans="1:5" x14ac:dyDescent="0.15">
      <c r="A22" s="27" t="s">
        <v>56</v>
      </c>
      <c r="B22" s="27" t="s">
        <v>57</v>
      </c>
      <c r="C22" s="34"/>
      <c r="D22" s="28" t="s">
        <v>17</v>
      </c>
      <c r="E22" s="22" t="s">
        <v>17</v>
      </c>
    </row>
    <row r="23" spans="1:5" x14ac:dyDescent="0.15">
      <c r="A23" s="27" t="s">
        <v>58</v>
      </c>
      <c r="B23" s="27" t="s">
        <v>59</v>
      </c>
      <c r="C23" s="34"/>
      <c r="D23" s="28" t="s">
        <v>17</v>
      </c>
      <c r="E23" s="22" t="s">
        <v>17</v>
      </c>
    </row>
    <row r="24" spans="1:5" x14ac:dyDescent="0.15">
      <c r="A24" s="27" t="s">
        <v>60</v>
      </c>
      <c r="B24" s="27" t="s">
        <v>61</v>
      </c>
      <c r="C24" s="34"/>
      <c r="D24" s="28" t="s">
        <v>17</v>
      </c>
      <c r="E24" s="22" t="s">
        <v>17</v>
      </c>
    </row>
    <row r="25" spans="1:5" x14ac:dyDescent="0.15">
      <c r="A25" s="27" t="s">
        <v>62</v>
      </c>
      <c r="B25" s="27" t="s">
        <v>63</v>
      </c>
      <c r="C25" s="34"/>
      <c r="D25" s="28" t="s">
        <v>17</v>
      </c>
      <c r="E25" s="22" t="s">
        <v>17</v>
      </c>
    </row>
    <row r="26" spans="1:5" x14ac:dyDescent="0.15">
      <c r="A26" s="27" t="s">
        <v>64</v>
      </c>
      <c r="B26" s="27" t="s">
        <v>65</v>
      </c>
      <c r="C26" s="34"/>
      <c r="D26" s="28" t="s">
        <v>17</v>
      </c>
      <c r="E26" s="22" t="s">
        <v>17</v>
      </c>
    </row>
    <row r="27" spans="1:5" x14ac:dyDescent="0.15">
      <c r="A27" s="27" t="s">
        <v>66</v>
      </c>
      <c r="B27" s="27" t="s">
        <v>67</v>
      </c>
      <c r="C27" s="34"/>
      <c r="D27" s="28" t="s">
        <v>17</v>
      </c>
      <c r="E27" s="22" t="s">
        <v>17</v>
      </c>
    </row>
    <row r="28" spans="1:5" x14ac:dyDescent="0.15">
      <c r="A28" s="27" t="s">
        <v>68</v>
      </c>
      <c r="B28" s="27" t="s">
        <v>69</v>
      </c>
      <c r="C28" s="34"/>
      <c r="D28" s="28" t="s">
        <v>17</v>
      </c>
      <c r="E28" s="22" t="s">
        <v>17</v>
      </c>
    </row>
    <row r="29" spans="1:5" x14ac:dyDescent="0.15">
      <c r="A29" s="27" t="s">
        <v>70</v>
      </c>
      <c r="B29" s="27" t="s">
        <v>71</v>
      </c>
      <c r="C29" s="34">
        <f>fund_plan_out_2+fund_plan_out_3</f>
        <v>0</v>
      </c>
      <c r="D29" s="28" t="s">
        <v>17</v>
      </c>
      <c r="E29" s="22" t="s">
        <v>17</v>
      </c>
    </row>
    <row r="30" spans="1:5" x14ac:dyDescent="0.15">
      <c r="A30" s="27" t="s">
        <v>72</v>
      </c>
      <c r="B30" s="27" t="s">
        <v>73</v>
      </c>
      <c r="C30" s="34"/>
      <c r="D30" s="28" t="s">
        <v>17</v>
      </c>
      <c r="E30" s="22" t="s">
        <v>17</v>
      </c>
    </row>
    <row r="31" spans="1:5" x14ac:dyDescent="0.15">
      <c r="A31" s="27" t="s">
        <v>74</v>
      </c>
      <c r="B31" s="27" t="s">
        <v>75</v>
      </c>
      <c r="C31" s="34"/>
      <c r="D31" s="28" t="s">
        <v>17</v>
      </c>
      <c r="E31" s="22" t="s">
        <v>17</v>
      </c>
    </row>
    <row r="32" spans="1:5" x14ac:dyDescent="0.15">
      <c r="A32" s="27" t="s">
        <v>76</v>
      </c>
      <c r="B32" s="27" t="s">
        <v>77</v>
      </c>
      <c r="C32" s="34">
        <f>fund_plan_out_16+fund_plan_out_4+fund_plan_out_17+fund_plan_out_18+fund_plan_out_19+fund_plan_out_5</f>
        <v>0</v>
      </c>
      <c r="D32" s="28" t="s">
        <v>17</v>
      </c>
      <c r="E32" s="22" t="s">
        <v>17</v>
      </c>
    </row>
    <row r="33" spans="1:5" x14ac:dyDescent="0.15">
      <c r="A33" s="27" t="s">
        <v>78</v>
      </c>
      <c r="B33" s="27" t="s">
        <v>79</v>
      </c>
      <c r="C33" s="34"/>
      <c r="D33" s="28" t="s">
        <v>17</v>
      </c>
      <c r="E33" s="22" t="s">
        <v>17</v>
      </c>
    </row>
    <row r="34" spans="1:5" x14ac:dyDescent="0.15">
      <c r="A34" s="27" t="s">
        <v>80</v>
      </c>
      <c r="B34" s="27" t="s">
        <v>81</v>
      </c>
      <c r="C34" s="34"/>
      <c r="D34" s="28" t="s">
        <v>17</v>
      </c>
      <c r="E34" s="22" t="s">
        <v>17</v>
      </c>
    </row>
    <row r="35" spans="1:5" x14ac:dyDescent="0.15">
      <c r="A35" s="27" t="s">
        <v>82</v>
      </c>
      <c r="B35" s="27" t="s">
        <v>83</v>
      </c>
      <c r="C35" s="34"/>
      <c r="D35" s="28" t="s">
        <v>17</v>
      </c>
      <c r="E35" s="22" t="s">
        <v>17</v>
      </c>
    </row>
    <row r="36" spans="1:5" x14ac:dyDescent="0.15">
      <c r="A36" s="27" t="s">
        <v>84</v>
      </c>
      <c r="B36" s="27" t="s">
        <v>85</v>
      </c>
      <c r="C36" s="34"/>
      <c r="D36" s="28" t="s">
        <v>17</v>
      </c>
      <c r="E36" s="22" t="s">
        <v>17</v>
      </c>
    </row>
    <row r="37" spans="1:5" x14ac:dyDescent="0.15">
      <c r="A37" s="27" t="s">
        <v>86</v>
      </c>
      <c r="B37" s="27" t="s">
        <v>87</v>
      </c>
      <c r="C37" s="34"/>
      <c r="D37" s="28" t="s">
        <v>17</v>
      </c>
      <c r="E37" s="22" t="s">
        <v>17</v>
      </c>
    </row>
    <row r="38" spans="1:5" x14ac:dyDescent="0.15">
      <c r="A38" s="27" t="s">
        <v>88</v>
      </c>
      <c r="B38" s="27" t="s">
        <v>89</v>
      </c>
      <c r="C38" s="34"/>
      <c r="D38" s="28" t="s">
        <v>17</v>
      </c>
      <c r="E38" s="22" t="s">
        <v>17</v>
      </c>
    </row>
    <row r="39" spans="1:5" x14ac:dyDescent="0.15">
      <c r="A39" s="25" t="s">
        <v>90</v>
      </c>
      <c r="B39" s="25" t="s">
        <v>91</v>
      </c>
      <c r="C39" s="33">
        <f>C40-C48</f>
        <v>0</v>
      </c>
      <c r="D39" s="26" t="s">
        <v>17</v>
      </c>
      <c r="E39" s="22" t="s">
        <v>17</v>
      </c>
    </row>
    <row r="40" spans="1:5" x14ac:dyDescent="0.15">
      <c r="A40" s="27" t="s">
        <v>92</v>
      </c>
      <c r="B40" s="27" t="s">
        <v>93</v>
      </c>
      <c r="C40" s="34">
        <f>fund_plan_in_18+fund_plan_in_19+fund_plan_in_20+fund_plan_in_21+C45</f>
        <v>0</v>
      </c>
      <c r="D40" s="28" t="s">
        <v>17</v>
      </c>
      <c r="E40" s="22" t="s">
        <v>17</v>
      </c>
    </row>
    <row r="41" spans="1:5" x14ac:dyDescent="0.15">
      <c r="A41" s="27" t="s">
        <v>179</v>
      </c>
      <c r="B41" s="27" t="s">
        <v>94</v>
      </c>
      <c r="C41" s="34"/>
      <c r="D41" s="28" t="s">
        <v>17</v>
      </c>
      <c r="E41" s="22" t="s">
        <v>17</v>
      </c>
    </row>
    <row r="42" spans="1:5" x14ac:dyDescent="0.15">
      <c r="A42" s="27" t="s">
        <v>95</v>
      </c>
      <c r="B42" s="27" t="s">
        <v>96</v>
      </c>
      <c r="C42" s="34"/>
      <c r="D42" s="28" t="s">
        <v>17</v>
      </c>
      <c r="E42" s="22" t="s">
        <v>17</v>
      </c>
    </row>
    <row r="43" spans="1:5" x14ac:dyDescent="0.15">
      <c r="A43" s="27" t="s">
        <v>97</v>
      </c>
      <c r="B43" s="27" t="s">
        <v>98</v>
      </c>
      <c r="C43" s="34"/>
      <c r="D43" s="28" t="s">
        <v>17</v>
      </c>
      <c r="E43" s="22" t="s">
        <v>17</v>
      </c>
    </row>
    <row r="44" spans="1:5" x14ac:dyDescent="0.15">
      <c r="A44" s="27" t="s">
        <v>99</v>
      </c>
      <c r="B44" s="27" t="s">
        <v>100</v>
      </c>
      <c r="C44" s="34"/>
      <c r="D44" s="28" t="s">
        <v>17</v>
      </c>
      <c r="E44" s="22" t="s">
        <v>17</v>
      </c>
    </row>
    <row r="45" spans="1:5" x14ac:dyDescent="0.15">
      <c r="A45" s="27" t="s">
        <v>101</v>
      </c>
      <c r="B45" s="27" t="s">
        <v>102</v>
      </c>
      <c r="C45" s="34">
        <f>fund_plan_in_4+fund_plan_in_22</f>
        <v>0</v>
      </c>
      <c r="D45" s="28" t="s">
        <v>17</v>
      </c>
      <c r="E45" s="22" t="s">
        <v>17</v>
      </c>
    </row>
    <row r="46" spans="1:5" x14ac:dyDescent="0.15">
      <c r="A46" s="27" t="s">
        <v>103</v>
      </c>
      <c r="B46" s="27" t="s">
        <v>104</v>
      </c>
      <c r="C46" s="34"/>
      <c r="D46" s="28" t="s">
        <v>17</v>
      </c>
      <c r="E46" s="22" t="s">
        <v>17</v>
      </c>
    </row>
    <row r="47" spans="1:5" x14ac:dyDescent="0.15">
      <c r="A47" s="27" t="s">
        <v>105</v>
      </c>
      <c r="B47" s="27" t="s">
        <v>182</v>
      </c>
      <c r="C47" s="34"/>
      <c r="D47" s="28" t="s">
        <v>17</v>
      </c>
      <c r="E47" s="22" t="s">
        <v>17</v>
      </c>
    </row>
    <row r="48" spans="1:5" x14ac:dyDescent="0.15">
      <c r="A48" s="27" t="s">
        <v>106</v>
      </c>
      <c r="B48" s="27" t="s">
        <v>107</v>
      </c>
      <c r="C48" s="34">
        <f>C49+fund_plan_out_24+fund_plan_out_25+C57</f>
        <v>0</v>
      </c>
      <c r="D48" s="28" t="s">
        <v>17</v>
      </c>
      <c r="E48" s="22" t="s">
        <v>17</v>
      </c>
    </row>
    <row r="49" spans="1:5" x14ac:dyDescent="0.15">
      <c r="A49" s="27" t="s">
        <v>108</v>
      </c>
      <c r="B49" s="27" t="s">
        <v>109</v>
      </c>
      <c r="C49" s="34">
        <f>fund_plan_out_20+fund_plan_out_21+fund_plan_out_22+fund_plan_out_23+fund_plan_out_6</f>
        <v>0</v>
      </c>
      <c r="D49" s="28" t="s">
        <v>17</v>
      </c>
      <c r="E49" s="22" t="s">
        <v>17</v>
      </c>
    </row>
    <row r="50" spans="1:5" x14ac:dyDescent="0.15">
      <c r="A50" s="27" t="s">
        <v>110</v>
      </c>
      <c r="B50" s="27" t="s">
        <v>111</v>
      </c>
      <c r="C50" s="34"/>
      <c r="D50" s="28" t="s">
        <v>17</v>
      </c>
      <c r="E50" s="22" t="s">
        <v>17</v>
      </c>
    </row>
    <row r="51" spans="1:5" x14ac:dyDescent="0.15">
      <c r="A51" s="27" t="s">
        <v>112</v>
      </c>
      <c r="B51" s="27" t="s">
        <v>113</v>
      </c>
      <c r="C51" s="34"/>
      <c r="D51" s="28" t="s">
        <v>17</v>
      </c>
      <c r="E51" s="22" t="s">
        <v>17</v>
      </c>
    </row>
    <row r="52" spans="1:5" x14ac:dyDescent="0.15">
      <c r="A52" s="27" t="s">
        <v>114</v>
      </c>
      <c r="B52" s="27" t="s">
        <v>115</v>
      </c>
      <c r="C52" s="34"/>
      <c r="D52" s="28" t="s">
        <v>17</v>
      </c>
      <c r="E52" s="22" t="s">
        <v>17</v>
      </c>
    </row>
    <row r="53" spans="1:5" x14ac:dyDescent="0.15">
      <c r="A53" s="27" t="s">
        <v>116</v>
      </c>
      <c r="B53" s="27" t="s">
        <v>117</v>
      </c>
      <c r="C53" s="34"/>
      <c r="D53" s="28" t="s">
        <v>17</v>
      </c>
      <c r="E53" s="22" t="s">
        <v>17</v>
      </c>
    </row>
    <row r="54" spans="1:5" x14ac:dyDescent="0.15">
      <c r="A54" s="27" t="s">
        <v>118</v>
      </c>
      <c r="B54" s="27" t="s">
        <v>119</v>
      </c>
      <c r="C54" s="34"/>
      <c r="D54" s="28" t="s">
        <v>17</v>
      </c>
      <c r="E54" s="22" t="s">
        <v>17</v>
      </c>
    </row>
    <row r="55" spans="1:5" x14ac:dyDescent="0.15">
      <c r="A55" s="27" t="s">
        <v>120</v>
      </c>
      <c r="B55" s="27" t="s">
        <v>121</v>
      </c>
      <c r="C55" s="34"/>
      <c r="D55" s="28" t="s">
        <v>17</v>
      </c>
      <c r="E55" s="22" t="s">
        <v>17</v>
      </c>
    </row>
    <row r="56" spans="1:5" x14ac:dyDescent="0.15">
      <c r="A56" s="27" t="s">
        <v>122</v>
      </c>
      <c r="B56" s="27" t="s">
        <v>123</v>
      </c>
      <c r="C56" s="34"/>
      <c r="D56" s="28" t="s">
        <v>17</v>
      </c>
      <c r="E56" s="22" t="s">
        <v>17</v>
      </c>
    </row>
    <row r="57" spans="1:5" x14ac:dyDescent="0.15">
      <c r="A57" s="27" t="s">
        <v>124</v>
      </c>
      <c r="B57" s="27" t="s">
        <v>125</v>
      </c>
      <c r="C57" s="34">
        <f>fund_plan_out_7+fund_plan_out_26</f>
        <v>0</v>
      </c>
      <c r="D57" s="28" t="s">
        <v>17</v>
      </c>
      <c r="E57" s="22" t="s">
        <v>17</v>
      </c>
    </row>
    <row r="58" spans="1:5" x14ac:dyDescent="0.15">
      <c r="A58" s="27" t="s">
        <v>126</v>
      </c>
      <c r="B58" s="27" t="s">
        <v>127</v>
      </c>
      <c r="C58" s="34"/>
      <c r="D58" s="28" t="s">
        <v>17</v>
      </c>
      <c r="E58" s="22" t="s">
        <v>17</v>
      </c>
    </row>
    <row r="59" spans="1:5" x14ac:dyDescent="0.15">
      <c r="A59" s="27" t="s">
        <v>128</v>
      </c>
      <c r="B59" s="27" t="s">
        <v>129</v>
      </c>
      <c r="C59" s="34"/>
      <c r="D59" s="28" t="s">
        <v>17</v>
      </c>
      <c r="E59" s="22" t="s">
        <v>17</v>
      </c>
    </row>
    <row r="60" spans="1:5" x14ac:dyDescent="0.15">
      <c r="A60" s="25" t="s">
        <v>130</v>
      </c>
      <c r="B60" s="25" t="s">
        <v>131</v>
      </c>
      <c r="C60" s="33">
        <f>C61-C72</f>
        <v>0</v>
      </c>
      <c r="D60" s="26" t="s">
        <v>17</v>
      </c>
      <c r="E60" s="22" t="s">
        <v>17</v>
      </c>
    </row>
    <row r="61" spans="1:5" x14ac:dyDescent="0.15">
      <c r="A61" s="27" t="s">
        <v>132</v>
      </c>
      <c r="B61" s="27" t="s">
        <v>133</v>
      </c>
      <c r="C61" s="34">
        <f>fund_plan_in_5+C63+fund_plan_out_9+C78</f>
        <v>0</v>
      </c>
      <c r="D61" s="28" t="s">
        <v>17</v>
      </c>
      <c r="E61" s="22" t="s">
        <v>17</v>
      </c>
    </row>
    <row r="62" spans="1:5" x14ac:dyDescent="0.15">
      <c r="A62" s="27" t="s">
        <v>134</v>
      </c>
      <c r="B62" s="27" t="s">
        <v>135</v>
      </c>
      <c r="C62" s="34"/>
      <c r="D62" s="28" t="s">
        <v>17</v>
      </c>
      <c r="E62" s="22" t="s">
        <v>17</v>
      </c>
    </row>
    <row r="63" spans="1:5" x14ac:dyDescent="0.15">
      <c r="A63" s="27" t="s">
        <v>136</v>
      </c>
      <c r="B63" s="27" t="s">
        <v>137</v>
      </c>
      <c r="C63" s="34">
        <f>fund_plan_in_23+fund_plan_in_24+fund_plan_in_25+fund_plan_in_6</f>
        <v>0</v>
      </c>
      <c r="D63" s="28" t="s">
        <v>17</v>
      </c>
      <c r="E63" s="22" t="s">
        <v>17</v>
      </c>
    </row>
    <row r="64" spans="1:5" x14ac:dyDescent="0.15">
      <c r="A64" s="27" t="s">
        <v>138</v>
      </c>
      <c r="B64" s="27" t="s">
        <v>139</v>
      </c>
      <c r="C64" s="34"/>
      <c r="D64" s="28" t="s">
        <v>17</v>
      </c>
      <c r="E64" s="22" t="s">
        <v>17</v>
      </c>
    </row>
    <row r="65" spans="1:5" x14ac:dyDescent="0.15">
      <c r="A65" s="27" t="s">
        <v>140</v>
      </c>
      <c r="B65" s="27" t="s">
        <v>141</v>
      </c>
      <c r="C65" s="34"/>
      <c r="D65" s="28" t="s">
        <v>17</v>
      </c>
      <c r="E65" s="22" t="s">
        <v>17</v>
      </c>
    </row>
    <row r="66" spans="1:5" x14ac:dyDescent="0.15">
      <c r="A66" s="27" t="s">
        <v>142</v>
      </c>
      <c r="B66" s="27" t="s">
        <v>143</v>
      </c>
      <c r="C66" s="34"/>
      <c r="D66" s="28" t="s">
        <v>17</v>
      </c>
      <c r="E66" s="22" t="s">
        <v>17</v>
      </c>
    </row>
    <row r="67" spans="1:5" x14ac:dyDescent="0.15">
      <c r="A67" s="27" t="s">
        <v>144</v>
      </c>
      <c r="B67" s="27" t="s">
        <v>145</v>
      </c>
      <c r="C67" s="34"/>
      <c r="D67" s="28" t="s">
        <v>17</v>
      </c>
      <c r="E67" s="22" t="s">
        <v>17</v>
      </c>
    </row>
    <row r="68" spans="1:5" x14ac:dyDescent="0.15">
      <c r="A68" s="27" t="s">
        <v>146</v>
      </c>
      <c r="B68" s="27" t="s">
        <v>147</v>
      </c>
      <c r="C68" s="34"/>
      <c r="D68" s="28" t="s">
        <v>17</v>
      </c>
      <c r="E68" s="22" t="s">
        <v>17</v>
      </c>
    </row>
    <row r="69" spans="1:5" x14ac:dyDescent="0.15">
      <c r="A69" s="27" t="s">
        <v>148</v>
      </c>
      <c r="B69" s="27" t="s">
        <v>149</v>
      </c>
      <c r="C69" s="34">
        <f>fund_plan_in_7+fund_plan_in_27</f>
        <v>0</v>
      </c>
      <c r="D69" s="28" t="s">
        <v>17</v>
      </c>
      <c r="E69" s="22" t="s">
        <v>17</v>
      </c>
    </row>
    <row r="70" spans="1:5" x14ac:dyDescent="0.15">
      <c r="A70" s="27" t="s">
        <v>150</v>
      </c>
      <c r="B70" s="27" t="s">
        <v>151</v>
      </c>
      <c r="C70" s="34"/>
      <c r="D70" s="28" t="s">
        <v>17</v>
      </c>
      <c r="E70" s="22" t="s">
        <v>17</v>
      </c>
    </row>
    <row r="71" spans="1:5" x14ac:dyDescent="0.15">
      <c r="A71" s="27" t="s">
        <v>152</v>
      </c>
      <c r="B71" s="27" t="s">
        <v>153</v>
      </c>
      <c r="C71" s="34"/>
      <c r="D71" s="28" t="s">
        <v>17</v>
      </c>
      <c r="E71" s="22" t="s">
        <v>17</v>
      </c>
    </row>
    <row r="72" spans="1:5" x14ac:dyDescent="0.15">
      <c r="A72" s="27" t="s">
        <v>154</v>
      </c>
      <c r="B72" s="27" t="s">
        <v>155</v>
      </c>
      <c r="C72" s="34">
        <f>fund_plan_out_8+C74</f>
        <v>0</v>
      </c>
      <c r="D72" s="28" t="s">
        <v>17</v>
      </c>
      <c r="E72" s="22" t="s">
        <v>17</v>
      </c>
    </row>
    <row r="73" spans="1:5" x14ac:dyDescent="0.15">
      <c r="A73" s="27" t="s">
        <v>180</v>
      </c>
      <c r="B73" s="27" t="s">
        <v>156</v>
      </c>
      <c r="C73" s="34"/>
      <c r="D73" s="28" t="s">
        <v>17</v>
      </c>
      <c r="E73" s="22" t="s">
        <v>17</v>
      </c>
    </row>
    <row r="74" spans="1:5" x14ac:dyDescent="0.15">
      <c r="A74" s="27" t="s">
        <v>157</v>
      </c>
      <c r="B74" s="27" t="s">
        <v>158</v>
      </c>
      <c r="C74" s="34">
        <f>fund_plan_out_27+fund_plan_out_28</f>
        <v>0</v>
      </c>
      <c r="D74" s="28" t="s">
        <v>17</v>
      </c>
      <c r="E74" s="22" t="s">
        <v>17</v>
      </c>
    </row>
    <row r="75" spans="1:5" x14ac:dyDescent="0.15">
      <c r="A75" s="27" t="s">
        <v>159</v>
      </c>
      <c r="B75" s="27" t="s">
        <v>160</v>
      </c>
      <c r="C75" s="34"/>
      <c r="D75" s="28" t="s">
        <v>17</v>
      </c>
      <c r="E75" s="22" t="s">
        <v>17</v>
      </c>
    </row>
    <row r="76" spans="1:5" x14ac:dyDescent="0.15">
      <c r="A76" s="27" t="s">
        <v>161</v>
      </c>
      <c r="B76" s="27" t="s">
        <v>162</v>
      </c>
      <c r="C76" s="34"/>
      <c r="D76" s="28" t="s">
        <v>17</v>
      </c>
      <c r="E76" s="22" t="s">
        <v>17</v>
      </c>
    </row>
    <row r="77" spans="1:5" x14ac:dyDescent="0.15">
      <c r="A77" s="27" t="s">
        <v>163</v>
      </c>
      <c r="B77" s="27" t="s">
        <v>164</v>
      </c>
      <c r="C77" s="34"/>
      <c r="D77" s="28" t="s">
        <v>17</v>
      </c>
      <c r="E77" s="22" t="s">
        <v>17</v>
      </c>
    </row>
    <row r="78" spans="1:5" x14ac:dyDescent="0.15">
      <c r="A78" s="27" t="s">
        <v>165</v>
      </c>
      <c r="B78" s="27" t="s">
        <v>166</v>
      </c>
      <c r="C78" s="34">
        <f>fund_plan_out_10+fund_plan_out_29</f>
        <v>0</v>
      </c>
      <c r="D78" s="28" t="s">
        <v>17</v>
      </c>
      <c r="E78" s="22" t="s">
        <v>17</v>
      </c>
    </row>
    <row r="79" spans="1:5" x14ac:dyDescent="0.15">
      <c r="A79" s="27" t="s">
        <v>167</v>
      </c>
      <c r="B79" s="27" t="s">
        <v>168</v>
      </c>
      <c r="C79" s="34"/>
      <c r="D79" s="28" t="s">
        <v>17</v>
      </c>
      <c r="E79" s="22" t="s">
        <v>17</v>
      </c>
    </row>
    <row r="80" spans="1:5" x14ac:dyDescent="0.15">
      <c r="A80" s="27" t="s">
        <v>169</v>
      </c>
      <c r="B80" s="27" t="s">
        <v>170</v>
      </c>
      <c r="C80" s="34"/>
      <c r="D80" s="28" t="s">
        <v>17</v>
      </c>
      <c r="E80" s="22" t="s">
        <v>17</v>
      </c>
    </row>
    <row r="81" spans="1:5" x14ac:dyDescent="0.15">
      <c r="A81" s="25" t="s">
        <v>171</v>
      </c>
      <c r="B81" s="25" t="s">
        <v>172</v>
      </c>
      <c r="C81" s="33"/>
      <c r="D81" s="26" t="s">
        <v>17</v>
      </c>
      <c r="E81" s="22" t="s">
        <v>17</v>
      </c>
    </row>
    <row r="82" spans="1:5" x14ac:dyDescent="0.15">
      <c r="A82" s="29" t="s">
        <v>173</v>
      </c>
      <c r="B82" s="29" t="s">
        <v>174</v>
      </c>
      <c r="C82" s="35">
        <f>C2+C39+C60+C81</f>
        <v>0</v>
      </c>
      <c r="D82" s="30" t="s">
        <v>17</v>
      </c>
      <c r="E82" s="22" t="s">
        <v>17</v>
      </c>
    </row>
    <row r="83" spans="1:5" x14ac:dyDescent="0.15">
      <c r="A83" s="29" t="s">
        <v>175</v>
      </c>
      <c r="B83" s="29" t="s">
        <v>176</v>
      </c>
      <c r="C83" s="35"/>
      <c r="D83" s="30" t="s">
        <v>17</v>
      </c>
      <c r="E83" s="22" t="s">
        <v>17</v>
      </c>
    </row>
    <row r="84" spans="1:5" x14ac:dyDescent="0.15">
      <c r="A84" s="29" t="s">
        <v>177</v>
      </c>
      <c r="B84" s="29" t="s">
        <v>178</v>
      </c>
      <c r="C84" s="35">
        <f>C82+C83</f>
        <v>0</v>
      </c>
      <c r="D84" s="30" t="s">
        <v>17</v>
      </c>
      <c r="E84" s="22" t="s">
        <v>17</v>
      </c>
    </row>
    <row r="87" spans="1:5" x14ac:dyDescent="0.15">
      <c r="B87" s="31" t="s">
        <v>181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C21" sqref="C21"/>
    </sheetView>
  </sheetViews>
  <sheetFormatPr defaultRowHeight="13.5" x14ac:dyDescent="0.15"/>
  <cols>
    <col min="1" max="1" width="16.375" customWidth="1"/>
    <col min="2" max="6" width="24.875" customWidth="1"/>
  </cols>
  <sheetData>
    <row r="2" spans="2:6" x14ac:dyDescent="0.15">
      <c r="B2" s="11" t="s">
        <v>8</v>
      </c>
      <c r="C2" s="11"/>
      <c r="D2" s="11"/>
      <c r="E2" s="11"/>
      <c r="F2" s="11"/>
    </row>
    <row r="3" spans="2:6" x14ac:dyDescent="0.15">
      <c r="B3" s="19">
        <v>8670</v>
      </c>
      <c r="C3" s="11" t="s">
        <v>7</v>
      </c>
      <c r="D3" s="7">
        <v>5.7500000000000002E-2</v>
      </c>
      <c r="E3" s="11">
        <v>30</v>
      </c>
      <c r="F3" s="8">
        <f>B3*D3/360*E3*10000</f>
        <v>415437.5</v>
      </c>
    </row>
    <row r="4" spans="2:6" x14ac:dyDescent="0.15">
      <c r="B4" s="9">
        <v>6000</v>
      </c>
      <c r="C4" s="11" t="s">
        <v>7</v>
      </c>
      <c r="D4" s="7">
        <v>5.7500000000000002E-2</v>
      </c>
      <c r="E4" s="11">
        <v>30</v>
      </c>
      <c r="F4" s="8">
        <f t="shared" ref="F4:F17" si="0">B4*D4/360*E4*10000</f>
        <v>287500</v>
      </c>
    </row>
    <row r="5" spans="2:6" x14ac:dyDescent="0.15">
      <c r="B5" s="17">
        <v>900</v>
      </c>
      <c r="C5" s="11" t="s">
        <v>7</v>
      </c>
      <c r="D5" s="7">
        <v>5.7500000000000002E-2</v>
      </c>
      <c r="E5" s="11">
        <v>30</v>
      </c>
      <c r="F5" s="8">
        <f t="shared" si="0"/>
        <v>43125</v>
      </c>
    </row>
    <row r="6" spans="2:6" x14ac:dyDescent="0.15">
      <c r="B6" s="11">
        <v>2000</v>
      </c>
      <c r="C6" s="11" t="s">
        <v>7</v>
      </c>
      <c r="D6" s="7">
        <v>5.7500000000000002E-2</v>
      </c>
      <c r="E6" s="11">
        <v>30</v>
      </c>
      <c r="F6" s="8">
        <f t="shared" si="0"/>
        <v>95833.333333333328</v>
      </c>
    </row>
    <row r="7" spans="2:6" x14ac:dyDescent="0.15">
      <c r="B7" s="16">
        <v>6500</v>
      </c>
      <c r="C7" s="11" t="s">
        <v>7</v>
      </c>
      <c r="D7" s="7">
        <v>5.7500000000000002E-2</v>
      </c>
      <c r="E7" s="11">
        <v>30</v>
      </c>
      <c r="F7" s="8">
        <f t="shared" si="0"/>
        <v>311458.33333333331</v>
      </c>
    </row>
    <row r="8" spans="2:6" x14ac:dyDescent="0.15">
      <c r="B8" s="16">
        <v>1500</v>
      </c>
      <c r="C8" s="11" t="s">
        <v>7</v>
      </c>
      <c r="D8" s="7">
        <v>5.7500000000000002E-2</v>
      </c>
      <c r="E8" s="11">
        <v>30</v>
      </c>
      <c r="F8" s="8">
        <f t="shared" si="0"/>
        <v>71875</v>
      </c>
    </row>
    <row r="9" spans="2:6" x14ac:dyDescent="0.15">
      <c r="B9" s="16">
        <v>500</v>
      </c>
      <c r="C9" s="11" t="s">
        <v>7</v>
      </c>
      <c r="D9" s="7">
        <v>5.7500000000000002E-2</v>
      </c>
      <c r="E9" s="11">
        <v>30</v>
      </c>
      <c r="F9" s="8">
        <f t="shared" si="0"/>
        <v>23958.333333333332</v>
      </c>
    </row>
    <row r="10" spans="2:6" x14ac:dyDescent="0.15">
      <c r="B10" s="16">
        <v>3500</v>
      </c>
      <c r="C10" s="11" t="s">
        <v>7</v>
      </c>
      <c r="D10" s="7">
        <v>5.7500000000000002E-2</v>
      </c>
      <c r="E10" s="11">
        <v>30</v>
      </c>
      <c r="F10" s="8">
        <f t="shared" si="0"/>
        <v>167708.33333333331</v>
      </c>
    </row>
    <row r="11" spans="2:6" x14ac:dyDescent="0.15">
      <c r="B11" s="17">
        <v>11100</v>
      </c>
      <c r="C11" s="11" t="s">
        <v>7</v>
      </c>
      <c r="D11" s="7">
        <v>5.7500000000000002E-2</v>
      </c>
      <c r="E11" s="11">
        <v>30</v>
      </c>
      <c r="F11" s="8">
        <f t="shared" si="0"/>
        <v>531875</v>
      </c>
    </row>
    <row r="12" spans="2:6" x14ac:dyDescent="0.15">
      <c r="B12" s="16">
        <v>2000</v>
      </c>
      <c r="C12" s="11" t="s">
        <v>7</v>
      </c>
      <c r="D12" s="7">
        <v>5.7500000000000002E-2</v>
      </c>
      <c r="E12" s="11">
        <v>30</v>
      </c>
      <c r="F12" s="8">
        <f t="shared" si="0"/>
        <v>95833.333333333328</v>
      </c>
    </row>
    <row r="13" spans="2:6" x14ac:dyDescent="0.15">
      <c r="B13" s="16">
        <v>14000</v>
      </c>
      <c r="C13" s="11" t="s">
        <v>7</v>
      </c>
      <c r="D13" s="7">
        <v>5.7500000000000002E-2</v>
      </c>
      <c r="E13" s="15">
        <v>30</v>
      </c>
      <c r="F13" s="8">
        <f t="shared" si="0"/>
        <v>670833.33333333326</v>
      </c>
    </row>
    <row r="14" spans="2:6" x14ac:dyDescent="0.15">
      <c r="B14" s="16">
        <v>1365</v>
      </c>
      <c r="C14" s="11" t="s">
        <v>7</v>
      </c>
      <c r="D14" s="7">
        <v>5.7500000000000002E-2</v>
      </c>
      <c r="E14" s="15">
        <v>30</v>
      </c>
      <c r="F14" s="8">
        <f t="shared" si="0"/>
        <v>65406.25</v>
      </c>
    </row>
    <row r="15" spans="2:6" x14ac:dyDescent="0.15">
      <c r="B15" s="16">
        <v>11000</v>
      </c>
      <c r="C15" s="11" t="s">
        <v>7</v>
      </c>
      <c r="D15" s="7">
        <v>5.7500000000000002E-2</v>
      </c>
      <c r="E15" s="15">
        <v>30</v>
      </c>
      <c r="F15" s="8">
        <f t="shared" si="0"/>
        <v>527083.33333333337</v>
      </c>
    </row>
    <row r="16" spans="2:6" x14ac:dyDescent="0.15">
      <c r="B16" s="18">
        <v>2150</v>
      </c>
      <c r="C16" s="11" t="s">
        <v>7</v>
      </c>
      <c r="D16" s="14">
        <v>5.7500000000000002E-2</v>
      </c>
      <c r="E16" s="11">
        <v>30</v>
      </c>
      <c r="F16" s="8">
        <f t="shared" si="0"/>
        <v>103020.83333333334</v>
      </c>
    </row>
    <row r="17" spans="1:6" x14ac:dyDescent="0.15">
      <c r="A17" t="s">
        <v>9</v>
      </c>
      <c r="B17" s="20">
        <v>7600</v>
      </c>
      <c r="C17" s="13" t="s">
        <v>10</v>
      </c>
      <c r="D17" s="14">
        <v>5.7500000000000002E-2</v>
      </c>
      <c r="E17" s="16">
        <v>20</v>
      </c>
      <c r="F17" s="8">
        <f t="shared" si="0"/>
        <v>242777.77777777775</v>
      </c>
    </row>
    <row r="18" spans="1:6" x14ac:dyDescent="0.15">
      <c r="F18" s="12">
        <f>SUM(F3:F17)</f>
        <v>3653725.694444445</v>
      </c>
    </row>
    <row r="19" spans="1:6" x14ac:dyDescent="0.15">
      <c r="F19" s="12">
        <f>F18/1.17</f>
        <v>3122842.4738841411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58</vt:i4>
      </vt:variant>
    </vt:vector>
  </HeadingPairs>
  <TitlesOfParts>
    <vt:vector size="61" baseType="lpstr">
      <vt:lpstr>山阴利息收入</vt:lpstr>
      <vt:lpstr>资金计划表</vt:lpstr>
      <vt:lpstr>滚动预算借款利息预测</vt:lpstr>
      <vt:lpstr>fund_plan_in_0</vt:lpstr>
      <vt:lpstr>fund_plan_in_1</vt:lpstr>
      <vt:lpstr>fund_plan_in_10</vt:lpstr>
      <vt:lpstr>fund_plan_in_11</vt:lpstr>
      <vt:lpstr>fund_plan_in_12</vt:lpstr>
      <vt:lpstr>fund_plan_in_13</vt:lpstr>
      <vt:lpstr>fund_plan_in_14</vt:lpstr>
      <vt:lpstr>fund_plan_in_15</vt:lpstr>
      <vt:lpstr>fund_plan_in_16</vt:lpstr>
      <vt:lpstr>fund_plan_in_17</vt:lpstr>
      <vt:lpstr>fund_plan_in_18</vt:lpstr>
      <vt:lpstr>fund_plan_in_19</vt:lpstr>
      <vt:lpstr>fund_plan_in_2</vt:lpstr>
      <vt:lpstr>fund_plan_in_20</vt:lpstr>
      <vt:lpstr>fund_plan_in_21</vt:lpstr>
      <vt:lpstr>fund_plan_in_22</vt:lpstr>
      <vt:lpstr>fund_plan_in_23</vt:lpstr>
      <vt:lpstr>fund_plan_in_24</vt:lpstr>
      <vt:lpstr>fund_plan_in_25</vt:lpstr>
      <vt:lpstr>fund_plan_in_26</vt:lpstr>
      <vt:lpstr>fund_plan_in_27</vt:lpstr>
      <vt:lpstr>fund_plan_in_3</vt:lpstr>
      <vt:lpstr>fund_plan_in_4</vt:lpstr>
      <vt:lpstr>fund_plan_in_5</vt:lpstr>
      <vt:lpstr>fund_plan_in_6</vt:lpstr>
      <vt:lpstr>fund_plan_in_7</vt:lpstr>
      <vt:lpstr>fund_plan_in_8</vt:lpstr>
      <vt:lpstr>fund_plan_in_9</vt:lpstr>
      <vt:lpstr>fund_plan_out_0</vt:lpstr>
      <vt:lpstr>fund_plan_out_1</vt:lpstr>
      <vt:lpstr>fund_plan_out_10</vt:lpstr>
      <vt:lpstr>fund_plan_out_11</vt:lpstr>
      <vt:lpstr>fund_plan_out_12</vt:lpstr>
      <vt:lpstr>fund_plan_out_13</vt:lpstr>
      <vt:lpstr>fund_plan_out_14</vt:lpstr>
      <vt:lpstr>fund_plan_out_15</vt:lpstr>
      <vt:lpstr>fund_plan_out_16</vt:lpstr>
      <vt:lpstr>fund_plan_out_17</vt:lpstr>
      <vt:lpstr>fund_plan_out_18</vt:lpstr>
      <vt:lpstr>fund_plan_out_19</vt:lpstr>
      <vt:lpstr>fund_plan_out_2</vt:lpstr>
      <vt:lpstr>fund_plan_out_20</vt:lpstr>
      <vt:lpstr>fund_plan_out_21</vt:lpstr>
      <vt:lpstr>fund_plan_out_22</vt:lpstr>
      <vt:lpstr>fund_plan_out_23</vt:lpstr>
      <vt:lpstr>fund_plan_out_24</vt:lpstr>
      <vt:lpstr>fund_plan_out_25</vt:lpstr>
      <vt:lpstr>fund_plan_out_26</vt:lpstr>
      <vt:lpstr>fund_plan_out_27</vt:lpstr>
      <vt:lpstr>fund_plan_out_28</vt:lpstr>
      <vt:lpstr>fund_plan_out_29</vt:lpstr>
      <vt:lpstr>fund_plan_out_3</vt:lpstr>
      <vt:lpstr>fund_plan_out_4</vt:lpstr>
      <vt:lpstr>fund_plan_out_5</vt:lpstr>
      <vt:lpstr>fund_plan_out_6</vt:lpstr>
      <vt:lpstr>fund_plan_out_7</vt:lpstr>
      <vt:lpstr>fund_plan_out_8</vt:lpstr>
      <vt:lpstr>fund_plan_out_9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2017-08-28T08:05:38Z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38370b8a-aa8f-4c14-8c24-f9ee8a54f362</vt:lpwstr>
  </property>
</Properties>
</file>