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WER\Desktop\Info CPU Antigua\Escritorio\WUINPUMUIN\"/>
    </mc:Choice>
  </mc:AlternateContent>
  <bookViews>
    <workbookView xWindow="0" yWindow="0" windowWidth="21570" windowHeight="5445"/>
  </bookViews>
  <sheets>
    <sheet name="RELACION DE PAGOS" sheetId="2" r:id="rId1"/>
    <sheet name="CESAR" sheetId="16" r:id="rId2"/>
    <sheet name="ALAIN" sheetId="3" r:id="rId3"/>
    <sheet name="LESDENIS" sheetId="4" r:id="rId4"/>
    <sheet name="NUMAS" sheetId="5" r:id="rId5"/>
    <sheet name="ORLANDO" sheetId="6" r:id="rId6"/>
    <sheet name="NOHELIS" sheetId="7" r:id="rId7"/>
    <sheet name="OVIDIO" sheetId="8" r:id="rId8"/>
    <sheet name="JOSE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26" i="2"/>
  <c r="F24" i="2"/>
  <c r="F10" i="2"/>
  <c r="F25" i="2"/>
  <c r="F23" i="2"/>
  <c r="F22" i="2"/>
  <c r="F21" i="2"/>
  <c r="H21" i="2"/>
  <c r="F21" i="16" l="1"/>
  <c r="F20" i="16"/>
  <c r="F19" i="16"/>
  <c r="F18" i="16"/>
  <c r="F17" i="16"/>
  <c r="F16" i="16"/>
  <c r="F15" i="16"/>
  <c r="F14" i="16"/>
  <c r="F19" i="2" l="1"/>
  <c r="F21" i="13" l="1"/>
  <c r="H21" i="13" s="1"/>
  <c r="H20" i="13"/>
  <c r="F19" i="13"/>
  <c r="F18" i="13"/>
  <c r="H18" i="13" s="1"/>
  <c r="F17" i="13"/>
  <c r="F16" i="13"/>
  <c r="H16" i="13" s="1"/>
  <c r="F15" i="13"/>
  <c r="G14" i="13"/>
  <c r="F14" i="13"/>
  <c r="H14" i="13" s="1"/>
  <c r="K6" i="13"/>
  <c r="J6" i="13"/>
  <c r="L5" i="13"/>
  <c r="F4" i="13"/>
  <c r="I4" i="13" s="1"/>
  <c r="F21" i="8"/>
  <c r="H21" i="8" s="1"/>
  <c r="H20" i="8"/>
  <c r="F19" i="8"/>
  <c r="F18" i="8"/>
  <c r="H18" i="8" s="1"/>
  <c r="F17" i="8"/>
  <c r="F16" i="8"/>
  <c r="H16" i="8" s="1"/>
  <c r="F15" i="8"/>
  <c r="G14" i="8"/>
  <c r="F14" i="8"/>
  <c r="H14" i="8" s="1"/>
  <c r="K6" i="8"/>
  <c r="J6" i="8"/>
  <c r="L5" i="8"/>
  <c r="F4" i="8"/>
  <c r="H4" i="8" s="1"/>
  <c r="F21" i="7"/>
  <c r="H21" i="7" s="1"/>
  <c r="H20" i="7"/>
  <c r="F19" i="7"/>
  <c r="F18" i="7"/>
  <c r="H18" i="7" s="1"/>
  <c r="F17" i="7"/>
  <c r="F4" i="7" s="1"/>
  <c r="F16" i="7"/>
  <c r="H16" i="7" s="1"/>
  <c r="F15" i="7"/>
  <c r="G14" i="7"/>
  <c r="F14" i="7"/>
  <c r="H14" i="7" s="1"/>
  <c r="K6" i="7"/>
  <c r="J6" i="7"/>
  <c r="L5" i="7"/>
  <c r="F21" i="6"/>
  <c r="H21" i="6" s="1"/>
  <c r="H20" i="6"/>
  <c r="F19" i="6"/>
  <c r="F18" i="6"/>
  <c r="H18" i="6" s="1"/>
  <c r="F17" i="6"/>
  <c r="F16" i="6"/>
  <c r="H16" i="6" s="1"/>
  <c r="F15" i="6"/>
  <c r="F4" i="6" s="1"/>
  <c r="F6" i="6" s="1"/>
  <c r="H6" i="6" s="1"/>
  <c r="G14" i="6"/>
  <c r="F14" i="6"/>
  <c r="K6" i="6"/>
  <c r="J6" i="6"/>
  <c r="L5" i="6"/>
  <c r="F21" i="5"/>
  <c r="H21" i="5" s="1"/>
  <c r="H20" i="5"/>
  <c r="F19" i="5"/>
  <c r="F18" i="5"/>
  <c r="H18" i="5" s="1"/>
  <c r="F17" i="5"/>
  <c r="F16" i="5"/>
  <c r="H16" i="5" s="1"/>
  <c r="F15" i="5"/>
  <c r="G14" i="5"/>
  <c r="F14" i="5"/>
  <c r="H14" i="5" s="1"/>
  <c r="K6" i="5"/>
  <c r="J6" i="5"/>
  <c r="L5" i="5"/>
  <c r="F4" i="5"/>
  <c r="H4" i="5" s="1"/>
  <c r="F21" i="4"/>
  <c r="H21" i="4" s="1"/>
  <c r="H20" i="4"/>
  <c r="F19" i="4"/>
  <c r="F4" i="4" s="1"/>
  <c r="F18" i="4"/>
  <c r="H18" i="4" s="1"/>
  <c r="F17" i="4"/>
  <c r="F16" i="4"/>
  <c r="H16" i="4" s="1"/>
  <c r="F15" i="4"/>
  <c r="G14" i="4"/>
  <c r="F14" i="4"/>
  <c r="H14" i="4" s="1"/>
  <c r="K6" i="4"/>
  <c r="J6" i="4"/>
  <c r="L5" i="4"/>
  <c r="F21" i="3"/>
  <c r="H20" i="3"/>
  <c r="F19" i="3"/>
  <c r="F18" i="3"/>
  <c r="H18" i="3" s="1"/>
  <c r="F17" i="3"/>
  <c r="F16" i="3"/>
  <c r="H16" i="3" s="1"/>
  <c r="F15" i="3"/>
  <c r="G14" i="3"/>
  <c r="F14" i="3"/>
  <c r="H14" i="3" s="1"/>
  <c r="K6" i="3"/>
  <c r="J6" i="3"/>
  <c r="L5" i="3"/>
  <c r="F4" i="3"/>
  <c r="H4" i="3" s="1"/>
  <c r="H21" i="16"/>
  <c r="H20" i="16"/>
  <c r="H19" i="16"/>
  <c r="H18" i="16"/>
  <c r="H16" i="16"/>
  <c r="G14" i="16"/>
  <c r="H14" i="16"/>
  <c r="K6" i="16"/>
  <c r="J6" i="16"/>
  <c r="L5" i="16"/>
  <c r="F6" i="2"/>
  <c r="F5" i="2"/>
  <c r="H4" i="13" l="1"/>
  <c r="L4" i="13" s="1"/>
  <c r="I4" i="8"/>
  <c r="F22" i="6"/>
  <c r="H14" i="6"/>
  <c r="I4" i="5"/>
  <c r="H21" i="3"/>
  <c r="I4" i="3"/>
  <c r="F4" i="16"/>
  <c r="I4" i="16" s="1"/>
  <c r="I6" i="16" s="1"/>
  <c r="H15" i="13"/>
  <c r="H17" i="13"/>
  <c r="H19" i="13"/>
  <c r="F22" i="13"/>
  <c r="F6" i="8"/>
  <c r="H6" i="8" s="1"/>
  <c r="L4" i="8"/>
  <c r="H15" i="8"/>
  <c r="H17" i="8"/>
  <c r="H19" i="8"/>
  <c r="F22" i="8"/>
  <c r="H4" i="7"/>
  <c r="I4" i="7"/>
  <c r="H19" i="7"/>
  <c r="H15" i="7"/>
  <c r="H17" i="7"/>
  <c r="F22" i="7"/>
  <c r="H4" i="6"/>
  <c r="L4" i="6" s="1"/>
  <c r="I4" i="6"/>
  <c r="I6" i="6" s="1"/>
  <c r="H15" i="6"/>
  <c r="H17" i="6"/>
  <c r="H19" i="6"/>
  <c r="F6" i="5"/>
  <c r="H6" i="5" s="1"/>
  <c r="I6" i="5"/>
  <c r="L4" i="5"/>
  <c r="H15" i="5"/>
  <c r="H17" i="5"/>
  <c r="H19" i="5"/>
  <c r="F22" i="5"/>
  <c r="H4" i="4"/>
  <c r="I4" i="4"/>
  <c r="F6" i="4"/>
  <c r="H6" i="4" s="1"/>
  <c r="H15" i="4"/>
  <c r="H17" i="4"/>
  <c r="H19" i="4"/>
  <c r="F22" i="4"/>
  <c r="F6" i="3"/>
  <c r="H6" i="3" s="1"/>
  <c r="H15" i="3"/>
  <c r="H17" i="3"/>
  <c r="H19" i="3"/>
  <c r="H22" i="3" s="1"/>
  <c r="H23" i="3" s="1"/>
  <c r="F22" i="3"/>
  <c r="H15" i="16"/>
  <c r="H17" i="16"/>
  <c r="F22" i="16"/>
  <c r="H28" i="2"/>
  <c r="H27" i="2"/>
  <c r="H26" i="2"/>
  <c r="H25" i="2"/>
  <c r="H24" i="2"/>
  <c r="H23" i="2"/>
  <c r="H22" i="2"/>
  <c r="G21" i="2"/>
  <c r="F29" i="2"/>
  <c r="F9" i="2"/>
  <c r="F8" i="2"/>
  <c r="F7" i="2"/>
  <c r="F4" i="2"/>
  <c r="H4" i="2" s="1"/>
  <c r="I4" i="2"/>
  <c r="H4" i="16" l="1"/>
  <c r="L4" i="16" s="1"/>
  <c r="L6" i="16" s="1"/>
  <c r="F6" i="16"/>
  <c r="H6" i="16" s="1"/>
  <c r="H22" i="6"/>
  <c r="H23" i="6" s="1"/>
  <c r="L4" i="2"/>
  <c r="H22" i="13"/>
  <c r="H23" i="13" s="1"/>
  <c r="H22" i="8"/>
  <c r="H23" i="8" s="1"/>
  <c r="H22" i="7"/>
  <c r="H23" i="7" s="1"/>
  <c r="L4" i="7"/>
  <c r="H22" i="5"/>
  <c r="H23" i="5" s="1"/>
  <c r="H22" i="4"/>
  <c r="H23" i="4" s="1"/>
  <c r="I6" i="4"/>
  <c r="L4" i="4"/>
  <c r="L6" i="4" s="1"/>
  <c r="L4" i="3"/>
  <c r="I6" i="3"/>
  <c r="H22" i="16"/>
  <c r="H23" i="16" s="1"/>
  <c r="F6" i="13"/>
  <c r="H6" i="13" s="1"/>
  <c r="I6" i="13"/>
  <c r="L6" i="8"/>
  <c r="I6" i="8"/>
  <c r="F6" i="7"/>
  <c r="H6" i="7" s="1"/>
  <c r="I6" i="7"/>
  <c r="L6" i="6"/>
  <c r="L6" i="5"/>
  <c r="H29" i="2"/>
  <c r="H30" i="2" s="1"/>
  <c r="I8" i="2"/>
  <c r="I11" i="2"/>
  <c r="I10" i="2"/>
  <c r="I9" i="2"/>
  <c r="I7" i="2"/>
  <c r="I6" i="2"/>
  <c r="I5" i="2"/>
  <c r="H11" i="2"/>
  <c r="H10" i="2"/>
  <c r="H9" i="2"/>
  <c r="H8" i="2"/>
  <c r="H7" i="2"/>
  <c r="H6" i="2"/>
  <c r="H5" i="2"/>
  <c r="L6" i="3" l="1"/>
  <c r="L6" i="13"/>
  <c r="L6" i="7"/>
  <c r="L8" i="2"/>
  <c r="L6" i="2"/>
  <c r="L5" i="2"/>
  <c r="L7" i="2"/>
  <c r="L9" i="2"/>
  <c r="L10" i="2" l="1"/>
  <c r="L11" i="2"/>
  <c r="L12" i="2"/>
  <c r="K13" i="2"/>
  <c r="J13" i="2" l="1"/>
  <c r="F13" i="2"/>
  <c r="H13" i="2" s="1"/>
  <c r="I13" i="2" l="1"/>
  <c r="L13" i="2" l="1"/>
</calcChain>
</file>

<file path=xl/sharedStrings.xml><?xml version="1.0" encoding="utf-8"?>
<sst xmlns="http://schemas.openxmlformats.org/spreadsheetml/2006/main" count="399" uniqueCount="63">
  <si>
    <t>RELACION DE PAGOS</t>
  </si>
  <si>
    <t>ITEM</t>
  </si>
  <si>
    <t>CEDULA</t>
  </si>
  <si>
    <t>APELLIDO</t>
  </si>
  <si>
    <t>NOMBRE</t>
  </si>
  <si>
    <t>VALOR</t>
  </si>
  <si>
    <t xml:space="preserve">Retencion </t>
  </si>
  <si>
    <t xml:space="preserve">Valor </t>
  </si>
  <si>
    <t>Aporte-Gastos</t>
  </si>
  <si>
    <t>Vr. A PAGAR</t>
  </si>
  <si>
    <t>BANCO</t>
  </si>
  <si>
    <t xml:space="preserve">TIPO </t>
  </si>
  <si>
    <t>No. De Cuenta</t>
  </si>
  <si>
    <t>RECIBI CONFORME - FIRMA</t>
  </si>
  <si>
    <t>Bancolombia</t>
  </si>
  <si>
    <t>Ahorros</t>
  </si>
  <si>
    <t>TOTALES</t>
  </si>
  <si>
    <t xml:space="preserve"> </t>
  </si>
  <si>
    <t>4 X 1000</t>
  </si>
  <si>
    <t>IGUARAN</t>
  </si>
  <si>
    <t>FERNANDEZ</t>
  </si>
  <si>
    <t>NEQUI</t>
  </si>
  <si>
    <t>SUAREZ</t>
  </si>
  <si>
    <t>GONZALEZ</t>
  </si>
  <si>
    <t>PAZ</t>
  </si>
  <si>
    <t>Prestamo-Anticipo</t>
  </si>
  <si>
    <t>WILMER</t>
  </si>
  <si>
    <t>09663962521</t>
  </si>
  <si>
    <t>CESAR</t>
  </si>
  <si>
    <t>91263847682</t>
  </si>
  <si>
    <t>JOSE</t>
  </si>
  <si>
    <t>TOTAL VIAJES DE ARENA</t>
  </si>
  <si>
    <t>CANTIDAD DE MT3</t>
  </si>
  <si>
    <t>VALOR UNITARIO</t>
  </si>
  <si>
    <t>VALOR TOTAL</t>
  </si>
  <si>
    <t>ALAIN JOSE</t>
  </si>
  <si>
    <t>CHASIN</t>
  </si>
  <si>
    <t>91228721757</t>
  </si>
  <si>
    <t>BARRIOS</t>
  </si>
  <si>
    <t>EPIEYU</t>
  </si>
  <si>
    <t>LESDENIS ARLENIS</t>
  </si>
  <si>
    <t>NUMAS JOSE</t>
  </si>
  <si>
    <t>3113829733</t>
  </si>
  <si>
    <t>ORLANDO</t>
  </si>
  <si>
    <t>GIRNU</t>
  </si>
  <si>
    <t>NOHELIS YUSMARY</t>
  </si>
  <si>
    <t>63121035903</t>
  </si>
  <si>
    <t>OVIDIO</t>
  </si>
  <si>
    <t>03235120942</t>
  </si>
  <si>
    <t xml:space="preserve">ALIRIO </t>
  </si>
  <si>
    <t>NOHELI</t>
  </si>
  <si>
    <t>NUMAS</t>
  </si>
  <si>
    <t>DIFEENCIA</t>
  </si>
  <si>
    <t>88400014269</t>
  </si>
  <si>
    <t>alain</t>
  </si>
  <si>
    <t>lesdenis</t>
  </si>
  <si>
    <t>88400014259</t>
  </si>
  <si>
    <t>GIURNU</t>
  </si>
  <si>
    <t>TRINE</t>
  </si>
  <si>
    <t>JOSE PAZ</t>
  </si>
  <si>
    <t>Ahorros Damas</t>
  </si>
  <si>
    <t>636000686618</t>
  </si>
  <si>
    <t>Ahorros a la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</si>
</sst>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9" fontId="3" fillId="0" borderId="0" xfId="0" applyNumberFormat="1" applyFont="1"/>
    <xf numFmtId="0" fontId="1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Fill="1" applyBorder="1"/>
    <xf numFmtId="0" fontId="3" fillId="0" borderId="2" xfId="0" applyFont="1" applyFill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49" fontId="4" fillId="0" borderId="12" xfId="0" applyNumberFormat="1" applyFont="1" applyBorder="1"/>
    <xf numFmtId="0" fontId="0" fillId="0" borderId="11" xfId="0" applyBorder="1"/>
    <xf numFmtId="0" fontId="4" fillId="0" borderId="0" xfId="0" applyFont="1"/>
    <xf numFmtId="41" fontId="0" fillId="0" borderId="0" xfId="0" applyNumberFormat="1"/>
    <xf numFmtId="0" fontId="4" fillId="0" borderId="15" xfId="0" applyFont="1" applyBorder="1"/>
    <xf numFmtId="0" fontId="4" fillId="0" borderId="7" xfId="0" applyFont="1" applyBorder="1"/>
    <xf numFmtId="49" fontId="4" fillId="0" borderId="16" xfId="0" applyNumberFormat="1" applyFont="1" applyBorder="1"/>
    <xf numFmtId="0" fontId="0" fillId="0" borderId="7" xfId="0" applyBorder="1"/>
    <xf numFmtId="0" fontId="4" fillId="0" borderId="17" xfId="0" applyFont="1" applyBorder="1"/>
    <xf numFmtId="41" fontId="3" fillId="0" borderId="17" xfId="1" applyFont="1" applyBorder="1"/>
    <xf numFmtId="9" fontId="3" fillId="0" borderId="17" xfId="0" applyNumberFormat="1" applyFont="1" applyBorder="1"/>
    <xf numFmtId="41" fontId="4" fillId="0" borderId="7" xfId="1" applyFont="1" applyFill="1" applyBorder="1"/>
    <xf numFmtId="49" fontId="4" fillId="0" borderId="16" xfId="0" applyNumberFormat="1" applyFont="1" applyFill="1" applyBorder="1"/>
    <xf numFmtId="41" fontId="4" fillId="0" borderId="20" xfId="1" applyFont="1" applyFill="1" applyBorder="1"/>
    <xf numFmtId="41" fontId="4" fillId="0" borderId="9" xfId="1" applyFont="1" applyFill="1" applyBorder="1"/>
    <xf numFmtId="0" fontId="4" fillId="0" borderId="16" xfId="0" applyFont="1" applyFill="1" applyBorder="1"/>
    <xf numFmtId="0" fontId="4" fillId="0" borderId="7" xfId="0" applyFont="1" applyFill="1" applyBorder="1"/>
    <xf numFmtId="41" fontId="4" fillId="0" borderId="15" xfId="1" applyFont="1" applyFill="1" applyBorder="1"/>
    <xf numFmtId="41" fontId="4" fillId="0" borderId="6" xfId="1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41" fontId="4" fillId="0" borderId="16" xfId="1" applyFont="1" applyFill="1" applyBorder="1"/>
    <xf numFmtId="41" fontId="4" fillId="0" borderId="11" xfId="1" applyFont="1" applyFill="1" applyBorder="1"/>
    <xf numFmtId="0" fontId="4" fillId="0" borderId="12" xfId="0" applyFont="1" applyFill="1" applyBorder="1"/>
    <xf numFmtId="0" fontId="4" fillId="0" borderId="11" xfId="0" applyFont="1" applyFill="1" applyBorder="1"/>
    <xf numFmtId="41" fontId="4" fillId="0" borderId="10" xfId="1" applyFont="1" applyFill="1" applyBorder="1"/>
    <xf numFmtId="41" fontId="4" fillId="0" borderId="12" xfId="1" applyFont="1" applyFill="1" applyBorder="1"/>
    <xf numFmtId="41" fontId="4" fillId="0" borderId="5" xfId="1" applyFont="1" applyFill="1" applyBorder="1"/>
    <xf numFmtId="9" fontId="4" fillId="0" borderId="19" xfId="0" applyNumberFormat="1" applyFont="1" applyFill="1" applyBorder="1"/>
    <xf numFmtId="9" fontId="4" fillId="0" borderId="21" xfId="0" applyNumberFormat="1" applyFont="1" applyFill="1" applyBorder="1"/>
    <xf numFmtId="9" fontId="4" fillId="0" borderId="10" xfId="0" applyNumberFormat="1" applyFont="1" applyFill="1" applyBorder="1"/>
    <xf numFmtId="0" fontId="3" fillId="0" borderId="22" xfId="0" applyFont="1" applyBorder="1"/>
    <xf numFmtId="41" fontId="0" fillId="0" borderId="0" xfId="1" applyFont="1"/>
    <xf numFmtId="164" fontId="0" fillId="0" borderId="0" xfId="0" applyNumberFormat="1"/>
    <xf numFmtId="0" fontId="0" fillId="2" borderId="0" xfId="0" applyFill="1"/>
    <xf numFmtId="0" fontId="0" fillId="0" borderId="18" xfId="0" applyBorder="1"/>
    <xf numFmtId="0" fontId="0" fillId="0" borderId="23" xfId="0" applyBorder="1"/>
    <xf numFmtId="0" fontId="0" fillId="0" borderId="13" xfId="0" applyBorder="1"/>
    <xf numFmtId="0" fontId="0" fillId="0" borderId="24" xfId="0" applyBorder="1"/>
    <xf numFmtId="0" fontId="0" fillId="0" borderId="25" xfId="0" applyBorder="1"/>
    <xf numFmtId="41" fontId="0" fillId="0" borderId="25" xfId="1" applyFont="1" applyBorder="1"/>
    <xf numFmtId="41" fontId="0" fillId="0" borderId="17" xfId="1" applyFont="1" applyBorder="1"/>
    <xf numFmtId="0" fontId="0" fillId="3" borderId="0" xfId="0" applyFill="1"/>
    <xf numFmtId="0" fontId="0" fillId="0" borderId="0" xfId="0" applyFill="1"/>
    <xf numFmtId="0" fontId="0" fillId="0" borderId="20" xfId="0" applyFill="1" applyBorder="1"/>
    <xf numFmtId="49" fontId="4" fillId="0" borderId="12" xfId="0" applyNumberFormat="1" applyFont="1" applyFill="1" applyBorder="1"/>
    <xf numFmtId="0" fontId="3" fillId="0" borderId="0" xfId="0" applyFont="1" applyAlignment="1">
      <alignment horizontal="center"/>
    </xf>
    <xf numFmtId="41" fontId="3" fillId="0" borderId="13" xfId="1" applyFont="1" applyBorder="1" applyAlignment="1">
      <alignment horizontal="center"/>
    </xf>
    <xf numFmtId="41" fontId="3" fillId="0" borderId="14" xfId="1" applyFont="1" applyBorder="1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0" fontId="0" fillId="0" borderId="0" xfId="0" applyFill="1" applyBorder="1"/>
    <xf numFmtId="41" fontId="0" fillId="0" borderId="0" xfId="0" applyNumberFormat="1" applyBorder="1"/>
    <xf numFmtId="0" fontId="0" fillId="0" borderId="0" xfId="0" applyBorder="1"/>
    <xf numFmtId="41" fontId="0" fillId="0" borderId="0" xfId="1" applyFont="1" applyBorder="1"/>
    <xf numFmtId="164" fontId="0" fillId="0" borderId="0" xfId="0" applyNumberFormat="1" applyBorder="1"/>
  </cellXfs>
  <cellStyles count="3">
    <cellStyle name="Millares" xfId="2" builtinId="3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D1" workbookViewId="0">
      <selection activeCell="J17" sqref="J17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ht="16.5" thickBot="1" x14ac:dyDescent="0.3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3"/>
      <c r="N2" s="3"/>
      <c r="O2" s="3"/>
    </row>
    <row r="3" spans="1:16" ht="16.5" thickBot="1" x14ac:dyDescent="0.3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4" t="s">
        <v>5</v>
      </c>
      <c r="G3" s="5" t="s">
        <v>6</v>
      </c>
      <c r="H3" s="44" t="s">
        <v>7</v>
      </c>
      <c r="I3" s="5" t="s">
        <v>18</v>
      </c>
      <c r="J3" s="6" t="s">
        <v>8</v>
      </c>
      <c r="K3" s="5" t="s">
        <v>25</v>
      </c>
      <c r="L3" s="7" t="s">
        <v>9</v>
      </c>
      <c r="M3" s="8" t="s">
        <v>10</v>
      </c>
      <c r="N3" s="8" t="s">
        <v>11</v>
      </c>
      <c r="O3" s="9" t="s">
        <v>12</v>
      </c>
      <c r="P3" s="8" t="s">
        <v>13</v>
      </c>
    </row>
    <row r="4" spans="1:16" ht="15.75" x14ac:dyDescent="0.25">
      <c r="A4" s="17">
        <v>1</v>
      </c>
      <c r="B4" s="24">
        <v>1151195567</v>
      </c>
      <c r="C4" s="28" t="s">
        <v>24</v>
      </c>
      <c r="D4" s="29" t="s">
        <v>23</v>
      </c>
      <c r="E4" s="28" t="s">
        <v>28</v>
      </c>
      <c r="F4" s="30">
        <f>+F21*F18</f>
        <v>2334066</v>
      </c>
      <c r="G4" s="41">
        <v>0.01</v>
      </c>
      <c r="H4" s="31">
        <f t="shared" ref="H4" si="0">+F4*G4</f>
        <v>23340.66</v>
      </c>
      <c r="I4" s="27">
        <f t="shared" ref="I4" si="1">+F4*0.004</f>
        <v>9336.264000000001</v>
      </c>
      <c r="J4" s="26">
        <v>50000</v>
      </c>
      <c r="K4" s="31"/>
      <c r="L4" s="27">
        <f t="shared" ref="L4" si="2">+F4-H4-J4-I4-K4</f>
        <v>2251389.0759999999</v>
      </c>
      <c r="M4" s="33" t="s">
        <v>14</v>
      </c>
      <c r="N4" s="10" t="s">
        <v>15</v>
      </c>
      <c r="O4" s="25" t="s">
        <v>29</v>
      </c>
      <c r="P4" s="20"/>
    </row>
    <row r="5" spans="1:16" ht="15.75" x14ac:dyDescent="0.25">
      <c r="A5" s="17">
        <v>2</v>
      </c>
      <c r="B5" s="24">
        <v>1124478708</v>
      </c>
      <c r="C5" s="28" t="s">
        <v>36</v>
      </c>
      <c r="D5" s="29" t="s">
        <v>23</v>
      </c>
      <c r="E5" s="28" t="s">
        <v>35</v>
      </c>
      <c r="F5" s="30">
        <f>+F23*F18</f>
        <v>2262428</v>
      </c>
      <c r="G5" s="41">
        <v>0.01</v>
      </c>
      <c r="H5" s="31">
        <f t="shared" ref="H5:H11" si="3">+F5*G5</f>
        <v>22624.28</v>
      </c>
      <c r="I5" s="27">
        <f>+F5*0.004</f>
        <v>9049.7119999999995</v>
      </c>
      <c r="J5" s="26">
        <v>50000</v>
      </c>
      <c r="K5" s="31"/>
      <c r="L5" s="27">
        <f t="shared" ref="L5:L9" si="4">+F5-H5-J5-I5-K5</f>
        <v>2180754.0080000004</v>
      </c>
      <c r="M5" s="33" t="s">
        <v>14</v>
      </c>
      <c r="N5" s="10" t="s">
        <v>15</v>
      </c>
      <c r="O5" s="25" t="s">
        <v>37</v>
      </c>
      <c r="P5" s="20"/>
    </row>
    <row r="6" spans="1:16" ht="15.75" x14ac:dyDescent="0.25">
      <c r="A6" s="17">
        <v>3</v>
      </c>
      <c r="B6" s="24">
        <v>1124479373</v>
      </c>
      <c r="C6" s="28" t="s">
        <v>38</v>
      </c>
      <c r="D6" s="29" t="s">
        <v>39</v>
      </c>
      <c r="E6" s="28" t="s">
        <v>40</v>
      </c>
      <c r="F6" s="30">
        <f>+F26*F18</f>
        <v>1917566</v>
      </c>
      <c r="G6" s="41">
        <v>0.01</v>
      </c>
      <c r="H6" s="31">
        <f t="shared" si="3"/>
        <v>19175.66</v>
      </c>
      <c r="I6" s="27">
        <f t="shared" ref="I6:I11" si="5">+F6*0.004</f>
        <v>7670.2640000000001</v>
      </c>
      <c r="J6" s="26">
        <v>50000</v>
      </c>
      <c r="K6" s="31"/>
      <c r="L6" s="27">
        <f t="shared" si="4"/>
        <v>1840720.0760000001</v>
      </c>
      <c r="M6" s="33" t="s">
        <v>14</v>
      </c>
      <c r="N6" s="10" t="s">
        <v>15</v>
      </c>
      <c r="O6" s="25" t="s">
        <v>27</v>
      </c>
      <c r="P6" s="20"/>
    </row>
    <row r="7" spans="1:16" ht="15.75" x14ac:dyDescent="0.25">
      <c r="A7" s="17">
        <v>4</v>
      </c>
      <c r="B7" s="24">
        <v>17846817</v>
      </c>
      <c r="C7" s="28" t="s">
        <v>19</v>
      </c>
      <c r="D7" s="29" t="s">
        <v>19</v>
      </c>
      <c r="E7" s="28" t="s">
        <v>41</v>
      </c>
      <c r="F7" s="30">
        <f>+F25*F18</f>
        <v>2336565</v>
      </c>
      <c r="G7" s="41">
        <v>0.01</v>
      </c>
      <c r="H7" s="31">
        <f t="shared" si="3"/>
        <v>23365.65</v>
      </c>
      <c r="I7" s="27">
        <f t="shared" si="5"/>
        <v>9346.26</v>
      </c>
      <c r="J7" s="26">
        <v>50000</v>
      </c>
      <c r="K7" s="31"/>
      <c r="L7" s="27">
        <f t="shared" si="4"/>
        <v>2253853.0900000003</v>
      </c>
      <c r="M7" s="33" t="s">
        <v>14</v>
      </c>
      <c r="N7" s="10" t="s">
        <v>15</v>
      </c>
      <c r="O7" s="25" t="s">
        <v>56</v>
      </c>
      <c r="P7" s="20"/>
    </row>
    <row r="8" spans="1:16" ht="15.75" x14ac:dyDescent="0.25">
      <c r="A8" s="17">
        <v>5</v>
      </c>
      <c r="B8" s="24"/>
      <c r="C8" s="28" t="s">
        <v>19</v>
      </c>
      <c r="D8" s="29"/>
      <c r="E8" s="28" t="s">
        <v>43</v>
      </c>
      <c r="F8" s="30">
        <f>+F22*F18</f>
        <v>2246601</v>
      </c>
      <c r="G8" s="41">
        <v>0.01</v>
      </c>
      <c r="H8" s="31">
        <f t="shared" si="3"/>
        <v>22466.010000000002</v>
      </c>
      <c r="I8" s="27">
        <f>+F8*0.004</f>
        <v>8986.4040000000005</v>
      </c>
      <c r="J8" s="26">
        <v>50000</v>
      </c>
      <c r="K8" s="31"/>
      <c r="L8" s="27">
        <f t="shared" si="4"/>
        <v>2165148.5860000001</v>
      </c>
      <c r="M8" s="32" t="s">
        <v>21</v>
      </c>
      <c r="N8" s="29"/>
      <c r="O8" s="25" t="s">
        <v>42</v>
      </c>
      <c r="P8" s="20"/>
    </row>
    <row r="9" spans="1:16" ht="15.75" x14ac:dyDescent="0.25">
      <c r="A9" s="17">
        <v>6</v>
      </c>
      <c r="B9" s="24">
        <v>1124494611</v>
      </c>
      <c r="C9" s="28" t="s">
        <v>22</v>
      </c>
      <c r="D9" s="29" t="s">
        <v>44</v>
      </c>
      <c r="E9" s="28" t="s">
        <v>45</v>
      </c>
      <c r="F9" s="30">
        <f>+F24*F18</f>
        <v>2202452</v>
      </c>
      <c r="G9" s="41">
        <v>0.01</v>
      </c>
      <c r="H9" s="31">
        <f t="shared" si="3"/>
        <v>22024.52</v>
      </c>
      <c r="I9" s="27">
        <f t="shared" si="5"/>
        <v>8809.8080000000009</v>
      </c>
      <c r="J9" s="26">
        <v>50000</v>
      </c>
      <c r="K9" s="31">
        <v>0</v>
      </c>
      <c r="L9" s="27">
        <f t="shared" si="4"/>
        <v>2121617.6719999998</v>
      </c>
      <c r="M9" s="33" t="s">
        <v>14</v>
      </c>
      <c r="N9" s="32"/>
      <c r="O9" s="25" t="s">
        <v>46</v>
      </c>
      <c r="P9" s="20"/>
    </row>
    <row r="10" spans="1:16" ht="15.75" x14ac:dyDescent="0.25">
      <c r="A10" s="17">
        <v>7</v>
      </c>
      <c r="B10" s="24">
        <v>5183279</v>
      </c>
      <c r="C10" s="28" t="s">
        <v>20</v>
      </c>
      <c r="D10" s="29" t="s">
        <v>38</v>
      </c>
      <c r="E10" s="28" t="s">
        <v>47</v>
      </c>
      <c r="F10" s="30">
        <f>+F27*F18</f>
        <v>235072.6</v>
      </c>
      <c r="G10" s="42">
        <v>0.01</v>
      </c>
      <c r="H10" s="31">
        <f t="shared" si="3"/>
        <v>2350.7260000000001</v>
      </c>
      <c r="I10" s="27">
        <f t="shared" si="5"/>
        <v>940.29040000000009</v>
      </c>
      <c r="J10" s="34">
        <v>0</v>
      </c>
      <c r="K10" s="31">
        <v>0</v>
      </c>
      <c r="L10" s="27">
        <f t="shared" ref="L10:L11" si="6">+F10-H10-J10-I10-K10</f>
        <v>231781.58360000001</v>
      </c>
      <c r="M10" s="33" t="s">
        <v>62</v>
      </c>
      <c r="N10" s="10"/>
      <c r="O10" s="25" t="s">
        <v>48</v>
      </c>
      <c r="P10" s="20"/>
    </row>
    <row r="11" spans="1:16" ht="15.75" x14ac:dyDescent="0.25">
      <c r="A11" s="17">
        <v>8</v>
      </c>
      <c r="B11" s="24">
        <v>40832979</v>
      </c>
      <c r="C11" s="28" t="s">
        <v>22</v>
      </c>
      <c r="D11" s="29" t="s">
        <v>57</v>
      </c>
      <c r="E11" s="28" t="s">
        <v>58</v>
      </c>
      <c r="F11" s="30">
        <f>+F28*F18</f>
        <v>2377382</v>
      </c>
      <c r="G11" s="42">
        <v>0.01</v>
      </c>
      <c r="H11" s="31">
        <f t="shared" si="3"/>
        <v>23773.82</v>
      </c>
      <c r="I11" s="27">
        <f t="shared" si="5"/>
        <v>9509.5280000000002</v>
      </c>
      <c r="J11" s="34">
        <v>50000</v>
      </c>
      <c r="K11" s="31">
        <v>0</v>
      </c>
      <c r="L11" s="27">
        <f t="shared" si="6"/>
        <v>2294098.6520000002</v>
      </c>
      <c r="M11" s="33" t="s">
        <v>60</v>
      </c>
      <c r="N11" s="18"/>
      <c r="O11" s="25" t="s">
        <v>61</v>
      </c>
      <c r="P11" s="20" t="s">
        <v>59</v>
      </c>
    </row>
    <row r="12" spans="1:16" ht="16.5" thickBot="1" x14ac:dyDescent="0.3">
      <c r="A12" s="11"/>
      <c r="B12" s="35"/>
      <c r="C12" s="36"/>
      <c r="D12" s="37"/>
      <c r="E12" s="36"/>
      <c r="F12" s="38"/>
      <c r="G12" s="43"/>
      <c r="H12" s="35"/>
      <c r="I12" s="40"/>
      <c r="J12" s="39"/>
      <c r="K12" s="35"/>
      <c r="L12" s="40">
        <f t="shared" ref="L12" si="7">+F12-H12-J12-I12-K12</f>
        <v>0</v>
      </c>
      <c r="M12" s="37"/>
      <c r="N12" s="12"/>
      <c r="O12" s="58"/>
      <c r="P12" s="14"/>
    </row>
    <row r="13" spans="1:16" ht="16.5" thickBot="1" x14ac:dyDescent="0.3">
      <c r="A13" s="21"/>
      <c r="B13" s="60" t="s">
        <v>16</v>
      </c>
      <c r="C13" s="61"/>
      <c r="D13" s="61"/>
      <c r="E13" s="61"/>
      <c r="F13" s="22">
        <f>SUM(F4:F12)</f>
        <v>15912132.6</v>
      </c>
      <c r="G13" s="23">
        <v>0.01</v>
      </c>
      <c r="H13" s="22">
        <f>+F13*G13</f>
        <v>159121.326</v>
      </c>
      <c r="I13" s="22">
        <f>SUM(I4:I12)</f>
        <v>63648.530399999996</v>
      </c>
      <c r="J13" s="22">
        <f>SUM(J4:J12)</f>
        <v>350000</v>
      </c>
      <c r="K13" s="22">
        <f>SUM(K4:K12)</f>
        <v>0</v>
      </c>
      <c r="L13" s="22">
        <f>SUM(L4:L12)</f>
        <v>15339362.743600003</v>
      </c>
      <c r="M13" s="15"/>
      <c r="N13" s="15"/>
      <c r="O13" s="15"/>
    </row>
    <row r="15" spans="1:16" ht="15.75" thickBot="1" x14ac:dyDescent="0.3">
      <c r="F15" s="16" t="s">
        <v>17</v>
      </c>
      <c r="L15" s="16"/>
    </row>
    <row r="16" spans="1:16" x14ac:dyDescent="0.25">
      <c r="E16" s="48" t="s">
        <v>31</v>
      </c>
      <c r="F16" s="51">
        <v>82</v>
      </c>
    </row>
    <row r="17" spans="4:13" x14ac:dyDescent="0.25">
      <c r="E17" s="49" t="s">
        <v>32</v>
      </c>
      <c r="F17" s="52">
        <v>191.02199999999999</v>
      </c>
    </row>
    <row r="18" spans="4:13" x14ac:dyDescent="0.25">
      <c r="E18" s="49" t="s">
        <v>33</v>
      </c>
      <c r="F18" s="53">
        <v>83300</v>
      </c>
    </row>
    <row r="19" spans="4:13" ht="15.75" thickBot="1" x14ac:dyDescent="0.3">
      <c r="E19" s="50" t="s">
        <v>34</v>
      </c>
      <c r="F19" s="54">
        <f>+F18*F17</f>
        <v>15912132.6</v>
      </c>
    </row>
    <row r="21" spans="4:13" x14ac:dyDescent="0.25">
      <c r="D21">
        <v>1</v>
      </c>
      <c r="E21" t="s">
        <v>28</v>
      </c>
      <c r="F21" s="56">
        <f>28.72-0.7</f>
        <v>28.02</v>
      </c>
      <c r="G21" s="16">
        <f>+F18</f>
        <v>83300</v>
      </c>
      <c r="H21" s="16">
        <f>+F21*F18</f>
        <v>2334066</v>
      </c>
      <c r="J21" s="64"/>
      <c r="K21" s="65"/>
      <c r="L21" s="65"/>
      <c r="M21" s="66"/>
    </row>
    <row r="22" spans="4:13" x14ac:dyDescent="0.25">
      <c r="D22">
        <v>2</v>
      </c>
      <c r="E22" t="s">
        <v>43</v>
      </c>
      <c r="F22" s="56">
        <f>27.67-0.7</f>
        <v>26.970000000000002</v>
      </c>
      <c r="G22" s="45">
        <v>83300</v>
      </c>
      <c r="H22" s="16">
        <f>+F22*F18</f>
        <v>2246601</v>
      </c>
      <c r="J22" s="64"/>
      <c r="K22" s="67"/>
      <c r="L22" s="65"/>
      <c r="M22" s="66"/>
    </row>
    <row r="23" spans="4:13" x14ac:dyDescent="0.25">
      <c r="D23">
        <v>3</v>
      </c>
      <c r="E23" s="56" t="s">
        <v>49</v>
      </c>
      <c r="F23" s="56">
        <f>27.86-0.7</f>
        <v>27.16</v>
      </c>
      <c r="G23" s="45">
        <v>83300</v>
      </c>
      <c r="H23" s="16">
        <f>+F23*F18</f>
        <v>2262428</v>
      </c>
      <c r="I23" t="s">
        <v>54</v>
      </c>
      <c r="J23" s="64"/>
      <c r="K23" s="67"/>
      <c r="L23" s="65"/>
      <c r="M23" s="66"/>
    </row>
    <row r="24" spans="4:13" x14ac:dyDescent="0.25">
      <c r="D24">
        <v>4</v>
      </c>
      <c r="E24" s="56" t="s">
        <v>50</v>
      </c>
      <c r="F24" s="56">
        <f>27.15-0.7-0.01</f>
        <v>26.439999999999998</v>
      </c>
      <c r="G24" s="45">
        <v>83300</v>
      </c>
      <c r="H24" s="16">
        <f>+F24*F18</f>
        <v>2202452</v>
      </c>
      <c r="J24" s="64"/>
      <c r="K24" s="67"/>
      <c r="L24" s="65"/>
      <c r="M24" s="66"/>
    </row>
    <row r="25" spans="4:13" x14ac:dyDescent="0.25">
      <c r="D25">
        <v>5</v>
      </c>
      <c r="E25" s="56" t="s">
        <v>51</v>
      </c>
      <c r="F25" s="56">
        <f>28.75-0.7</f>
        <v>28.05</v>
      </c>
      <c r="G25" s="45">
        <v>83300</v>
      </c>
      <c r="H25" s="16">
        <f>+F25*F18</f>
        <v>2336565</v>
      </c>
      <c r="J25" s="64"/>
      <c r="K25" s="67"/>
      <c r="L25" s="65"/>
      <c r="M25" s="66"/>
    </row>
    <row r="26" spans="4:13" x14ac:dyDescent="0.25">
      <c r="D26">
        <v>6</v>
      </c>
      <c r="E26" s="56" t="s">
        <v>26</v>
      </c>
      <c r="F26" s="56">
        <f>23.72-0.7</f>
        <v>23.02</v>
      </c>
      <c r="G26" s="45">
        <v>83300</v>
      </c>
      <c r="H26" s="16">
        <f>+F26*F18</f>
        <v>1917566</v>
      </c>
      <c r="I26" t="s">
        <v>55</v>
      </c>
      <c r="J26" s="64"/>
      <c r="K26" s="67"/>
      <c r="L26" s="65"/>
      <c r="M26" s="66"/>
    </row>
    <row r="27" spans="4:13" x14ac:dyDescent="0.25">
      <c r="D27">
        <v>7</v>
      </c>
      <c r="E27" s="56" t="s">
        <v>47</v>
      </c>
      <c r="F27" s="56">
        <v>2.8220000000000001</v>
      </c>
      <c r="G27" s="45">
        <v>83300</v>
      </c>
      <c r="H27" s="16">
        <f>+F27*F18</f>
        <v>235072.6</v>
      </c>
      <c r="J27" s="64"/>
      <c r="K27" s="67"/>
      <c r="L27" s="65"/>
      <c r="M27" s="66"/>
    </row>
    <row r="28" spans="4:13" x14ac:dyDescent="0.25">
      <c r="D28">
        <v>8</v>
      </c>
      <c r="E28" t="s">
        <v>30</v>
      </c>
      <c r="F28" s="57">
        <v>28.54</v>
      </c>
      <c r="G28" s="45">
        <v>83300</v>
      </c>
      <c r="H28" s="16">
        <f>+F28*F18</f>
        <v>2377382</v>
      </c>
      <c r="J28" s="64"/>
      <c r="K28" s="67"/>
      <c r="L28" s="65"/>
      <c r="M28" s="66"/>
    </row>
    <row r="29" spans="4:13" x14ac:dyDescent="0.25">
      <c r="F29" s="46">
        <f>SUM(F21:F28)</f>
        <v>191.02200000000002</v>
      </c>
      <c r="G29" s="16"/>
      <c r="H29" s="16">
        <f>SUM(H21:H28)</f>
        <v>15912132.6</v>
      </c>
      <c r="J29" s="68"/>
      <c r="K29" s="65"/>
      <c r="L29" s="65"/>
      <c r="M29" s="66"/>
    </row>
    <row r="30" spans="4:13" x14ac:dyDescent="0.25">
      <c r="F30" s="46"/>
      <c r="G30" t="s">
        <v>52</v>
      </c>
      <c r="H30" s="16">
        <f>+H29-F19</f>
        <v>0</v>
      </c>
    </row>
    <row r="33" spans="5:7" x14ac:dyDescent="0.25">
      <c r="E33" s="62" t="s">
        <v>17</v>
      </c>
      <c r="F33" s="16" t="s">
        <v>17</v>
      </c>
      <c r="G33" s="63" t="s">
        <v>17</v>
      </c>
    </row>
    <row r="34" spans="5:7" x14ac:dyDescent="0.25">
      <c r="E34" t="s">
        <v>17</v>
      </c>
      <c r="F34" t="s">
        <v>17</v>
      </c>
    </row>
    <row r="35" spans="5:7" x14ac:dyDescent="0.25">
      <c r="E35" t="s">
        <v>17</v>
      </c>
      <c r="F35" t="s">
        <v>17</v>
      </c>
    </row>
    <row r="36" spans="5:7" x14ac:dyDescent="0.25">
      <c r="E36" t="s">
        <v>17</v>
      </c>
      <c r="F36" t="s">
        <v>17</v>
      </c>
    </row>
    <row r="37" spans="5:7" x14ac:dyDescent="0.25">
      <c r="E37" t="s">
        <v>17</v>
      </c>
    </row>
    <row r="38" spans="5:7" x14ac:dyDescent="0.25">
      <c r="E38" t="s">
        <v>17</v>
      </c>
    </row>
  </sheetData>
  <mergeCells count="2">
    <mergeCell ref="A1:O1"/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20" sqref="F20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ht="16.5" thickBot="1" x14ac:dyDescent="0.3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3"/>
      <c r="N2" s="3"/>
      <c r="O2" s="3"/>
    </row>
    <row r="3" spans="1:16" ht="16.5" thickBot="1" x14ac:dyDescent="0.3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4" t="s">
        <v>5</v>
      </c>
      <c r="G3" s="5" t="s">
        <v>6</v>
      </c>
      <c r="H3" s="44" t="s">
        <v>7</v>
      </c>
      <c r="I3" s="5" t="s">
        <v>18</v>
      </c>
      <c r="J3" s="6" t="s">
        <v>8</v>
      </c>
      <c r="K3" s="5" t="s">
        <v>25</v>
      </c>
      <c r="L3" s="7" t="s">
        <v>9</v>
      </c>
      <c r="M3" s="8" t="s">
        <v>10</v>
      </c>
      <c r="N3" s="8" t="s">
        <v>11</v>
      </c>
      <c r="O3" s="9" t="s">
        <v>12</v>
      </c>
      <c r="P3" s="8" t="s">
        <v>13</v>
      </c>
    </row>
    <row r="4" spans="1:16" ht="15.75" x14ac:dyDescent="0.25">
      <c r="A4" s="17">
        <v>1</v>
      </c>
      <c r="B4" s="24">
        <v>1151195567</v>
      </c>
      <c r="C4" s="28" t="s">
        <v>24</v>
      </c>
      <c r="D4" s="29" t="s">
        <v>23</v>
      </c>
      <c r="E4" s="28" t="s">
        <v>28</v>
      </c>
      <c r="F4" s="30">
        <f>+F14*F11</f>
        <v>2334066</v>
      </c>
      <c r="G4" s="41">
        <v>0.01</v>
      </c>
      <c r="H4" s="31">
        <f t="shared" ref="H4" si="0">+F4*G4</f>
        <v>23340.66</v>
      </c>
      <c r="I4" s="27">
        <f t="shared" ref="I4" si="1">+F4*0.004</f>
        <v>9336.264000000001</v>
      </c>
      <c r="J4" s="26">
        <v>100000</v>
      </c>
      <c r="K4" s="31"/>
      <c r="L4" s="27">
        <f t="shared" ref="L4:L5" si="2">+F4-H4-J4-I4-K4</f>
        <v>2201389.0759999999</v>
      </c>
      <c r="M4" s="33" t="s">
        <v>14</v>
      </c>
      <c r="N4" s="10" t="s">
        <v>15</v>
      </c>
      <c r="O4" s="19" t="s">
        <v>29</v>
      </c>
      <c r="P4" s="20"/>
    </row>
    <row r="5" spans="1:16" ht="16.5" thickBot="1" x14ac:dyDescent="0.3">
      <c r="A5" s="11"/>
      <c r="B5" s="35"/>
      <c r="C5" s="36"/>
      <c r="D5" s="37"/>
      <c r="E5" s="36"/>
      <c r="F5" s="38"/>
      <c r="G5" s="43"/>
      <c r="H5" s="35"/>
      <c r="I5" s="40"/>
      <c r="J5" s="39"/>
      <c r="K5" s="35"/>
      <c r="L5" s="40">
        <f t="shared" si="2"/>
        <v>0</v>
      </c>
      <c r="M5" s="37"/>
      <c r="N5" s="12"/>
      <c r="O5" s="13"/>
      <c r="P5" s="14"/>
    </row>
    <row r="6" spans="1:16" ht="16.5" thickBot="1" x14ac:dyDescent="0.3">
      <c r="A6" s="21"/>
      <c r="B6" s="60" t="s">
        <v>16</v>
      </c>
      <c r="C6" s="61"/>
      <c r="D6" s="61"/>
      <c r="E6" s="61"/>
      <c r="F6" s="22">
        <f>SUM(F4:F5)</f>
        <v>2334066</v>
      </c>
      <c r="G6" s="23">
        <v>0.01</v>
      </c>
      <c r="H6" s="22">
        <f>+F6*G6</f>
        <v>23340.66</v>
      </c>
      <c r="I6" s="22">
        <f>SUM(I4:I5)</f>
        <v>9336.264000000001</v>
      </c>
      <c r="J6" s="22">
        <f>SUM(J4:J5)</f>
        <v>100000</v>
      </c>
      <c r="K6" s="22">
        <f>SUM(K4:K5)</f>
        <v>0</v>
      </c>
      <c r="L6" s="22">
        <f>SUM(L4:L5)</f>
        <v>2201389.0759999999</v>
      </c>
      <c r="M6" s="15"/>
      <c r="N6" s="15"/>
      <c r="O6" s="15"/>
    </row>
    <row r="8" spans="1:16" ht="15.75" thickBot="1" x14ac:dyDescent="0.3">
      <c r="F8" s="16" t="s">
        <v>17</v>
      </c>
      <c r="L8" s="16"/>
    </row>
    <row r="9" spans="1:16" x14ac:dyDescent="0.25">
      <c r="E9" s="48" t="s">
        <v>31</v>
      </c>
      <c r="F9" s="51">
        <v>82</v>
      </c>
    </row>
    <row r="10" spans="1:16" x14ac:dyDescent="0.25">
      <c r="E10" s="49" t="s">
        <v>32</v>
      </c>
      <c r="F10" s="52">
        <v>195.92</v>
      </c>
    </row>
    <row r="11" spans="1:16" x14ac:dyDescent="0.25">
      <c r="E11" s="49" t="s">
        <v>33</v>
      </c>
      <c r="F11" s="53">
        <v>83300</v>
      </c>
    </row>
    <row r="12" spans="1:16" ht="15.75" thickBot="1" x14ac:dyDescent="0.3">
      <c r="E12" s="50" t="s">
        <v>34</v>
      </c>
      <c r="F12" s="54">
        <v>16320136</v>
      </c>
    </row>
    <row r="14" spans="1:16" x14ac:dyDescent="0.25">
      <c r="D14">
        <v>1</v>
      </c>
      <c r="E14" t="s">
        <v>28</v>
      </c>
      <c r="F14" s="55">
        <f>+'RELACION DE PAGOS'!F21</f>
        <v>28.02</v>
      </c>
      <c r="G14" s="16">
        <f>+F11</f>
        <v>83300</v>
      </c>
      <c r="H14" s="16">
        <f>+F14*F11</f>
        <v>2334066</v>
      </c>
    </row>
    <row r="15" spans="1:16" x14ac:dyDescent="0.25">
      <c r="D15">
        <v>2</v>
      </c>
      <c r="E15" t="s">
        <v>43</v>
      </c>
      <c r="F15" s="55">
        <f>+'RELACION DE PAGOS'!F22</f>
        <v>26.970000000000002</v>
      </c>
      <c r="G15" s="45">
        <v>83300</v>
      </c>
      <c r="H15" s="16">
        <f>+F15*F11</f>
        <v>2246601</v>
      </c>
    </row>
    <row r="16" spans="1:16" x14ac:dyDescent="0.25">
      <c r="D16">
        <v>3</v>
      </c>
      <c r="E16" s="47" t="s">
        <v>49</v>
      </c>
      <c r="F16" s="55">
        <f>+'RELACION DE PAGOS'!F23</f>
        <v>27.16</v>
      </c>
      <c r="G16" s="45">
        <v>83300</v>
      </c>
      <c r="H16" s="16">
        <f>+F16*F11</f>
        <v>2262428</v>
      </c>
      <c r="I16" t="s">
        <v>54</v>
      </c>
    </row>
    <row r="17" spans="4:9" x14ac:dyDescent="0.25">
      <c r="D17">
        <v>4</v>
      </c>
      <c r="E17" t="s">
        <v>50</v>
      </c>
      <c r="F17" s="55">
        <f>+'RELACION DE PAGOS'!F24</f>
        <v>26.439999999999998</v>
      </c>
      <c r="G17" s="45">
        <v>83300</v>
      </c>
      <c r="H17" s="16">
        <f>+F17*F11</f>
        <v>2202452</v>
      </c>
    </row>
    <row r="18" spans="4:9" x14ac:dyDescent="0.25">
      <c r="D18">
        <v>5</v>
      </c>
      <c r="E18" t="s">
        <v>51</v>
      </c>
      <c r="F18" s="55">
        <f>+'RELACION DE PAGOS'!F25</f>
        <v>28.05</v>
      </c>
      <c r="G18" s="45">
        <v>83300</v>
      </c>
      <c r="H18" s="16">
        <f>+F18*F11</f>
        <v>2336565</v>
      </c>
    </row>
    <row r="19" spans="4:9" x14ac:dyDescent="0.25">
      <c r="D19">
        <v>6</v>
      </c>
      <c r="E19" s="47" t="s">
        <v>26</v>
      </c>
      <c r="F19" s="55">
        <f>+'RELACION DE PAGOS'!F26</f>
        <v>23.02</v>
      </c>
      <c r="G19" s="45">
        <v>83300</v>
      </c>
      <c r="H19" s="16">
        <f>+F19*F11</f>
        <v>1917566</v>
      </c>
      <c r="I19" t="s">
        <v>55</v>
      </c>
    </row>
    <row r="20" spans="4:9" x14ac:dyDescent="0.25">
      <c r="D20">
        <v>7</v>
      </c>
      <c r="E20" t="s">
        <v>47</v>
      </c>
      <c r="F20" s="55">
        <f>+'RELACION DE PAGOS'!F27</f>
        <v>2.8220000000000001</v>
      </c>
      <c r="G20" s="45">
        <v>83300</v>
      </c>
      <c r="H20" s="16">
        <f>+F20*F11</f>
        <v>235072.6</v>
      </c>
    </row>
    <row r="21" spans="4:9" x14ac:dyDescent="0.25">
      <c r="D21">
        <v>8</v>
      </c>
      <c r="E21" t="s">
        <v>30</v>
      </c>
      <c r="F21" s="55">
        <f>+'RELACION DE PAGOS'!F28</f>
        <v>28.54</v>
      </c>
      <c r="G21" s="45">
        <v>83300</v>
      </c>
      <c r="H21" s="16">
        <f>+F21*F11</f>
        <v>2377382</v>
      </c>
    </row>
    <row r="22" spans="4:9" x14ac:dyDescent="0.25">
      <c r="F22" s="46">
        <f>SUM(F14:F21)</f>
        <v>191.02200000000002</v>
      </c>
      <c r="G22" s="16"/>
      <c r="H22" s="16">
        <f>SUM(H14:H21)</f>
        <v>15912132.6</v>
      </c>
    </row>
    <row r="23" spans="4:9" x14ac:dyDescent="0.25">
      <c r="F23" s="46"/>
      <c r="G23" t="s">
        <v>52</v>
      </c>
      <c r="H23" s="16">
        <f>+H22-F12</f>
        <v>-408003.40000000037</v>
      </c>
    </row>
  </sheetData>
  <mergeCells count="2">
    <mergeCell ref="A1:O1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5" sqref="A5:XFD10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ht="16.5" thickBot="1" x14ac:dyDescent="0.3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3"/>
      <c r="N2" s="3"/>
      <c r="O2" s="3"/>
    </row>
    <row r="3" spans="1:16" ht="16.5" thickBot="1" x14ac:dyDescent="0.3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4" t="s">
        <v>5</v>
      </c>
      <c r="G3" s="5" t="s">
        <v>6</v>
      </c>
      <c r="H3" s="44" t="s">
        <v>7</v>
      </c>
      <c r="I3" s="5" t="s">
        <v>18</v>
      </c>
      <c r="J3" s="6" t="s">
        <v>8</v>
      </c>
      <c r="K3" s="5" t="s">
        <v>25</v>
      </c>
      <c r="L3" s="7" t="s">
        <v>9</v>
      </c>
      <c r="M3" s="8" t="s">
        <v>10</v>
      </c>
      <c r="N3" s="8" t="s">
        <v>11</v>
      </c>
      <c r="O3" s="9" t="s">
        <v>12</v>
      </c>
      <c r="P3" s="8" t="s">
        <v>13</v>
      </c>
    </row>
    <row r="4" spans="1:16" ht="15.75" x14ac:dyDescent="0.25">
      <c r="A4" s="17">
        <v>2</v>
      </c>
      <c r="B4" s="24">
        <v>1124478708</v>
      </c>
      <c r="C4" s="28" t="s">
        <v>36</v>
      </c>
      <c r="D4" s="29" t="s">
        <v>23</v>
      </c>
      <c r="E4" s="28" t="s">
        <v>35</v>
      </c>
      <c r="F4" s="30">
        <f>+F16*F11</f>
        <v>2309908.9999999995</v>
      </c>
      <c r="G4" s="41">
        <v>0.01</v>
      </c>
      <c r="H4" s="31">
        <f t="shared" ref="H4" si="0">+F4*G4</f>
        <v>23099.089999999997</v>
      </c>
      <c r="I4" s="27">
        <f>+F4*0.004</f>
        <v>9239.6359999999986</v>
      </c>
      <c r="J4" s="26">
        <v>100000</v>
      </c>
      <c r="K4" s="31"/>
      <c r="L4" s="27">
        <f t="shared" ref="L4:L5" si="1">+F4-H4-J4-I4-K4</f>
        <v>2177570.2739999997</v>
      </c>
      <c r="M4" s="33" t="s">
        <v>14</v>
      </c>
      <c r="N4" s="10" t="s">
        <v>15</v>
      </c>
      <c r="O4" s="19" t="s">
        <v>37</v>
      </c>
      <c r="P4" s="20"/>
    </row>
    <row r="5" spans="1:16" ht="16.5" thickBot="1" x14ac:dyDescent="0.3">
      <c r="A5" s="11"/>
      <c r="B5" s="35"/>
      <c r="C5" s="36"/>
      <c r="D5" s="37"/>
      <c r="E5" s="36"/>
      <c r="F5" s="38"/>
      <c r="G5" s="43"/>
      <c r="H5" s="35"/>
      <c r="I5" s="40"/>
      <c r="J5" s="39"/>
      <c r="K5" s="35"/>
      <c r="L5" s="40">
        <f t="shared" si="1"/>
        <v>0</v>
      </c>
      <c r="M5" s="37"/>
      <c r="N5" s="12"/>
      <c r="O5" s="13"/>
      <c r="P5" s="14"/>
    </row>
    <row r="6" spans="1:16" ht="16.5" thickBot="1" x14ac:dyDescent="0.3">
      <c r="A6" s="21"/>
      <c r="B6" s="60" t="s">
        <v>16</v>
      </c>
      <c r="C6" s="61"/>
      <c r="D6" s="61"/>
      <c r="E6" s="61"/>
      <c r="F6" s="22">
        <f>SUM(F4:F5)</f>
        <v>2309908.9999999995</v>
      </c>
      <c r="G6" s="23">
        <v>0.01</v>
      </c>
      <c r="H6" s="22">
        <f>+F6*G6</f>
        <v>23099.089999999997</v>
      </c>
      <c r="I6" s="22">
        <f>SUM(I4:I5)</f>
        <v>9239.6359999999986</v>
      </c>
      <c r="J6" s="22">
        <f>SUM(J4:J5)</f>
        <v>100000</v>
      </c>
      <c r="K6" s="22">
        <f>SUM(K4:K5)</f>
        <v>0</v>
      </c>
      <c r="L6" s="22">
        <f>SUM(L4:L5)</f>
        <v>2177570.2739999997</v>
      </c>
      <c r="M6" s="15"/>
      <c r="N6" s="15"/>
      <c r="O6" s="15"/>
    </row>
    <row r="8" spans="1:16" ht="15.75" thickBot="1" x14ac:dyDescent="0.3">
      <c r="F8" s="16" t="s">
        <v>17</v>
      </c>
      <c r="L8" s="16"/>
    </row>
    <row r="9" spans="1:16" x14ac:dyDescent="0.25">
      <c r="E9" s="48" t="s">
        <v>31</v>
      </c>
      <c r="F9" s="51">
        <v>82</v>
      </c>
    </row>
    <row r="10" spans="1:16" x14ac:dyDescent="0.25">
      <c r="E10" s="49" t="s">
        <v>32</v>
      </c>
      <c r="F10" s="52">
        <v>195.92</v>
      </c>
    </row>
    <row r="11" spans="1:16" x14ac:dyDescent="0.25">
      <c r="E11" s="49" t="s">
        <v>33</v>
      </c>
      <c r="F11" s="53">
        <v>83300</v>
      </c>
    </row>
    <row r="12" spans="1:16" ht="15.75" thickBot="1" x14ac:dyDescent="0.3">
      <c r="E12" s="50" t="s">
        <v>34</v>
      </c>
      <c r="F12" s="54">
        <v>16320136</v>
      </c>
    </row>
    <row r="14" spans="1:16" x14ac:dyDescent="0.25">
      <c r="D14">
        <v>1</v>
      </c>
      <c r="E14" t="s">
        <v>28</v>
      </c>
      <c r="F14" s="55">
        <f>3.82+2.58+3+2.43+2.58+3+2.66+3.04+2.74+2.77</f>
        <v>28.62</v>
      </c>
      <c r="G14" s="16">
        <f>+F11</f>
        <v>83300</v>
      </c>
      <c r="H14" s="16">
        <f>+F14*F11</f>
        <v>2384046</v>
      </c>
    </row>
    <row r="15" spans="1:16" x14ac:dyDescent="0.25">
      <c r="D15">
        <v>2</v>
      </c>
      <c r="E15" t="s">
        <v>43</v>
      </c>
      <c r="F15" s="55">
        <f>2.52+2.87+2.81+2.44+2.92+2.87+2.72+2.48+2.95+2.95</f>
        <v>27.529999999999998</v>
      </c>
      <c r="G15" s="45">
        <v>83300</v>
      </c>
      <c r="H15" s="16">
        <f>+F15*F11</f>
        <v>2293249</v>
      </c>
    </row>
    <row r="16" spans="1:16" x14ac:dyDescent="0.25">
      <c r="D16">
        <v>3</v>
      </c>
      <c r="E16" s="47" t="s">
        <v>49</v>
      </c>
      <c r="F16" s="55">
        <f>2.72+2.67+2.41+3.17+2.76+2.67+2.63+2.83+2.97+2.9</f>
        <v>27.729999999999997</v>
      </c>
      <c r="G16" s="45">
        <v>83300</v>
      </c>
      <c r="H16" s="16">
        <f>+F16*F11</f>
        <v>2309908.9999999995</v>
      </c>
      <c r="I16" t="s">
        <v>54</v>
      </c>
    </row>
    <row r="17" spans="4:9" x14ac:dyDescent="0.25">
      <c r="D17">
        <v>4</v>
      </c>
      <c r="E17" t="s">
        <v>50</v>
      </c>
      <c r="F17" s="55">
        <f>2.5+2.05+3.17+2.16+2.8+2.58+2.47+2.92+3+3.37</f>
        <v>27.02</v>
      </c>
      <c r="G17" s="45">
        <v>83300</v>
      </c>
      <c r="H17" s="16">
        <f>+F17*F11</f>
        <v>2250766</v>
      </c>
    </row>
    <row r="18" spans="4:9" x14ac:dyDescent="0.25">
      <c r="D18">
        <v>5</v>
      </c>
      <c r="E18" t="s">
        <v>51</v>
      </c>
      <c r="F18" s="55">
        <f>3.04+2.71+2.17+3.13+2.71+2.61+3.06+2.92+3.03+3.14</f>
        <v>28.520000000000003</v>
      </c>
      <c r="G18" s="45">
        <v>83300</v>
      </c>
      <c r="H18" s="16">
        <f>+F18*F11</f>
        <v>2375716.0000000005</v>
      </c>
    </row>
    <row r="19" spans="4:9" x14ac:dyDescent="0.25">
      <c r="D19">
        <v>6</v>
      </c>
      <c r="E19" s="47" t="s">
        <v>26</v>
      </c>
      <c r="F19" s="55">
        <f>2.4+2.45+2.21+2.27+3.03+3.04+2.55+2.51+3.1</f>
        <v>23.560000000000002</v>
      </c>
      <c r="G19" s="45">
        <v>83300</v>
      </c>
      <c r="H19" s="16">
        <f>+F19*F11</f>
        <v>1962548.0000000002</v>
      </c>
      <c r="I19" t="s">
        <v>55</v>
      </c>
    </row>
    <row r="20" spans="4:9" x14ac:dyDescent="0.25">
      <c r="D20">
        <v>7</v>
      </c>
      <c r="E20" t="s">
        <v>47</v>
      </c>
      <c r="F20" s="55">
        <v>2.36</v>
      </c>
      <c r="G20" s="45">
        <v>83300</v>
      </c>
      <c r="H20" s="16">
        <f>+F20*F11</f>
        <v>196588</v>
      </c>
    </row>
    <row r="21" spans="4:9" x14ac:dyDescent="0.25">
      <c r="D21">
        <v>8</v>
      </c>
      <c r="E21" t="s">
        <v>30</v>
      </c>
      <c r="F21" s="55">
        <f>1.33+1.16+1.33+1.33+1.33+1.26+1.5+1.33+1.46+1.36+1.33+1.4+1.33+1.43+1.46+1.5+1.46+1.5+1.33+1.46+1.5</f>
        <v>29.090000000000003</v>
      </c>
      <c r="G21" s="45">
        <v>83300</v>
      </c>
      <c r="H21" s="16">
        <f>+F21*F11</f>
        <v>2423197.0000000005</v>
      </c>
    </row>
    <row r="22" spans="4:9" x14ac:dyDescent="0.25">
      <c r="F22" s="46">
        <f>SUM(F14:F21)</f>
        <v>194.43</v>
      </c>
      <c r="G22" s="16"/>
      <c r="H22" s="16">
        <f>SUM(H14:H21)</f>
        <v>16196019</v>
      </c>
    </row>
    <row r="23" spans="4:9" x14ac:dyDescent="0.25">
      <c r="F23" s="46"/>
      <c r="G23" t="s">
        <v>52</v>
      </c>
      <c r="H23" s="16">
        <f>+H22-F12</f>
        <v>-124117</v>
      </c>
    </row>
  </sheetData>
  <mergeCells count="2">
    <mergeCell ref="A1:O1"/>
    <mergeCell ref="B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17" sqref="C17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ht="16.5" thickBot="1" x14ac:dyDescent="0.3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3"/>
      <c r="N2" s="3"/>
      <c r="O2" s="3"/>
    </row>
    <row r="3" spans="1:16" ht="16.5" thickBot="1" x14ac:dyDescent="0.3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4" t="s">
        <v>5</v>
      </c>
      <c r="G3" s="5" t="s">
        <v>6</v>
      </c>
      <c r="H3" s="44" t="s">
        <v>7</v>
      </c>
      <c r="I3" s="5" t="s">
        <v>18</v>
      </c>
      <c r="J3" s="6" t="s">
        <v>8</v>
      </c>
      <c r="K3" s="5" t="s">
        <v>25</v>
      </c>
      <c r="L3" s="7" t="s">
        <v>9</v>
      </c>
      <c r="M3" s="8" t="s">
        <v>10</v>
      </c>
      <c r="N3" s="8" t="s">
        <v>11</v>
      </c>
      <c r="O3" s="9" t="s">
        <v>12</v>
      </c>
      <c r="P3" s="8" t="s">
        <v>13</v>
      </c>
    </row>
    <row r="4" spans="1:16" ht="15.75" x14ac:dyDescent="0.25">
      <c r="A4" s="17">
        <v>3</v>
      </c>
      <c r="B4" s="24">
        <v>1124479373</v>
      </c>
      <c r="C4" s="28" t="s">
        <v>38</v>
      </c>
      <c r="D4" s="29" t="s">
        <v>39</v>
      </c>
      <c r="E4" s="28" t="s">
        <v>40</v>
      </c>
      <c r="F4" s="30">
        <f>+F19*F11</f>
        <v>1962548.0000000002</v>
      </c>
      <c r="G4" s="41">
        <v>0.01</v>
      </c>
      <c r="H4" s="31">
        <f t="shared" ref="H4" si="0">+F4*G4</f>
        <v>19625.480000000003</v>
      </c>
      <c r="I4" s="27">
        <f t="shared" ref="I4" si="1">+F4*0.004</f>
        <v>7850.1920000000009</v>
      </c>
      <c r="J4" s="26">
        <v>100000</v>
      </c>
      <c r="K4" s="31"/>
      <c r="L4" s="27">
        <f t="shared" ref="L4:L5" si="2">+F4-H4-J4-I4-K4</f>
        <v>1835072.3280000002</v>
      </c>
      <c r="M4" s="33" t="s">
        <v>14</v>
      </c>
      <c r="N4" s="10" t="s">
        <v>15</v>
      </c>
      <c r="O4" s="19" t="s">
        <v>27</v>
      </c>
      <c r="P4" s="20"/>
    </row>
    <row r="5" spans="1:16" ht="16.5" thickBot="1" x14ac:dyDescent="0.3">
      <c r="A5" s="11"/>
      <c r="B5" s="35"/>
      <c r="C5" s="36"/>
      <c r="D5" s="37"/>
      <c r="E5" s="36"/>
      <c r="F5" s="38"/>
      <c r="G5" s="43"/>
      <c r="H5" s="35"/>
      <c r="I5" s="40"/>
      <c r="J5" s="39"/>
      <c r="K5" s="35"/>
      <c r="L5" s="40">
        <f t="shared" si="2"/>
        <v>0</v>
      </c>
      <c r="M5" s="37"/>
      <c r="N5" s="12"/>
      <c r="O5" s="13"/>
      <c r="P5" s="14"/>
    </row>
    <row r="6" spans="1:16" ht="16.5" thickBot="1" x14ac:dyDescent="0.3">
      <c r="A6" s="21"/>
      <c r="B6" s="60" t="s">
        <v>16</v>
      </c>
      <c r="C6" s="61"/>
      <c r="D6" s="61"/>
      <c r="E6" s="61"/>
      <c r="F6" s="22">
        <f>SUM(F4:F5)</f>
        <v>1962548.0000000002</v>
      </c>
      <c r="G6" s="23">
        <v>0.01</v>
      </c>
      <c r="H6" s="22">
        <f>+F6*G6</f>
        <v>19625.480000000003</v>
      </c>
      <c r="I6" s="22">
        <f>SUM(I4:I5)</f>
        <v>7850.1920000000009</v>
      </c>
      <c r="J6" s="22">
        <f>SUM(J4:J5)</f>
        <v>100000</v>
      </c>
      <c r="K6" s="22">
        <f>SUM(K4:K5)</f>
        <v>0</v>
      </c>
      <c r="L6" s="22">
        <f>SUM(L4:L5)</f>
        <v>1835072.3280000002</v>
      </c>
      <c r="M6" s="15"/>
      <c r="N6" s="15"/>
      <c r="O6" s="15"/>
    </row>
    <row r="8" spans="1:16" ht="15.75" thickBot="1" x14ac:dyDescent="0.3">
      <c r="F8" s="16" t="s">
        <v>17</v>
      </c>
      <c r="L8" s="16"/>
    </row>
    <row r="9" spans="1:16" x14ac:dyDescent="0.25">
      <c r="E9" s="48" t="s">
        <v>31</v>
      </c>
      <c r="F9" s="51">
        <v>82</v>
      </c>
    </row>
    <row r="10" spans="1:16" x14ac:dyDescent="0.25">
      <c r="E10" s="49" t="s">
        <v>32</v>
      </c>
      <c r="F10" s="52">
        <v>195.92</v>
      </c>
    </row>
    <row r="11" spans="1:16" x14ac:dyDescent="0.25">
      <c r="E11" s="49" t="s">
        <v>33</v>
      </c>
      <c r="F11" s="53">
        <v>83300</v>
      </c>
    </row>
    <row r="12" spans="1:16" ht="15.75" thickBot="1" x14ac:dyDescent="0.3">
      <c r="E12" s="50" t="s">
        <v>34</v>
      </c>
      <c r="F12" s="54">
        <v>16320136</v>
      </c>
    </row>
    <row r="14" spans="1:16" x14ac:dyDescent="0.25">
      <c r="D14">
        <v>1</v>
      </c>
      <c r="E14" t="s">
        <v>28</v>
      </c>
      <c r="F14" s="55">
        <f>3.82+2.58+3+2.43+2.58+3+2.66+3.04+2.74+2.77</f>
        <v>28.62</v>
      </c>
      <c r="G14" s="16">
        <f>+F11</f>
        <v>83300</v>
      </c>
      <c r="H14" s="16">
        <f>+F14*F11</f>
        <v>2384046</v>
      </c>
    </row>
    <row r="15" spans="1:16" x14ac:dyDescent="0.25">
      <c r="D15">
        <v>2</v>
      </c>
      <c r="E15" t="s">
        <v>43</v>
      </c>
      <c r="F15" s="55">
        <f>2.52+2.87+2.81+2.44+2.92+2.87+2.72+2.48+2.95+2.95</f>
        <v>27.529999999999998</v>
      </c>
      <c r="G15" s="45">
        <v>83300</v>
      </c>
      <c r="H15" s="16">
        <f>+F15*F11</f>
        <v>2293249</v>
      </c>
    </row>
    <row r="16" spans="1:16" x14ac:dyDescent="0.25">
      <c r="D16">
        <v>3</v>
      </c>
      <c r="E16" s="47" t="s">
        <v>49</v>
      </c>
      <c r="F16" s="55">
        <f>2.72+2.67+2.41+3.17+2.76+2.67+2.63+2.83+2.97+2.9</f>
        <v>27.729999999999997</v>
      </c>
      <c r="G16" s="45">
        <v>83300</v>
      </c>
      <c r="H16" s="16">
        <f>+F16*F11</f>
        <v>2309908.9999999995</v>
      </c>
      <c r="I16" t="s">
        <v>54</v>
      </c>
    </row>
    <row r="17" spans="4:9" x14ac:dyDescent="0.25">
      <c r="D17">
        <v>4</v>
      </c>
      <c r="E17" t="s">
        <v>50</v>
      </c>
      <c r="F17" s="55">
        <f>2.5+2.05+3.17+2.16+2.8+2.58+2.47+2.92+3+3.37</f>
        <v>27.02</v>
      </c>
      <c r="G17" s="45">
        <v>83300</v>
      </c>
      <c r="H17" s="16">
        <f>+F17*F11</f>
        <v>2250766</v>
      </c>
    </row>
    <row r="18" spans="4:9" x14ac:dyDescent="0.25">
      <c r="D18">
        <v>5</v>
      </c>
      <c r="E18" t="s">
        <v>51</v>
      </c>
      <c r="F18" s="55">
        <f>3.04+2.71+2.17+3.13+2.71+2.61+3.06+2.92+3.03+3.14</f>
        <v>28.520000000000003</v>
      </c>
      <c r="G18" s="45">
        <v>83300</v>
      </c>
      <c r="H18" s="16">
        <f>+F18*F11</f>
        <v>2375716.0000000005</v>
      </c>
    </row>
    <row r="19" spans="4:9" x14ac:dyDescent="0.25">
      <c r="D19">
        <v>6</v>
      </c>
      <c r="E19" s="47" t="s">
        <v>26</v>
      </c>
      <c r="F19" s="55">
        <f>2.4+2.45+2.21+2.27+3.03+3.04+2.55+2.51+3.1</f>
        <v>23.560000000000002</v>
      </c>
      <c r="G19" s="45">
        <v>83300</v>
      </c>
      <c r="H19" s="16">
        <f>+F19*F11</f>
        <v>1962548.0000000002</v>
      </c>
      <c r="I19" t="s">
        <v>55</v>
      </c>
    </row>
    <row r="20" spans="4:9" x14ac:dyDescent="0.25">
      <c r="D20">
        <v>7</v>
      </c>
      <c r="E20" t="s">
        <v>47</v>
      </c>
      <c r="F20" s="55">
        <v>2.36</v>
      </c>
      <c r="G20" s="45">
        <v>83300</v>
      </c>
      <c r="H20" s="16">
        <f>+F20*F11</f>
        <v>196588</v>
      </c>
    </row>
    <row r="21" spans="4:9" x14ac:dyDescent="0.25">
      <c r="D21">
        <v>8</v>
      </c>
      <c r="E21" t="s">
        <v>30</v>
      </c>
      <c r="F21" s="55">
        <f>1.33+1.16+1.33+1.33+1.33+1.26+1.5+1.33+1.46+1.36+1.33+1.4+1.33+1.43+1.46+1.5+1.46+1.5+1.33+1.46+1.5</f>
        <v>29.090000000000003</v>
      </c>
      <c r="G21" s="45">
        <v>83300</v>
      </c>
      <c r="H21" s="16">
        <f>+F21*F11</f>
        <v>2423197.0000000005</v>
      </c>
    </row>
    <row r="22" spans="4:9" x14ac:dyDescent="0.25">
      <c r="F22" s="46">
        <f>SUM(F14:F21)</f>
        <v>194.43</v>
      </c>
      <c r="G22" s="16"/>
      <c r="H22" s="16">
        <f>SUM(H14:H21)</f>
        <v>16196019</v>
      </c>
    </row>
    <row r="23" spans="4:9" x14ac:dyDescent="0.25">
      <c r="F23" s="46"/>
      <c r="G23" t="s">
        <v>52</v>
      </c>
      <c r="H23" s="16">
        <f>+H22-F12</f>
        <v>-124117</v>
      </c>
    </row>
  </sheetData>
  <mergeCells count="2">
    <mergeCell ref="A1:O1"/>
    <mergeCell ref="B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5" sqref="A5:XFD8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ht="16.5" thickBot="1" x14ac:dyDescent="0.3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3"/>
      <c r="N2" s="3"/>
      <c r="O2" s="3"/>
    </row>
    <row r="3" spans="1:16" ht="16.5" thickBot="1" x14ac:dyDescent="0.3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4" t="s">
        <v>5</v>
      </c>
      <c r="G3" s="5" t="s">
        <v>6</v>
      </c>
      <c r="H3" s="44" t="s">
        <v>7</v>
      </c>
      <c r="I3" s="5" t="s">
        <v>18</v>
      </c>
      <c r="J3" s="6" t="s">
        <v>8</v>
      </c>
      <c r="K3" s="5" t="s">
        <v>25</v>
      </c>
      <c r="L3" s="7" t="s">
        <v>9</v>
      </c>
      <c r="M3" s="8" t="s">
        <v>10</v>
      </c>
      <c r="N3" s="8" t="s">
        <v>11</v>
      </c>
      <c r="O3" s="9" t="s">
        <v>12</v>
      </c>
      <c r="P3" s="8" t="s">
        <v>13</v>
      </c>
    </row>
    <row r="4" spans="1:16" ht="15.75" x14ac:dyDescent="0.25">
      <c r="A4" s="17">
        <v>4</v>
      </c>
      <c r="B4" s="24">
        <v>17846817</v>
      </c>
      <c r="C4" s="28" t="s">
        <v>19</v>
      </c>
      <c r="D4" s="29" t="s">
        <v>19</v>
      </c>
      <c r="E4" s="28" t="s">
        <v>41</v>
      </c>
      <c r="F4" s="30">
        <f>+F18*F11</f>
        <v>2375716.0000000005</v>
      </c>
      <c r="G4" s="41">
        <v>0.01</v>
      </c>
      <c r="H4" s="31">
        <f t="shared" ref="H4" si="0">+F4*G4</f>
        <v>23757.160000000003</v>
      </c>
      <c r="I4" s="27">
        <f t="shared" ref="I4" si="1">+F4*0.004</f>
        <v>9502.8640000000014</v>
      </c>
      <c r="J4" s="26">
        <v>100000</v>
      </c>
      <c r="K4" s="31"/>
      <c r="L4" s="27">
        <f t="shared" ref="L4:L5" si="2">+F4-H4-J4-I4-K4</f>
        <v>2242455.9760000003</v>
      </c>
      <c r="M4" s="33" t="s">
        <v>14</v>
      </c>
      <c r="N4" s="10" t="s">
        <v>15</v>
      </c>
      <c r="O4" s="25" t="s">
        <v>53</v>
      </c>
      <c r="P4" s="20"/>
    </row>
    <row r="5" spans="1:16" ht="16.5" thickBot="1" x14ac:dyDescent="0.3">
      <c r="A5" s="11"/>
      <c r="B5" s="35"/>
      <c r="C5" s="36"/>
      <c r="D5" s="37"/>
      <c r="E5" s="36"/>
      <c r="F5" s="38"/>
      <c r="G5" s="43"/>
      <c r="H5" s="35"/>
      <c r="I5" s="40"/>
      <c r="J5" s="39"/>
      <c r="K5" s="35"/>
      <c r="L5" s="40">
        <f t="shared" si="2"/>
        <v>0</v>
      </c>
      <c r="M5" s="37"/>
      <c r="N5" s="12"/>
      <c r="O5" s="13"/>
      <c r="P5" s="14"/>
    </row>
    <row r="6" spans="1:16" ht="16.5" thickBot="1" x14ac:dyDescent="0.3">
      <c r="A6" s="21"/>
      <c r="B6" s="60" t="s">
        <v>16</v>
      </c>
      <c r="C6" s="61"/>
      <c r="D6" s="61"/>
      <c r="E6" s="61"/>
      <c r="F6" s="22">
        <f>SUM(F4:F5)</f>
        <v>2375716.0000000005</v>
      </c>
      <c r="G6" s="23">
        <v>0.01</v>
      </c>
      <c r="H6" s="22">
        <f>+F6*G6</f>
        <v>23757.160000000003</v>
      </c>
      <c r="I6" s="22">
        <f>SUM(I4:I5)</f>
        <v>9502.8640000000014</v>
      </c>
      <c r="J6" s="22">
        <f>SUM(J4:J5)</f>
        <v>100000</v>
      </c>
      <c r="K6" s="22">
        <f>SUM(K4:K5)</f>
        <v>0</v>
      </c>
      <c r="L6" s="22">
        <f>SUM(L4:L5)</f>
        <v>2242455.9760000003</v>
      </c>
      <c r="M6" s="15"/>
      <c r="N6" s="15"/>
      <c r="O6" s="15"/>
    </row>
    <row r="8" spans="1:16" ht="15.75" thickBot="1" x14ac:dyDescent="0.3">
      <c r="F8" s="16" t="s">
        <v>17</v>
      </c>
      <c r="L8" s="16"/>
    </row>
    <row r="9" spans="1:16" x14ac:dyDescent="0.25">
      <c r="E9" s="48" t="s">
        <v>31</v>
      </c>
      <c r="F9" s="51">
        <v>82</v>
      </c>
    </row>
    <row r="10" spans="1:16" x14ac:dyDescent="0.25">
      <c r="E10" s="49" t="s">
        <v>32</v>
      </c>
      <c r="F10" s="52">
        <v>195.92</v>
      </c>
    </row>
    <row r="11" spans="1:16" x14ac:dyDescent="0.25">
      <c r="E11" s="49" t="s">
        <v>33</v>
      </c>
      <c r="F11" s="53">
        <v>83300</v>
      </c>
    </row>
    <row r="12" spans="1:16" ht="15.75" thickBot="1" x14ac:dyDescent="0.3">
      <c r="E12" s="50" t="s">
        <v>34</v>
      </c>
      <c r="F12" s="54">
        <v>16320136</v>
      </c>
    </row>
    <row r="14" spans="1:16" x14ac:dyDescent="0.25">
      <c r="D14">
        <v>1</v>
      </c>
      <c r="E14" t="s">
        <v>28</v>
      </c>
      <c r="F14" s="55">
        <f>3.82+2.58+3+2.43+2.58+3+2.66+3.04+2.74+2.77</f>
        <v>28.62</v>
      </c>
      <c r="G14" s="16">
        <f>+F11</f>
        <v>83300</v>
      </c>
      <c r="H14" s="16">
        <f>+F14*F11</f>
        <v>2384046</v>
      </c>
    </row>
    <row r="15" spans="1:16" x14ac:dyDescent="0.25">
      <c r="D15">
        <v>2</v>
      </c>
      <c r="E15" t="s">
        <v>43</v>
      </c>
      <c r="F15" s="55">
        <f>2.52+2.87+2.81+2.44+2.92+2.87+2.72+2.48+2.95+2.95</f>
        <v>27.529999999999998</v>
      </c>
      <c r="G15" s="45">
        <v>83300</v>
      </c>
      <c r="H15" s="16">
        <f>+F15*F11</f>
        <v>2293249</v>
      </c>
    </row>
    <row r="16" spans="1:16" x14ac:dyDescent="0.25">
      <c r="D16">
        <v>3</v>
      </c>
      <c r="E16" s="47" t="s">
        <v>49</v>
      </c>
      <c r="F16" s="55">
        <f>2.72+2.67+2.41+3.17+2.76+2.67+2.63+2.83+2.97+2.9</f>
        <v>27.729999999999997</v>
      </c>
      <c r="G16" s="45">
        <v>83300</v>
      </c>
      <c r="H16" s="16">
        <f>+F16*F11</f>
        <v>2309908.9999999995</v>
      </c>
      <c r="I16" t="s">
        <v>54</v>
      </c>
    </row>
    <row r="17" spans="4:9" x14ac:dyDescent="0.25">
      <c r="D17">
        <v>4</v>
      </c>
      <c r="E17" t="s">
        <v>50</v>
      </c>
      <c r="F17" s="55">
        <f>2.5+2.05+3.17+2.16+2.8+2.58+2.47+2.92+3+3.37</f>
        <v>27.02</v>
      </c>
      <c r="G17" s="45">
        <v>83300</v>
      </c>
      <c r="H17" s="16">
        <f>+F17*F11</f>
        <v>2250766</v>
      </c>
    </row>
    <row r="18" spans="4:9" x14ac:dyDescent="0.25">
      <c r="D18">
        <v>5</v>
      </c>
      <c r="E18" t="s">
        <v>51</v>
      </c>
      <c r="F18" s="55">
        <f>3.04+2.71+2.17+3.13+2.71+2.61+3.06+2.92+3.03+3.14</f>
        <v>28.520000000000003</v>
      </c>
      <c r="G18" s="45">
        <v>83300</v>
      </c>
      <c r="H18" s="16">
        <f>+F18*F11</f>
        <v>2375716.0000000005</v>
      </c>
    </row>
    <row r="19" spans="4:9" x14ac:dyDescent="0.25">
      <c r="D19">
        <v>6</v>
      </c>
      <c r="E19" s="47" t="s">
        <v>26</v>
      </c>
      <c r="F19" s="55">
        <f>2.4+2.45+2.21+2.27+3.03+3.04+2.55+2.51+3.1</f>
        <v>23.560000000000002</v>
      </c>
      <c r="G19" s="45">
        <v>83300</v>
      </c>
      <c r="H19" s="16">
        <f>+F19*F11</f>
        <v>1962548.0000000002</v>
      </c>
      <c r="I19" t="s">
        <v>55</v>
      </c>
    </row>
    <row r="20" spans="4:9" x14ac:dyDescent="0.25">
      <c r="D20">
        <v>7</v>
      </c>
      <c r="E20" t="s">
        <v>47</v>
      </c>
      <c r="F20" s="55">
        <v>2.36</v>
      </c>
      <c r="G20" s="45">
        <v>83300</v>
      </c>
      <c r="H20" s="16">
        <f>+F20*F11</f>
        <v>196588</v>
      </c>
    </row>
    <row r="21" spans="4:9" x14ac:dyDescent="0.25">
      <c r="D21">
        <v>8</v>
      </c>
      <c r="E21" t="s">
        <v>30</v>
      </c>
      <c r="F21" s="55">
        <f>1.33+1.16+1.33+1.33+1.33+1.26+1.5+1.33+1.46+1.36+1.33+1.4+1.33+1.43+1.46+1.5+1.46+1.5+1.33+1.46+1.5</f>
        <v>29.090000000000003</v>
      </c>
      <c r="G21" s="45">
        <v>83300</v>
      </c>
      <c r="H21" s="16">
        <f>+F21*F11</f>
        <v>2423197.0000000005</v>
      </c>
    </row>
    <row r="22" spans="4:9" x14ac:dyDescent="0.25">
      <c r="F22" s="46">
        <f>SUM(F14:F21)</f>
        <v>194.43</v>
      </c>
      <c r="G22" s="16"/>
      <c r="H22" s="16">
        <f>SUM(H14:H21)</f>
        <v>16196019</v>
      </c>
    </row>
    <row r="23" spans="4:9" x14ac:dyDescent="0.25">
      <c r="F23" s="46"/>
      <c r="G23" t="s">
        <v>52</v>
      </c>
      <c r="H23" s="16">
        <f>+H22-F12</f>
        <v>-124117</v>
      </c>
    </row>
  </sheetData>
  <mergeCells count="2">
    <mergeCell ref="A1:O1"/>
    <mergeCell ref="B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5" sqref="A5:XFD7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ht="16.5" thickBot="1" x14ac:dyDescent="0.3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3"/>
      <c r="N2" s="3"/>
      <c r="O2" s="3"/>
    </row>
    <row r="3" spans="1:16" ht="16.5" thickBot="1" x14ac:dyDescent="0.3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4" t="s">
        <v>5</v>
      </c>
      <c r="G3" s="5" t="s">
        <v>6</v>
      </c>
      <c r="H3" s="44" t="s">
        <v>7</v>
      </c>
      <c r="I3" s="5" t="s">
        <v>18</v>
      </c>
      <c r="J3" s="6" t="s">
        <v>8</v>
      </c>
      <c r="K3" s="5" t="s">
        <v>25</v>
      </c>
      <c r="L3" s="7" t="s">
        <v>9</v>
      </c>
      <c r="M3" s="8" t="s">
        <v>10</v>
      </c>
      <c r="N3" s="8" t="s">
        <v>11</v>
      </c>
      <c r="O3" s="9" t="s">
        <v>12</v>
      </c>
      <c r="P3" s="8" t="s">
        <v>13</v>
      </c>
    </row>
    <row r="4" spans="1:16" ht="15.75" x14ac:dyDescent="0.25">
      <c r="A4" s="17">
        <v>5</v>
      </c>
      <c r="B4" s="24"/>
      <c r="C4" s="28" t="s">
        <v>19</v>
      </c>
      <c r="D4" s="29"/>
      <c r="E4" s="28" t="s">
        <v>43</v>
      </c>
      <c r="F4" s="30">
        <f>+F15*F11</f>
        <v>2293249</v>
      </c>
      <c r="G4" s="41">
        <v>0.01</v>
      </c>
      <c r="H4" s="31">
        <f t="shared" ref="H4" si="0">+F4*G4</f>
        <v>22932.49</v>
      </c>
      <c r="I4" s="27">
        <f>+F4*0.004</f>
        <v>9172.996000000001</v>
      </c>
      <c r="J4" s="26">
        <v>100000</v>
      </c>
      <c r="K4" s="31"/>
      <c r="L4" s="27">
        <f t="shared" ref="L4:L5" si="1">+F4-H4-J4-I4-K4</f>
        <v>2161143.514</v>
      </c>
      <c r="M4" s="32" t="s">
        <v>21</v>
      </c>
      <c r="N4" s="29"/>
      <c r="O4" s="25" t="s">
        <v>42</v>
      </c>
      <c r="P4" s="20"/>
    </row>
    <row r="5" spans="1:16" ht="16.5" thickBot="1" x14ac:dyDescent="0.3">
      <c r="A5" s="11"/>
      <c r="B5" s="35"/>
      <c r="C5" s="36"/>
      <c r="D5" s="37"/>
      <c r="E5" s="36"/>
      <c r="F5" s="38"/>
      <c r="G5" s="43"/>
      <c r="H5" s="35"/>
      <c r="I5" s="40"/>
      <c r="J5" s="39"/>
      <c r="K5" s="35"/>
      <c r="L5" s="40">
        <f t="shared" si="1"/>
        <v>0</v>
      </c>
      <c r="M5" s="37"/>
      <c r="N5" s="12"/>
      <c r="O5" s="13"/>
      <c r="P5" s="14"/>
    </row>
    <row r="6" spans="1:16" ht="16.5" thickBot="1" x14ac:dyDescent="0.3">
      <c r="A6" s="21"/>
      <c r="B6" s="60" t="s">
        <v>16</v>
      </c>
      <c r="C6" s="61"/>
      <c r="D6" s="61"/>
      <c r="E6" s="61"/>
      <c r="F6" s="22">
        <f>SUM(F4:F5)</f>
        <v>2293249</v>
      </c>
      <c r="G6" s="23">
        <v>0.01</v>
      </c>
      <c r="H6" s="22">
        <f>+F6*G6</f>
        <v>22932.49</v>
      </c>
      <c r="I6" s="22">
        <f>SUM(I4:I5)</f>
        <v>9172.996000000001</v>
      </c>
      <c r="J6" s="22">
        <f>SUM(J4:J5)</f>
        <v>100000</v>
      </c>
      <c r="K6" s="22">
        <f>SUM(K4:K5)</f>
        <v>0</v>
      </c>
      <c r="L6" s="22">
        <f>SUM(L4:L5)</f>
        <v>2161143.514</v>
      </c>
      <c r="M6" s="15"/>
      <c r="N6" s="15"/>
      <c r="O6" s="15"/>
    </row>
    <row r="8" spans="1:16" ht="15.75" thickBot="1" x14ac:dyDescent="0.3">
      <c r="F8" s="16" t="s">
        <v>17</v>
      </c>
      <c r="L8" s="16"/>
    </row>
    <row r="9" spans="1:16" x14ac:dyDescent="0.25">
      <c r="E9" s="48" t="s">
        <v>31</v>
      </c>
      <c r="F9" s="51">
        <v>82</v>
      </c>
    </row>
    <row r="10" spans="1:16" x14ac:dyDescent="0.25">
      <c r="E10" s="49" t="s">
        <v>32</v>
      </c>
      <c r="F10" s="52">
        <v>195.92</v>
      </c>
    </row>
    <row r="11" spans="1:16" x14ac:dyDescent="0.25">
      <c r="E11" s="49" t="s">
        <v>33</v>
      </c>
      <c r="F11" s="53">
        <v>83300</v>
      </c>
    </row>
    <row r="12" spans="1:16" ht="15.75" thickBot="1" x14ac:dyDescent="0.3">
      <c r="E12" s="50" t="s">
        <v>34</v>
      </c>
      <c r="F12" s="54">
        <v>16320136</v>
      </c>
    </row>
    <row r="14" spans="1:16" x14ac:dyDescent="0.25">
      <c r="D14">
        <v>1</v>
      </c>
      <c r="E14" t="s">
        <v>28</v>
      </c>
      <c r="F14" s="55">
        <f>3.82+2.58+3+2.43+2.58+3+2.66+3.04+2.74+2.77</f>
        <v>28.62</v>
      </c>
      <c r="G14" s="16">
        <f>+F11</f>
        <v>83300</v>
      </c>
      <c r="H14" s="16">
        <f>+F14*F11</f>
        <v>2384046</v>
      </c>
    </row>
    <row r="15" spans="1:16" x14ac:dyDescent="0.25">
      <c r="D15">
        <v>2</v>
      </c>
      <c r="E15" t="s">
        <v>43</v>
      </c>
      <c r="F15" s="55">
        <f>2.52+2.87+2.81+2.44+2.92+2.87+2.72+2.48+2.95+2.95</f>
        <v>27.529999999999998</v>
      </c>
      <c r="G15" s="45">
        <v>83300</v>
      </c>
      <c r="H15" s="16">
        <f>+F15*F11</f>
        <v>2293249</v>
      </c>
    </row>
    <row r="16" spans="1:16" x14ac:dyDescent="0.25">
      <c r="D16">
        <v>3</v>
      </c>
      <c r="E16" s="47" t="s">
        <v>49</v>
      </c>
      <c r="F16" s="55">
        <f>2.72+2.67+2.41+3.17+2.76+2.67+2.63+2.83+2.97+2.9</f>
        <v>27.729999999999997</v>
      </c>
      <c r="G16" s="45">
        <v>83300</v>
      </c>
      <c r="H16" s="16">
        <f>+F16*F11</f>
        <v>2309908.9999999995</v>
      </c>
      <c r="I16" t="s">
        <v>54</v>
      </c>
    </row>
    <row r="17" spans="4:9" x14ac:dyDescent="0.25">
      <c r="D17">
        <v>4</v>
      </c>
      <c r="E17" t="s">
        <v>50</v>
      </c>
      <c r="F17" s="55">
        <f>2.5+2.05+3.17+2.16+2.8+2.58+2.47+2.92+3+3.37</f>
        <v>27.02</v>
      </c>
      <c r="G17" s="45">
        <v>83300</v>
      </c>
      <c r="H17" s="16">
        <f>+F17*F11</f>
        <v>2250766</v>
      </c>
    </row>
    <row r="18" spans="4:9" x14ac:dyDescent="0.25">
      <c r="D18">
        <v>5</v>
      </c>
      <c r="E18" t="s">
        <v>51</v>
      </c>
      <c r="F18" s="55">
        <f>3.04+2.71+2.17+3.13+2.71+2.61+3.06+2.92+3.03+3.14</f>
        <v>28.520000000000003</v>
      </c>
      <c r="G18" s="45">
        <v>83300</v>
      </c>
      <c r="H18" s="16">
        <f>+F18*F11</f>
        <v>2375716.0000000005</v>
      </c>
    </row>
    <row r="19" spans="4:9" x14ac:dyDescent="0.25">
      <c r="D19">
        <v>6</v>
      </c>
      <c r="E19" s="47" t="s">
        <v>26</v>
      </c>
      <c r="F19" s="55">
        <f>2.4+2.45+2.21+2.27+3.03+3.04+2.55+2.51+3.1</f>
        <v>23.560000000000002</v>
      </c>
      <c r="G19" s="45">
        <v>83300</v>
      </c>
      <c r="H19" s="16">
        <f>+F19*F11</f>
        <v>1962548.0000000002</v>
      </c>
      <c r="I19" t="s">
        <v>55</v>
      </c>
    </row>
    <row r="20" spans="4:9" x14ac:dyDescent="0.25">
      <c r="D20">
        <v>7</v>
      </c>
      <c r="E20" t="s">
        <v>47</v>
      </c>
      <c r="F20" s="55">
        <v>2.36</v>
      </c>
      <c r="G20" s="45">
        <v>83300</v>
      </c>
      <c r="H20" s="16">
        <f>+F20*F11</f>
        <v>196588</v>
      </c>
    </row>
    <row r="21" spans="4:9" x14ac:dyDescent="0.25">
      <c r="D21">
        <v>8</v>
      </c>
      <c r="E21" t="s">
        <v>30</v>
      </c>
      <c r="F21" s="55">
        <f>1.33+1.16+1.33+1.33+1.33+1.26+1.5+1.33+1.46+1.36+1.33+1.4+1.33+1.43+1.46+1.5+1.46+1.5+1.33+1.46+1.5</f>
        <v>29.090000000000003</v>
      </c>
      <c r="G21" s="45">
        <v>83300</v>
      </c>
      <c r="H21" s="16">
        <f>+F21*F11</f>
        <v>2423197.0000000005</v>
      </c>
    </row>
    <row r="22" spans="4:9" x14ac:dyDescent="0.25">
      <c r="F22" s="46">
        <f>SUM(F14:F21)</f>
        <v>194.43</v>
      </c>
      <c r="G22" s="16"/>
      <c r="H22" s="16">
        <f>SUM(H14:H21)</f>
        <v>16196019</v>
      </c>
    </row>
    <row r="23" spans="4:9" x14ac:dyDescent="0.25">
      <c r="F23" s="46"/>
      <c r="G23" t="s">
        <v>52</v>
      </c>
      <c r="H23" s="16">
        <f>+H22-F12</f>
        <v>-124117</v>
      </c>
    </row>
  </sheetData>
  <mergeCells count="2">
    <mergeCell ref="A1:O1"/>
    <mergeCell ref="B6:E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15" sqref="B15:C15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ht="16.5" thickBot="1" x14ac:dyDescent="0.3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3"/>
      <c r="N2" s="3"/>
      <c r="O2" s="3"/>
    </row>
    <row r="3" spans="1:16" ht="16.5" thickBot="1" x14ac:dyDescent="0.3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4" t="s">
        <v>5</v>
      </c>
      <c r="G3" s="5" t="s">
        <v>6</v>
      </c>
      <c r="H3" s="44" t="s">
        <v>7</v>
      </c>
      <c r="I3" s="5" t="s">
        <v>18</v>
      </c>
      <c r="J3" s="6" t="s">
        <v>8</v>
      </c>
      <c r="K3" s="5" t="s">
        <v>25</v>
      </c>
      <c r="L3" s="7" t="s">
        <v>9</v>
      </c>
      <c r="M3" s="8" t="s">
        <v>10</v>
      </c>
      <c r="N3" s="8" t="s">
        <v>11</v>
      </c>
      <c r="O3" s="9" t="s">
        <v>12</v>
      </c>
      <c r="P3" s="8" t="s">
        <v>13</v>
      </c>
    </row>
    <row r="4" spans="1:16" ht="15.75" x14ac:dyDescent="0.25">
      <c r="A4" s="17">
        <v>6</v>
      </c>
      <c r="B4" s="24">
        <v>1124494611</v>
      </c>
      <c r="C4" s="28" t="s">
        <v>22</v>
      </c>
      <c r="D4" s="29" t="s">
        <v>44</v>
      </c>
      <c r="E4" s="28" t="s">
        <v>45</v>
      </c>
      <c r="F4" s="30">
        <f>+F17*F11</f>
        <v>2250766</v>
      </c>
      <c r="G4" s="41">
        <v>0.01</v>
      </c>
      <c r="H4" s="31">
        <f t="shared" ref="H4" si="0">+F4*G4</f>
        <v>22507.66</v>
      </c>
      <c r="I4" s="27">
        <f t="shared" ref="I4" si="1">+F4*0.004</f>
        <v>9003.0640000000003</v>
      </c>
      <c r="J4" s="26">
        <v>100000</v>
      </c>
      <c r="K4" s="31">
        <v>0</v>
      </c>
      <c r="L4" s="27">
        <f t="shared" ref="L4:L5" si="2">+F4-H4-J4-I4-K4</f>
        <v>2119255.2760000001</v>
      </c>
      <c r="M4" s="33"/>
      <c r="N4" s="32"/>
      <c r="O4" s="25" t="s">
        <v>46</v>
      </c>
      <c r="P4" s="20"/>
    </row>
    <row r="5" spans="1:16" ht="16.5" thickBot="1" x14ac:dyDescent="0.3">
      <c r="A5" s="11"/>
      <c r="B5" s="35"/>
      <c r="C5" s="36"/>
      <c r="D5" s="37"/>
      <c r="E5" s="36"/>
      <c r="F5" s="38"/>
      <c r="G5" s="43"/>
      <c r="H5" s="35"/>
      <c r="I5" s="40"/>
      <c r="J5" s="39"/>
      <c r="K5" s="35"/>
      <c r="L5" s="40">
        <f t="shared" si="2"/>
        <v>0</v>
      </c>
      <c r="M5" s="37"/>
      <c r="N5" s="12"/>
      <c r="O5" s="13"/>
      <c r="P5" s="14"/>
    </row>
    <row r="6" spans="1:16" ht="16.5" thickBot="1" x14ac:dyDescent="0.3">
      <c r="A6" s="21"/>
      <c r="B6" s="60" t="s">
        <v>16</v>
      </c>
      <c r="C6" s="61"/>
      <c r="D6" s="61"/>
      <c r="E6" s="61"/>
      <c r="F6" s="22">
        <f>SUM(F4:F5)</f>
        <v>2250766</v>
      </c>
      <c r="G6" s="23">
        <v>0.01</v>
      </c>
      <c r="H6" s="22">
        <f>+F6*G6</f>
        <v>22507.66</v>
      </c>
      <c r="I6" s="22">
        <f>SUM(I4:I5)</f>
        <v>9003.0640000000003</v>
      </c>
      <c r="J6" s="22">
        <f>SUM(J4:J5)</f>
        <v>100000</v>
      </c>
      <c r="K6" s="22">
        <f>SUM(K4:K5)</f>
        <v>0</v>
      </c>
      <c r="L6" s="22">
        <f>SUM(L4:L5)</f>
        <v>2119255.2760000001</v>
      </c>
      <c r="M6" s="15"/>
      <c r="N6" s="15"/>
      <c r="O6" s="15"/>
    </row>
    <row r="8" spans="1:16" ht="15.75" thickBot="1" x14ac:dyDescent="0.3">
      <c r="F8" s="16" t="s">
        <v>17</v>
      </c>
      <c r="L8" s="16"/>
    </row>
    <row r="9" spans="1:16" x14ac:dyDescent="0.25">
      <c r="E9" s="48" t="s">
        <v>31</v>
      </c>
      <c r="F9" s="51">
        <v>82</v>
      </c>
    </row>
    <row r="10" spans="1:16" x14ac:dyDescent="0.25">
      <c r="E10" s="49" t="s">
        <v>32</v>
      </c>
      <c r="F10" s="52">
        <v>195.92</v>
      </c>
    </row>
    <row r="11" spans="1:16" x14ac:dyDescent="0.25">
      <c r="E11" s="49" t="s">
        <v>33</v>
      </c>
      <c r="F11" s="53">
        <v>83300</v>
      </c>
    </row>
    <row r="12" spans="1:16" ht="15.75" thickBot="1" x14ac:dyDescent="0.3">
      <c r="E12" s="50" t="s">
        <v>34</v>
      </c>
      <c r="F12" s="54">
        <v>16320136</v>
      </c>
    </row>
    <row r="14" spans="1:16" x14ac:dyDescent="0.25">
      <c r="D14">
        <v>1</v>
      </c>
      <c r="E14" t="s">
        <v>28</v>
      </c>
      <c r="F14" s="55">
        <f>3.82+2.58+3+2.43+2.58+3+2.66+3.04+2.74+2.77</f>
        <v>28.62</v>
      </c>
      <c r="G14" s="16">
        <f>+F11</f>
        <v>83300</v>
      </c>
      <c r="H14" s="16">
        <f>+F14*F11</f>
        <v>2384046</v>
      </c>
    </row>
    <row r="15" spans="1:16" x14ac:dyDescent="0.25">
      <c r="D15">
        <v>2</v>
      </c>
      <c r="E15" t="s">
        <v>43</v>
      </c>
      <c r="F15" s="55">
        <f>2.52+2.87+2.81+2.44+2.92+2.87+2.72+2.48+2.95+2.95</f>
        <v>27.529999999999998</v>
      </c>
      <c r="G15" s="45">
        <v>83300</v>
      </c>
      <c r="H15" s="16">
        <f>+F15*F11</f>
        <v>2293249</v>
      </c>
    </row>
    <row r="16" spans="1:16" x14ac:dyDescent="0.25">
      <c r="D16">
        <v>3</v>
      </c>
      <c r="E16" s="47" t="s">
        <v>49</v>
      </c>
      <c r="F16" s="55">
        <f>2.72+2.67+2.41+3.17+2.76+2.67+2.63+2.83+2.97+2.9</f>
        <v>27.729999999999997</v>
      </c>
      <c r="G16" s="45">
        <v>83300</v>
      </c>
      <c r="H16" s="16">
        <f>+F16*F11</f>
        <v>2309908.9999999995</v>
      </c>
      <c r="I16" t="s">
        <v>54</v>
      </c>
    </row>
    <row r="17" spans="4:9" x14ac:dyDescent="0.25">
      <c r="D17">
        <v>4</v>
      </c>
      <c r="E17" t="s">
        <v>50</v>
      </c>
      <c r="F17" s="55">
        <f>2.5+2.05+3.17+2.16+2.8+2.58+2.47+2.92+3+3.37</f>
        <v>27.02</v>
      </c>
      <c r="G17" s="45">
        <v>83300</v>
      </c>
      <c r="H17" s="16">
        <f>+F17*F11</f>
        <v>2250766</v>
      </c>
    </row>
    <row r="18" spans="4:9" x14ac:dyDescent="0.25">
      <c r="D18">
        <v>5</v>
      </c>
      <c r="E18" t="s">
        <v>51</v>
      </c>
      <c r="F18" s="55">
        <f>3.04+2.71+2.17+3.13+2.71+2.61+3.06+2.92+3.03+3.14</f>
        <v>28.520000000000003</v>
      </c>
      <c r="G18" s="45">
        <v>83300</v>
      </c>
      <c r="H18" s="16">
        <f>+F18*F11</f>
        <v>2375716.0000000005</v>
      </c>
    </row>
    <row r="19" spans="4:9" x14ac:dyDescent="0.25">
      <c r="D19">
        <v>6</v>
      </c>
      <c r="E19" s="47" t="s">
        <v>26</v>
      </c>
      <c r="F19" s="55">
        <f>2.4+2.45+2.21+2.27+3.03+3.04+2.55+2.51+3.1</f>
        <v>23.560000000000002</v>
      </c>
      <c r="G19" s="45">
        <v>83300</v>
      </c>
      <c r="H19" s="16">
        <f>+F19*F11</f>
        <v>1962548.0000000002</v>
      </c>
      <c r="I19" t="s">
        <v>55</v>
      </c>
    </row>
    <row r="20" spans="4:9" x14ac:dyDescent="0.25">
      <c r="D20">
        <v>7</v>
      </c>
      <c r="E20" t="s">
        <v>47</v>
      </c>
      <c r="F20" s="55">
        <v>2.36</v>
      </c>
      <c r="G20" s="45">
        <v>83300</v>
      </c>
      <c r="H20" s="16">
        <f>+F20*F11</f>
        <v>196588</v>
      </c>
    </row>
    <row r="21" spans="4:9" x14ac:dyDescent="0.25">
      <c r="D21">
        <v>8</v>
      </c>
      <c r="E21" t="s">
        <v>30</v>
      </c>
      <c r="F21" s="55">
        <f>1.33+1.16+1.33+1.33+1.33+1.26+1.5+1.33+1.46+1.36+1.33+1.4+1.33+1.43+1.46+1.5+1.46+1.5+1.33+1.46+1.5</f>
        <v>29.090000000000003</v>
      </c>
      <c r="G21" s="45">
        <v>83300</v>
      </c>
      <c r="H21" s="16">
        <f>+F21*F11</f>
        <v>2423197.0000000005</v>
      </c>
    </row>
    <row r="22" spans="4:9" x14ac:dyDescent="0.25">
      <c r="F22" s="46">
        <f>SUM(F14:F21)</f>
        <v>194.43</v>
      </c>
      <c r="G22" s="16"/>
      <c r="H22" s="16">
        <f>SUM(H14:H21)</f>
        <v>16196019</v>
      </c>
    </row>
    <row r="23" spans="4:9" x14ac:dyDescent="0.25">
      <c r="F23" s="46"/>
      <c r="G23" t="s">
        <v>52</v>
      </c>
      <c r="H23" s="16">
        <f>+H22-F12</f>
        <v>-124117</v>
      </c>
    </row>
  </sheetData>
  <mergeCells count="2">
    <mergeCell ref="A1:O1"/>
    <mergeCell ref="B6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5" sqref="A5:XFD5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ht="16.5" thickBot="1" x14ac:dyDescent="0.3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3"/>
      <c r="N2" s="3"/>
      <c r="O2" s="3"/>
    </row>
    <row r="3" spans="1:16" ht="16.5" thickBot="1" x14ac:dyDescent="0.3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4" t="s">
        <v>5</v>
      </c>
      <c r="G3" s="5" t="s">
        <v>6</v>
      </c>
      <c r="H3" s="44" t="s">
        <v>7</v>
      </c>
      <c r="I3" s="5" t="s">
        <v>18</v>
      </c>
      <c r="J3" s="6" t="s">
        <v>8</v>
      </c>
      <c r="K3" s="5" t="s">
        <v>25</v>
      </c>
      <c r="L3" s="7" t="s">
        <v>9</v>
      </c>
      <c r="M3" s="8" t="s">
        <v>10</v>
      </c>
      <c r="N3" s="8" t="s">
        <v>11</v>
      </c>
      <c r="O3" s="9" t="s">
        <v>12</v>
      </c>
      <c r="P3" s="8" t="s">
        <v>13</v>
      </c>
    </row>
    <row r="4" spans="1:16" ht="15.75" x14ac:dyDescent="0.25">
      <c r="A4" s="17">
        <v>7</v>
      </c>
      <c r="B4" s="24">
        <v>5183279</v>
      </c>
      <c r="C4" s="28" t="s">
        <v>20</v>
      </c>
      <c r="D4" s="29" t="s">
        <v>38</v>
      </c>
      <c r="E4" s="28" t="s">
        <v>47</v>
      </c>
      <c r="F4" s="30">
        <f>+F20*F11</f>
        <v>196588</v>
      </c>
      <c r="G4" s="42">
        <v>0.01</v>
      </c>
      <c r="H4" s="31">
        <f t="shared" ref="H4" si="0">+F4*G4</f>
        <v>1965.88</v>
      </c>
      <c r="I4" s="27">
        <f t="shared" ref="I4" si="1">+F4*0.004</f>
        <v>786.35199999999998</v>
      </c>
      <c r="J4" s="34">
        <v>100000</v>
      </c>
      <c r="K4" s="31">
        <v>0</v>
      </c>
      <c r="L4" s="27">
        <f t="shared" ref="L4:L5" si="2">+F4-H4-J4-I4-K4</f>
        <v>93835.767999999996</v>
      </c>
      <c r="M4" s="33"/>
      <c r="N4" s="10"/>
      <c r="O4" s="25" t="s">
        <v>48</v>
      </c>
      <c r="P4" s="20"/>
    </row>
    <row r="5" spans="1:16" ht="16.5" thickBot="1" x14ac:dyDescent="0.3">
      <c r="A5" s="11"/>
      <c r="B5" s="35"/>
      <c r="C5" s="36"/>
      <c r="D5" s="37"/>
      <c r="E5" s="36"/>
      <c r="F5" s="38"/>
      <c r="G5" s="43"/>
      <c r="H5" s="35"/>
      <c r="I5" s="40"/>
      <c r="J5" s="39"/>
      <c r="K5" s="35"/>
      <c r="L5" s="40">
        <f t="shared" si="2"/>
        <v>0</v>
      </c>
      <c r="M5" s="37"/>
      <c r="N5" s="12"/>
      <c r="O5" s="13"/>
      <c r="P5" s="14"/>
    </row>
    <row r="6" spans="1:16" ht="16.5" thickBot="1" x14ac:dyDescent="0.3">
      <c r="A6" s="21"/>
      <c r="B6" s="60" t="s">
        <v>16</v>
      </c>
      <c r="C6" s="61"/>
      <c r="D6" s="61"/>
      <c r="E6" s="61"/>
      <c r="F6" s="22">
        <f>SUM(F4:F5)</f>
        <v>196588</v>
      </c>
      <c r="G6" s="23">
        <v>0.01</v>
      </c>
      <c r="H6" s="22">
        <f>+F6*G6</f>
        <v>1965.88</v>
      </c>
      <c r="I6" s="22">
        <f>SUM(I4:I5)</f>
        <v>786.35199999999998</v>
      </c>
      <c r="J6" s="22">
        <f>SUM(J4:J5)</f>
        <v>100000</v>
      </c>
      <c r="K6" s="22">
        <f>SUM(K4:K5)</f>
        <v>0</v>
      </c>
      <c r="L6" s="22">
        <f>SUM(L4:L5)</f>
        <v>93835.767999999996</v>
      </c>
      <c r="M6" s="15"/>
      <c r="N6" s="15"/>
      <c r="O6" s="15"/>
    </row>
    <row r="8" spans="1:16" ht="15.75" thickBot="1" x14ac:dyDescent="0.3">
      <c r="F8" s="16" t="s">
        <v>17</v>
      </c>
      <c r="L8" s="16"/>
    </row>
    <row r="9" spans="1:16" x14ac:dyDescent="0.25">
      <c r="E9" s="48" t="s">
        <v>31</v>
      </c>
      <c r="F9" s="51">
        <v>82</v>
      </c>
    </row>
    <row r="10" spans="1:16" x14ac:dyDescent="0.25">
      <c r="E10" s="49" t="s">
        <v>32</v>
      </c>
      <c r="F10" s="52">
        <v>195.92</v>
      </c>
    </row>
    <row r="11" spans="1:16" x14ac:dyDescent="0.25">
      <c r="E11" s="49" t="s">
        <v>33</v>
      </c>
      <c r="F11" s="53">
        <v>83300</v>
      </c>
    </row>
    <row r="12" spans="1:16" ht="15.75" thickBot="1" x14ac:dyDescent="0.3">
      <c r="E12" s="50" t="s">
        <v>34</v>
      </c>
      <c r="F12" s="54">
        <v>16320136</v>
      </c>
    </row>
    <row r="14" spans="1:16" x14ac:dyDescent="0.25">
      <c r="D14">
        <v>1</v>
      </c>
      <c r="E14" t="s">
        <v>28</v>
      </c>
      <c r="F14" s="55">
        <f>3.82+2.58+3+2.43+2.58+3+2.66+3.04+2.74+2.77</f>
        <v>28.62</v>
      </c>
      <c r="G14" s="16">
        <f>+F11</f>
        <v>83300</v>
      </c>
      <c r="H14" s="16">
        <f>+F14*F11</f>
        <v>2384046</v>
      </c>
    </row>
    <row r="15" spans="1:16" x14ac:dyDescent="0.25">
      <c r="D15">
        <v>2</v>
      </c>
      <c r="E15" t="s">
        <v>43</v>
      </c>
      <c r="F15" s="55">
        <f>2.52+2.87+2.81+2.44+2.92+2.87+2.72+2.48+2.95+2.95</f>
        <v>27.529999999999998</v>
      </c>
      <c r="G15" s="45">
        <v>83300</v>
      </c>
      <c r="H15" s="16">
        <f>+F15*F11</f>
        <v>2293249</v>
      </c>
    </row>
    <row r="16" spans="1:16" x14ac:dyDescent="0.25">
      <c r="D16">
        <v>3</v>
      </c>
      <c r="E16" s="47" t="s">
        <v>49</v>
      </c>
      <c r="F16" s="55">
        <f>2.72+2.67+2.41+3.17+2.76+2.67+2.63+2.83+2.97+2.9</f>
        <v>27.729999999999997</v>
      </c>
      <c r="G16" s="45">
        <v>83300</v>
      </c>
      <c r="H16" s="16">
        <f>+F16*F11</f>
        <v>2309908.9999999995</v>
      </c>
      <c r="I16" t="s">
        <v>54</v>
      </c>
    </row>
    <row r="17" spans="4:9" x14ac:dyDescent="0.25">
      <c r="D17">
        <v>4</v>
      </c>
      <c r="E17" t="s">
        <v>50</v>
      </c>
      <c r="F17" s="55">
        <f>2.5+2.05+3.17+2.16+2.8+2.58+2.47+2.92+3+3.37</f>
        <v>27.02</v>
      </c>
      <c r="G17" s="45">
        <v>83300</v>
      </c>
      <c r="H17" s="16">
        <f>+F17*F11</f>
        <v>2250766</v>
      </c>
    </row>
    <row r="18" spans="4:9" x14ac:dyDescent="0.25">
      <c r="D18">
        <v>5</v>
      </c>
      <c r="E18" t="s">
        <v>51</v>
      </c>
      <c r="F18" s="55">
        <f>3.04+2.71+2.17+3.13+2.71+2.61+3.06+2.92+3.03+3.14</f>
        <v>28.520000000000003</v>
      </c>
      <c r="G18" s="45">
        <v>83300</v>
      </c>
      <c r="H18" s="16">
        <f>+F18*F11</f>
        <v>2375716.0000000005</v>
      </c>
    </row>
    <row r="19" spans="4:9" x14ac:dyDescent="0.25">
      <c r="D19">
        <v>6</v>
      </c>
      <c r="E19" s="47" t="s">
        <v>26</v>
      </c>
      <c r="F19" s="55">
        <f>2.4+2.45+2.21+2.27+3.03+3.04+2.55+2.51+3.1</f>
        <v>23.560000000000002</v>
      </c>
      <c r="G19" s="45">
        <v>83300</v>
      </c>
      <c r="H19" s="16">
        <f>+F19*F11</f>
        <v>1962548.0000000002</v>
      </c>
      <c r="I19" t="s">
        <v>55</v>
      </c>
    </row>
    <row r="20" spans="4:9" x14ac:dyDescent="0.25">
      <c r="D20">
        <v>7</v>
      </c>
      <c r="E20" t="s">
        <v>47</v>
      </c>
      <c r="F20" s="55">
        <v>2.36</v>
      </c>
      <c r="G20" s="45">
        <v>83300</v>
      </c>
      <c r="H20" s="16">
        <f>+F20*F11</f>
        <v>196588</v>
      </c>
    </row>
    <row r="21" spans="4:9" x14ac:dyDescent="0.25">
      <c r="D21">
        <v>8</v>
      </c>
      <c r="E21" t="s">
        <v>30</v>
      </c>
      <c r="F21" s="55">
        <f>1.33+1.16+1.33+1.33+1.33+1.26+1.5+1.33+1.46+1.36+1.33+1.4+1.33+1.43+1.46+1.5+1.46+1.5+1.33+1.46+1.5</f>
        <v>29.090000000000003</v>
      </c>
      <c r="G21" s="45">
        <v>83300</v>
      </c>
      <c r="H21" s="16">
        <f>+F21*F11</f>
        <v>2423197.0000000005</v>
      </c>
    </row>
    <row r="22" spans="4:9" x14ac:dyDescent="0.25">
      <c r="F22" s="46">
        <f>SUM(F14:F21)</f>
        <v>194.43</v>
      </c>
      <c r="G22" s="16"/>
      <c r="H22" s="16">
        <f>SUM(H14:H21)</f>
        <v>16196019</v>
      </c>
    </row>
    <row r="23" spans="4:9" x14ac:dyDescent="0.25">
      <c r="F23" s="46"/>
      <c r="G23" t="s">
        <v>52</v>
      </c>
      <c r="H23" s="16">
        <f>+H22-F12</f>
        <v>-124117</v>
      </c>
    </row>
  </sheetData>
  <mergeCells count="2">
    <mergeCell ref="A1:O1"/>
    <mergeCell ref="B6:E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17" sqref="C17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6" ht="16.5" thickBot="1" x14ac:dyDescent="0.3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3"/>
      <c r="N2" s="3"/>
      <c r="O2" s="3"/>
    </row>
    <row r="3" spans="1:16" ht="16.5" thickBot="1" x14ac:dyDescent="0.3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4" t="s">
        <v>5</v>
      </c>
      <c r="G3" s="5" t="s">
        <v>6</v>
      </c>
      <c r="H3" s="44" t="s">
        <v>7</v>
      </c>
      <c r="I3" s="5" t="s">
        <v>18</v>
      </c>
      <c r="J3" s="6" t="s">
        <v>8</v>
      </c>
      <c r="K3" s="5" t="s">
        <v>25</v>
      </c>
      <c r="L3" s="7" t="s">
        <v>9</v>
      </c>
      <c r="M3" s="8" t="s">
        <v>10</v>
      </c>
      <c r="N3" s="8" t="s">
        <v>11</v>
      </c>
      <c r="O3" s="9" t="s">
        <v>12</v>
      </c>
      <c r="P3" s="8" t="s">
        <v>13</v>
      </c>
    </row>
    <row r="4" spans="1:16" ht="15.75" x14ac:dyDescent="0.25">
      <c r="A4" s="17">
        <v>8</v>
      </c>
      <c r="B4" s="24"/>
      <c r="C4" s="28" t="s">
        <v>24</v>
      </c>
      <c r="D4" s="29"/>
      <c r="E4" s="28" t="s">
        <v>30</v>
      </c>
      <c r="F4" s="30">
        <f>+F21*F11</f>
        <v>2423197.0000000005</v>
      </c>
      <c r="G4" s="42">
        <v>0.01</v>
      </c>
      <c r="H4" s="31">
        <f t="shared" ref="H4" si="0">+F4*G4</f>
        <v>24231.970000000005</v>
      </c>
      <c r="I4" s="27">
        <f t="shared" ref="I4" si="1">+F4*0.004</f>
        <v>9692.7880000000023</v>
      </c>
      <c r="J4" s="34">
        <v>100000</v>
      </c>
      <c r="K4" s="31">
        <v>0</v>
      </c>
      <c r="L4" s="27">
        <f t="shared" ref="L4:L5" si="2">+F4-H4-J4-I4-K4</f>
        <v>2289272.2420000001</v>
      </c>
      <c r="M4" s="33"/>
      <c r="N4" s="18"/>
      <c r="O4" s="19"/>
      <c r="P4" s="20"/>
    </row>
    <row r="5" spans="1:16" ht="16.5" thickBot="1" x14ac:dyDescent="0.3">
      <c r="A5" s="11"/>
      <c r="B5" s="35"/>
      <c r="C5" s="36"/>
      <c r="D5" s="37"/>
      <c r="E5" s="36"/>
      <c r="F5" s="38"/>
      <c r="G5" s="43"/>
      <c r="H5" s="35"/>
      <c r="I5" s="40"/>
      <c r="J5" s="39"/>
      <c r="K5" s="35"/>
      <c r="L5" s="40">
        <f t="shared" si="2"/>
        <v>0</v>
      </c>
      <c r="M5" s="37"/>
      <c r="N5" s="12"/>
      <c r="O5" s="13"/>
      <c r="P5" s="14"/>
    </row>
    <row r="6" spans="1:16" ht="16.5" thickBot="1" x14ac:dyDescent="0.3">
      <c r="A6" s="21"/>
      <c r="B6" s="60" t="s">
        <v>16</v>
      </c>
      <c r="C6" s="61"/>
      <c r="D6" s="61"/>
      <c r="E6" s="61"/>
      <c r="F6" s="22">
        <f>SUM(F4:F5)</f>
        <v>2423197.0000000005</v>
      </c>
      <c r="G6" s="23">
        <v>0.01</v>
      </c>
      <c r="H6" s="22">
        <f>+F6*G6</f>
        <v>24231.970000000005</v>
      </c>
      <c r="I6" s="22">
        <f>SUM(I4:I5)</f>
        <v>9692.7880000000023</v>
      </c>
      <c r="J6" s="22">
        <f>SUM(J4:J5)</f>
        <v>100000</v>
      </c>
      <c r="K6" s="22">
        <f>SUM(K4:K5)</f>
        <v>0</v>
      </c>
      <c r="L6" s="22">
        <f>SUM(L4:L5)</f>
        <v>2289272.2420000001</v>
      </c>
      <c r="M6" s="15"/>
      <c r="N6" s="15"/>
      <c r="O6" s="15"/>
    </row>
    <row r="8" spans="1:16" ht="15.75" thickBot="1" x14ac:dyDescent="0.3">
      <c r="F8" s="16" t="s">
        <v>17</v>
      </c>
      <c r="L8" s="16"/>
    </row>
    <row r="9" spans="1:16" x14ac:dyDescent="0.25">
      <c r="E9" s="48" t="s">
        <v>31</v>
      </c>
      <c r="F9" s="51">
        <v>82</v>
      </c>
    </row>
    <row r="10" spans="1:16" x14ac:dyDescent="0.25">
      <c r="E10" s="49" t="s">
        <v>32</v>
      </c>
      <c r="F10" s="52">
        <v>195.92</v>
      </c>
    </row>
    <row r="11" spans="1:16" x14ac:dyDescent="0.25">
      <c r="E11" s="49" t="s">
        <v>33</v>
      </c>
      <c r="F11" s="53">
        <v>83300</v>
      </c>
    </row>
    <row r="12" spans="1:16" ht="15.75" thickBot="1" x14ac:dyDescent="0.3">
      <c r="E12" s="50" t="s">
        <v>34</v>
      </c>
      <c r="F12" s="54">
        <v>16320136</v>
      </c>
    </row>
    <row r="14" spans="1:16" x14ac:dyDescent="0.25">
      <c r="D14">
        <v>1</v>
      </c>
      <c r="E14" t="s">
        <v>28</v>
      </c>
      <c r="F14" s="55">
        <f>3.82+2.58+3+2.43+2.58+3+2.66+3.04+2.74+2.77</f>
        <v>28.62</v>
      </c>
      <c r="G14" s="16">
        <f>+F11</f>
        <v>83300</v>
      </c>
      <c r="H14" s="16">
        <f>+F14*F11</f>
        <v>2384046</v>
      </c>
    </row>
    <row r="15" spans="1:16" x14ac:dyDescent="0.25">
      <c r="D15">
        <v>2</v>
      </c>
      <c r="E15" t="s">
        <v>43</v>
      </c>
      <c r="F15" s="55">
        <f>2.52+2.87+2.81+2.44+2.92+2.87+2.72+2.48+2.95+2.95</f>
        <v>27.529999999999998</v>
      </c>
      <c r="G15" s="45">
        <v>83300</v>
      </c>
      <c r="H15" s="16">
        <f>+F15*F11</f>
        <v>2293249</v>
      </c>
    </row>
    <row r="16" spans="1:16" x14ac:dyDescent="0.25">
      <c r="D16">
        <v>3</v>
      </c>
      <c r="E16" s="47" t="s">
        <v>49</v>
      </c>
      <c r="F16" s="55">
        <f>2.72+2.67+2.41+3.17+2.76+2.67+2.63+2.83+2.97+2.9</f>
        <v>27.729999999999997</v>
      </c>
      <c r="G16" s="45">
        <v>83300</v>
      </c>
      <c r="H16" s="16">
        <f>+F16*F11</f>
        <v>2309908.9999999995</v>
      </c>
      <c r="I16" t="s">
        <v>54</v>
      </c>
    </row>
    <row r="17" spans="4:9" x14ac:dyDescent="0.25">
      <c r="D17">
        <v>4</v>
      </c>
      <c r="E17" t="s">
        <v>50</v>
      </c>
      <c r="F17" s="55">
        <f>2.5+2.05+3.17+2.16+2.8+2.58+2.47+2.92+3+3.37</f>
        <v>27.02</v>
      </c>
      <c r="G17" s="45">
        <v>83300</v>
      </c>
      <c r="H17" s="16">
        <f>+F17*F11</f>
        <v>2250766</v>
      </c>
    </row>
    <row r="18" spans="4:9" x14ac:dyDescent="0.25">
      <c r="D18">
        <v>5</v>
      </c>
      <c r="E18" t="s">
        <v>51</v>
      </c>
      <c r="F18" s="55">
        <f>3.04+2.71+2.17+3.13+2.71+2.61+3.06+2.92+3.03+3.14</f>
        <v>28.520000000000003</v>
      </c>
      <c r="G18" s="45">
        <v>83300</v>
      </c>
      <c r="H18" s="16">
        <f>+F18*F11</f>
        <v>2375716.0000000005</v>
      </c>
    </row>
    <row r="19" spans="4:9" x14ac:dyDescent="0.25">
      <c r="D19">
        <v>6</v>
      </c>
      <c r="E19" s="47" t="s">
        <v>26</v>
      </c>
      <c r="F19" s="55">
        <f>2.4+2.45+2.21+2.27+3.03+3.04+2.55+2.51+3.1</f>
        <v>23.560000000000002</v>
      </c>
      <c r="G19" s="45">
        <v>83300</v>
      </c>
      <c r="H19" s="16">
        <f>+F19*F11</f>
        <v>1962548.0000000002</v>
      </c>
      <c r="I19" t="s">
        <v>55</v>
      </c>
    </row>
    <row r="20" spans="4:9" x14ac:dyDescent="0.25">
      <c r="D20">
        <v>7</v>
      </c>
      <c r="E20" t="s">
        <v>47</v>
      </c>
      <c r="F20" s="55">
        <v>2.36</v>
      </c>
      <c r="G20" s="45">
        <v>83300</v>
      </c>
      <c r="H20" s="16">
        <f>+F20*F11</f>
        <v>196588</v>
      </c>
    </row>
    <row r="21" spans="4:9" x14ac:dyDescent="0.25">
      <c r="D21">
        <v>8</v>
      </c>
      <c r="E21" t="s">
        <v>30</v>
      </c>
      <c r="F21" s="55">
        <f>1.33+1.16+1.33+1.33+1.33+1.26+1.5+1.33+1.46+1.36+1.33+1.4+1.33+1.43+1.46+1.5+1.46+1.5+1.33+1.46+1.5</f>
        <v>29.090000000000003</v>
      </c>
      <c r="G21" s="45">
        <v>83300</v>
      </c>
      <c r="H21" s="16">
        <f>+F21*F11</f>
        <v>2423197.0000000005</v>
      </c>
    </row>
    <row r="22" spans="4:9" x14ac:dyDescent="0.25">
      <c r="F22" s="46">
        <f>SUM(F14:F21)</f>
        <v>194.43</v>
      </c>
      <c r="G22" s="16"/>
      <c r="H22" s="16">
        <f>SUM(H14:H21)</f>
        <v>16196019</v>
      </c>
    </row>
    <row r="23" spans="4:9" x14ac:dyDescent="0.25">
      <c r="F23" s="46"/>
      <c r="G23" t="s">
        <v>52</v>
      </c>
      <c r="H23" s="16">
        <f>+H22-F12</f>
        <v>-124117</v>
      </c>
    </row>
  </sheetData>
  <mergeCells count="2">
    <mergeCell ref="A1:O1"/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RELACION DE PAGOS</vt:lpstr>
      <vt:lpstr>CESAR</vt:lpstr>
      <vt:lpstr>ALAIN</vt:lpstr>
      <vt:lpstr>LESDENIS</vt:lpstr>
      <vt:lpstr>NUMAS</vt:lpstr>
      <vt:lpstr>ORLANDO</vt:lpstr>
      <vt:lpstr>NOHELIS</vt:lpstr>
      <vt:lpstr>OVIDIO</vt:lpstr>
      <vt:lpstr>JOSE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IBARRA</dc:creator>
  <cp:lastModifiedBy>POWER</cp:lastModifiedBy>
  <dcterms:created xsi:type="dcterms:W3CDTF">2024-04-25T11:17:19Z</dcterms:created>
  <dcterms:modified xsi:type="dcterms:W3CDTF">2024-12-17T23:33:22Z</dcterms:modified>
</cp:coreProperties>
</file>